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pivotCache/pivotCacheDefinition3.xml" ContentType="application/vnd.openxmlformats-officedocument.spreadsheetml.pivotCacheDefinition+xml"/>
  <Override PartName="/xl/pivotCache/pivotCacheRecords3.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pivotTables/pivotTable1.xml" ContentType="application/vnd.openxmlformats-officedocument.spreadsheetml.pivotTable+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pivotTables/pivotTable2.xml" ContentType="application/vnd.openxmlformats-officedocument.spreadsheetml.pivotTable+xml"/>
  <Override PartName="/xl/pivotTables/pivotTable3.xml" ContentType="application/vnd.openxmlformats-officedocument.spreadsheetml.pivotTable+xml"/>
  <Override PartName="/xl/pivotTables/pivotTable4.xml" ContentType="application/vnd.openxmlformats-officedocument.spreadsheetml.pivotTable+xml"/>
  <Override PartName="/xl/pivotTables/pivotTable5.xml" ContentType="application/vnd.openxmlformats-officedocument.spreadsheetml.pivotTable+xml"/>
  <Override PartName="/xl/pivotTables/pivotTable6.xml" ContentType="application/vnd.openxmlformats-officedocument.spreadsheetml.pivotTable+xml"/>
  <Override PartName="/xl/pivotTables/pivotTable7.xml" ContentType="application/vnd.openxmlformats-officedocument.spreadsheetml.pivotTable+xml"/>
  <Override PartName="/xl/pivotTables/pivotTable8.xml" ContentType="application/vnd.openxmlformats-officedocument.spreadsheetml.pivotTable+xml"/>
  <Override PartName="/xl/pivotTables/pivotTable9.xml" ContentType="application/vnd.openxmlformats-officedocument.spreadsheetml.pivotTable+xml"/>
  <Override PartName="/xl/pivotTables/pivotTable10.xml" ContentType="application/vnd.openxmlformats-officedocument.spreadsheetml.pivotTable+xml"/>
  <Override PartName="/xl/pivotTables/pivotTable11.xml" ContentType="application/vnd.openxmlformats-officedocument.spreadsheetml.pivotTable+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509"/>
  <workbookPr autoCompressPictures="0"/>
  <mc:AlternateContent xmlns:mc="http://schemas.openxmlformats.org/markup-compatibility/2006">
    <mc:Choice Requires="x15">
      <x15ac:absPath xmlns:x15ac="http://schemas.microsoft.com/office/spreadsheetml/2010/11/ac" url="/Users/christel/Dropbox/AMEADE/ACCOMPAGNEMENT/Entreprises/Stéphanie Pétuya/"/>
    </mc:Choice>
  </mc:AlternateContent>
  <xr:revisionPtr revIDLastSave="0" documentId="13_ncr:1_{CAC00950-7E15-3F4B-8403-6DBBA61AE306}" xr6:coauthVersionLast="47" xr6:coauthVersionMax="47" xr10:uidLastSave="{00000000-0000-0000-0000-000000000000}"/>
  <bookViews>
    <workbookView xWindow="4680" yWindow="460" windowWidth="43380" windowHeight="25480" tabRatio="500" firstSheet="2" activeTab="2" xr2:uid="{00000000-000D-0000-FFFF-FFFF00000000}"/>
  </bookViews>
  <sheets>
    <sheet name="Feuil9" sheetId="30" r:id="rId1"/>
    <sheet name="Saisie Recettes (2)" sheetId="29" r:id="rId2"/>
    <sheet name="Saisie Dépenses" sheetId="8" r:id="rId3"/>
    <sheet name="Saisie Recettes" sheetId="9" r:id="rId4"/>
    <sheet name="TDC Nb Pièces vendues" sheetId="31" r:id="rId5"/>
    <sheet name="Nb de pièces vendues" sheetId="1" r:id="rId6"/>
    <sheet name="Tréso et CA (2)" sheetId="19" r:id="rId7"/>
    <sheet name="TCD Dépenses mensuelles" sheetId="18" r:id="rId8"/>
    <sheet name="TCD Recettes mensuelles" sheetId="17" r:id="rId9"/>
    <sheet name="Paramétrage" sheetId="11" r:id="rId10"/>
  </sheets>
  <externalReferences>
    <externalReference r:id="rId11"/>
    <externalReference r:id="rId12"/>
    <externalReference r:id="rId13"/>
  </externalReferences>
  <definedNames>
    <definedName name="Août" localSheetId="1">'Saisie Recettes (2)'!#REF!</definedName>
    <definedName name="Août">'Saisie Recettes'!#REF!</definedName>
    <definedName name="Avril" localSheetId="1">'Saisie Recettes (2)'!#REF!</definedName>
    <definedName name="Avril">'Saisie Recettes'!#REF!</definedName>
    <definedName name="c_compo">[1]Data!$BB:$BB</definedName>
    <definedName name="CA">#REF!</definedName>
    <definedName name="CA_P">#REF!</definedName>
    <definedName name="Chiffre_d_affaires">#REF!</definedName>
    <definedName name="Coefficient">#REF!</definedName>
    <definedName name="Commission">#REF!</definedName>
    <definedName name="coutderevient">#REF!</definedName>
    <definedName name="CRAcc">'Nb de pièces vendues'!#REF!</definedName>
    <definedName name="CRSac">'Nb de pièces vendues'!#REF!</definedName>
    <definedName name="d_compo">[1]Data!$BB$3</definedName>
    <definedName name="Date">OFFSET([2]Feuil1!$A$2,,,COUNTA([2]Feuil1!$A:$A)-1)</definedName>
    <definedName name="Décembre" localSheetId="1">'Saisie Recettes (2)'!#REF!</definedName>
    <definedName name="Décembre">'Saisie Recettes'!#REF!</definedName>
    <definedName name="Dépenses">Paramétrage!$D$5:$D$24</definedName>
    <definedName name="Données_stages">'Nb de pièces vendues'!#REF!</definedName>
    <definedName name="DonnéesAcc">'Nb de pièces vendues'!#REF!</definedName>
    <definedName name="DonnéesSac">'Nb de pièces vendues'!#REF!</definedName>
    <definedName name="Février" localSheetId="1">'Saisie Recettes (2)'!#REF!</definedName>
    <definedName name="Février">'Saisie Recettes'!#REF!</definedName>
    <definedName name="Frais_commercialisation">#REF!</definedName>
    <definedName name="h_jour_P">#REF!</definedName>
    <definedName name="h_jour_R">#REF!</definedName>
    <definedName name="Janvier" localSheetId="1">'Saisie Recettes (2)'!$E$6:$J$173</definedName>
    <definedName name="Janvier">'Saisie Recettes'!$D$6:$I$172</definedName>
    <definedName name="Juillet" localSheetId="1">'Saisie Recettes (2)'!#REF!</definedName>
    <definedName name="Juillet">'Saisie Recettes'!#REF!</definedName>
    <definedName name="Juin" localSheetId="1">'Saisie Recettes (2)'!#REF!</definedName>
    <definedName name="Juin">'Saisie Recettes'!#REF!</definedName>
    <definedName name="L_Année">Paramétrage!$J$2:$J$33</definedName>
    <definedName name="L_catégories">Paramétrage!$C$2:$C$64</definedName>
    <definedName name="l_compo">OFFSET(d_compo,0,0,COUNTA(c_compo)-1,1)</definedName>
    <definedName name="L_désignation">Paramétrage!$B$2:$B$107</definedName>
    <definedName name="L_lieux_vente">Paramétrage!$I$2:$I$160</definedName>
    <definedName name="L_Mode_Encaissement">Paramétrage!$F$2:$F$13</definedName>
    <definedName name="L_Mode_Paiement">Paramétrage!$E$2:$E$13</definedName>
    <definedName name="L_nature_des_dépenses">Paramétrage!$D$2:$D$64</definedName>
    <definedName name="L_nature_recettes">Paramétrage!$G$2:$G$10</definedName>
    <definedName name="L_Paiement">Paramétrage!$H$2:$H$17</definedName>
    <definedName name="L_références">Paramétrage!$A$2:$A$107</definedName>
    <definedName name="ls_compo">OFFSET(d_compo,,,COUNTIF([1]Data!$BB$3:$BB$1000,"&lt;&gt;0"))</definedName>
    <definedName name="Mai" localSheetId="1">'Saisie Recettes (2)'!#REF!</definedName>
    <definedName name="Mai">'Saisie Recettes'!#REF!</definedName>
    <definedName name="Marge">'[3]Coût de revient par article'!$F$5</definedName>
    <definedName name="Marge_souhaitée">#REF!</definedName>
    <definedName name="Mars" localSheetId="1">'Saisie Recettes (2)'!#REF!</definedName>
    <definedName name="Mars">'Saisie Recettes'!#REF!</definedName>
    <definedName name="Matières_premières">#REF!</definedName>
    <definedName name="Matrice">'Nb de pièces vendues'!#REF!</definedName>
    <definedName name="Menu_deroulant">'Nb de pièces vendues'!$A$107:$A$124</definedName>
    <definedName name="mp_p">#REF!</definedName>
    <definedName name="NomAcc">'Nb de pièces vendues'!#REF!</definedName>
    <definedName name="Nombre_d_heures_effectives_par_jour">#REF!</definedName>
    <definedName name="NomSac">'Nb de pièces vendues'!#REF!</definedName>
    <definedName name="Novembre" localSheetId="1">'Saisie Recettes (2)'!#REF!</definedName>
    <definedName name="Novembre">'Saisie Recettes'!#REF!</definedName>
    <definedName name="Octobre" localSheetId="1">'Saisie Recettes (2)'!#REF!</definedName>
    <definedName name="Octobre">'Saisie Recettes'!#REF!</definedName>
    <definedName name="PlagedonneeSac">'Nb de pièces vendues'!#REF!</definedName>
    <definedName name="Prescripteur">#REF!</definedName>
    <definedName name="Prestations_services" localSheetId="1">OFFSET('Saisie Recettes (2)'!$T$2,,,COUNTA([0]!Date))</definedName>
    <definedName name="Prestations_services">OFFSET('Saisie Recettes'!$T$2,,,COUNTA(Date))</definedName>
    <definedName name="Prix_de_vente_Pro">#REF!</definedName>
    <definedName name="RefAcc">'Nb de pièces vendues'!#REF!</definedName>
    <definedName name="références_avec_acompte">Paramétrage!$A$2:$A$90</definedName>
    <definedName name="RefSac">'Nb de pièces vendues'!#REF!</definedName>
    <definedName name="Remise_Hotel_Gite">#REF!</definedName>
    <definedName name="Septembre" localSheetId="1">'Saisie Recettes (2)'!#REF!</definedName>
    <definedName name="Septembre">'Saisie Recettes'!#REF!</definedName>
    <definedName name="taux_charge_p">#REF!</definedName>
    <definedName name="Taux_Charges">#REF!</definedName>
    <definedName name="Taux_H_retenu">#REF!</definedName>
    <definedName name="Total_coût_de_revient__A___B">#REF!</definedName>
    <definedName name="TOTAL_DES_CHARGES_N">#REF!</definedName>
    <definedName name="VENTES" localSheetId="1">OFFSET('Saisie Recettes (2)'!$S$2,,,COUNTA([0]!Date))</definedName>
    <definedName name="VENTES">OFFSET('Saisie Recettes'!$S$2,,,COUNTA(Date))</definedName>
  </definedNames>
  <calcPr calcId="191029"/>
  <pivotCaches>
    <pivotCache cacheId="0" r:id="rId14"/>
    <pivotCache cacheId="1" r:id="rId15"/>
    <pivotCache cacheId="2" r:id="rId16"/>
  </pivotCaches>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mx="http://schemas.microsoft.com/office/mac/excel/2008/main" uri="{7523E5D3-25F3-A5E0-1632-64F254C22452}">
      <mx:ArchID Flags="2"/>
    </ext>
  </extLst>
</workbook>
</file>

<file path=xl/calcChain.xml><?xml version="1.0" encoding="utf-8"?>
<calcChain xmlns="http://schemas.openxmlformats.org/spreadsheetml/2006/main">
  <c r="E72" i="1" l="1"/>
  <c r="F72" i="1"/>
  <c r="G72" i="1"/>
  <c r="H72" i="1"/>
  <c r="I72" i="1"/>
  <c r="J72" i="1"/>
  <c r="K72" i="1"/>
  <c r="L72" i="1"/>
  <c r="D72" i="1"/>
  <c r="A7" i="1" a="1"/>
  <c r="A7" i="1" s="1"/>
  <c r="C72" i="1"/>
  <c r="A6" i="29"/>
  <c r="A7" i="29"/>
  <c r="A8" i="29"/>
  <c r="A9" i="29"/>
  <c r="A10" i="29"/>
  <c r="A11" i="29"/>
  <c r="A12" i="29"/>
  <c r="A13" i="29"/>
  <c r="A14" i="29"/>
  <c r="A15" i="29"/>
  <c r="A16" i="29"/>
  <c r="A17" i="29"/>
  <c r="A18" i="29"/>
  <c r="A19" i="29"/>
  <c r="A20" i="29"/>
  <c r="A21" i="29"/>
  <c r="A22" i="29"/>
  <c r="A23" i="29"/>
  <c r="A24" i="29"/>
  <c r="A25" i="29"/>
  <c r="A26" i="29"/>
  <c r="A27" i="29"/>
  <c r="A28" i="29"/>
  <c r="A29" i="29"/>
  <c r="A30" i="29"/>
  <c r="A31" i="29"/>
  <c r="A32" i="29"/>
  <c r="A33" i="29"/>
  <c r="A34" i="29"/>
  <c r="A35" i="29"/>
  <c r="A36" i="29"/>
  <c r="A37" i="29"/>
  <c r="A38" i="29"/>
  <c r="A39" i="29"/>
  <c r="A40" i="29"/>
  <c r="A41" i="29"/>
  <c r="A42" i="29"/>
  <c r="A43" i="29"/>
  <c r="A44" i="29"/>
  <c r="A45" i="29"/>
  <c r="A46" i="29"/>
  <c r="A47" i="29"/>
  <c r="A48" i="29"/>
  <c r="A49" i="29"/>
  <c r="A50" i="29"/>
  <c r="A51" i="29"/>
  <c r="A52" i="29"/>
  <c r="A53" i="29"/>
  <c r="A54" i="29"/>
  <c r="A55" i="29"/>
  <c r="A56" i="29"/>
  <c r="A57" i="29"/>
  <c r="A58" i="29"/>
  <c r="A59" i="29"/>
  <c r="A60" i="29"/>
  <c r="A61" i="29"/>
  <c r="A62" i="29"/>
  <c r="A63" i="29"/>
  <c r="A64" i="29"/>
  <c r="A65" i="29"/>
  <c r="A66" i="29"/>
  <c r="A67" i="29"/>
  <c r="A68" i="29"/>
  <c r="A69" i="29"/>
  <c r="A70" i="29"/>
  <c r="A71" i="29"/>
  <c r="A72" i="29"/>
  <c r="A73" i="29"/>
  <c r="A74" i="29"/>
  <c r="A75" i="29"/>
  <c r="A76" i="29"/>
  <c r="A77" i="29"/>
  <c r="A78" i="29"/>
  <c r="A79" i="29"/>
  <c r="A80" i="29"/>
  <c r="A81" i="29"/>
  <c r="A82" i="29"/>
  <c r="A83" i="29"/>
  <c r="A84" i="29"/>
  <c r="A85" i="29"/>
  <c r="A86" i="29"/>
  <c r="A87" i="29"/>
  <c r="A88" i="29"/>
  <c r="A89" i="29"/>
  <c r="A90" i="29"/>
  <c r="A91" i="29"/>
  <c r="A92" i="29"/>
  <c r="A93" i="29"/>
  <c r="A94" i="29"/>
  <c r="A95" i="29"/>
  <c r="A96" i="29"/>
  <c r="A97" i="29"/>
  <c r="A98" i="29"/>
  <c r="A99" i="29"/>
  <c r="A100" i="29"/>
  <c r="A101" i="29"/>
  <c r="A102" i="29"/>
  <c r="A103" i="29"/>
  <c r="A104" i="29"/>
  <c r="A105" i="29"/>
  <c r="A106" i="29"/>
  <c r="A107" i="29"/>
  <c r="A108" i="29"/>
  <c r="A109" i="29"/>
  <c r="A110" i="29"/>
  <c r="A111" i="29"/>
  <c r="A112" i="29"/>
  <c r="A113" i="29"/>
  <c r="A114" i="29"/>
  <c r="A115" i="29"/>
  <c r="A116" i="29"/>
  <c r="A117" i="29"/>
  <c r="A118" i="29"/>
  <c r="A119" i="29"/>
  <c r="A120" i="29"/>
  <c r="A121" i="29"/>
  <c r="A122" i="29"/>
  <c r="A123" i="29"/>
  <c r="A124" i="29"/>
  <c r="A125" i="29"/>
  <c r="A126" i="29"/>
  <c r="A127" i="29"/>
  <c r="A128" i="29"/>
  <c r="A129" i="29"/>
  <c r="A130" i="29"/>
  <c r="A131" i="29"/>
  <c r="A132" i="29"/>
  <c r="A133" i="29"/>
  <c r="A134" i="29"/>
  <c r="A135" i="29"/>
  <c r="A136" i="29"/>
  <c r="A137" i="29"/>
  <c r="A138" i="29"/>
  <c r="A139" i="29"/>
  <c r="A140" i="29"/>
  <c r="A141" i="29"/>
  <c r="A142" i="29"/>
  <c r="A143" i="29"/>
  <c r="A144" i="29"/>
  <c r="A145" i="29"/>
  <c r="A146" i="29"/>
  <c r="A147" i="29"/>
  <c r="A148" i="29"/>
  <c r="A149" i="29"/>
  <c r="A150" i="29"/>
  <c r="A151" i="29"/>
  <c r="A152" i="29"/>
  <c r="A153" i="29"/>
  <c r="A154" i="29"/>
  <c r="A155" i="29"/>
  <c r="A156" i="29"/>
  <c r="A157" i="29"/>
  <c r="A158" i="29"/>
  <c r="A159" i="29"/>
  <c r="A160" i="29"/>
  <c r="A161" i="29"/>
  <c r="A162" i="29"/>
  <c r="A163" i="29"/>
  <c r="A164" i="29"/>
  <c r="A165" i="29"/>
  <c r="A166" i="29"/>
  <c r="A167" i="29"/>
  <c r="A168" i="29"/>
  <c r="A169" i="29"/>
  <c r="A170" i="29"/>
  <c r="A171" i="29"/>
  <c r="A172" i="29"/>
  <c r="A173" i="29"/>
  <c r="U173" i="29"/>
  <c r="T173" i="29"/>
  <c r="U172" i="29"/>
  <c r="T172" i="29"/>
  <c r="U171" i="29"/>
  <c r="T171" i="29"/>
  <c r="U170" i="29"/>
  <c r="T170" i="29"/>
  <c r="U169" i="29"/>
  <c r="T169" i="29"/>
  <c r="U168" i="29"/>
  <c r="T168" i="29"/>
  <c r="U167" i="29"/>
  <c r="T167" i="29"/>
  <c r="U166" i="29"/>
  <c r="T166" i="29"/>
  <c r="U165" i="29"/>
  <c r="T165" i="29"/>
  <c r="U164" i="29"/>
  <c r="T164" i="29"/>
  <c r="U163" i="29"/>
  <c r="T163" i="29"/>
  <c r="U162" i="29"/>
  <c r="T162" i="29"/>
  <c r="U161" i="29"/>
  <c r="T161" i="29"/>
  <c r="U160" i="29"/>
  <c r="T160" i="29"/>
  <c r="U159" i="29"/>
  <c r="T159" i="29"/>
  <c r="U158" i="29"/>
  <c r="T158" i="29"/>
  <c r="U157" i="29"/>
  <c r="T157" i="29"/>
  <c r="U156" i="29"/>
  <c r="T156" i="29"/>
  <c r="U155" i="29"/>
  <c r="T155" i="29"/>
  <c r="U154" i="29"/>
  <c r="T154" i="29"/>
  <c r="U153" i="29"/>
  <c r="T153" i="29"/>
  <c r="U152" i="29"/>
  <c r="T152" i="29"/>
  <c r="U151" i="29"/>
  <c r="T151" i="29"/>
  <c r="U150" i="29"/>
  <c r="T150" i="29"/>
  <c r="U149" i="29"/>
  <c r="T149" i="29"/>
  <c r="U148" i="29"/>
  <c r="T148" i="29"/>
  <c r="U147" i="29"/>
  <c r="T147" i="29"/>
  <c r="U146" i="29"/>
  <c r="T146" i="29"/>
  <c r="U145" i="29"/>
  <c r="T145" i="29"/>
  <c r="U144" i="29"/>
  <c r="T144" i="29"/>
  <c r="U143" i="29"/>
  <c r="T143" i="29"/>
  <c r="U142" i="29"/>
  <c r="T142" i="29"/>
  <c r="U141" i="29"/>
  <c r="T141" i="29"/>
  <c r="U140" i="29"/>
  <c r="T140" i="29"/>
  <c r="U139" i="29"/>
  <c r="T139" i="29"/>
  <c r="U138" i="29"/>
  <c r="T138" i="29"/>
  <c r="U137" i="29"/>
  <c r="T137" i="29"/>
  <c r="U136" i="29"/>
  <c r="U135" i="29"/>
  <c r="T135" i="29"/>
  <c r="U134" i="29"/>
  <c r="T134" i="29"/>
  <c r="U133" i="29"/>
  <c r="T133" i="29"/>
  <c r="U132" i="29"/>
  <c r="T132" i="29"/>
  <c r="U131" i="29"/>
  <c r="T131" i="29"/>
  <c r="U130" i="29"/>
  <c r="T130" i="29"/>
  <c r="U129" i="29"/>
  <c r="T129" i="29"/>
  <c r="U128" i="29"/>
  <c r="T128" i="29"/>
  <c r="U127" i="29"/>
  <c r="T127" i="29"/>
  <c r="U126" i="29"/>
  <c r="T126" i="29"/>
  <c r="U125" i="29"/>
  <c r="T125" i="29"/>
  <c r="U124" i="29"/>
  <c r="T124" i="29"/>
  <c r="U123" i="29"/>
  <c r="T123" i="29"/>
  <c r="U122" i="29"/>
  <c r="T122" i="29"/>
  <c r="U121" i="29"/>
  <c r="T121" i="29"/>
  <c r="U120" i="29"/>
  <c r="T120" i="29"/>
  <c r="U119" i="29"/>
  <c r="T119" i="29"/>
  <c r="U118" i="29"/>
  <c r="T118" i="29"/>
  <c r="U117" i="29"/>
  <c r="T117" i="29"/>
  <c r="U116" i="29"/>
  <c r="T116" i="29"/>
  <c r="U115" i="29"/>
  <c r="T115" i="29"/>
  <c r="U114" i="29"/>
  <c r="T114" i="29"/>
  <c r="U113" i="29"/>
  <c r="T113" i="29"/>
  <c r="U112" i="29"/>
  <c r="T112" i="29"/>
  <c r="U111" i="29"/>
  <c r="T111" i="29"/>
  <c r="U110" i="29"/>
  <c r="T110" i="29"/>
  <c r="U109" i="29"/>
  <c r="T109" i="29"/>
  <c r="U108" i="29"/>
  <c r="T108" i="29"/>
  <c r="U107" i="29"/>
  <c r="T107" i="29"/>
  <c r="U106" i="29"/>
  <c r="T106" i="29"/>
  <c r="U105" i="29"/>
  <c r="T105" i="29"/>
  <c r="U104" i="29"/>
  <c r="T104" i="29"/>
  <c r="U103" i="29"/>
  <c r="T103" i="29"/>
  <c r="U102" i="29"/>
  <c r="T102" i="29"/>
  <c r="U101" i="29"/>
  <c r="T101" i="29"/>
  <c r="U100" i="29"/>
  <c r="T100" i="29"/>
  <c r="U99" i="29"/>
  <c r="T99" i="29"/>
  <c r="U98" i="29"/>
  <c r="T98" i="29"/>
  <c r="U97" i="29"/>
  <c r="T97" i="29"/>
  <c r="U96" i="29"/>
  <c r="T96" i="29"/>
  <c r="U95" i="29"/>
  <c r="T95" i="29"/>
  <c r="U94" i="29"/>
  <c r="T94" i="29"/>
  <c r="U93" i="29"/>
  <c r="T93" i="29"/>
  <c r="U92" i="29"/>
  <c r="T92" i="29"/>
  <c r="U91" i="29"/>
  <c r="T91" i="29"/>
  <c r="U90" i="29"/>
  <c r="T90" i="29"/>
  <c r="U89" i="29"/>
  <c r="T89" i="29"/>
  <c r="U88" i="29"/>
  <c r="T88" i="29"/>
  <c r="U87" i="29"/>
  <c r="T87" i="29"/>
  <c r="U86" i="29"/>
  <c r="T86" i="29"/>
  <c r="U85" i="29"/>
  <c r="T85" i="29"/>
  <c r="U84" i="29"/>
  <c r="T84" i="29"/>
  <c r="U83" i="29"/>
  <c r="T83" i="29"/>
  <c r="U82" i="29"/>
  <c r="T82" i="29"/>
  <c r="U81" i="29"/>
  <c r="T81" i="29"/>
  <c r="U80" i="29"/>
  <c r="T80" i="29"/>
  <c r="U79" i="29"/>
  <c r="T79" i="29"/>
  <c r="U78" i="29"/>
  <c r="T78" i="29"/>
  <c r="U77" i="29"/>
  <c r="T77" i="29"/>
  <c r="U76" i="29"/>
  <c r="T76" i="29"/>
  <c r="U75" i="29"/>
  <c r="T75" i="29"/>
  <c r="U74" i="29"/>
  <c r="T74" i="29"/>
  <c r="U73" i="29"/>
  <c r="T73" i="29"/>
  <c r="U72" i="29"/>
  <c r="T72" i="29"/>
  <c r="U71" i="29"/>
  <c r="T71" i="29"/>
  <c r="U70" i="29"/>
  <c r="T70" i="29"/>
  <c r="U69" i="29"/>
  <c r="T69" i="29"/>
  <c r="U68" i="29"/>
  <c r="T68" i="29"/>
  <c r="U67" i="29"/>
  <c r="T67" i="29"/>
  <c r="U66" i="29"/>
  <c r="T66" i="29"/>
  <c r="U65" i="29"/>
  <c r="T65" i="29"/>
  <c r="U64" i="29"/>
  <c r="T64" i="29"/>
  <c r="U63" i="29"/>
  <c r="T63" i="29"/>
  <c r="U62" i="29"/>
  <c r="T62" i="29"/>
  <c r="U61" i="29"/>
  <c r="T61" i="29"/>
  <c r="U60" i="29"/>
  <c r="T60" i="29"/>
  <c r="U59" i="29"/>
  <c r="T59" i="29"/>
  <c r="U58" i="29"/>
  <c r="T58" i="29"/>
  <c r="U57" i="29"/>
  <c r="T57" i="29"/>
  <c r="U56" i="29"/>
  <c r="T56" i="29"/>
  <c r="U55" i="29"/>
  <c r="T55" i="29"/>
  <c r="U54" i="29"/>
  <c r="T54" i="29"/>
  <c r="U53" i="29"/>
  <c r="T53" i="29"/>
  <c r="U52" i="29"/>
  <c r="T52" i="29"/>
  <c r="U51" i="29"/>
  <c r="T51" i="29"/>
  <c r="U50" i="29"/>
  <c r="T50" i="29"/>
  <c r="U49" i="29"/>
  <c r="T49" i="29"/>
  <c r="U48" i="29"/>
  <c r="T48" i="29"/>
  <c r="U47" i="29"/>
  <c r="T47" i="29"/>
  <c r="U46" i="29"/>
  <c r="T46" i="29"/>
  <c r="U45" i="29"/>
  <c r="T45" i="29"/>
  <c r="U44" i="29"/>
  <c r="T44" i="29"/>
  <c r="U43" i="29"/>
  <c r="T43" i="29"/>
  <c r="U42" i="29"/>
  <c r="T42" i="29"/>
  <c r="U41" i="29"/>
  <c r="T41" i="29"/>
  <c r="T40" i="29"/>
  <c r="U39" i="29"/>
  <c r="T39" i="29"/>
  <c r="U38" i="29"/>
  <c r="T38" i="29"/>
  <c r="U37" i="29"/>
  <c r="T37" i="29"/>
  <c r="U36" i="29"/>
  <c r="T36" i="29"/>
  <c r="U35" i="29"/>
  <c r="T35" i="29"/>
  <c r="U34" i="29"/>
  <c r="T34" i="29"/>
  <c r="U33" i="29"/>
  <c r="T33" i="29"/>
  <c r="U32" i="29"/>
  <c r="T32" i="29"/>
  <c r="U31" i="29"/>
  <c r="T31" i="29"/>
  <c r="T30" i="29"/>
  <c r="U29" i="29"/>
  <c r="T29" i="29"/>
  <c r="U28" i="29"/>
  <c r="T28" i="29"/>
  <c r="U27" i="29"/>
  <c r="T27" i="29"/>
  <c r="U26" i="29"/>
  <c r="T26" i="29"/>
  <c r="U25" i="29"/>
  <c r="T25" i="29"/>
  <c r="U24" i="29"/>
  <c r="T24" i="29"/>
  <c r="U23" i="29"/>
  <c r="T23" i="29"/>
  <c r="U22" i="29"/>
  <c r="T22" i="29"/>
  <c r="U21" i="29"/>
  <c r="T21" i="29"/>
  <c r="U20" i="29"/>
  <c r="T20" i="29"/>
  <c r="U19" i="29"/>
  <c r="T19" i="29"/>
  <c r="U18" i="29"/>
  <c r="T18" i="29"/>
  <c r="U17" i="29"/>
  <c r="T17" i="29"/>
  <c r="U16" i="29"/>
  <c r="T16" i="29"/>
  <c r="U15" i="29"/>
  <c r="T15" i="29"/>
  <c r="U14" i="29"/>
  <c r="T14" i="29"/>
  <c r="U13" i="29"/>
  <c r="T13" i="29"/>
  <c r="U12" i="29"/>
  <c r="T12" i="29"/>
  <c r="U11" i="29"/>
  <c r="T11" i="29"/>
  <c r="U10" i="29"/>
  <c r="T10" i="29"/>
  <c r="U9" i="29"/>
  <c r="T9" i="29"/>
  <c r="U8" i="29"/>
  <c r="T8" i="29"/>
  <c r="U7" i="29"/>
  <c r="T7" i="29"/>
  <c r="U6" i="29"/>
  <c r="T6" i="29"/>
  <c r="A36" i="19" l="1" a="1"/>
  <c r="A20" i="18" a="1"/>
  <c r="K22" i="8"/>
  <c r="M8" i="19"/>
  <c r="I8" i="19"/>
  <c r="L8" i="19"/>
  <c r="H8" i="19"/>
  <c r="F8" i="19"/>
  <c r="D8" i="19"/>
  <c r="G8" i="19"/>
  <c r="E8" i="19"/>
  <c r="B8" i="19"/>
  <c r="J8" i="19"/>
  <c r="C8" i="19"/>
  <c r="K8" i="19"/>
  <c r="D39" i="19"/>
  <c r="J49" i="19"/>
  <c r="F38" i="19"/>
  <c r="M47" i="19"/>
  <c r="L37" i="19"/>
  <c r="L45" i="19"/>
  <c r="E37" i="19"/>
  <c r="K51" i="19"/>
  <c r="K27" i="18"/>
  <c r="F23" i="18"/>
  <c r="L22" i="18"/>
  <c r="E46" i="19"/>
  <c r="D40" i="19"/>
  <c r="D56" i="19"/>
  <c r="F51" i="19"/>
  <c r="I45" i="19"/>
  <c r="B27" i="18"/>
  <c r="J31" i="18"/>
  <c r="E24" i="18"/>
  <c r="G40" i="19"/>
  <c r="D51" i="19"/>
  <c r="M39" i="19"/>
  <c r="M51" i="19"/>
  <c r="B43" i="19"/>
  <c r="I56" i="19"/>
  <c r="E49" i="19"/>
  <c r="J30" i="18"/>
  <c r="F21" i="18"/>
  <c r="E26" i="18"/>
  <c r="K25" i="18"/>
  <c r="K52" i="19"/>
  <c r="G45" i="19"/>
  <c r="F39" i="19"/>
  <c r="C54" i="19"/>
  <c r="L46" i="19"/>
  <c r="B26" i="18"/>
  <c r="K31" i="18"/>
  <c r="G24" i="18"/>
  <c r="M55" i="19"/>
  <c r="H46" i="19"/>
  <c r="B33" i="18"/>
  <c r="E29" i="18"/>
  <c r="K40" i="19"/>
  <c r="H55" i="19"/>
  <c r="J50" i="19"/>
  <c r="M44" i="19"/>
  <c r="B40" i="19"/>
  <c r="L54" i="19"/>
  <c r="J29" i="18"/>
  <c r="H39" i="18"/>
  <c r="E30" i="18"/>
  <c r="H36" i="18"/>
  <c r="F28" i="18"/>
  <c r="J32" i="18"/>
  <c r="C37" i="18"/>
  <c r="K29" i="18"/>
  <c r="J41" i="19"/>
  <c r="G52" i="19"/>
  <c r="F50" i="19"/>
  <c r="I40" i="19"/>
  <c r="I48" i="19"/>
  <c r="K39" i="19"/>
  <c r="D35" i="18"/>
  <c r="G23" i="18"/>
  <c r="G36" i="18"/>
  <c r="K34" i="18"/>
  <c r="M35" i="18"/>
  <c r="E50" i="19"/>
  <c r="D44" i="19"/>
  <c r="F55" i="19"/>
  <c r="I49" i="19"/>
  <c r="F30" i="18"/>
  <c r="F27" i="18"/>
  <c r="I42" i="18"/>
  <c r="J53" i="19"/>
  <c r="F54" i="19"/>
  <c r="B47" i="19"/>
  <c r="E53" i="19"/>
  <c r="G42" i="18"/>
  <c r="H41" i="18"/>
  <c r="L38" i="18"/>
  <c r="K56" i="19"/>
  <c r="C42" i="19"/>
  <c r="C58" i="19"/>
  <c r="I40" i="18"/>
  <c r="G27" i="18"/>
  <c r="J33" i="18"/>
  <c r="H50" i="19"/>
  <c r="L39" i="18"/>
  <c r="H33" i="18"/>
  <c r="F25" i="18"/>
  <c r="H43" i="19"/>
  <c r="J54" i="19"/>
  <c r="M48" i="19"/>
  <c r="L58" i="19"/>
  <c r="M41" i="18"/>
  <c r="H22" i="18"/>
  <c r="E31" i="18"/>
  <c r="I41" i="18"/>
  <c r="E38" i="19"/>
  <c r="D48" i="19"/>
  <c r="I53" i="19"/>
  <c r="M25" i="18"/>
  <c r="I33" i="18"/>
  <c r="G41" i="18"/>
  <c r="G56" i="19"/>
  <c r="F58" i="19"/>
  <c r="H42" i="19"/>
  <c r="D31" i="18"/>
  <c r="M34" i="18"/>
  <c r="H34" i="18"/>
  <c r="K44" i="19"/>
  <c r="G53" i="19"/>
  <c r="L38" i="19"/>
  <c r="G34" i="18"/>
  <c r="D33" i="18"/>
  <c r="L40" i="18"/>
  <c r="H54" i="19"/>
  <c r="G26" i="18"/>
  <c r="H35" i="18"/>
  <c r="M42" i="18"/>
  <c r="J28" i="18"/>
  <c r="G41" i="19"/>
  <c r="M52" i="19"/>
  <c r="B48" i="19"/>
  <c r="L28" i="18"/>
  <c r="K40" i="18"/>
  <c r="M39" i="18"/>
  <c r="C21" i="18"/>
  <c r="G25" i="18"/>
  <c r="D47" i="19"/>
  <c r="C45" i="19"/>
  <c r="I44" i="19"/>
  <c r="B55" i="19"/>
  <c r="B30" i="18"/>
  <c r="J27" i="18"/>
  <c r="E27" i="18"/>
  <c r="E42" i="19"/>
  <c r="D52" i="19"/>
  <c r="I57" i="19"/>
  <c r="C23" i="18"/>
  <c r="K38" i="18"/>
  <c r="G48" i="19"/>
  <c r="C49" i="19"/>
  <c r="E45" i="19"/>
  <c r="D40" i="18"/>
  <c r="I30" i="18"/>
  <c r="I37" i="18"/>
  <c r="K48" i="19"/>
  <c r="G57" i="19"/>
  <c r="L42" i="19"/>
  <c r="J21" i="18"/>
  <c r="K28" i="18"/>
  <c r="E41" i="19"/>
  <c r="K35" i="18"/>
  <c r="K24" i="18"/>
  <c r="F24" i="18"/>
  <c r="J46" i="19"/>
  <c r="M56" i="19"/>
  <c r="B52" i="19"/>
  <c r="I34" i="18"/>
  <c r="H38" i="18"/>
  <c r="I35" i="18"/>
  <c r="C41" i="19"/>
  <c r="E57" i="19"/>
  <c r="G21" i="18"/>
  <c r="C38" i="19"/>
  <c r="B29" i="18"/>
  <c r="M24" i="18"/>
  <c r="D43" i="19"/>
  <c r="M43" i="19"/>
  <c r="H38" i="19"/>
  <c r="F26" i="18"/>
  <c r="L21" i="18"/>
  <c r="H39" i="19"/>
  <c r="G49" i="19"/>
  <c r="L50" i="19"/>
  <c r="L37" i="18"/>
  <c r="L49" i="19"/>
  <c r="L24" i="18"/>
  <c r="C33" i="18"/>
  <c r="G37" i="19"/>
  <c r="B44" i="19"/>
  <c r="C39" i="18"/>
  <c r="L25" i="18"/>
  <c r="L42" i="18"/>
  <c r="L26" i="18"/>
  <c r="M23" i="18"/>
  <c r="I31" i="18"/>
  <c r="E54" i="19"/>
  <c r="F43" i="19"/>
  <c r="I37" i="19"/>
  <c r="G38" i="18"/>
  <c r="M22" i="18"/>
  <c r="J45" i="19"/>
  <c r="F46" i="19"/>
  <c r="B51" i="19"/>
  <c r="K55" i="19"/>
  <c r="M21" i="18"/>
  <c r="C30" i="18"/>
  <c r="J38" i="19"/>
  <c r="C46" i="19"/>
  <c r="B56" i="19"/>
  <c r="I21" i="18"/>
  <c r="L57" i="19"/>
  <c r="D29" i="18"/>
  <c r="H47" i="19"/>
  <c r="J58" i="19"/>
  <c r="B42" i="18"/>
  <c r="H21" i="18"/>
  <c r="B37" i="19"/>
  <c r="J57" i="19"/>
  <c r="C57" i="19"/>
  <c r="K47" i="19"/>
  <c r="L32" i="18"/>
  <c r="C26" i="18"/>
  <c r="G40" i="18"/>
  <c r="E58" i="19"/>
  <c r="F47" i="19"/>
  <c r="I41" i="19"/>
  <c r="J25" i="18"/>
  <c r="C36" i="18"/>
  <c r="J37" i="19"/>
  <c r="C37" i="19"/>
  <c r="B39" i="19"/>
  <c r="L53" i="19"/>
  <c r="H58" i="19"/>
  <c r="G30" i="18"/>
  <c r="D30" i="18"/>
  <c r="J42" i="19"/>
  <c r="C50" i="19"/>
  <c r="B24" i="18"/>
  <c r="F29" i="18"/>
  <c r="J39" i="18"/>
  <c r="B28" i="18"/>
  <c r="F38" i="18"/>
  <c r="K41" i="18"/>
  <c r="H51" i="19"/>
  <c r="M40" i="19"/>
  <c r="G22" i="18"/>
  <c r="H24" i="18"/>
  <c r="M28" i="18"/>
  <c r="D34" i="18"/>
  <c r="B40" i="18"/>
  <c r="C32" i="18"/>
  <c r="G44" i="19"/>
  <c r="M32" i="18"/>
  <c r="E5" i="19"/>
  <c r="K5" i="19"/>
  <c r="M6" i="19"/>
  <c r="M5" i="19"/>
  <c r="D5" i="19"/>
  <c r="K6" i="19"/>
  <c r="B7" i="19"/>
  <c r="B5" i="19"/>
  <c r="G5" i="19"/>
  <c r="H5" i="19"/>
  <c r="E6" i="19"/>
  <c r="L5" i="19"/>
  <c r="I6" i="19"/>
  <c r="I5" i="19"/>
  <c r="H6" i="19"/>
  <c r="G6" i="19"/>
  <c r="B6" i="19"/>
  <c r="D6" i="19"/>
  <c r="C5" i="19"/>
  <c r="J5" i="19"/>
  <c r="C6" i="19"/>
  <c r="J6" i="19"/>
  <c r="F6" i="19"/>
  <c r="L6" i="19"/>
  <c r="F5" i="19"/>
  <c r="A36" i="19" l="1"/>
  <c r="A20" i="18"/>
  <c r="B28" i="19"/>
  <c r="C28" i="19"/>
  <c r="D28" i="19"/>
  <c r="E28" i="19"/>
  <c r="C29" i="19"/>
  <c r="D29" i="19"/>
  <c r="E29" i="19"/>
  <c r="B29" i="19"/>
  <c r="N6" i="19"/>
  <c r="N8" i="19"/>
  <c r="B22" i="19"/>
  <c r="C22" i="19" s="1"/>
  <c r="D22" i="19" s="1"/>
  <c r="E22" i="19" s="1"/>
  <c r="F22" i="19" s="1"/>
  <c r="G22" i="19" s="1"/>
  <c r="H22" i="19" s="1"/>
  <c r="I22" i="19" s="1"/>
  <c r="J22" i="19" s="1"/>
  <c r="K22" i="19" s="1"/>
  <c r="L22" i="19" s="1"/>
  <c r="M22" i="19" s="1"/>
  <c r="N22" i="19" s="1"/>
  <c r="N5" i="19"/>
  <c r="I10" i="8"/>
  <c r="I11" i="8"/>
  <c r="I12" i="8"/>
  <c r="I17" i="8"/>
  <c r="I18" i="8"/>
  <c r="I19" i="8"/>
  <c r="I20" i="8"/>
  <c r="I21" i="8"/>
  <c r="I27" i="8"/>
  <c r="I28" i="8"/>
  <c r="I29" i="8"/>
  <c r="I30" i="8"/>
  <c r="I31" i="8"/>
  <c r="I35" i="8"/>
  <c r="I36" i="8"/>
  <c r="I37" i="8"/>
  <c r="I38" i="8"/>
  <c r="I43" i="8"/>
  <c r="I44" i="8"/>
  <c r="I45" i="8"/>
  <c r="I46" i="8"/>
  <c r="I47" i="8"/>
  <c r="I48" i="8"/>
  <c r="I49" i="8"/>
  <c r="I50" i="8"/>
  <c r="I51" i="8"/>
  <c r="I61" i="8"/>
  <c r="I62" i="8"/>
  <c r="I63" i="8"/>
  <c r="I64" i="8"/>
  <c r="I65" i="8"/>
  <c r="I66" i="8"/>
  <c r="I67" i="8"/>
  <c r="I68" i="8"/>
  <c r="I69" i="8"/>
  <c r="I70" i="8"/>
  <c r="I71" i="8"/>
  <c r="I72" i="8"/>
  <c r="I73" i="8"/>
  <c r="I74" i="8"/>
  <c r="I75" i="8"/>
  <c r="I81" i="8"/>
  <c r="I82" i="8"/>
  <c r="I83" i="8"/>
  <c r="I84" i="8"/>
  <c r="I85" i="8"/>
  <c r="I86" i="8"/>
  <c r="I90" i="8"/>
  <c r="I91" i="8"/>
  <c r="I92" i="8"/>
  <c r="I93" i="8"/>
  <c r="I94" i="8"/>
  <c r="I96" i="8"/>
  <c r="I97" i="8"/>
  <c r="I99" i="8"/>
  <c r="I100" i="8"/>
  <c r="I101" i="8"/>
  <c r="I102" i="8"/>
  <c r="I103" i="8"/>
  <c r="I104" i="8"/>
  <c r="I111" i="8"/>
  <c r="I112" i="8"/>
  <c r="I113" i="8"/>
  <c r="I114" i="8"/>
  <c r="I115" i="8"/>
  <c r="I116" i="8"/>
  <c r="I117" i="8"/>
  <c r="I118" i="8"/>
  <c r="I124" i="8"/>
  <c r="I125" i="8"/>
  <c r="I127" i="8"/>
  <c r="I134" i="8"/>
  <c r="I135" i="8"/>
  <c r="I136" i="8"/>
  <c r="I137" i="8"/>
  <c r="I138" i="8"/>
  <c r="I140" i="8"/>
  <c r="I150" i="8"/>
  <c r="I151" i="8"/>
  <c r="I153" i="8"/>
  <c r="I154" i="8"/>
  <c r="I155" i="8"/>
  <c r="I156" i="8"/>
  <c r="I157" i="8"/>
  <c r="I158" i="8"/>
  <c r="I159" i="8"/>
  <c r="I160" i="8"/>
  <c r="I170" i="8"/>
  <c r="I171" i="8"/>
  <c r="I172" i="8"/>
  <c r="I173" i="8"/>
  <c r="I174" i="8"/>
  <c r="I175" i="8"/>
  <c r="I176" i="8"/>
  <c r="I177" i="8"/>
  <c r="I178" i="8"/>
  <c r="I179" i="8"/>
  <c r="I180" i="8"/>
  <c r="I181" i="8"/>
  <c r="I182" i="8"/>
  <c r="I183" i="8"/>
  <c r="I184" i="8"/>
  <c r="H31" i="8"/>
  <c r="H32" i="8"/>
  <c r="H33" i="8"/>
  <c r="H34" i="8"/>
  <c r="H35" i="8"/>
  <c r="H36" i="8"/>
  <c r="H37" i="8"/>
  <c r="H38" i="8"/>
  <c r="H39" i="8"/>
  <c r="H40" i="8"/>
  <c r="H41" i="8"/>
  <c r="H42" i="8"/>
  <c r="H43" i="8"/>
  <c r="H44" i="8"/>
  <c r="H45" i="8"/>
  <c r="H46" i="8"/>
  <c r="H47" i="8"/>
  <c r="H48" i="8"/>
  <c r="H49" i="8"/>
  <c r="H50" i="8"/>
  <c r="H51" i="8"/>
  <c r="H52" i="8"/>
  <c r="H53" i="8"/>
  <c r="H54" i="8"/>
  <c r="H55" i="8"/>
  <c r="H56" i="8"/>
  <c r="H57" i="8"/>
  <c r="H58" i="8"/>
  <c r="H59" i="8"/>
  <c r="H60" i="8"/>
  <c r="H61" i="8"/>
  <c r="H62" i="8"/>
  <c r="H63" i="8"/>
  <c r="H64" i="8"/>
  <c r="H65" i="8"/>
  <c r="H66" i="8"/>
  <c r="H67" i="8"/>
  <c r="H68" i="8"/>
  <c r="H69" i="8"/>
  <c r="H70" i="8"/>
  <c r="H71" i="8"/>
  <c r="H72" i="8"/>
  <c r="H73" i="8"/>
  <c r="H74" i="8"/>
  <c r="H75" i="8"/>
  <c r="H76" i="8"/>
  <c r="H77" i="8"/>
  <c r="H78" i="8"/>
  <c r="H79" i="8"/>
  <c r="H80" i="8"/>
  <c r="H81" i="8"/>
  <c r="H82" i="8"/>
  <c r="H83" i="8"/>
  <c r="H84" i="8"/>
  <c r="H85" i="8"/>
  <c r="H86" i="8"/>
  <c r="H87" i="8"/>
  <c r="H88" i="8"/>
  <c r="H89" i="8"/>
  <c r="H90" i="8"/>
  <c r="H91" i="8"/>
  <c r="H92" i="8"/>
  <c r="H93" i="8"/>
  <c r="H94" i="8"/>
  <c r="H95" i="8"/>
  <c r="H96" i="8"/>
  <c r="H97" i="8"/>
  <c r="H98" i="8"/>
  <c r="H99" i="8"/>
  <c r="H100" i="8"/>
  <c r="H101" i="8"/>
  <c r="H102" i="8"/>
  <c r="H103" i="8"/>
  <c r="H104" i="8"/>
  <c r="H105" i="8"/>
  <c r="H106" i="8"/>
  <c r="H107" i="8"/>
  <c r="H108" i="8"/>
  <c r="H109" i="8"/>
  <c r="H110" i="8"/>
  <c r="H111" i="8"/>
  <c r="H112" i="8"/>
  <c r="H113" i="8"/>
  <c r="H114" i="8"/>
  <c r="H115" i="8"/>
  <c r="H116" i="8"/>
  <c r="H117" i="8"/>
  <c r="H118" i="8"/>
  <c r="H119" i="8"/>
  <c r="H120" i="8"/>
  <c r="H121" i="8"/>
  <c r="H122" i="8"/>
  <c r="H123" i="8"/>
  <c r="H124" i="8"/>
  <c r="H125" i="8"/>
  <c r="H126" i="8"/>
  <c r="H127" i="8"/>
  <c r="H128" i="8"/>
  <c r="H129" i="8"/>
  <c r="H130" i="8"/>
  <c r="H131" i="8"/>
  <c r="H132" i="8"/>
  <c r="H133" i="8"/>
  <c r="H134" i="8"/>
  <c r="H135" i="8"/>
  <c r="H136" i="8"/>
  <c r="H137" i="8"/>
  <c r="H138" i="8"/>
  <c r="H139" i="8"/>
  <c r="H140" i="8"/>
  <c r="H141" i="8"/>
  <c r="H142" i="8"/>
  <c r="H143" i="8"/>
  <c r="H144" i="8"/>
  <c r="H145" i="8"/>
  <c r="H146" i="8"/>
  <c r="H147" i="8"/>
  <c r="H148" i="8"/>
  <c r="H149" i="8"/>
  <c r="H150" i="8"/>
  <c r="H151" i="8"/>
  <c r="H152" i="8"/>
  <c r="H153" i="8"/>
  <c r="H154" i="8"/>
  <c r="H155" i="8"/>
  <c r="H156" i="8"/>
  <c r="H157" i="8"/>
  <c r="H158" i="8"/>
  <c r="H159" i="8"/>
  <c r="H160" i="8"/>
  <c r="H161" i="8"/>
  <c r="H162" i="8"/>
  <c r="H163" i="8"/>
  <c r="H164" i="8"/>
  <c r="H165" i="8"/>
  <c r="H166" i="8"/>
  <c r="H167" i="8"/>
  <c r="H168" i="8"/>
  <c r="H169" i="8"/>
  <c r="H170" i="8"/>
  <c r="H171" i="8"/>
  <c r="H172" i="8"/>
  <c r="H173" i="8"/>
  <c r="H174" i="8"/>
  <c r="H175" i="8"/>
  <c r="H176" i="8"/>
  <c r="H177" i="8"/>
  <c r="H178" i="8"/>
  <c r="H179" i="8"/>
  <c r="H180" i="8"/>
  <c r="H181" i="8"/>
  <c r="H182" i="8"/>
  <c r="H183" i="8"/>
  <c r="H184" i="8"/>
  <c r="J31" i="8"/>
  <c r="J32" i="8"/>
  <c r="I32" i="8" s="1"/>
  <c r="J33" i="8"/>
  <c r="I33" i="8" s="1"/>
  <c r="J34" i="8"/>
  <c r="I34" i="8" s="1"/>
  <c r="J35" i="8"/>
  <c r="J36" i="8"/>
  <c r="J37" i="8"/>
  <c r="J38" i="8"/>
  <c r="J39" i="8"/>
  <c r="I39" i="8" s="1"/>
  <c r="J40" i="8"/>
  <c r="I40" i="8" s="1"/>
  <c r="J41" i="8"/>
  <c r="I41" i="8" s="1"/>
  <c r="J42" i="8"/>
  <c r="I42" i="8" s="1"/>
  <c r="J43" i="8"/>
  <c r="J44" i="8"/>
  <c r="J45" i="8"/>
  <c r="J46" i="8"/>
  <c r="J47" i="8"/>
  <c r="J48" i="8"/>
  <c r="J49" i="8"/>
  <c r="J50" i="8"/>
  <c r="J51" i="8"/>
  <c r="J52" i="8"/>
  <c r="I52" i="8" s="1"/>
  <c r="J53" i="8"/>
  <c r="I53" i="8" s="1"/>
  <c r="J54" i="8"/>
  <c r="I54" i="8" s="1"/>
  <c r="J55" i="8"/>
  <c r="I55" i="8" s="1"/>
  <c r="J56" i="8"/>
  <c r="I56" i="8" s="1"/>
  <c r="J57" i="8"/>
  <c r="I57" i="8" s="1"/>
  <c r="J58" i="8"/>
  <c r="I58" i="8" s="1"/>
  <c r="J59" i="8"/>
  <c r="I59" i="8" s="1"/>
  <c r="J60" i="8"/>
  <c r="I60" i="8" s="1"/>
  <c r="J61" i="8"/>
  <c r="J62" i="8"/>
  <c r="J63" i="8"/>
  <c r="J64" i="8"/>
  <c r="J65" i="8"/>
  <c r="J66" i="8"/>
  <c r="J67" i="8"/>
  <c r="J68" i="8"/>
  <c r="J69" i="8"/>
  <c r="J70" i="8"/>
  <c r="J71" i="8"/>
  <c r="J72" i="8"/>
  <c r="J73" i="8"/>
  <c r="J74" i="8"/>
  <c r="J75" i="8"/>
  <c r="J76" i="8"/>
  <c r="I76" i="8" s="1"/>
  <c r="J77" i="8"/>
  <c r="I77" i="8" s="1"/>
  <c r="J78" i="8"/>
  <c r="I78" i="8" s="1"/>
  <c r="J79" i="8"/>
  <c r="I79" i="8" s="1"/>
  <c r="J80" i="8"/>
  <c r="I80" i="8" s="1"/>
  <c r="J81" i="8"/>
  <c r="J82" i="8"/>
  <c r="J83" i="8"/>
  <c r="J84" i="8"/>
  <c r="J85" i="8"/>
  <c r="J86" i="8"/>
  <c r="J87" i="8"/>
  <c r="I87" i="8" s="1"/>
  <c r="J88" i="8"/>
  <c r="I88" i="8" s="1"/>
  <c r="J89" i="8"/>
  <c r="I89" i="8" s="1"/>
  <c r="J90" i="8"/>
  <c r="J91" i="8"/>
  <c r="J92" i="8"/>
  <c r="J93" i="8"/>
  <c r="J94" i="8"/>
  <c r="J95" i="8"/>
  <c r="I95" i="8" s="1"/>
  <c r="J96" i="8"/>
  <c r="J97" i="8"/>
  <c r="J98" i="8"/>
  <c r="I98" i="8" s="1"/>
  <c r="J99" i="8"/>
  <c r="J100" i="8"/>
  <c r="J101" i="8"/>
  <c r="J102" i="8"/>
  <c r="J103" i="8"/>
  <c r="J104" i="8"/>
  <c r="J105" i="8"/>
  <c r="I105" i="8" s="1"/>
  <c r="J106" i="8"/>
  <c r="I106" i="8" s="1"/>
  <c r="J107" i="8"/>
  <c r="I107" i="8" s="1"/>
  <c r="J108" i="8"/>
  <c r="I108" i="8" s="1"/>
  <c r="J109" i="8"/>
  <c r="I109" i="8" s="1"/>
  <c r="J110" i="8"/>
  <c r="I110" i="8" s="1"/>
  <c r="J111" i="8"/>
  <c r="J112" i="8"/>
  <c r="J113" i="8"/>
  <c r="J114" i="8"/>
  <c r="J115" i="8"/>
  <c r="J116" i="8"/>
  <c r="J117" i="8"/>
  <c r="J118" i="8"/>
  <c r="J119" i="8"/>
  <c r="I119" i="8" s="1"/>
  <c r="J120" i="8"/>
  <c r="I120" i="8" s="1"/>
  <c r="J121" i="8"/>
  <c r="I121" i="8" s="1"/>
  <c r="J122" i="8"/>
  <c r="I122" i="8" s="1"/>
  <c r="J123" i="8"/>
  <c r="I123" i="8" s="1"/>
  <c r="J124" i="8"/>
  <c r="J125" i="8"/>
  <c r="J126" i="8"/>
  <c r="I126" i="8" s="1"/>
  <c r="J127" i="8"/>
  <c r="J128" i="8"/>
  <c r="I128" i="8" s="1"/>
  <c r="J129" i="8"/>
  <c r="I129" i="8" s="1"/>
  <c r="J130" i="8"/>
  <c r="I130" i="8" s="1"/>
  <c r="J131" i="8"/>
  <c r="I131" i="8" s="1"/>
  <c r="J132" i="8"/>
  <c r="I132" i="8" s="1"/>
  <c r="J133" i="8"/>
  <c r="I133" i="8" s="1"/>
  <c r="J134" i="8"/>
  <c r="J135" i="8"/>
  <c r="J136" i="8"/>
  <c r="J137" i="8"/>
  <c r="J138" i="8"/>
  <c r="J139" i="8"/>
  <c r="I139" i="8" s="1"/>
  <c r="J140" i="8"/>
  <c r="J141" i="8"/>
  <c r="I141" i="8" s="1"/>
  <c r="J142" i="8"/>
  <c r="I142" i="8" s="1"/>
  <c r="J143" i="8"/>
  <c r="I143" i="8" s="1"/>
  <c r="J144" i="8"/>
  <c r="I144" i="8" s="1"/>
  <c r="J145" i="8"/>
  <c r="I145" i="8" s="1"/>
  <c r="J146" i="8"/>
  <c r="I146" i="8" s="1"/>
  <c r="J147" i="8"/>
  <c r="I147" i="8" s="1"/>
  <c r="J148" i="8"/>
  <c r="I148" i="8" s="1"/>
  <c r="J149" i="8"/>
  <c r="I149" i="8" s="1"/>
  <c r="J150" i="8"/>
  <c r="J151" i="8"/>
  <c r="J152" i="8"/>
  <c r="I152" i="8" s="1"/>
  <c r="J153" i="8"/>
  <c r="J154" i="8"/>
  <c r="J155" i="8"/>
  <c r="J156" i="8"/>
  <c r="J157" i="8"/>
  <c r="J158" i="8"/>
  <c r="J159" i="8"/>
  <c r="J160" i="8"/>
  <c r="J161" i="8"/>
  <c r="I161" i="8" s="1"/>
  <c r="J162" i="8"/>
  <c r="I162" i="8" s="1"/>
  <c r="J163" i="8"/>
  <c r="I163" i="8" s="1"/>
  <c r="J164" i="8"/>
  <c r="I164" i="8" s="1"/>
  <c r="J165" i="8"/>
  <c r="I165" i="8" s="1"/>
  <c r="J166" i="8"/>
  <c r="I166" i="8" s="1"/>
  <c r="J167" i="8"/>
  <c r="I167" i="8" s="1"/>
  <c r="J168" i="8"/>
  <c r="I168" i="8" s="1"/>
  <c r="J169" i="8"/>
  <c r="I169" i="8" s="1"/>
  <c r="J170" i="8"/>
  <c r="J171" i="8"/>
  <c r="J172" i="8"/>
  <c r="J173" i="8"/>
  <c r="J174" i="8"/>
  <c r="J175" i="8"/>
  <c r="J176" i="8"/>
  <c r="J177" i="8"/>
  <c r="J178" i="8"/>
  <c r="J179" i="8"/>
  <c r="J180" i="8"/>
  <c r="J181" i="8"/>
  <c r="J182" i="8"/>
  <c r="J183" i="8"/>
  <c r="J184" i="8"/>
  <c r="K31" i="8"/>
  <c r="K32" i="8"/>
  <c r="K33" i="8"/>
  <c r="K34" i="8"/>
  <c r="K35" i="8"/>
  <c r="K36" i="8"/>
  <c r="K37" i="8"/>
  <c r="K38" i="8"/>
  <c r="K39" i="8"/>
  <c r="K40" i="8"/>
  <c r="K41" i="8"/>
  <c r="K42" i="8"/>
  <c r="K43" i="8"/>
  <c r="K44" i="8"/>
  <c r="K45" i="8"/>
  <c r="K46" i="8"/>
  <c r="K47" i="8"/>
  <c r="K48" i="8"/>
  <c r="K49" i="8"/>
  <c r="K50" i="8"/>
  <c r="K51" i="8"/>
  <c r="K52" i="8"/>
  <c r="K53" i="8"/>
  <c r="K54" i="8"/>
  <c r="K55" i="8"/>
  <c r="K56" i="8"/>
  <c r="K57" i="8"/>
  <c r="K58" i="8"/>
  <c r="K59" i="8"/>
  <c r="K60" i="8"/>
  <c r="K61" i="8"/>
  <c r="K62" i="8"/>
  <c r="K63" i="8"/>
  <c r="K64" i="8"/>
  <c r="K65" i="8"/>
  <c r="K66" i="8"/>
  <c r="K67" i="8"/>
  <c r="K68" i="8"/>
  <c r="K69" i="8"/>
  <c r="K70" i="8"/>
  <c r="K71" i="8"/>
  <c r="K72" i="8"/>
  <c r="K73" i="8"/>
  <c r="K74" i="8"/>
  <c r="K75" i="8"/>
  <c r="K76" i="8"/>
  <c r="K77" i="8"/>
  <c r="K78" i="8"/>
  <c r="K79" i="8"/>
  <c r="K80" i="8"/>
  <c r="K81" i="8"/>
  <c r="K82" i="8"/>
  <c r="K83" i="8"/>
  <c r="K84" i="8"/>
  <c r="K85" i="8"/>
  <c r="K86" i="8"/>
  <c r="K87" i="8"/>
  <c r="K88" i="8"/>
  <c r="K89" i="8"/>
  <c r="K90" i="8"/>
  <c r="K91" i="8"/>
  <c r="K92" i="8"/>
  <c r="K93" i="8"/>
  <c r="K94" i="8"/>
  <c r="K95" i="8"/>
  <c r="K96" i="8"/>
  <c r="K97" i="8"/>
  <c r="K98" i="8"/>
  <c r="K99" i="8"/>
  <c r="K100" i="8"/>
  <c r="K101" i="8"/>
  <c r="K102" i="8"/>
  <c r="K103" i="8"/>
  <c r="K104" i="8"/>
  <c r="K105" i="8"/>
  <c r="K106" i="8"/>
  <c r="K107" i="8"/>
  <c r="K108" i="8"/>
  <c r="K109" i="8"/>
  <c r="K110" i="8"/>
  <c r="K111" i="8"/>
  <c r="K112" i="8"/>
  <c r="K113" i="8"/>
  <c r="K114" i="8"/>
  <c r="K115" i="8"/>
  <c r="K116" i="8"/>
  <c r="K117" i="8"/>
  <c r="K118" i="8"/>
  <c r="K119" i="8"/>
  <c r="K120" i="8"/>
  <c r="K121" i="8"/>
  <c r="K122" i="8"/>
  <c r="K123" i="8"/>
  <c r="K124" i="8"/>
  <c r="K125" i="8"/>
  <c r="K126" i="8"/>
  <c r="K127" i="8"/>
  <c r="K128" i="8"/>
  <c r="K129" i="8"/>
  <c r="K130" i="8"/>
  <c r="K131" i="8"/>
  <c r="K132" i="8"/>
  <c r="K133" i="8"/>
  <c r="K134" i="8"/>
  <c r="K135" i="8"/>
  <c r="K136" i="8"/>
  <c r="K137" i="8"/>
  <c r="K138" i="8"/>
  <c r="K139" i="8"/>
  <c r="K140" i="8"/>
  <c r="K141" i="8"/>
  <c r="K142" i="8"/>
  <c r="K143" i="8"/>
  <c r="K144" i="8"/>
  <c r="K145" i="8"/>
  <c r="K146" i="8"/>
  <c r="K147" i="8"/>
  <c r="K148" i="8"/>
  <c r="K149" i="8"/>
  <c r="K150" i="8"/>
  <c r="K151" i="8"/>
  <c r="K152" i="8"/>
  <c r="K153" i="8"/>
  <c r="K154" i="8"/>
  <c r="K155" i="8"/>
  <c r="K156" i="8"/>
  <c r="K157" i="8"/>
  <c r="K158" i="8"/>
  <c r="K159" i="8"/>
  <c r="K160" i="8"/>
  <c r="K161" i="8"/>
  <c r="K162" i="8"/>
  <c r="K163" i="8"/>
  <c r="K164" i="8"/>
  <c r="K165" i="8"/>
  <c r="K166" i="8"/>
  <c r="K167" i="8"/>
  <c r="K168" i="8"/>
  <c r="K169" i="8"/>
  <c r="K170" i="8"/>
  <c r="K171" i="8"/>
  <c r="K172" i="8"/>
  <c r="K173" i="8"/>
  <c r="K174" i="8"/>
  <c r="K175" i="8"/>
  <c r="K176" i="8"/>
  <c r="K177" i="8"/>
  <c r="K178" i="8"/>
  <c r="K179" i="8"/>
  <c r="K180" i="8"/>
  <c r="K181" i="8"/>
  <c r="K182" i="8"/>
  <c r="K183" i="8"/>
  <c r="K184" i="8"/>
  <c r="L31" i="8"/>
  <c r="L32" i="8"/>
  <c r="L33" i="8"/>
  <c r="L34" i="8"/>
  <c r="L35" i="8"/>
  <c r="L36" i="8"/>
  <c r="L37" i="8"/>
  <c r="L38" i="8"/>
  <c r="L39" i="8"/>
  <c r="L40" i="8"/>
  <c r="L41" i="8"/>
  <c r="L42" i="8"/>
  <c r="L43" i="8"/>
  <c r="L44" i="8"/>
  <c r="L45" i="8"/>
  <c r="L46" i="8"/>
  <c r="L47" i="8"/>
  <c r="L48" i="8"/>
  <c r="L49" i="8"/>
  <c r="L50" i="8"/>
  <c r="L51" i="8"/>
  <c r="L52" i="8"/>
  <c r="L53" i="8"/>
  <c r="L54" i="8"/>
  <c r="L55" i="8"/>
  <c r="L56" i="8"/>
  <c r="L57" i="8"/>
  <c r="L58" i="8"/>
  <c r="L59" i="8"/>
  <c r="L60" i="8"/>
  <c r="L61" i="8"/>
  <c r="L62" i="8"/>
  <c r="L63" i="8"/>
  <c r="L64" i="8"/>
  <c r="L65" i="8"/>
  <c r="L66" i="8"/>
  <c r="L67" i="8"/>
  <c r="L68" i="8"/>
  <c r="L69" i="8"/>
  <c r="L70" i="8"/>
  <c r="L71" i="8"/>
  <c r="L72" i="8"/>
  <c r="L73" i="8"/>
  <c r="L74" i="8"/>
  <c r="L75" i="8"/>
  <c r="L76" i="8"/>
  <c r="L77" i="8"/>
  <c r="L78" i="8"/>
  <c r="L79" i="8"/>
  <c r="L80" i="8"/>
  <c r="L81" i="8"/>
  <c r="L82" i="8"/>
  <c r="L83" i="8"/>
  <c r="L84" i="8"/>
  <c r="L85" i="8"/>
  <c r="L86" i="8"/>
  <c r="L87" i="8"/>
  <c r="L88" i="8"/>
  <c r="L89" i="8"/>
  <c r="L90" i="8"/>
  <c r="L91" i="8"/>
  <c r="L92" i="8"/>
  <c r="L93" i="8"/>
  <c r="L94" i="8"/>
  <c r="L95" i="8"/>
  <c r="L96" i="8"/>
  <c r="L97" i="8"/>
  <c r="L98" i="8"/>
  <c r="L99" i="8"/>
  <c r="L100" i="8"/>
  <c r="L101" i="8"/>
  <c r="L102" i="8"/>
  <c r="L103" i="8"/>
  <c r="L104" i="8"/>
  <c r="L105" i="8"/>
  <c r="L106" i="8"/>
  <c r="L107" i="8"/>
  <c r="L108" i="8"/>
  <c r="L109" i="8"/>
  <c r="L110" i="8"/>
  <c r="L111" i="8"/>
  <c r="L112" i="8"/>
  <c r="L113" i="8"/>
  <c r="L114" i="8"/>
  <c r="L115" i="8"/>
  <c r="L116" i="8"/>
  <c r="L117" i="8"/>
  <c r="L118" i="8"/>
  <c r="L119" i="8"/>
  <c r="L120" i="8"/>
  <c r="L121" i="8"/>
  <c r="L122" i="8"/>
  <c r="L123" i="8"/>
  <c r="L124" i="8"/>
  <c r="L125" i="8"/>
  <c r="L126" i="8"/>
  <c r="L127" i="8"/>
  <c r="L128" i="8"/>
  <c r="L129" i="8"/>
  <c r="L130" i="8"/>
  <c r="L131" i="8"/>
  <c r="L132" i="8"/>
  <c r="L133" i="8"/>
  <c r="L134" i="8"/>
  <c r="L135" i="8"/>
  <c r="L136" i="8"/>
  <c r="L137" i="8"/>
  <c r="L138" i="8"/>
  <c r="L139" i="8"/>
  <c r="L140" i="8"/>
  <c r="L141" i="8"/>
  <c r="L142" i="8"/>
  <c r="L143" i="8"/>
  <c r="L144" i="8"/>
  <c r="L145" i="8"/>
  <c r="L146" i="8"/>
  <c r="L147" i="8"/>
  <c r="L148" i="8"/>
  <c r="L149" i="8"/>
  <c r="L150" i="8"/>
  <c r="L151" i="8"/>
  <c r="L152" i="8"/>
  <c r="L153" i="8"/>
  <c r="L154" i="8"/>
  <c r="L155" i="8"/>
  <c r="L156" i="8"/>
  <c r="L157" i="8"/>
  <c r="L158" i="8"/>
  <c r="L159" i="8"/>
  <c r="L160" i="8"/>
  <c r="L161" i="8"/>
  <c r="L162" i="8"/>
  <c r="L163" i="8"/>
  <c r="L164" i="8"/>
  <c r="L165" i="8"/>
  <c r="L166" i="8"/>
  <c r="L167" i="8"/>
  <c r="L168" i="8"/>
  <c r="L169" i="8"/>
  <c r="L170" i="8"/>
  <c r="L171" i="8"/>
  <c r="L172" i="8"/>
  <c r="L173" i="8"/>
  <c r="L174" i="8"/>
  <c r="L175" i="8"/>
  <c r="L176" i="8"/>
  <c r="L177" i="8"/>
  <c r="L178" i="8"/>
  <c r="L179" i="8"/>
  <c r="L180" i="8"/>
  <c r="L181" i="8"/>
  <c r="L182" i="8"/>
  <c r="L183" i="8"/>
  <c r="L184" i="8"/>
  <c r="M31" i="8"/>
  <c r="M32" i="8"/>
  <c r="M33" i="8"/>
  <c r="M34" i="8"/>
  <c r="M35" i="8"/>
  <c r="M36" i="8"/>
  <c r="M37" i="8"/>
  <c r="M38" i="8"/>
  <c r="M39" i="8"/>
  <c r="M40" i="8"/>
  <c r="M41" i="8"/>
  <c r="M42" i="8"/>
  <c r="M43" i="8"/>
  <c r="M44" i="8"/>
  <c r="M45" i="8"/>
  <c r="M46" i="8"/>
  <c r="M47" i="8"/>
  <c r="M48" i="8"/>
  <c r="M49" i="8"/>
  <c r="M50" i="8"/>
  <c r="M51" i="8"/>
  <c r="M52" i="8"/>
  <c r="M53" i="8"/>
  <c r="M54" i="8"/>
  <c r="M55" i="8"/>
  <c r="M56" i="8"/>
  <c r="M57" i="8"/>
  <c r="M58" i="8"/>
  <c r="M59" i="8"/>
  <c r="M60" i="8"/>
  <c r="M61" i="8"/>
  <c r="M62" i="8"/>
  <c r="M63" i="8"/>
  <c r="M64" i="8"/>
  <c r="M65" i="8"/>
  <c r="M66" i="8"/>
  <c r="M67" i="8"/>
  <c r="M68" i="8"/>
  <c r="M69" i="8"/>
  <c r="M70" i="8"/>
  <c r="M71" i="8"/>
  <c r="M72" i="8"/>
  <c r="M73" i="8"/>
  <c r="M74" i="8"/>
  <c r="M75" i="8"/>
  <c r="M76" i="8"/>
  <c r="M77" i="8"/>
  <c r="M78" i="8"/>
  <c r="M79" i="8"/>
  <c r="M80" i="8"/>
  <c r="M81" i="8"/>
  <c r="M82" i="8"/>
  <c r="M83" i="8"/>
  <c r="M84" i="8"/>
  <c r="M85" i="8"/>
  <c r="M86" i="8"/>
  <c r="M87" i="8"/>
  <c r="M88" i="8"/>
  <c r="M89" i="8"/>
  <c r="M90" i="8"/>
  <c r="M91" i="8"/>
  <c r="M92" i="8"/>
  <c r="M93" i="8"/>
  <c r="M94" i="8"/>
  <c r="M95" i="8"/>
  <c r="M96" i="8"/>
  <c r="M97" i="8"/>
  <c r="M98" i="8"/>
  <c r="M99" i="8"/>
  <c r="M100" i="8"/>
  <c r="M101" i="8"/>
  <c r="M102" i="8"/>
  <c r="M103" i="8"/>
  <c r="M104" i="8"/>
  <c r="M105" i="8"/>
  <c r="M106" i="8"/>
  <c r="M107" i="8"/>
  <c r="M108" i="8"/>
  <c r="M109" i="8"/>
  <c r="M110" i="8"/>
  <c r="M111" i="8"/>
  <c r="M112" i="8"/>
  <c r="M113" i="8"/>
  <c r="M114" i="8"/>
  <c r="M115" i="8"/>
  <c r="M116" i="8"/>
  <c r="M117" i="8"/>
  <c r="M118" i="8"/>
  <c r="M119" i="8"/>
  <c r="M120" i="8"/>
  <c r="M121" i="8"/>
  <c r="M122" i="8"/>
  <c r="M123" i="8"/>
  <c r="M124" i="8"/>
  <c r="M125" i="8"/>
  <c r="M126" i="8"/>
  <c r="M127" i="8"/>
  <c r="M128" i="8"/>
  <c r="M129" i="8"/>
  <c r="M130" i="8"/>
  <c r="M131" i="8"/>
  <c r="M132" i="8"/>
  <c r="M133" i="8"/>
  <c r="M134" i="8"/>
  <c r="M135" i="8"/>
  <c r="M136" i="8"/>
  <c r="M137" i="8"/>
  <c r="M138" i="8"/>
  <c r="M139" i="8"/>
  <c r="M140" i="8"/>
  <c r="M141" i="8"/>
  <c r="M142" i="8"/>
  <c r="M143" i="8"/>
  <c r="M144" i="8"/>
  <c r="M145" i="8"/>
  <c r="M146" i="8"/>
  <c r="M147" i="8"/>
  <c r="M148" i="8"/>
  <c r="M149" i="8"/>
  <c r="M150" i="8"/>
  <c r="M151" i="8"/>
  <c r="M152" i="8"/>
  <c r="M153" i="8"/>
  <c r="M154" i="8"/>
  <c r="M155" i="8"/>
  <c r="M156" i="8"/>
  <c r="M157" i="8"/>
  <c r="M158" i="8"/>
  <c r="M159" i="8"/>
  <c r="M160" i="8"/>
  <c r="M161" i="8"/>
  <c r="M162" i="8"/>
  <c r="M163" i="8"/>
  <c r="M164" i="8"/>
  <c r="M165" i="8"/>
  <c r="M166" i="8"/>
  <c r="M167" i="8"/>
  <c r="M168" i="8"/>
  <c r="M169" i="8"/>
  <c r="M170" i="8"/>
  <c r="M171" i="8"/>
  <c r="M172" i="8"/>
  <c r="M173" i="8"/>
  <c r="M174" i="8"/>
  <c r="M175" i="8"/>
  <c r="M176" i="8"/>
  <c r="M177" i="8"/>
  <c r="M178" i="8"/>
  <c r="M179" i="8"/>
  <c r="M180" i="8"/>
  <c r="M181" i="8"/>
  <c r="M182" i="8"/>
  <c r="M183" i="8"/>
  <c r="M184" i="8"/>
  <c r="N31" i="8"/>
  <c r="N32" i="8"/>
  <c r="N33" i="8"/>
  <c r="N34" i="8"/>
  <c r="N35" i="8"/>
  <c r="N36" i="8"/>
  <c r="N37" i="8"/>
  <c r="N38" i="8"/>
  <c r="N39" i="8"/>
  <c r="N40" i="8"/>
  <c r="N41" i="8"/>
  <c r="N42" i="8"/>
  <c r="N43" i="8"/>
  <c r="N44" i="8"/>
  <c r="N45" i="8"/>
  <c r="N46" i="8"/>
  <c r="N47" i="8"/>
  <c r="N48" i="8"/>
  <c r="N49" i="8"/>
  <c r="N50" i="8"/>
  <c r="N51" i="8"/>
  <c r="N52" i="8"/>
  <c r="N53" i="8"/>
  <c r="N54" i="8"/>
  <c r="N55" i="8"/>
  <c r="N56" i="8"/>
  <c r="N57" i="8"/>
  <c r="N58" i="8"/>
  <c r="N59" i="8"/>
  <c r="N60" i="8"/>
  <c r="N61" i="8"/>
  <c r="N62" i="8"/>
  <c r="N63" i="8"/>
  <c r="N64" i="8"/>
  <c r="N65" i="8"/>
  <c r="N66" i="8"/>
  <c r="N67" i="8"/>
  <c r="N68" i="8"/>
  <c r="N69" i="8"/>
  <c r="N70" i="8"/>
  <c r="N71" i="8"/>
  <c r="N72" i="8"/>
  <c r="N73" i="8"/>
  <c r="N74" i="8"/>
  <c r="N75" i="8"/>
  <c r="N76" i="8"/>
  <c r="N77" i="8"/>
  <c r="N78" i="8"/>
  <c r="N79" i="8"/>
  <c r="N80" i="8"/>
  <c r="N81" i="8"/>
  <c r="N82" i="8"/>
  <c r="N83" i="8"/>
  <c r="N84" i="8"/>
  <c r="N85" i="8"/>
  <c r="N86" i="8"/>
  <c r="N87" i="8"/>
  <c r="N88" i="8"/>
  <c r="N89" i="8"/>
  <c r="N90" i="8"/>
  <c r="N91" i="8"/>
  <c r="N92" i="8"/>
  <c r="N93" i="8"/>
  <c r="N94" i="8"/>
  <c r="N95" i="8"/>
  <c r="N96" i="8"/>
  <c r="N97" i="8"/>
  <c r="N98" i="8"/>
  <c r="N99" i="8"/>
  <c r="N100" i="8"/>
  <c r="N101" i="8"/>
  <c r="N102" i="8"/>
  <c r="N103" i="8"/>
  <c r="N104" i="8"/>
  <c r="N105" i="8"/>
  <c r="N106" i="8"/>
  <c r="N107" i="8"/>
  <c r="N108" i="8"/>
  <c r="N109" i="8"/>
  <c r="N110" i="8"/>
  <c r="N111" i="8"/>
  <c r="N112" i="8"/>
  <c r="N113" i="8"/>
  <c r="N114" i="8"/>
  <c r="N115" i="8"/>
  <c r="N116" i="8"/>
  <c r="N117" i="8"/>
  <c r="N118" i="8"/>
  <c r="N119" i="8"/>
  <c r="N120" i="8"/>
  <c r="N121" i="8"/>
  <c r="N122" i="8"/>
  <c r="N123" i="8"/>
  <c r="N124" i="8"/>
  <c r="N125" i="8"/>
  <c r="N126" i="8"/>
  <c r="N127" i="8"/>
  <c r="N128" i="8"/>
  <c r="N129" i="8"/>
  <c r="N130" i="8"/>
  <c r="N131" i="8"/>
  <c r="N132" i="8"/>
  <c r="N133" i="8"/>
  <c r="N134" i="8"/>
  <c r="N135" i="8"/>
  <c r="N136" i="8"/>
  <c r="N137" i="8"/>
  <c r="N138" i="8"/>
  <c r="N139" i="8"/>
  <c r="N140" i="8"/>
  <c r="N141" i="8"/>
  <c r="N142" i="8"/>
  <c r="N143" i="8"/>
  <c r="N144" i="8"/>
  <c r="N145" i="8"/>
  <c r="N146" i="8"/>
  <c r="N147" i="8"/>
  <c r="N148" i="8"/>
  <c r="N149" i="8"/>
  <c r="N150" i="8"/>
  <c r="N151" i="8"/>
  <c r="N152" i="8"/>
  <c r="N153" i="8"/>
  <c r="N154" i="8"/>
  <c r="N155" i="8"/>
  <c r="N156" i="8"/>
  <c r="N157" i="8"/>
  <c r="N158" i="8"/>
  <c r="N159" i="8"/>
  <c r="N160" i="8"/>
  <c r="N161" i="8"/>
  <c r="N162" i="8"/>
  <c r="N163" i="8"/>
  <c r="N164" i="8"/>
  <c r="N165" i="8"/>
  <c r="N166" i="8"/>
  <c r="N167" i="8"/>
  <c r="N168" i="8"/>
  <c r="N169" i="8"/>
  <c r="N170" i="8"/>
  <c r="N171" i="8"/>
  <c r="N172" i="8"/>
  <c r="N173" i="8"/>
  <c r="N174" i="8"/>
  <c r="N175" i="8"/>
  <c r="N176" i="8"/>
  <c r="N177" i="8"/>
  <c r="N178" i="8"/>
  <c r="N179" i="8"/>
  <c r="N180" i="8"/>
  <c r="N181" i="8"/>
  <c r="N182" i="8"/>
  <c r="N183" i="8"/>
  <c r="N184" i="8"/>
  <c r="O31" i="8"/>
  <c r="O32" i="8"/>
  <c r="O33" i="8"/>
  <c r="O34" i="8"/>
  <c r="O35" i="8"/>
  <c r="O36" i="8"/>
  <c r="O37" i="8"/>
  <c r="O38" i="8"/>
  <c r="O39" i="8"/>
  <c r="O40" i="8"/>
  <c r="O41" i="8"/>
  <c r="O42" i="8"/>
  <c r="O43" i="8"/>
  <c r="O44" i="8"/>
  <c r="O45" i="8"/>
  <c r="O46" i="8"/>
  <c r="O47" i="8"/>
  <c r="O48" i="8"/>
  <c r="O49" i="8"/>
  <c r="O50" i="8"/>
  <c r="O51" i="8"/>
  <c r="O52" i="8"/>
  <c r="O53" i="8"/>
  <c r="O54" i="8"/>
  <c r="O55" i="8"/>
  <c r="O56" i="8"/>
  <c r="O57" i="8"/>
  <c r="O58" i="8"/>
  <c r="O59" i="8"/>
  <c r="O60" i="8"/>
  <c r="O61" i="8"/>
  <c r="O62" i="8"/>
  <c r="O63" i="8"/>
  <c r="O64" i="8"/>
  <c r="O65" i="8"/>
  <c r="O66" i="8"/>
  <c r="O67" i="8"/>
  <c r="O68" i="8"/>
  <c r="O69" i="8"/>
  <c r="O70" i="8"/>
  <c r="O71" i="8"/>
  <c r="O72" i="8"/>
  <c r="O73" i="8"/>
  <c r="O74" i="8"/>
  <c r="O75" i="8"/>
  <c r="O76" i="8"/>
  <c r="O77" i="8"/>
  <c r="O78" i="8"/>
  <c r="O79" i="8"/>
  <c r="O80" i="8"/>
  <c r="O81" i="8"/>
  <c r="O82" i="8"/>
  <c r="O83" i="8"/>
  <c r="O84" i="8"/>
  <c r="O85" i="8"/>
  <c r="O86" i="8"/>
  <c r="O87" i="8"/>
  <c r="O88" i="8"/>
  <c r="O89" i="8"/>
  <c r="O90" i="8"/>
  <c r="O91" i="8"/>
  <c r="O92" i="8"/>
  <c r="O93" i="8"/>
  <c r="O94" i="8"/>
  <c r="O95" i="8"/>
  <c r="O96" i="8"/>
  <c r="O97" i="8"/>
  <c r="O98" i="8"/>
  <c r="O99" i="8"/>
  <c r="O100" i="8"/>
  <c r="O101" i="8"/>
  <c r="O102" i="8"/>
  <c r="O103" i="8"/>
  <c r="O104" i="8"/>
  <c r="O105" i="8"/>
  <c r="O106" i="8"/>
  <c r="O107" i="8"/>
  <c r="O108" i="8"/>
  <c r="O109" i="8"/>
  <c r="O110" i="8"/>
  <c r="O111" i="8"/>
  <c r="O112" i="8"/>
  <c r="O113" i="8"/>
  <c r="O114" i="8"/>
  <c r="O115" i="8"/>
  <c r="O116" i="8"/>
  <c r="O117" i="8"/>
  <c r="O118" i="8"/>
  <c r="O119" i="8"/>
  <c r="O120" i="8"/>
  <c r="O121" i="8"/>
  <c r="O122" i="8"/>
  <c r="O123" i="8"/>
  <c r="O124" i="8"/>
  <c r="O125" i="8"/>
  <c r="O126" i="8"/>
  <c r="O127" i="8"/>
  <c r="O128" i="8"/>
  <c r="O129" i="8"/>
  <c r="O130" i="8"/>
  <c r="O131" i="8"/>
  <c r="O132" i="8"/>
  <c r="O133" i="8"/>
  <c r="O134" i="8"/>
  <c r="O135" i="8"/>
  <c r="O136" i="8"/>
  <c r="O137" i="8"/>
  <c r="O138" i="8"/>
  <c r="O139" i="8"/>
  <c r="O140" i="8"/>
  <c r="O141" i="8"/>
  <c r="O142" i="8"/>
  <c r="O143" i="8"/>
  <c r="O144" i="8"/>
  <c r="O145" i="8"/>
  <c r="O146" i="8"/>
  <c r="O147" i="8"/>
  <c r="O148" i="8"/>
  <c r="O149" i="8"/>
  <c r="O150" i="8"/>
  <c r="O151" i="8"/>
  <c r="O152" i="8"/>
  <c r="O153" i="8"/>
  <c r="O154" i="8"/>
  <c r="O155" i="8"/>
  <c r="O156" i="8"/>
  <c r="O157" i="8"/>
  <c r="O158" i="8"/>
  <c r="O159" i="8"/>
  <c r="O160" i="8"/>
  <c r="O161" i="8"/>
  <c r="O162" i="8"/>
  <c r="O163" i="8"/>
  <c r="O164" i="8"/>
  <c r="O165" i="8"/>
  <c r="O166" i="8"/>
  <c r="O167" i="8"/>
  <c r="O168" i="8"/>
  <c r="O169" i="8"/>
  <c r="O170" i="8"/>
  <c r="O171" i="8"/>
  <c r="O172" i="8"/>
  <c r="O173" i="8"/>
  <c r="O174" i="8"/>
  <c r="O175" i="8"/>
  <c r="O176" i="8"/>
  <c r="O177" i="8"/>
  <c r="O178" i="8"/>
  <c r="O179" i="8"/>
  <c r="O180" i="8"/>
  <c r="O181" i="8"/>
  <c r="O182" i="8"/>
  <c r="O183" i="8"/>
  <c r="O184" i="8"/>
  <c r="P31" i="8"/>
  <c r="P32" i="8"/>
  <c r="P33" i="8"/>
  <c r="P34" i="8"/>
  <c r="P35" i="8"/>
  <c r="P36" i="8"/>
  <c r="P37" i="8"/>
  <c r="P38" i="8"/>
  <c r="P39" i="8"/>
  <c r="P40" i="8"/>
  <c r="P41" i="8"/>
  <c r="P42" i="8"/>
  <c r="P43" i="8"/>
  <c r="P44" i="8"/>
  <c r="P45" i="8"/>
  <c r="P46" i="8"/>
  <c r="P47" i="8"/>
  <c r="P48" i="8"/>
  <c r="P49" i="8"/>
  <c r="P50" i="8"/>
  <c r="P51" i="8"/>
  <c r="P52" i="8"/>
  <c r="P53" i="8"/>
  <c r="P54" i="8"/>
  <c r="P55" i="8"/>
  <c r="P56" i="8"/>
  <c r="P57" i="8"/>
  <c r="P58" i="8"/>
  <c r="P59" i="8"/>
  <c r="P60" i="8"/>
  <c r="P61" i="8"/>
  <c r="P62" i="8"/>
  <c r="P63" i="8"/>
  <c r="P64" i="8"/>
  <c r="P65" i="8"/>
  <c r="P66" i="8"/>
  <c r="P67" i="8"/>
  <c r="P68" i="8"/>
  <c r="P69" i="8"/>
  <c r="P70" i="8"/>
  <c r="P71" i="8"/>
  <c r="P72" i="8"/>
  <c r="P73" i="8"/>
  <c r="P74" i="8"/>
  <c r="P75" i="8"/>
  <c r="P76" i="8"/>
  <c r="P77" i="8"/>
  <c r="P78" i="8"/>
  <c r="P79" i="8"/>
  <c r="P80" i="8"/>
  <c r="P81" i="8"/>
  <c r="P82" i="8"/>
  <c r="P83" i="8"/>
  <c r="P84" i="8"/>
  <c r="P85" i="8"/>
  <c r="P86" i="8"/>
  <c r="P87" i="8"/>
  <c r="P88" i="8"/>
  <c r="P89" i="8"/>
  <c r="P90" i="8"/>
  <c r="P91" i="8"/>
  <c r="P92" i="8"/>
  <c r="P93" i="8"/>
  <c r="P94" i="8"/>
  <c r="P95" i="8"/>
  <c r="P96" i="8"/>
  <c r="P97" i="8"/>
  <c r="P98" i="8"/>
  <c r="P99" i="8"/>
  <c r="P100" i="8"/>
  <c r="P101" i="8"/>
  <c r="P102" i="8"/>
  <c r="P103" i="8"/>
  <c r="P104" i="8"/>
  <c r="P105" i="8"/>
  <c r="P106" i="8"/>
  <c r="P107" i="8"/>
  <c r="P108" i="8"/>
  <c r="P109" i="8"/>
  <c r="P110" i="8"/>
  <c r="P111" i="8"/>
  <c r="P112" i="8"/>
  <c r="P113" i="8"/>
  <c r="P114" i="8"/>
  <c r="P115" i="8"/>
  <c r="P116" i="8"/>
  <c r="P117" i="8"/>
  <c r="P118" i="8"/>
  <c r="P119" i="8"/>
  <c r="P120" i="8"/>
  <c r="P121" i="8"/>
  <c r="P122" i="8"/>
  <c r="P123" i="8"/>
  <c r="P124" i="8"/>
  <c r="P125" i="8"/>
  <c r="P126" i="8"/>
  <c r="P127" i="8"/>
  <c r="P128" i="8"/>
  <c r="P129" i="8"/>
  <c r="P130" i="8"/>
  <c r="P131" i="8"/>
  <c r="P132" i="8"/>
  <c r="P133" i="8"/>
  <c r="P134" i="8"/>
  <c r="P135" i="8"/>
  <c r="P136" i="8"/>
  <c r="P137" i="8"/>
  <c r="P138" i="8"/>
  <c r="P139" i="8"/>
  <c r="P140" i="8"/>
  <c r="P141" i="8"/>
  <c r="P142" i="8"/>
  <c r="P143" i="8"/>
  <c r="P144" i="8"/>
  <c r="P145" i="8"/>
  <c r="P146" i="8"/>
  <c r="P147" i="8"/>
  <c r="P148" i="8"/>
  <c r="P149" i="8"/>
  <c r="P150" i="8"/>
  <c r="P151" i="8"/>
  <c r="P152" i="8"/>
  <c r="P153" i="8"/>
  <c r="P154" i="8"/>
  <c r="P155" i="8"/>
  <c r="P156" i="8"/>
  <c r="P157" i="8"/>
  <c r="P158" i="8"/>
  <c r="P159" i="8"/>
  <c r="P160" i="8"/>
  <c r="P161" i="8"/>
  <c r="P162" i="8"/>
  <c r="P163" i="8"/>
  <c r="P164" i="8"/>
  <c r="P165" i="8"/>
  <c r="P166" i="8"/>
  <c r="P167" i="8"/>
  <c r="P168" i="8"/>
  <c r="P169" i="8"/>
  <c r="P170" i="8"/>
  <c r="P171" i="8"/>
  <c r="P172" i="8"/>
  <c r="P173" i="8"/>
  <c r="P174" i="8"/>
  <c r="P175" i="8"/>
  <c r="P176" i="8"/>
  <c r="P177" i="8"/>
  <c r="P178" i="8"/>
  <c r="P179" i="8"/>
  <c r="P180" i="8"/>
  <c r="P181" i="8"/>
  <c r="P182" i="8"/>
  <c r="P183" i="8"/>
  <c r="P184" i="8"/>
  <c r="Q31" i="8"/>
  <c r="Q32" i="8"/>
  <c r="Q33" i="8"/>
  <c r="Q34" i="8"/>
  <c r="Q35" i="8"/>
  <c r="Q36" i="8"/>
  <c r="Q37" i="8"/>
  <c r="Q38" i="8"/>
  <c r="Q39" i="8"/>
  <c r="Q40" i="8"/>
  <c r="Q41" i="8"/>
  <c r="Q42" i="8"/>
  <c r="Q43" i="8"/>
  <c r="Q44" i="8"/>
  <c r="Q45" i="8"/>
  <c r="Q46" i="8"/>
  <c r="Q47" i="8"/>
  <c r="Q48" i="8"/>
  <c r="Q49" i="8"/>
  <c r="Q50" i="8"/>
  <c r="Q51" i="8"/>
  <c r="Q52" i="8"/>
  <c r="Q53" i="8"/>
  <c r="Q54" i="8"/>
  <c r="Q55" i="8"/>
  <c r="Q56" i="8"/>
  <c r="Q57" i="8"/>
  <c r="Q58" i="8"/>
  <c r="Q59" i="8"/>
  <c r="Q60" i="8"/>
  <c r="Q61" i="8"/>
  <c r="Q62" i="8"/>
  <c r="Q63" i="8"/>
  <c r="Q64" i="8"/>
  <c r="Q65" i="8"/>
  <c r="Q66" i="8"/>
  <c r="Q67" i="8"/>
  <c r="Q68" i="8"/>
  <c r="Q69" i="8"/>
  <c r="Q70" i="8"/>
  <c r="Q71" i="8"/>
  <c r="Q72" i="8"/>
  <c r="Q73" i="8"/>
  <c r="Q74" i="8"/>
  <c r="Q75" i="8"/>
  <c r="Q76" i="8"/>
  <c r="Q77" i="8"/>
  <c r="Q78" i="8"/>
  <c r="Q79" i="8"/>
  <c r="Q80" i="8"/>
  <c r="Q81" i="8"/>
  <c r="Q82" i="8"/>
  <c r="Q83" i="8"/>
  <c r="Q84" i="8"/>
  <c r="Q85" i="8"/>
  <c r="Q86" i="8"/>
  <c r="Q87" i="8"/>
  <c r="Q88" i="8"/>
  <c r="Q89" i="8"/>
  <c r="Q90" i="8"/>
  <c r="Q91" i="8"/>
  <c r="Q92" i="8"/>
  <c r="Q93" i="8"/>
  <c r="Q94" i="8"/>
  <c r="Q95" i="8"/>
  <c r="Q96" i="8"/>
  <c r="Q97" i="8"/>
  <c r="Q98" i="8"/>
  <c r="Q99" i="8"/>
  <c r="Q100" i="8"/>
  <c r="Q101" i="8"/>
  <c r="Q102" i="8"/>
  <c r="Q103" i="8"/>
  <c r="Q104" i="8"/>
  <c r="Q105" i="8"/>
  <c r="Q106" i="8"/>
  <c r="Q107" i="8"/>
  <c r="Q108" i="8"/>
  <c r="Q109" i="8"/>
  <c r="Q110" i="8"/>
  <c r="Q111" i="8"/>
  <c r="Q112" i="8"/>
  <c r="Q113" i="8"/>
  <c r="Q114" i="8"/>
  <c r="Q115" i="8"/>
  <c r="Q116" i="8"/>
  <c r="Q117" i="8"/>
  <c r="Q118" i="8"/>
  <c r="Q119" i="8"/>
  <c r="Q120" i="8"/>
  <c r="Q121" i="8"/>
  <c r="Q122" i="8"/>
  <c r="Q123" i="8"/>
  <c r="Q124" i="8"/>
  <c r="Q125" i="8"/>
  <c r="Q126" i="8"/>
  <c r="Q127" i="8"/>
  <c r="Q128" i="8"/>
  <c r="Q129" i="8"/>
  <c r="Q130" i="8"/>
  <c r="Q131" i="8"/>
  <c r="Q132" i="8"/>
  <c r="Q133" i="8"/>
  <c r="Q134" i="8"/>
  <c r="Q135" i="8"/>
  <c r="Q136" i="8"/>
  <c r="Q137" i="8"/>
  <c r="Q138" i="8"/>
  <c r="Q139" i="8"/>
  <c r="Q140" i="8"/>
  <c r="Q141" i="8"/>
  <c r="Q142" i="8"/>
  <c r="Q143" i="8"/>
  <c r="Q144" i="8"/>
  <c r="Q145" i="8"/>
  <c r="Q146" i="8"/>
  <c r="Q147" i="8"/>
  <c r="Q148" i="8"/>
  <c r="Q149" i="8"/>
  <c r="Q150" i="8"/>
  <c r="Q151" i="8"/>
  <c r="Q152" i="8"/>
  <c r="Q153" i="8"/>
  <c r="Q154" i="8"/>
  <c r="Q155" i="8"/>
  <c r="Q156" i="8"/>
  <c r="Q157" i="8"/>
  <c r="Q158" i="8"/>
  <c r="Q159" i="8"/>
  <c r="Q160" i="8"/>
  <c r="Q161" i="8"/>
  <c r="Q162" i="8"/>
  <c r="Q163" i="8"/>
  <c r="Q164" i="8"/>
  <c r="Q165" i="8"/>
  <c r="Q166" i="8"/>
  <c r="Q167" i="8"/>
  <c r="Q168" i="8"/>
  <c r="Q169" i="8"/>
  <c r="Q170" i="8"/>
  <c r="Q171" i="8"/>
  <c r="Q172" i="8"/>
  <c r="Q173" i="8"/>
  <c r="Q174" i="8"/>
  <c r="Q175" i="8"/>
  <c r="Q176" i="8"/>
  <c r="Q177" i="8"/>
  <c r="Q178" i="8"/>
  <c r="Q179" i="8"/>
  <c r="Q180" i="8"/>
  <c r="Q181" i="8"/>
  <c r="Q182" i="8"/>
  <c r="Q183" i="8"/>
  <c r="Q184" i="8"/>
  <c r="R31" i="8"/>
  <c r="R32" i="8"/>
  <c r="R33" i="8"/>
  <c r="R34" i="8"/>
  <c r="R35" i="8"/>
  <c r="R36" i="8"/>
  <c r="R37" i="8"/>
  <c r="R38" i="8"/>
  <c r="R39" i="8"/>
  <c r="R40" i="8"/>
  <c r="R41" i="8"/>
  <c r="R42" i="8"/>
  <c r="R43" i="8"/>
  <c r="R44" i="8"/>
  <c r="R45" i="8"/>
  <c r="R46" i="8"/>
  <c r="R47" i="8"/>
  <c r="R48" i="8"/>
  <c r="R49" i="8"/>
  <c r="R50" i="8"/>
  <c r="R51" i="8"/>
  <c r="R52" i="8"/>
  <c r="R53" i="8"/>
  <c r="R54" i="8"/>
  <c r="R55" i="8"/>
  <c r="R56" i="8"/>
  <c r="R57" i="8"/>
  <c r="R58" i="8"/>
  <c r="R59" i="8"/>
  <c r="R60" i="8"/>
  <c r="R61" i="8"/>
  <c r="R62" i="8"/>
  <c r="R63" i="8"/>
  <c r="R64" i="8"/>
  <c r="R65" i="8"/>
  <c r="R66" i="8"/>
  <c r="R67" i="8"/>
  <c r="R68" i="8"/>
  <c r="R69" i="8"/>
  <c r="R70" i="8"/>
  <c r="R71" i="8"/>
  <c r="R72" i="8"/>
  <c r="R73" i="8"/>
  <c r="R74" i="8"/>
  <c r="R75" i="8"/>
  <c r="R76" i="8"/>
  <c r="R77" i="8"/>
  <c r="R78" i="8"/>
  <c r="R79" i="8"/>
  <c r="R80" i="8"/>
  <c r="R81" i="8"/>
  <c r="R82" i="8"/>
  <c r="R83" i="8"/>
  <c r="R84" i="8"/>
  <c r="R85" i="8"/>
  <c r="R86" i="8"/>
  <c r="R87" i="8"/>
  <c r="R88" i="8"/>
  <c r="R89" i="8"/>
  <c r="R90" i="8"/>
  <c r="R91" i="8"/>
  <c r="R92" i="8"/>
  <c r="R93" i="8"/>
  <c r="R94" i="8"/>
  <c r="R95" i="8"/>
  <c r="R96" i="8"/>
  <c r="R97" i="8"/>
  <c r="R98" i="8"/>
  <c r="R99" i="8"/>
  <c r="R100" i="8"/>
  <c r="R101" i="8"/>
  <c r="R102" i="8"/>
  <c r="R103" i="8"/>
  <c r="R104" i="8"/>
  <c r="R105" i="8"/>
  <c r="R106" i="8"/>
  <c r="R107" i="8"/>
  <c r="R108" i="8"/>
  <c r="R109" i="8"/>
  <c r="R110" i="8"/>
  <c r="R111" i="8"/>
  <c r="R112" i="8"/>
  <c r="R113" i="8"/>
  <c r="R114" i="8"/>
  <c r="R115" i="8"/>
  <c r="R116" i="8"/>
  <c r="R117" i="8"/>
  <c r="R118" i="8"/>
  <c r="R119" i="8"/>
  <c r="R120" i="8"/>
  <c r="R121" i="8"/>
  <c r="R122" i="8"/>
  <c r="R123" i="8"/>
  <c r="R124" i="8"/>
  <c r="R125" i="8"/>
  <c r="R126" i="8"/>
  <c r="R127" i="8"/>
  <c r="R128" i="8"/>
  <c r="R129" i="8"/>
  <c r="R130" i="8"/>
  <c r="R131" i="8"/>
  <c r="R132" i="8"/>
  <c r="R133" i="8"/>
  <c r="R134" i="8"/>
  <c r="R135" i="8"/>
  <c r="R136" i="8"/>
  <c r="R137" i="8"/>
  <c r="R138" i="8"/>
  <c r="R139" i="8"/>
  <c r="R140" i="8"/>
  <c r="R141" i="8"/>
  <c r="R142" i="8"/>
  <c r="R143" i="8"/>
  <c r="R144" i="8"/>
  <c r="R145" i="8"/>
  <c r="R146" i="8"/>
  <c r="R147" i="8"/>
  <c r="R148" i="8"/>
  <c r="R149" i="8"/>
  <c r="R150" i="8"/>
  <c r="R151" i="8"/>
  <c r="R152" i="8"/>
  <c r="R153" i="8"/>
  <c r="R154" i="8"/>
  <c r="R155" i="8"/>
  <c r="R156" i="8"/>
  <c r="R157" i="8"/>
  <c r="R158" i="8"/>
  <c r="R159" i="8"/>
  <c r="R160" i="8"/>
  <c r="R161" i="8"/>
  <c r="R162" i="8"/>
  <c r="R163" i="8"/>
  <c r="R164" i="8"/>
  <c r="R165" i="8"/>
  <c r="R166" i="8"/>
  <c r="R167" i="8"/>
  <c r="R168" i="8"/>
  <c r="R169" i="8"/>
  <c r="R170" i="8"/>
  <c r="R171" i="8"/>
  <c r="R172" i="8"/>
  <c r="R173" i="8"/>
  <c r="R174" i="8"/>
  <c r="R175" i="8"/>
  <c r="R176" i="8"/>
  <c r="R177" i="8"/>
  <c r="R178" i="8"/>
  <c r="R179" i="8"/>
  <c r="R180" i="8"/>
  <c r="R181" i="8"/>
  <c r="R182" i="8"/>
  <c r="R183" i="8"/>
  <c r="R184" i="8"/>
  <c r="S31" i="8"/>
  <c r="S32" i="8"/>
  <c r="S33" i="8"/>
  <c r="S34" i="8"/>
  <c r="S35" i="8"/>
  <c r="S36" i="8"/>
  <c r="S37" i="8"/>
  <c r="S38" i="8"/>
  <c r="S39" i="8"/>
  <c r="S40" i="8"/>
  <c r="S41" i="8"/>
  <c r="S42" i="8"/>
  <c r="S43" i="8"/>
  <c r="S44" i="8"/>
  <c r="S45" i="8"/>
  <c r="S46" i="8"/>
  <c r="S47" i="8"/>
  <c r="S48" i="8"/>
  <c r="S49" i="8"/>
  <c r="S50" i="8"/>
  <c r="S51" i="8"/>
  <c r="S52" i="8"/>
  <c r="S53" i="8"/>
  <c r="S54" i="8"/>
  <c r="S55" i="8"/>
  <c r="S56" i="8"/>
  <c r="S57" i="8"/>
  <c r="S58" i="8"/>
  <c r="S59" i="8"/>
  <c r="S60" i="8"/>
  <c r="S61" i="8"/>
  <c r="S62" i="8"/>
  <c r="S63" i="8"/>
  <c r="S64" i="8"/>
  <c r="S65" i="8"/>
  <c r="S66" i="8"/>
  <c r="S67" i="8"/>
  <c r="S68" i="8"/>
  <c r="S69" i="8"/>
  <c r="S70" i="8"/>
  <c r="S71" i="8"/>
  <c r="S72" i="8"/>
  <c r="S73" i="8"/>
  <c r="S74" i="8"/>
  <c r="S75" i="8"/>
  <c r="S76" i="8"/>
  <c r="S77" i="8"/>
  <c r="S78" i="8"/>
  <c r="S79" i="8"/>
  <c r="S80" i="8"/>
  <c r="S81" i="8"/>
  <c r="S82" i="8"/>
  <c r="S83" i="8"/>
  <c r="S84" i="8"/>
  <c r="S85" i="8"/>
  <c r="S86" i="8"/>
  <c r="S87" i="8"/>
  <c r="S88" i="8"/>
  <c r="S89" i="8"/>
  <c r="S90" i="8"/>
  <c r="S91" i="8"/>
  <c r="S92" i="8"/>
  <c r="S93" i="8"/>
  <c r="S94" i="8"/>
  <c r="S95" i="8"/>
  <c r="S96" i="8"/>
  <c r="S97" i="8"/>
  <c r="S98" i="8"/>
  <c r="S99" i="8"/>
  <c r="S100" i="8"/>
  <c r="S101" i="8"/>
  <c r="S102" i="8"/>
  <c r="S103" i="8"/>
  <c r="S104" i="8"/>
  <c r="S105" i="8"/>
  <c r="S106" i="8"/>
  <c r="S107" i="8"/>
  <c r="S108" i="8"/>
  <c r="S109" i="8"/>
  <c r="S110" i="8"/>
  <c r="S111" i="8"/>
  <c r="S112" i="8"/>
  <c r="S113" i="8"/>
  <c r="S114" i="8"/>
  <c r="S115" i="8"/>
  <c r="S116" i="8"/>
  <c r="S117" i="8"/>
  <c r="S118" i="8"/>
  <c r="S119" i="8"/>
  <c r="S120" i="8"/>
  <c r="S121" i="8"/>
  <c r="S122" i="8"/>
  <c r="S123" i="8"/>
  <c r="S124" i="8"/>
  <c r="S125" i="8"/>
  <c r="S126" i="8"/>
  <c r="S127" i="8"/>
  <c r="S128" i="8"/>
  <c r="S129" i="8"/>
  <c r="S130" i="8"/>
  <c r="S131" i="8"/>
  <c r="S132" i="8"/>
  <c r="S133" i="8"/>
  <c r="S134" i="8"/>
  <c r="S135" i="8"/>
  <c r="S136" i="8"/>
  <c r="S137" i="8"/>
  <c r="S138" i="8"/>
  <c r="S139" i="8"/>
  <c r="S140" i="8"/>
  <c r="S141" i="8"/>
  <c r="S142" i="8"/>
  <c r="S143" i="8"/>
  <c r="S144" i="8"/>
  <c r="S145" i="8"/>
  <c r="S146" i="8"/>
  <c r="S147" i="8"/>
  <c r="S148" i="8"/>
  <c r="S149" i="8"/>
  <c r="S150" i="8"/>
  <c r="S151" i="8"/>
  <c r="S152" i="8"/>
  <c r="S153" i="8"/>
  <c r="S154" i="8"/>
  <c r="S155" i="8"/>
  <c r="S156" i="8"/>
  <c r="S157" i="8"/>
  <c r="S158" i="8"/>
  <c r="S159" i="8"/>
  <c r="S160" i="8"/>
  <c r="S161" i="8"/>
  <c r="S162" i="8"/>
  <c r="S163" i="8"/>
  <c r="S164" i="8"/>
  <c r="S165" i="8"/>
  <c r="S166" i="8"/>
  <c r="S167" i="8"/>
  <c r="S168" i="8"/>
  <c r="S169" i="8"/>
  <c r="S170" i="8"/>
  <c r="S171" i="8"/>
  <c r="S172" i="8"/>
  <c r="S173" i="8"/>
  <c r="S174" i="8"/>
  <c r="S175" i="8"/>
  <c r="S176" i="8"/>
  <c r="S177" i="8"/>
  <c r="S178" i="8"/>
  <c r="S179" i="8"/>
  <c r="S180" i="8"/>
  <c r="S181" i="8"/>
  <c r="S182" i="8"/>
  <c r="S183" i="8"/>
  <c r="S184" i="8"/>
  <c r="T31" i="8"/>
  <c r="T32" i="8"/>
  <c r="T33" i="8"/>
  <c r="T34" i="8"/>
  <c r="T35" i="8"/>
  <c r="T36" i="8"/>
  <c r="T37" i="8"/>
  <c r="T38" i="8"/>
  <c r="T39" i="8"/>
  <c r="T40" i="8"/>
  <c r="T41" i="8"/>
  <c r="T42" i="8"/>
  <c r="T43" i="8"/>
  <c r="T44" i="8"/>
  <c r="T45" i="8"/>
  <c r="T46" i="8"/>
  <c r="T47" i="8"/>
  <c r="T48" i="8"/>
  <c r="T49" i="8"/>
  <c r="T50" i="8"/>
  <c r="T51" i="8"/>
  <c r="T52" i="8"/>
  <c r="T53" i="8"/>
  <c r="T54" i="8"/>
  <c r="T55" i="8"/>
  <c r="T56" i="8"/>
  <c r="T57" i="8"/>
  <c r="T58" i="8"/>
  <c r="T59" i="8"/>
  <c r="T60" i="8"/>
  <c r="T61" i="8"/>
  <c r="T62" i="8"/>
  <c r="T63" i="8"/>
  <c r="T64" i="8"/>
  <c r="T65" i="8"/>
  <c r="T66" i="8"/>
  <c r="T67" i="8"/>
  <c r="T68" i="8"/>
  <c r="T69" i="8"/>
  <c r="T70" i="8"/>
  <c r="T71" i="8"/>
  <c r="T72" i="8"/>
  <c r="T73" i="8"/>
  <c r="T74" i="8"/>
  <c r="T75" i="8"/>
  <c r="T76" i="8"/>
  <c r="T77" i="8"/>
  <c r="T78" i="8"/>
  <c r="T79" i="8"/>
  <c r="T80" i="8"/>
  <c r="T81" i="8"/>
  <c r="T82" i="8"/>
  <c r="T83" i="8"/>
  <c r="T84" i="8"/>
  <c r="T85" i="8"/>
  <c r="T86" i="8"/>
  <c r="T87" i="8"/>
  <c r="T88" i="8"/>
  <c r="T89" i="8"/>
  <c r="T90" i="8"/>
  <c r="T91" i="8"/>
  <c r="T92" i="8"/>
  <c r="T93" i="8"/>
  <c r="T94" i="8"/>
  <c r="T95" i="8"/>
  <c r="T96" i="8"/>
  <c r="T97" i="8"/>
  <c r="T98" i="8"/>
  <c r="T99" i="8"/>
  <c r="T100" i="8"/>
  <c r="T101" i="8"/>
  <c r="T102" i="8"/>
  <c r="T103" i="8"/>
  <c r="T104" i="8"/>
  <c r="T105" i="8"/>
  <c r="T106" i="8"/>
  <c r="T107" i="8"/>
  <c r="T108" i="8"/>
  <c r="T109" i="8"/>
  <c r="T110" i="8"/>
  <c r="T111" i="8"/>
  <c r="T112" i="8"/>
  <c r="T113" i="8"/>
  <c r="T114" i="8"/>
  <c r="T115" i="8"/>
  <c r="T116" i="8"/>
  <c r="T117" i="8"/>
  <c r="T118" i="8"/>
  <c r="T119" i="8"/>
  <c r="T120" i="8"/>
  <c r="T121" i="8"/>
  <c r="T122" i="8"/>
  <c r="T123" i="8"/>
  <c r="T124" i="8"/>
  <c r="T125" i="8"/>
  <c r="T126" i="8"/>
  <c r="T127" i="8"/>
  <c r="T128" i="8"/>
  <c r="T129" i="8"/>
  <c r="T130" i="8"/>
  <c r="T131" i="8"/>
  <c r="T132" i="8"/>
  <c r="T133" i="8"/>
  <c r="T134" i="8"/>
  <c r="T135" i="8"/>
  <c r="T136" i="8"/>
  <c r="T137" i="8"/>
  <c r="T138" i="8"/>
  <c r="T139" i="8"/>
  <c r="T140" i="8"/>
  <c r="T141" i="8"/>
  <c r="T142" i="8"/>
  <c r="T143" i="8"/>
  <c r="T144" i="8"/>
  <c r="T145" i="8"/>
  <c r="T146" i="8"/>
  <c r="T147" i="8"/>
  <c r="T148" i="8"/>
  <c r="T149" i="8"/>
  <c r="T150" i="8"/>
  <c r="T151" i="8"/>
  <c r="T152" i="8"/>
  <c r="T153" i="8"/>
  <c r="T154" i="8"/>
  <c r="T155" i="8"/>
  <c r="T156" i="8"/>
  <c r="T157" i="8"/>
  <c r="T158" i="8"/>
  <c r="T159" i="8"/>
  <c r="T160" i="8"/>
  <c r="T161" i="8"/>
  <c r="T162" i="8"/>
  <c r="T163" i="8"/>
  <c r="T164" i="8"/>
  <c r="T165" i="8"/>
  <c r="T166" i="8"/>
  <c r="T167" i="8"/>
  <c r="T168" i="8"/>
  <c r="T169" i="8"/>
  <c r="T170" i="8"/>
  <c r="T171" i="8"/>
  <c r="T172" i="8"/>
  <c r="T173" i="8"/>
  <c r="T174" i="8"/>
  <c r="T175" i="8"/>
  <c r="T176" i="8"/>
  <c r="T177" i="8"/>
  <c r="T178" i="8"/>
  <c r="T179" i="8"/>
  <c r="T180" i="8"/>
  <c r="T181" i="8"/>
  <c r="T182" i="8"/>
  <c r="T183" i="8"/>
  <c r="T184" i="8"/>
  <c r="U31" i="8"/>
  <c r="U32" i="8"/>
  <c r="U33" i="8"/>
  <c r="U34" i="8"/>
  <c r="U35" i="8"/>
  <c r="U36" i="8"/>
  <c r="U37" i="8"/>
  <c r="U38" i="8"/>
  <c r="U39" i="8"/>
  <c r="U40" i="8"/>
  <c r="U41" i="8"/>
  <c r="U42" i="8"/>
  <c r="U43" i="8"/>
  <c r="U44" i="8"/>
  <c r="U45" i="8"/>
  <c r="U46" i="8"/>
  <c r="U47" i="8"/>
  <c r="U48" i="8"/>
  <c r="U49" i="8"/>
  <c r="U50" i="8"/>
  <c r="U51" i="8"/>
  <c r="U52" i="8"/>
  <c r="U53" i="8"/>
  <c r="U54" i="8"/>
  <c r="U55" i="8"/>
  <c r="U56" i="8"/>
  <c r="U57" i="8"/>
  <c r="U58" i="8"/>
  <c r="U59" i="8"/>
  <c r="U60" i="8"/>
  <c r="U61" i="8"/>
  <c r="U62" i="8"/>
  <c r="U63" i="8"/>
  <c r="U64" i="8"/>
  <c r="U65" i="8"/>
  <c r="U66" i="8"/>
  <c r="U67" i="8"/>
  <c r="U68" i="8"/>
  <c r="U69" i="8"/>
  <c r="U70" i="8"/>
  <c r="U71" i="8"/>
  <c r="U72" i="8"/>
  <c r="U73" i="8"/>
  <c r="U74" i="8"/>
  <c r="U75" i="8"/>
  <c r="U76" i="8"/>
  <c r="U77" i="8"/>
  <c r="U78" i="8"/>
  <c r="U79" i="8"/>
  <c r="U80" i="8"/>
  <c r="U81" i="8"/>
  <c r="U82" i="8"/>
  <c r="U83" i="8"/>
  <c r="U84" i="8"/>
  <c r="U85" i="8"/>
  <c r="U86" i="8"/>
  <c r="U87" i="8"/>
  <c r="U88" i="8"/>
  <c r="U89" i="8"/>
  <c r="U90" i="8"/>
  <c r="U91" i="8"/>
  <c r="U92" i="8"/>
  <c r="U93" i="8"/>
  <c r="U94" i="8"/>
  <c r="U95" i="8"/>
  <c r="U96" i="8"/>
  <c r="U97" i="8"/>
  <c r="U98" i="8"/>
  <c r="U99" i="8"/>
  <c r="U100" i="8"/>
  <c r="U101" i="8"/>
  <c r="U102" i="8"/>
  <c r="U103" i="8"/>
  <c r="U104" i="8"/>
  <c r="U105" i="8"/>
  <c r="U106" i="8"/>
  <c r="U107" i="8"/>
  <c r="U108" i="8"/>
  <c r="U109" i="8"/>
  <c r="U110" i="8"/>
  <c r="U111" i="8"/>
  <c r="U112" i="8"/>
  <c r="U113" i="8"/>
  <c r="U114" i="8"/>
  <c r="U115" i="8"/>
  <c r="U116" i="8"/>
  <c r="U117" i="8"/>
  <c r="U118" i="8"/>
  <c r="U119" i="8"/>
  <c r="U120" i="8"/>
  <c r="U121" i="8"/>
  <c r="U122" i="8"/>
  <c r="U123" i="8"/>
  <c r="U124" i="8"/>
  <c r="U125" i="8"/>
  <c r="U126" i="8"/>
  <c r="U127" i="8"/>
  <c r="U128" i="8"/>
  <c r="U129" i="8"/>
  <c r="U130" i="8"/>
  <c r="U131" i="8"/>
  <c r="U132" i="8"/>
  <c r="U133" i="8"/>
  <c r="U134" i="8"/>
  <c r="U135" i="8"/>
  <c r="U136" i="8"/>
  <c r="U137" i="8"/>
  <c r="U138" i="8"/>
  <c r="U139" i="8"/>
  <c r="U140" i="8"/>
  <c r="U141" i="8"/>
  <c r="U142" i="8"/>
  <c r="U143" i="8"/>
  <c r="U144" i="8"/>
  <c r="U145" i="8"/>
  <c r="U146" i="8"/>
  <c r="U147" i="8"/>
  <c r="U148" i="8"/>
  <c r="U149" i="8"/>
  <c r="U150" i="8"/>
  <c r="U151" i="8"/>
  <c r="U152" i="8"/>
  <c r="U153" i="8"/>
  <c r="U154" i="8"/>
  <c r="U155" i="8"/>
  <c r="U156" i="8"/>
  <c r="U157" i="8"/>
  <c r="U158" i="8"/>
  <c r="U159" i="8"/>
  <c r="U160" i="8"/>
  <c r="U161" i="8"/>
  <c r="U162" i="8"/>
  <c r="U163" i="8"/>
  <c r="U164" i="8"/>
  <c r="U165" i="8"/>
  <c r="U166" i="8"/>
  <c r="U167" i="8"/>
  <c r="U168" i="8"/>
  <c r="U169" i="8"/>
  <c r="U170" i="8"/>
  <c r="U171" i="8"/>
  <c r="U172" i="8"/>
  <c r="U173" i="8"/>
  <c r="U174" i="8"/>
  <c r="U175" i="8"/>
  <c r="U176" i="8"/>
  <c r="U177" i="8"/>
  <c r="U178" i="8"/>
  <c r="U179" i="8"/>
  <c r="U180" i="8"/>
  <c r="U181" i="8"/>
  <c r="U182" i="8"/>
  <c r="U183" i="8"/>
  <c r="U184" i="8"/>
  <c r="V31" i="8"/>
  <c r="V32" i="8"/>
  <c r="V33" i="8"/>
  <c r="V34" i="8"/>
  <c r="V35" i="8"/>
  <c r="V36" i="8"/>
  <c r="V37" i="8"/>
  <c r="V38" i="8"/>
  <c r="V39" i="8"/>
  <c r="V40" i="8"/>
  <c r="V41" i="8"/>
  <c r="V42" i="8"/>
  <c r="V43" i="8"/>
  <c r="V44" i="8"/>
  <c r="V45" i="8"/>
  <c r="V46" i="8"/>
  <c r="V47" i="8"/>
  <c r="V48" i="8"/>
  <c r="V49" i="8"/>
  <c r="V50" i="8"/>
  <c r="V51" i="8"/>
  <c r="V52" i="8"/>
  <c r="V53" i="8"/>
  <c r="V54" i="8"/>
  <c r="V55" i="8"/>
  <c r="V56" i="8"/>
  <c r="V57" i="8"/>
  <c r="V58" i="8"/>
  <c r="V59" i="8"/>
  <c r="V60" i="8"/>
  <c r="V61" i="8"/>
  <c r="V62" i="8"/>
  <c r="V63" i="8"/>
  <c r="V64" i="8"/>
  <c r="V65" i="8"/>
  <c r="V66" i="8"/>
  <c r="V67" i="8"/>
  <c r="V68" i="8"/>
  <c r="V69" i="8"/>
  <c r="V70" i="8"/>
  <c r="V71" i="8"/>
  <c r="V72" i="8"/>
  <c r="V73" i="8"/>
  <c r="V74" i="8"/>
  <c r="V75" i="8"/>
  <c r="V76" i="8"/>
  <c r="V77" i="8"/>
  <c r="V78" i="8"/>
  <c r="V79" i="8"/>
  <c r="V80" i="8"/>
  <c r="V81" i="8"/>
  <c r="V82" i="8"/>
  <c r="V83" i="8"/>
  <c r="V84" i="8"/>
  <c r="V85" i="8"/>
  <c r="V86" i="8"/>
  <c r="V87" i="8"/>
  <c r="V88" i="8"/>
  <c r="V89" i="8"/>
  <c r="V90" i="8"/>
  <c r="V91" i="8"/>
  <c r="V92" i="8"/>
  <c r="V93" i="8"/>
  <c r="V94" i="8"/>
  <c r="V95" i="8"/>
  <c r="V96" i="8"/>
  <c r="V97" i="8"/>
  <c r="V98" i="8"/>
  <c r="V99" i="8"/>
  <c r="V100" i="8"/>
  <c r="V101" i="8"/>
  <c r="V102" i="8"/>
  <c r="V103" i="8"/>
  <c r="V104" i="8"/>
  <c r="V105" i="8"/>
  <c r="V106" i="8"/>
  <c r="V107" i="8"/>
  <c r="V108" i="8"/>
  <c r="V109" i="8"/>
  <c r="V110" i="8"/>
  <c r="V111" i="8"/>
  <c r="V112" i="8"/>
  <c r="V113" i="8"/>
  <c r="V114" i="8"/>
  <c r="V115" i="8"/>
  <c r="V116" i="8"/>
  <c r="V117" i="8"/>
  <c r="V118" i="8"/>
  <c r="V119" i="8"/>
  <c r="V120" i="8"/>
  <c r="V121" i="8"/>
  <c r="V122" i="8"/>
  <c r="V123" i="8"/>
  <c r="V124" i="8"/>
  <c r="V125" i="8"/>
  <c r="V126" i="8"/>
  <c r="V127" i="8"/>
  <c r="V128" i="8"/>
  <c r="V129" i="8"/>
  <c r="V130" i="8"/>
  <c r="V131" i="8"/>
  <c r="V132" i="8"/>
  <c r="V133" i="8"/>
  <c r="V134" i="8"/>
  <c r="V135" i="8"/>
  <c r="V136" i="8"/>
  <c r="V137" i="8"/>
  <c r="V138" i="8"/>
  <c r="V139" i="8"/>
  <c r="V140" i="8"/>
  <c r="V141" i="8"/>
  <c r="V142" i="8"/>
  <c r="V143" i="8"/>
  <c r="V144" i="8"/>
  <c r="V145" i="8"/>
  <c r="V146" i="8"/>
  <c r="V147" i="8"/>
  <c r="V148" i="8"/>
  <c r="V149" i="8"/>
  <c r="V150" i="8"/>
  <c r="V151" i="8"/>
  <c r="V152" i="8"/>
  <c r="V153" i="8"/>
  <c r="V154" i="8"/>
  <c r="V155" i="8"/>
  <c r="V156" i="8"/>
  <c r="V157" i="8"/>
  <c r="V158" i="8"/>
  <c r="V159" i="8"/>
  <c r="V160" i="8"/>
  <c r="V161" i="8"/>
  <c r="V162" i="8"/>
  <c r="V163" i="8"/>
  <c r="V164" i="8"/>
  <c r="V165" i="8"/>
  <c r="V166" i="8"/>
  <c r="V167" i="8"/>
  <c r="V168" i="8"/>
  <c r="V169" i="8"/>
  <c r="V170" i="8"/>
  <c r="V171" i="8"/>
  <c r="V172" i="8"/>
  <c r="V173" i="8"/>
  <c r="V174" i="8"/>
  <c r="V175" i="8"/>
  <c r="V176" i="8"/>
  <c r="V177" i="8"/>
  <c r="V178" i="8"/>
  <c r="V179" i="8"/>
  <c r="V180" i="8"/>
  <c r="V181" i="8"/>
  <c r="V182" i="8"/>
  <c r="V183" i="8"/>
  <c r="V184" i="8"/>
  <c r="W31" i="8"/>
  <c r="W32" i="8"/>
  <c r="W33" i="8"/>
  <c r="W34" i="8"/>
  <c r="W35" i="8"/>
  <c r="W36" i="8"/>
  <c r="W37" i="8"/>
  <c r="W38" i="8"/>
  <c r="W39" i="8"/>
  <c r="W40" i="8"/>
  <c r="W41" i="8"/>
  <c r="W42" i="8"/>
  <c r="W43" i="8"/>
  <c r="W44" i="8"/>
  <c r="W45" i="8"/>
  <c r="W46" i="8"/>
  <c r="W47" i="8"/>
  <c r="W48" i="8"/>
  <c r="W49" i="8"/>
  <c r="W50" i="8"/>
  <c r="W51" i="8"/>
  <c r="W52" i="8"/>
  <c r="W53" i="8"/>
  <c r="W54" i="8"/>
  <c r="W55" i="8"/>
  <c r="W56" i="8"/>
  <c r="W57" i="8"/>
  <c r="W58" i="8"/>
  <c r="W59" i="8"/>
  <c r="W60" i="8"/>
  <c r="W61" i="8"/>
  <c r="W62" i="8"/>
  <c r="W63" i="8"/>
  <c r="W64" i="8"/>
  <c r="W65" i="8"/>
  <c r="W66" i="8"/>
  <c r="W67" i="8"/>
  <c r="W68" i="8"/>
  <c r="W69" i="8"/>
  <c r="W70" i="8"/>
  <c r="W71" i="8"/>
  <c r="W72" i="8"/>
  <c r="W73" i="8"/>
  <c r="W74" i="8"/>
  <c r="W75" i="8"/>
  <c r="W76" i="8"/>
  <c r="W77" i="8"/>
  <c r="W78" i="8"/>
  <c r="W79" i="8"/>
  <c r="W80" i="8"/>
  <c r="W81" i="8"/>
  <c r="W82" i="8"/>
  <c r="W83" i="8"/>
  <c r="W84" i="8"/>
  <c r="W85" i="8"/>
  <c r="W86" i="8"/>
  <c r="W87" i="8"/>
  <c r="W88" i="8"/>
  <c r="W89" i="8"/>
  <c r="W90" i="8"/>
  <c r="W91" i="8"/>
  <c r="W92" i="8"/>
  <c r="W93" i="8"/>
  <c r="W94" i="8"/>
  <c r="W95" i="8"/>
  <c r="W96" i="8"/>
  <c r="W97" i="8"/>
  <c r="W98" i="8"/>
  <c r="W99" i="8"/>
  <c r="W100" i="8"/>
  <c r="W101" i="8"/>
  <c r="W102" i="8"/>
  <c r="W103" i="8"/>
  <c r="W104" i="8"/>
  <c r="W105" i="8"/>
  <c r="W106" i="8"/>
  <c r="W107" i="8"/>
  <c r="W108" i="8"/>
  <c r="W109" i="8"/>
  <c r="W110" i="8"/>
  <c r="W111" i="8"/>
  <c r="W112" i="8"/>
  <c r="W113" i="8"/>
  <c r="W114" i="8"/>
  <c r="W115" i="8"/>
  <c r="W116" i="8"/>
  <c r="W117" i="8"/>
  <c r="W118" i="8"/>
  <c r="W119" i="8"/>
  <c r="W120" i="8"/>
  <c r="W121" i="8"/>
  <c r="W122" i="8"/>
  <c r="W123" i="8"/>
  <c r="W124" i="8"/>
  <c r="W125" i="8"/>
  <c r="W126" i="8"/>
  <c r="W127" i="8"/>
  <c r="W128" i="8"/>
  <c r="W129" i="8"/>
  <c r="W130" i="8"/>
  <c r="W131" i="8"/>
  <c r="W132" i="8"/>
  <c r="W133" i="8"/>
  <c r="W134" i="8"/>
  <c r="W135" i="8"/>
  <c r="W136" i="8"/>
  <c r="W137" i="8"/>
  <c r="W138" i="8"/>
  <c r="W139" i="8"/>
  <c r="W140" i="8"/>
  <c r="W141" i="8"/>
  <c r="W142" i="8"/>
  <c r="W143" i="8"/>
  <c r="W144" i="8"/>
  <c r="W145" i="8"/>
  <c r="W146" i="8"/>
  <c r="W147" i="8"/>
  <c r="W148" i="8"/>
  <c r="W149" i="8"/>
  <c r="W150" i="8"/>
  <c r="W151" i="8"/>
  <c r="W152" i="8"/>
  <c r="W153" i="8"/>
  <c r="W154" i="8"/>
  <c r="W155" i="8"/>
  <c r="W156" i="8"/>
  <c r="W157" i="8"/>
  <c r="W158" i="8"/>
  <c r="W159" i="8"/>
  <c r="W160" i="8"/>
  <c r="W161" i="8"/>
  <c r="W162" i="8"/>
  <c r="W163" i="8"/>
  <c r="W164" i="8"/>
  <c r="W165" i="8"/>
  <c r="W166" i="8"/>
  <c r="W167" i="8"/>
  <c r="W168" i="8"/>
  <c r="W169" i="8"/>
  <c r="W170" i="8"/>
  <c r="W171" i="8"/>
  <c r="W172" i="8"/>
  <c r="W173" i="8"/>
  <c r="W174" i="8"/>
  <c r="W175" i="8"/>
  <c r="W176" i="8"/>
  <c r="W177" i="8"/>
  <c r="W178" i="8"/>
  <c r="W179" i="8"/>
  <c r="W180" i="8"/>
  <c r="W181" i="8"/>
  <c r="W182" i="8"/>
  <c r="W183" i="8"/>
  <c r="W184" i="8"/>
  <c r="X31" i="8"/>
  <c r="X32" i="8"/>
  <c r="X33" i="8"/>
  <c r="X34" i="8"/>
  <c r="X35" i="8"/>
  <c r="X36" i="8"/>
  <c r="X37" i="8"/>
  <c r="X38" i="8"/>
  <c r="X39" i="8"/>
  <c r="X40" i="8"/>
  <c r="X41" i="8"/>
  <c r="X42" i="8"/>
  <c r="X43" i="8"/>
  <c r="X44" i="8"/>
  <c r="X45" i="8"/>
  <c r="X46" i="8"/>
  <c r="X47" i="8"/>
  <c r="X48" i="8"/>
  <c r="X49" i="8"/>
  <c r="X50" i="8"/>
  <c r="X51" i="8"/>
  <c r="X52" i="8"/>
  <c r="X53" i="8"/>
  <c r="X54" i="8"/>
  <c r="X55" i="8"/>
  <c r="X56" i="8"/>
  <c r="X57" i="8"/>
  <c r="X58" i="8"/>
  <c r="X59" i="8"/>
  <c r="X60" i="8"/>
  <c r="X61" i="8"/>
  <c r="X62" i="8"/>
  <c r="X63" i="8"/>
  <c r="X64" i="8"/>
  <c r="X65" i="8"/>
  <c r="X66" i="8"/>
  <c r="X67" i="8"/>
  <c r="X68" i="8"/>
  <c r="X69" i="8"/>
  <c r="X70" i="8"/>
  <c r="X71" i="8"/>
  <c r="X72" i="8"/>
  <c r="X73" i="8"/>
  <c r="X74" i="8"/>
  <c r="X75" i="8"/>
  <c r="X76" i="8"/>
  <c r="X77" i="8"/>
  <c r="X78" i="8"/>
  <c r="X79" i="8"/>
  <c r="X80" i="8"/>
  <c r="X81" i="8"/>
  <c r="X82" i="8"/>
  <c r="X83" i="8"/>
  <c r="X84" i="8"/>
  <c r="X85" i="8"/>
  <c r="X86" i="8"/>
  <c r="X87" i="8"/>
  <c r="X88" i="8"/>
  <c r="X89" i="8"/>
  <c r="X90" i="8"/>
  <c r="X91" i="8"/>
  <c r="X92" i="8"/>
  <c r="X93" i="8"/>
  <c r="X94" i="8"/>
  <c r="X95" i="8"/>
  <c r="X96" i="8"/>
  <c r="X97" i="8"/>
  <c r="X98" i="8"/>
  <c r="X99" i="8"/>
  <c r="X100" i="8"/>
  <c r="X101" i="8"/>
  <c r="X102" i="8"/>
  <c r="X103" i="8"/>
  <c r="X104" i="8"/>
  <c r="X105" i="8"/>
  <c r="X106" i="8"/>
  <c r="X107" i="8"/>
  <c r="X108" i="8"/>
  <c r="X109" i="8"/>
  <c r="X110" i="8"/>
  <c r="X111" i="8"/>
  <c r="X112" i="8"/>
  <c r="X113" i="8"/>
  <c r="X114" i="8"/>
  <c r="X115" i="8"/>
  <c r="X116" i="8"/>
  <c r="X117" i="8"/>
  <c r="X118" i="8"/>
  <c r="X119" i="8"/>
  <c r="X120" i="8"/>
  <c r="X121" i="8"/>
  <c r="X122" i="8"/>
  <c r="X123" i="8"/>
  <c r="X124" i="8"/>
  <c r="X125" i="8"/>
  <c r="X126" i="8"/>
  <c r="X127" i="8"/>
  <c r="X128" i="8"/>
  <c r="X129" i="8"/>
  <c r="X130" i="8"/>
  <c r="X131" i="8"/>
  <c r="X132" i="8"/>
  <c r="X133" i="8"/>
  <c r="X134" i="8"/>
  <c r="X135" i="8"/>
  <c r="X136" i="8"/>
  <c r="X137" i="8"/>
  <c r="X138" i="8"/>
  <c r="X139" i="8"/>
  <c r="X140" i="8"/>
  <c r="X141" i="8"/>
  <c r="X142" i="8"/>
  <c r="X143" i="8"/>
  <c r="X144" i="8"/>
  <c r="X145" i="8"/>
  <c r="X146" i="8"/>
  <c r="X147" i="8"/>
  <c r="X148" i="8"/>
  <c r="X149" i="8"/>
  <c r="X150" i="8"/>
  <c r="X151" i="8"/>
  <c r="X152" i="8"/>
  <c r="X153" i="8"/>
  <c r="X154" i="8"/>
  <c r="X155" i="8"/>
  <c r="X156" i="8"/>
  <c r="X157" i="8"/>
  <c r="X158" i="8"/>
  <c r="X159" i="8"/>
  <c r="X160" i="8"/>
  <c r="X161" i="8"/>
  <c r="X162" i="8"/>
  <c r="X163" i="8"/>
  <c r="X164" i="8"/>
  <c r="X165" i="8"/>
  <c r="X166" i="8"/>
  <c r="X167" i="8"/>
  <c r="X168" i="8"/>
  <c r="X169" i="8"/>
  <c r="X170" i="8"/>
  <c r="X171" i="8"/>
  <c r="X172" i="8"/>
  <c r="X173" i="8"/>
  <c r="X174" i="8"/>
  <c r="X175" i="8"/>
  <c r="X176" i="8"/>
  <c r="X177" i="8"/>
  <c r="X178" i="8"/>
  <c r="X179" i="8"/>
  <c r="X180" i="8"/>
  <c r="X181" i="8"/>
  <c r="X182" i="8"/>
  <c r="X183" i="8"/>
  <c r="X184" i="8"/>
  <c r="Y31" i="8"/>
  <c r="Y32" i="8"/>
  <c r="Y33" i="8"/>
  <c r="Y34" i="8"/>
  <c r="Y35" i="8"/>
  <c r="Y36" i="8"/>
  <c r="Y37" i="8"/>
  <c r="Y38" i="8"/>
  <c r="Y39" i="8"/>
  <c r="Y40" i="8"/>
  <c r="Y41" i="8"/>
  <c r="Y42" i="8"/>
  <c r="Y43" i="8"/>
  <c r="Y44" i="8"/>
  <c r="Y45" i="8"/>
  <c r="Y46" i="8"/>
  <c r="Y47" i="8"/>
  <c r="Y48" i="8"/>
  <c r="Y49" i="8"/>
  <c r="Y50" i="8"/>
  <c r="Y51" i="8"/>
  <c r="Y52" i="8"/>
  <c r="Y53" i="8"/>
  <c r="Y54" i="8"/>
  <c r="Y55" i="8"/>
  <c r="Y56" i="8"/>
  <c r="Y57" i="8"/>
  <c r="Y58" i="8"/>
  <c r="Y59" i="8"/>
  <c r="Y60" i="8"/>
  <c r="Y61" i="8"/>
  <c r="Y62" i="8"/>
  <c r="Y63" i="8"/>
  <c r="Y64" i="8"/>
  <c r="Y65" i="8"/>
  <c r="Y66" i="8"/>
  <c r="Y67" i="8"/>
  <c r="Y68" i="8"/>
  <c r="Y69" i="8"/>
  <c r="Y70" i="8"/>
  <c r="Y71" i="8"/>
  <c r="Y72" i="8"/>
  <c r="Y73" i="8"/>
  <c r="Y74" i="8"/>
  <c r="Y75" i="8"/>
  <c r="Y76" i="8"/>
  <c r="Y77" i="8"/>
  <c r="Y78" i="8"/>
  <c r="Y79" i="8"/>
  <c r="Y80" i="8"/>
  <c r="Y81" i="8"/>
  <c r="Y82" i="8"/>
  <c r="Y83" i="8"/>
  <c r="Y84" i="8"/>
  <c r="Y85" i="8"/>
  <c r="Y86" i="8"/>
  <c r="Y87" i="8"/>
  <c r="Y88" i="8"/>
  <c r="Y89" i="8"/>
  <c r="Y90" i="8"/>
  <c r="Y91" i="8"/>
  <c r="Y92" i="8"/>
  <c r="Y93" i="8"/>
  <c r="Y94" i="8"/>
  <c r="Y95" i="8"/>
  <c r="Y96" i="8"/>
  <c r="Y97" i="8"/>
  <c r="Y98" i="8"/>
  <c r="Y99" i="8"/>
  <c r="Y100" i="8"/>
  <c r="Y101" i="8"/>
  <c r="Y102" i="8"/>
  <c r="Y103" i="8"/>
  <c r="Y104" i="8"/>
  <c r="Y105" i="8"/>
  <c r="Y106" i="8"/>
  <c r="Y107" i="8"/>
  <c r="Y108" i="8"/>
  <c r="Y109" i="8"/>
  <c r="Y110" i="8"/>
  <c r="Y111" i="8"/>
  <c r="Y112" i="8"/>
  <c r="Y113" i="8"/>
  <c r="Y114" i="8"/>
  <c r="Y115" i="8"/>
  <c r="Y116" i="8"/>
  <c r="Y117" i="8"/>
  <c r="Y118" i="8"/>
  <c r="Y119" i="8"/>
  <c r="Y120" i="8"/>
  <c r="Y121" i="8"/>
  <c r="Y122" i="8"/>
  <c r="Y123" i="8"/>
  <c r="Y124" i="8"/>
  <c r="Y125" i="8"/>
  <c r="Y126" i="8"/>
  <c r="Y127" i="8"/>
  <c r="Y128" i="8"/>
  <c r="Y129" i="8"/>
  <c r="Y130" i="8"/>
  <c r="Y131" i="8"/>
  <c r="Y132" i="8"/>
  <c r="Y133" i="8"/>
  <c r="Y134" i="8"/>
  <c r="Y135" i="8"/>
  <c r="Y136" i="8"/>
  <c r="Y137" i="8"/>
  <c r="Y138" i="8"/>
  <c r="Y139" i="8"/>
  <c r="Y140" i="8"/>
  <c r="Y141" i="8"/>
  <c r="Y142" i="8"/>
  <c r="Y143" i="8"/>
  <c r="Y144" i="8"/>
  <c r="Y145" i="8"/>
  <c r="Y146" i="8"/>
  <c r="Y147" i="8"/>
  <c r="Y148" i="8"/>
  <c r="Y149" i="8"/>
  <c r="Y150" i="8"/>
  <c r="Y151" i="8"/>
  <c r="Y152" i="8"/>
  <c r="Y153" i="8"/>
  <c r="Y154" i="8"/>
  <c r="Y155" i="8"/>
  <c r="Y156" i="8"/>
  <c r="Y157" i="8"/>
  <c r="Y158" i="8"/>
  <c r="Y159" i="8"/>
  <c r="Y160" i="8"/>
  <c r="Y161" i="8"/>
  <c r="Y162" i="8"/>
  <c r="Y163" i="8"/>
  <c r="Y164" i="8"/>
  <c r="Y165" i="8"/>
  <c r="Y166" i="8"/>
  <c r="Y167" i="8"/>
  <c r="Y168" i="8"/>
  <c r="Y169" i="8"/>
  <c r="Y170" i="8"/>
  <c r="Y171" i="8"/>
  <c r="Y172" i="8"/>
  <c r="Y173" i="8"/>
  <c r="Y174" i="8"/>
  <c r="Y175" i="8"/>
  <c r="Y176" i="8"/>
  <c r="Y177" i="8"/>
  <c r="Y178" i="8"/>
  <c r="Y179" i="8"/>
  <c r="Y180" i="8"/>
  <c r="Y181" i="8"/>
  <c r="Y182" i="8"/>
  <c r="Y183" i="8"/>
  <c r="Y184" i="8"/>
  <c r="Z31" i="8"/>
  <c r="Z32" i="8"/>
  <c r="Z33" i="8"/>
  <c r="Z34" i="8"/>
  <c r="Z35" i="8"/>
  <c r="Z36" i="8"/>
  <c r="Z37" i="8"/>
  <c r="Z38" i="8"/>
  <c r="Z39" i="8"/>
  <c r="Z40" i="8"/>
  <c r="Z41" i="8"/>
  <c r="Z42" i="8"/>
  <c r="Z43" i="8"/>
  <c r="Z44" i="8"/>
  <c r="Z45" i="8"/>
  <c r="Z46" i="8"/>
  <c r="Z47" i="8"/>
  <c r="Z48" i="8"/>
  <c r="Z49" i="8"/>
  <c r="Z50" i="8"/>
  <c r="Z51" i="8"/>
  <c r="Z52" i="8"/>
  <c r="Z53" i="8"/>
  <c r="Z54" i="8"/>
  <c r="Z55" i="8"/>
  <c r="Z56" i="8"/>
  <c r="Z57" i="8"/>
  <c r="Z58" i="8"/>
  <c r="Z59" i="8"/>
  <c r="Z60" i="8"/>
  <c r="Z61" i="8"/>
  <c r="Z62" i="8"/>
  <c r="Z63" i="8"/>
  <c r="Z64" i="8"/>
  <c r="Z65" i="8"/>
  <c r="Z66" i="8"/>
  <c r="Z67" i="8"/>
  <c r="Z68" i="8"/>
  <c r="Z69" i="8"/>
  <c r="Z70" i="8"/>
  <c r="Z71" i="8"/>
  <c r="Z72" i="8"/>
  <c r="Z73" i="8"/>
  <c r="Z74" i="8"/>
  <c r="Z75" i="8"/>
  <c r="Z76" i="8"/>
  <c r="Z77" i="8"/>
  <c r="Z78" i="8"/>
  <c r="Z79" i="8"/>
  <c r="Z80" i="8"/>
  <c r="Z81" i="8"/>
  <c r="Z82" i="8"/>
  <c r="Z83" i="8"/>
  <c r="Z84" i="8"/>
  <c r="Z85" i="8"/>
  <c r="Z86" i="8"/>
  <c r="Z87" i="8"/>
  <c r="Z88" i="8"/>
  <c r="Z89" i="8"/>
  <c r="Z90" i="8"/>
  <c r="Z91" i="8"/>
  <c r="Z92" i="8"/>
  <c r="Z93" i="8"/>
  <c r="Z94" i="8"/>
  <c r="Z95" i="8"/>
  <c r="Z96" i="8"/>
  <c r="Z97" i="8"/>
  <c r="Z98" i="8"/>
  <c r="Z99" i="8"/>
  <c r="Z100" i="8"/>
  <c r="Z101" i="8"/>
  <c r="Z102" i="8"/>
  <c r="Z103" i="8"/>
  <c r="Z104" i="8"/>
  <c r="Z105" i="8"/>
  <c r="Z106" i="8"/>
  <c r="Z107" i="8"/>
  <c r="Z108" i="8"/>
  <c r="Z109" i="8"/>
  <c r="Z110" i="8"/>
  <c r="Z111" i="8"/>
  <c r="Z112" i="8"/>
  <c r="Z113" i="8"/>
  <c r="Z114" i="8"/>
  <c r="Z115" i="8"/>
  <c r="Z116" i="8"/>
  <c r="Z117" i="8"/>
  <c r="Z118" i="8"/>
  <c r="Z119" i="8"/>
  <c r="Z120" i="8"/>
  <c r="Z121" i="8"/>
  <c r="Z122" i="8"/>
  <c r="Z123" i="8"/>
  <c r="Z124" i="8"/>
  <c r="Z125" i="8"/>
  <c r="Z126" i="8"/>
  <c r="Z127" i="8"/>
  <c r="Z128" i="8"/>
  <c r="Z129" i="8"/>
  <c r="Z130" i="8"/>
  <c r="Z131" i="8"/>
  <c r="Z132" i="8"/>
  <c r="Z133" i="8"/>
  <c r="Z134" i="8"/>
  <c r="Z135" i="8"/>
  <c r="Z136" i="8"/>
  <c r="Z137" i="8"/>
  <c r="Z138" i="8"/>
  <c r="Z139" i="8"/>
  <c r="Z140" i="8"/>
  <c r="Z141" i="8"/>
  <c r="Z142" i="8"/>
  <c r="Z143" i="8"/>
  <c r="Z144" i="8"/>
  <c r="Z145" i="8"/>
  <c r="Z146" i="8"/>
  <c r="Z147" i="8"/>
  <c r="Z148" i="8"/>
  <c r="Z149" i="8"/>
  <c r="Z150" i="8"/>
  <c r="Z151" i="8"/>
  <c r="Z152" i="8"/>
  <c r="Z153" i="8"/>
  <c r="Z154" i="8"/>
  <c r="Z155" i="8"/>
  <c r="Z156" i="8"/>
  <c r="Z157" i="8"/>
  <c r="Z158" i="8"/>
  <c r="Z159" i="8"/>
  <c r="Z160" i="8"/>
  <c r="Z161" i="8"/>
  <c r="Z162" i="8"/>
  <c r="Z163" i="8"/>
  <c r="Z164" i="8"/>
  <c r="Z165" i="8"/>
  <c r="Z166" i="8"/>
  <c r="Z167" i="8"/>
  <c r="Z168" i="8"/>
  <c r="Z169" i="8"/>
  <c r="Z170" i="8"/>
  <c r="Z171" i="8"/>
  <c r="Z172" i="8"/>
  <c r="Z173" i="8"/>
  <c r="Z174" i="8"/>
  <c r="Z175" i="8"/>
  <c r="Z176" i="8"/>
  <c r="Z177" i="8"/>
  <c r="Z178" i="8"/>
  <c r="Z179" i="8"/>
  <c r="Z180" i="8"/>
  <c r="Z181" i="8"/>
  <c r="Z182" i="8"/>
  <c r="Z183" i="8"/>
  <c r="Z184" i="8"/>
  <c r="AA31" i="8"/>
  <c r="AA32" i="8"/>
  <c r="AA33" i="8"/>
  <c r="AA34" i="8"/>
  <c r="AA35" i="8"/>
  <c r="AA36" i="8"/>
  <c r="AA37" i="8"/>
  <c r="AA38" i="8"/>
  <c r="AA39" i="8"/>
  <c r="AA40" i="8"/>
  <c r="AA41" i="8"/>
  <c r="AA42" i="8"/>
  <c r="AA43" i="8"/>
  <c r="AA44" i="8"/>
  <c r="AA45" i="8"/>
  <c r="AA46" i="8"/>
  <c r="AA47" i="8"/>
  <c r="AA48" i="8"/>
  <c r="AA49" i="8"/>
  <c r="AA50" i="8"/>
  <c r="AA51" i="8"/>
  <c r="AA52" i="8"/>
  <c r="AA53" i="8"/>
  <c r="AA54" i="8"/>
  <c r="AA55" i="8"/>
  <c r="AA56" i="8"/>
  <c r="AA57" i="8"/>
  <c r="AA58" i="8"/>
  <c r="AA59" i="8"/>
  <c r="AA60" i="8"/>
  <c r="AA61" i="8"/>
  <c r="AA62" i="8"/>
  <c r="AA63" i="8"/>
  <c r="AA64" i="8"/>
  <c r="AA65" i="8"/>
  <c r="AA66" i="8"/>
  <c r="AA67" i="8"/>
  <c r="AA68" i="8"/>
  <c r="AA69" i="8"/>
  <c r="AA70" i="8"/>
  <c r="AA71" i="8"/>
  <c r="AA72" i="8"/>
  <c r="AA73" i="8"/>
  <c r="AA74" i="8"/>
  <c r="AA75" i="8"/>
  <c r="AA76" i="8"/>
  <c r="AA77" i="8"/>
  <c r="AA78" i="8"/>
  <c r="AA79" i="8"/>
  <c r="AA80" i="8"/>
  <c r="AA81" i="8"/>
  <c r="AA82" i="8"/>
  <c r="AA83" i="8"/>
  <c r="AA84" i="8"/>
  <c r="AA85" i="8"/>
  <c r="AA86" i="8"/>
  <c r="AA87" i="8"/>
  <c r="AA88" i="8"/>
  <c r="AA89" i="8"/>
  <c r="AA90" i="8"/>
  <c r="AA91" i="8"/>
  <c r="AA92" i="8"/>
  <c r="AA93" i="8"/>
  <c r="AA94" i="8"/>
  <c r="AA95" i="8"/>
  <c r="AA96" i="8"/>
  <c r="AA97" i="8"/>
  <c r="AA98" i="8"/>
  <c r="AA99" i="8"/>
  <c r="AA100" i="8"/>
  <c r="AA101" i="8"/>
  <c r="AA102" i="8"/>
  <c r="AA103" i="8"/>
  <c r="AA104" i="8"/>
  <c r="AA105" i="8"/>
  <c r="AA106" i="8"/>
  <c r="AA107" i="8"/>
  <c r="AA108" i="8"/>
  <c r="AA109" i="8"/>
  <c r="AA110" i="8"/>
  <c r="AA111" i="8"/>
  <c r="AA112" i="8"/>
  <c r="AA113" i="8"/>
  <c r="AA114" i="8"/>
  <c r="AA115" i="8"/>
  <c r="AA116" i="8"/>
  <c r="AA117" i="8"/>
  <c r="AA118" i="8"/>
  <c r="AA119" i="8"/>
  <c r="AA120" i="8"/>
  <c r="AA121" i="8"/>
  <c r="AA122" i="8"/>
  <c r="AA123" i="8"/>
  <c r="AA124" i="8"/>
  <c r="AA125" i="8"/>
  <c r="AA126" i="8"/>
  <c r="AA127" i="8"/>
  <c r="AA128" i="8"/>
  <c r="AA129" i="8"/>
  <c r="AA130" i="8"/>
  <c r="AA131" i="8"/>
  <c r="AA132" i="8"/>
  <c r="AA133" i="8"/>
  <c r="AA134" i="8"/>
  <c r="AA135" i="8"/>
  <c r="AA136" i="8"/>
  <c r="AA137" i="8"/>
  <c r="AA138" i="8"/>
  <c r="AA139" i="8"/>
  <c r="AA140" i="8"/>
  <c r="AA141" i="8"/>
  <c r="AA142" i="8"/>
  <c r="AA143" i="8"/>
  <c r="AA144" i="8"/>
  <c r="AA145" i="8"/>
  <c r="AA146" i="8"/>
  <c r="AA147" i="8"/>
  <c r="AA148" i="8"/>
  <c r="AA149" i="8"/>
  <c r="AA150" i="8"/>
  <c r="AA151" i="8"/>
  <c r="AA152" i="8"/>
  <c r="AA153" i="8"/>
  <c r="AA154" i="8"/>
  <c r="AA155" i="8"/>
  <c r="AA156" i="8"/>
  <c r="AA157" i="8"/>
  <c r="AA158" i="8"/>
  <c r="AA159" i="8"/>
  <c r="AA160" i="8"/>
  <c r="AA161" i="8"/>
  <c r="AA162" i="8"/>
  <c r="AA163" i="8"/>
  <c r="AA164" i="8"/>
  <c r="AA165" i="8"/>
  <c r="AA166" i="8"/>
  <c r="AA167" i="8"/>
  <c r="AA168" i="8"/>
  <c r="AA169" i="8"/>
  <c r="AA170" i="8"/>
  <c r="AA171" i="8"/>
  <c r="AA172" i="8"/>
  <c r="AA173" i="8"/>
  <c r="AA174" i="8"/>
  <c r="AA175" i="8"/>
  <c r="AA176" i="8"/>
  <c r="AA177" i="8"/>
  <c r="AA178" i="8"/>
  <c r="AA179" i="8"/>
  <c r="AA180" i="8"/>
  <c r="AA181" i="8"/>
  <c r="AA182" i="8"/>
  <c r="AA183" i="8"/>
  <c r="AA184" i="8"/>
  <c r="AB31" i="8"/>
  <c r="AB32" i="8"/>
  <c r="AB33" i="8"/>
  <c r="AB34" i="8"/>
  <c r="AB35" i="8"/>
  <c r="AB36" i="8"/>
  <c r="AB37" i="8"/>
  <c r="AB38" i="8"/>
  <c r="AB39" i="8"/>
  <c r="AB40" i="8"/>
  <c r="AB41" i="8"/>
  <c r="AB42" i="8"/>
  <c r="AB43" i="8"/>
  <c r="AB44" i="8"/>
  <c r="AB45" i="8"/>
  <c r="AB46" i="8"/>
  <c r="AB47" i="8"/>
  <c r="AB48" i="8"/>
  <c r="AB49" i="8"/>
  <c r="AB50" i="8"/>
  <c r="AB51" i="8"/>
  <c r="AB52" i="8"/>
  <c r="AB53" i="8"/>
  <c r="AB54" i="8"/>
  <c r="AB55" i="8"/>
  <c r="AB56" i="8"/>
  <c r="AB57" i="8"/>
  <c r="AB58" i="8"/>
  <c r="AB59" i="8"/>
  <c r="AB60" i="8"/>
  <c r="AB61" i="8"/>
  <c r="AB62" i="8"/>
  <c r="AB63" i="8"/>
  <c r="AB64" i="8"/>
  <c r="AB65" i="8"/>
  <c r="AB66" i="8"/>
  <c r="AB67" i="8"/>
  <c r="AB68" i="8"/>
  <c r="AB69" i="8"/>
  <c r="AB70" i="8"/>
  <c r="AB71" i="8"/>
  <c r="AB72" i="8"/>
  <c r="AB73" i="8"/>
  <c r="AB74" i="8"/>
  <c r="AB75" i="8"/>
  <c r="AB76" i="8"/>
  <c r="AB77" i="8"/>
  <c r="AB78" i="8"/>
  <c r="AB79" i="8"/>
  <c r="AB80" i="8"/>
  <c r="AB81" i="8"/>
  <c r="AB82" i="8"/>
  <c r="AB83" i="8"/>
  <c r="AB84" i="8"/>
  <c r="AB85" i="8"/>
  <c r="AB86" i="8"/>
  <c r="AB87" i="8"/>
  <c r="AB88" i="8"/>
  <c r="AB89" i="8"/>
  <c r="AB90" i="8"/>
  <c r="AB91" i="8"/>
  <c r="AB92" i="8"/>
  <c r="AB93" i="8"/>
  <c r="AB94" i="8"/>
  <c r="AB95" i="8"/>
  <c r="AB96" i="8"/>
  <c r="AB97" i="8"/>
  <c r="AB98" i="8"/>
  <c r="AB99" i="8"/>
  <c r="AB100" i="8"/>
  <c r="AB101" i="8"/>
  <c r="AB102" i="8"/>
  <c r="AB103" i="8"/>
  <c r="AB104" i="8"/>
  <c r="AB105" i="8"/>
  <c r="AB106" i="8"/>
  <c r="AB107" i="8"/>
  <c r="AB108" i="8"/>
  <c r="AB109" i="8"/>
  <c r="AB110" i="8"/>
  <c r="AB111" i="8"/>
  <c r="AB112" i="8"/>
  <c r="AB113" i="8"/>
  <c r="AB114" i="8"/>
  <c r="AB115" i="8"/>
  <c r="AB116" i="8"/>
  <c r="AB117" i="8"/>
  <c r="AB118" i="8"/>
  <c r="AB119" i="8"/>
  <c r="AB120" i="8"/>
  <c r="AB121" i="8"/>
  <c r="AB122" i="8"/>
  <c r="AB123" i="8"/>
  <c r="AB124" i="8"/>
  <c r="AB125" i="8"/>
  <c r="AB126" i="8"/>
  <c r="AB127" i="8"/>
  <c r="AB128" i="8"/>
  <c r="AB129" i="8"/>
  <c r="AB130" i="8"/>
  <c r="AB131" i="8"/>
  <c r="AB132" i="8"/>
  <c r="AB133" i="8"/>
  <c r="AB134" i="8"/>
  <c r="AB135" i="8"/>
  <c r="AB136" i="8"/>
  <c r="AB137" i="8"/>
  <c r="AB138" i="8"/>
  <c r="AB139" i="8"/>
  <c r="AB140" i="8"/>
  <c r="AB141" i="8"/>
  <c r="AB142" i="8"/>
  <c r="AB143" i="8"/>
  <c r="AB144" i="8"/>
  <c r="AB145" i="8"/>
  <c r="AB146" i="8"/>
  <c r="AB147" i="8"/>
  <c r="AB148" i="8"/>
  <c r="AB149" i="8"/>
  <c r="AB150" i="8"/>
  <c r="AB151" i="8"/>
  <c r="AB152" i="8"/>
  <c r="AB153" i="8"/>
  <c r="AB154" i="8"/>
  <c r="AB155" i="8"/>
  <c r="AB156" i="8"/>
  <c r="AB157" i="8"/>
  <c r="AB158" i="8"/>
  <c r="AB159" i="8"/>
  <c r="AB160" i="8"/>
  <c r="AB161" i="8"/>
  <c r="AB162" i="8"/>
  <c r="AB163" i="8"/>
  <c r="AB164" i="8"/>
  <c r="AB165" i="8"/>
  <c r="AB166" i="8"/>
  <c r="AB167" i="8"/>
  <c r="AB168" i="8"/>
  <c r="AB169" i="8"/>
  <c r="AB170" i="8"/>
  <c r="AB171" i="8"/>
  <c r="AB172" i="8"/>
  <c r="AB173" i="8"/>
  <c r="AB174" i="8"/>
  <c r="AB175" i="8"/>
  <c r="AB176" i="8"/>
  <c r="AB177" i="8"/>
  <c r="AB178" i="8"/>
  <c r="AB179" i="8"/>
  <c r="AB180" i="8"/>
  <c r="AB181" i="8"/>
  <c r="AB182" i="8"/>
  <c r="AB183" i="8"/>
  <c r="AB184" i="8"/>
  <c r="AC31" i="8"/>
  <c r="AC32" i="8"/>
  <c r="AC33" i="8"/>
  <c r="AC34" i="8"/>
  <c r="AC35" i="8"/>
  <c r="AC36" i="8"/>
  <c r="AC37" i="8"/>
  <c r="AC38" i="8"/>
  <c r="AC39" i="8"/>
  <c r="AC40" i="8"/>
  <c r="AC41" i="8"/>
  <c r="AC42" i="8"/>
  <c r="AC43" i="8"/>
  <c r="AC44" i="8"/>
  <c r="AC45" i="8"/>
  <c r="AC46" i="8"/>
  <c r="AC47" i="8"/>
  <c r="AC48" i="8"/>
  <c r="AC49" i="8"/>
  <c r="AC50" i="8"/>
  <c r="AC51" i="8"/>
  <c r="AC52" i="8"/>
  <c r="AC53" i="8"/>
  <c r="AC54" i="8"/>
  <c r="AC55" i="8"/>
  <c r="AC56" i="8"/>
  <c r="AC57" i="8"/>
  <c r="AC58" i="8"/>
  <c r="AC59" i="8"/>
  <c r="AC60" i="8"/>
  <c r="AC61" i="8"/>
  <c r="AC62" i="8"/>
  <c r="AC63" i="8"/>
  <c r="AC64" i="8"/>
  <c r="AC65" i="8"/>
  <c r="AC66" i="8"/>
  <c r="AC67" i="8"/>
  <c r="AC68" i="8"/>
  <c r="AC69" i="8"/>
  <c r="AC70" i="8"/>
  <c r="AC71" i="8"/>
  <c r="AC72" i="8"/>
  <c r="AC73" i="8"/>
  <c r="AC74" i="8"/>
  <c r="AC75" i="8"/>
  <c r="AC76" i="8"/>
  <c r="AC77" i="8"/>
  <c r="AC78" i="8"/>
  <c r="AC79" i="8"/>
  <c r="AC80" i="8"/>
  <c r="AC81" i="8"/>
  <c r="AC82" i="8"/>
  <c r="AC83" i="8"/>
  <c r="AC84" i="8"/>
  <c r="AC85" i="8"/>
  <c r="AC86" i="8"/>
  <c r="AC87" i="8"/>
  <c r="AC88" i="8"/>
  <c r="AC89" i="8"/>
  <c r="AC90" i="8"/>
  <c r="AC91" i="8"/>
  <c r="AC92" i="8"/>
  <c r="AC93" i="8"/>
  <c r="AC94" i="8"/>
  <c r="AC95" i="8"/>
  <c r="AC96" i="8"/>
  <c r="AC97" i="8"/>
  <c r="AC98" i="8"/>
  <c r="AC99" i="8"/>
  <c r="AC100" i="8"/>
  <c r="AC101" i="8"/>
  <c r="AC102" i="8"/>
  <c r="AC103" i="8"/>
  <c r="AC104" i="8"/>
  <c r="AC105" i="8"/>
  <c r="AC106" i="8"/>
  <c r="AC107" i="8"/>
  <c r="AC108" i="8"/>
  <c r="AC109" i="8"/>
  <c r="AC110" i="8"/>
  <c r="AC111" i="8"/>
  <c r="AC112" i="8"/>
  <c r="AC113" i="8"/>
  <c r="AC114" i="8"/>
  <c r="AC115" i="8"/>
  <c r="AC116" i="8"/>
  <c r="AC117" i="8"/>
  <c r="AC118" i="8"/>
  <c r="AC119" i="8"/>
  <c r="AC120" i="8"/>
  <c r="AC121" i="8"/>
  <c r="AC122" i="8"/>
  <c r="AC123" i="8"/>
  <c r="AC124" i="8"/>
  <c r="AC125" i="8"/>
  <c r="AC126" i="8"/>
  <c r="AC127" i="8"/>
  <c r="AC128" i="8"/>
  <c r="AC129" i="8"/>
  <c r="AC130" i="8"/>
  <c r="AC131" i="8"/>
  <c r="AC132" i="8"/>
  <c r="AC133" i="8"/>
  <c r="AC134" i="8"/>
  <c r="AC135" i="8"/>
  <c r="AC136" i="8"/>
  <c r="AC137" i="8"/>
  <c r="AC138" i="8"/>
  <c r="AC139" i="8"/>
  <c r="AC140" i="8"/>
  <c r="AC141" i="8"/>
  <c r="AC142" i="8"/>
  <c r="AC143" i="8"/>
  <c r="AC144" i="8"/>
  <c r="AC145" i="8"/>
  <c r="AC146" i="8"/>
  <c r="AC147" i="8"/>
  <c r="AC148" i="8"/>
  <c r="AC149" i="8"/>
  <c r="AC150" i="8"/>
  <c r="AC151" i="8"/>
  <c r="AC152" i="8"/>
  <c r="AC153" i="8"/>
  <c r="AC154" i="8"/>
  <c r="AC155" i="8"/>
  <c r="AC156" i="8"/>
  <c r="AC157" i="8"/>
  <c r="AC158" i="8"/>
  <c r="AC159" i="8"/>
  <c r="AC160" i="8"/>
  <c r="AC161" i="8"/>
  <c r="AC162" i="8"/>
  <c r="AC163" i="8"/>
  <c r="AC164" i="8"/>
  <c r="AC165" i="8"/>
  <c r="AC166" i="8"/>
  <c r="AC167" i="8"/>
  <c r="AC168" i="8"/>
  <c r="AC169" i="8"/>
  <c r="AC170" i="8"/>
  <c r="AC171" i="8"/>
  <c r="AC172" i="8"/>
  <c r="AC173" i="8"/>
  <c r="AC174" i="8"/>
  <c r="AC175" i="8"/>
  <c r="AC176" i="8"/>
  <c r="AC177" i="8"/>
  <c r="AC178" i="8"/>
  <c r="AC179" i="8"/>
  <c r="AC180" i="8"/>
  <c r="AC181" i="8"/>
  <c r="AC182" i="8"/>
  <c r="AC183" i="8"/>
  <c r="AC184" i="8"/>
  <c r="AD31" i="8"/>
  <c r="AD32" i="8"/>
  <c r="AD33" i="8"/>
  <c r="AD34" i="8"/>
  <c r="AD35" i="8"/>
  <c r="AD36" i="8"/>
  <c r="AD37" i="8"/>
  <c r="AD38" i="8"/>
  <c r="AD39" i="8"/>
  <c r="AD40" i="8"/>
  <c r="AD41" i="8"/>
  <c r="AD42" i="8"/>
  <c r="AD43" i="8"/>
  <c r="AD44" i="8"/>
  <c r="AD45" i="8"/>
  <c r="AD46" i="8"/>
  <c r="AD47" i="8"/>
  <c r="AD48" i="8"/>
  <c r="AD49" i="8"/>
  <c r="AD50" i="8"/>
  <c r="AD51" i="8"/>
  <c r="AD52" i="8"/>
  <c r="AD53" i="8"/>
  <c r="AD54" i="8"/>
  <c r="AD55" i="8"/>
  <c r="AD56" i="8"/>
  <c r="AD57" i="8"/>
  <c r="AD58" i="8"/>
  <c r="AD59" i="8"/>
  <c r="AD60" i="8"/>
  <c r="AD61" i="8"/>
  <c r="AD62" i="8"/>
  <c r="AD63" i="8"/>
  <c r="AD64" i="8"/>
  <c r="AD65" i="8"/>
  <c r="AD66" i="8"/>
  <c r="AD67" i="8"/>
  <c r="AD68" i="8"/>
  <c r="AD69" i="8"/>
  <c r="AD70" i="8"/>
  <c r="AD71" i="8"/>
  <c r="AD72" i="8"/>
  <c r="AD73" i="8"/>
  <c r="AD74" i="8"/>
  <c r="AD75" i="8"/>
  <c r="AD76" i="8"/>
  <c r="AD77" i="8"/>
  <c r="AD78" i="8"/>
  <c r="AD79" i="8"/>
  <c r="AD80" i="8"/>
  <c r="AD81" i="8"/>
  <c r="AD82" i="8"/>
  <c r="AD83" i="8"/>
  <c r="AD84" i="8"/>
  <c r="AD85" i="8"/>
  <c r="AD86" i="8"/>
  <c r="AD87" i="8"/>
  <c r="AD88" i="8"/>
  <c r="AD89" i="8"/>
  <c r="AD90" i="8"/>
  <c r="AD91" i="8"/>
  <c r="AD92" i="8"/>
  <c r="AD93" i="8"/>
  <c r="AD94" i="8"/>
  <c r="AD95" i="8"/>
  <c r="AD96" i="8"/>
  <c r="AD97" i="8"/>
  <c r="AD98" i="8"/>
  <c r="AD99" i="8"/>
  <c r="AD100" i="8"/>
  <c r="AD101" i="8"/>
  <c r="AD102" i="8"/>
  <c r="AD103" i="8"/>
  <c r="AD104" i="8"/>
  <c r="AD105" i="8"/>
  <c r="AD106" i="8"/>
  <c r="AD107" i="8"/>
  <c r="AD108" i="8"/>
  <c r="AD109" i="8"/>
  <c r="AD110" i="8"/>
  <c r="AD111" i="8"/>
  <c r="AD112" i="8"/>
  <c r="AD113" i="8"/>
  <c r="AD114" i="8"/>
  <c r="AD115" i="8"/>
  <c r="AD116" i="8"/>
  <c r="AD117" i="8"/>
  <c r="AD118" i="8"/>
  <c r="AD119" i="8"/>
  <c r="AD120" i="8"/>
  <c r="AD121" i="8"/>
  <c r="AD122" i="8"/>
  <c r="AD123" i="8"/>
  <c r="AD124" i="8"/>
  <c r="AD125" i="8"/>
  <c r="AD126" i="8"/>
  <c r="AD127" i="8"/>
  <c r="AD128" i="8"/>
  <c r="AD129" i="8"/>
  <c r="AD130" i="8"/>
  <c r="AD131" i="8"/>
  <c r="AD132" i="8"/>
  <c r="AD133" i="8"/>
  <c r="AD134" i="8"/>
  <c r="AD135" i="8"/>
  <c r="AD136" i="8"/>
  <c r="AD137" i="8"/>
  <c r="AD138" i="8"/>
  <c r="AD139" i="8"/>
  <c r="AD140" i="8"/>
  <c r="AD141" i="8"/>
  <c r="AD142" i="8"/>
  <c r="AD143" i="8"/>
  <c r="AD144" i="8"/>
  <c r="AD145" i="8"/>
  <c r="AD146" i="8"/>
  <c r="AD147" i="8"/>
  <c r="AD148" i="8"/>
  <c r="AD149" i="8"/>
  <c r="AD150" i="8"/>
  <c r="AD151" i="8"/>
  <c r="AD152" i="8"/>
  <c r="AD153" i="8"/>
  <c r="AD154" i="8"/>
  <c r="AD155" i="8"/>
  <c r="AD156" i="8"/>
  <c r="AD157" i="8"/>
  <c r="AD158" i="8"/>
  <c r="AD159" i="8"/>
  <c r="AD160" i="8"/>
  <c r="AD161" i="8"/>
  <c r="AD162" i="8"/>
  <c r="AD163" i="8"/>
  <c r="AD164" i="8"/>
  <c r="AD165" i="8"/>
  <c r="AD166" i="8"/>
  <c r="AD167" i="8"/>
  <c r="AD168" i="8"/>
  <c r="AD169" i="8"/>
  <c r="AD170" i="8"/>
  <c r="AD171" i="8"/>
  <c r="AD172" i="8"/>
  <c r="AD173" i="8"/>
  <c r="AD174" i="8"/>
  <c r="AD175" i="8"/>
  <c r="AD176" i="8"/>
  <c r="AD177" i="8"/>
  <c r="AD178" i="8"/>
  <c r="AD179" i="8"/>
  <c r="AD180" i="8"/>
  <c r="AD181" i="8"/>
  <c r="AD182" i="8"/>
  <c r="AD183" i="8"/>
  <c r="AD184" i="8"/>
  <c r="AE31" i="8"/>
  <c r="AE32" i="8"/>
  <c r="AE33" i="8"/>
  <c r="AE34" i="8"/>
  <c r="AE35" i="8"/>
  <c r="AE36" i="8"/>
  <c r="AE37" i="8"/>
  <c r="AE38" i="8"/>
  <c r="AE39" i="8"/>
  <c r="AE40" i="8"/>
  <c r="AE41" i="8"/>
  <c r="AE42" i="8"/>
  <c r="AE43" i="8"/>
  <c r="AE44" i="8"/>
  <c r="AE45" i="8"/>
  <c r="AE46" i="8"/>
  <c r="AE47" i="8"/>
  <c r="AE48" i="8"/>
  <c r="AE49" i="8"/>
  <c r="AE50" i="8"/>
  <c r="AE51" i="8"/>
  <c r="AE52" i="8"/>
  <c r="AE53" i="8"/>
  <c r="AE54" i="8"/>
  <c r="AE55" i="8"/>
  <c r="AE56" i="8"/>
  <c r="AE57" i="8"/>
  <c r="AE58" i="8"/>
  <c r="AE59" i="8"/>
  <c r="AE60" i="8"/>
  <c r="AE61" i="8"/>
  <c r="AE62" i="8"/>
  <c r="AE63" i="8"/>
  <c r="AE64" i="8"/>
  <c r="AE65" i="8"/>
  <c r="AE66" i="8"/>
  <c r="AE67" i="8"/>
  <c r="AE68" i="8"/>
  <c r="AE69" i="8"/>
  <c r="AE70" i="8"/>
  <c r="AE71" i="8"/>
  <c r="AE72" i="8"/>
  <c r="AE73" i="8"/>
  <c r="AE74" i="8"/>
  <c r="AE75" i="8"/>
  <c r="AE76" i="8"/>
  <c r="AE77" i="8"/>
  <c r="AE78" i="8"/>
  <c r="AE79" i="8"/>
  <c r="AE80" i="8"/>
  <c r="AE81" i="8"/>
  <c r="AE82" i="8"/>
  <c r="AE83" i="8"/>
  <c r="AE84" i="8"/>
  <c r="AE85" i="8"/>
  <c r="AE86" i="8"/>
  <c r="AE87" i="8"/>
  <c r="AE88" i="8"/>
  <c r="AE89" i="8"/>
  <c r="AE90" i="8"/>
  <c r="AE91" i="8"/>
  <c r="AE92" i="8"/>
  <c r="AE93" i="8"/>
  <c r="AE94" i="8"/>
  <c r="AE95" i="8"/>
  <c r="AE96" i="8"/>
  <c r="AE97" i="8"/>
  <c r="AE98" i="8"/>
  <c r="AE99" i="8"/>
  <c r="AE100" i="8"/>
  <c r="AE101" i="8"/>
  <c r="AE102" i="8"/>
  <c r="AE103" i="8"/>
  <c r="AE104" i="8"/>
  <c r="AE105" i="8"/>
  <c r="AE106" i="8"/>
  <c r="AE107" i="8"/>
  <c r="AE108" i="8"/>
  <c r="AE109" i="8"/>
  <c r="AE110" i="8"/>
  <c r="AE111" i="8"/>
  <c r="AE112" i="8"/>
  <c r="AE113" i="8"/>
  <c r="AE114" i="8"/>
  <c r="AE115" i="8"/>
  <c r="AE116" i="8"/>
  <c r="AE117" i="8"/>
  <c r="AE118" i="8"/>
  <c r="AE119" i="8"/>
  <c r="AE120" i="8"/>
  <c r="AE121" i="8"/>
  <c r="AE122" i="8"/>
  <c r="AE123" i="8"/>
  <c r="AE124" i="8"/>
  <c r="AE125" i="8"/>
  <c r="AE126" i="8"/>
  <c r="AE127" i="8"/>
  <c r="AE128" i="8"/>
  <c r="AE129" i="8"/>
  <c r="AE130" i="8"/>
  <c r="AE131" i="8"/>
  <c r="AE132" i="8"/>
  <c r="AE133" i="8"/>
  <c r="AE134" i="8"/>
  <c r="AE135" i="8"/>
  <c r="AE136" i="8"/>
  <c r="AE137" i="8"/>
  <c r="AE138" i="8"/>
  <c r="AE139" i="8"/>
  <c r="AE140" i="8"/>
  <c r="AE141" i="8"/>
  <c r="AE142" i="8"/>
  <c r="AE143" i="8"/>
  <c r="AE144" i="8"/>
  <c r="AE145" i="8"/>
  <c r="AE146" i="8"/>
  <c r="AE147" i="8"/>
  <c r="AE148" i="8"/>
  <c r="AE149" i="8"/>
  <c r="AE150" i="8"/>
  <c r="AE151" i="8"/>
  <c r="AE152" i="8"/>
  <c r="AE153" i="8"/>
  <c r="AE154" i="8"/>
  <c r="AE155" i="8"/>
  <c r="AE156" i="8"/>
  <c r="AE157" i="8"/>
  <c r="AE158" i="8"/>
  <c r="AE159" i="8"/>
  <c r="AE160" i="8"/>
  <c r="AE161" i="8"/>
  <c r="AE162" i="8"/>
  <c r="AE163" i="8"/>
  <c r="AE164" i="8"/>
  <c r="AE165" i="8"/>
  <c r="AE166" i="8"/>
  <c r="AE167" i="8"/>
  <c r="AE168" i="8"/>
  <c r="AE169" i="8"/>
  <c r="AE170" i="8"/>
  <c r="AE171" i="8"/>
  <c r="AE172" i="8"/>
  <c r="AE173" i="8"/>
  <c r="AE174" i="8"/>
  <c r="AE175" i="8"/>
  <c r="AE176" i="8"/>
  <c r="AE177" i="8"/>
  <c r="AE178" i="8"/>
  <c r="AE179" i="8"/>
  <c r="AE180" i="8"/>
  <c r="AE181" i="8"/>
  <c r="AE182" i="8"/>
  <c r="AE183" i="8"/>
  <c r="AE184" i="8"/>
  <c r="AF31" i="8"/>
  <c r="AF32" i="8"/>
  <c r="AF33" i="8"/>
  <c r="AF34" i="8"/>
  <c r="AF35" i="8"/>
  <c r="AF36" i="8"/>
  <c r="AF37" i="8"/>
  <c r="AF38" i="8"/>
  <c r="AF39" i="8"/>
  <c r="AF40" i="8"/>
  <c r="AF41" i="8"/>
  <c r="AF42" i="8"/>
  <c r="AF43" i="8"/>
  <c r="AF44" i="8"/>
  <c r="AF45" i="8"/>
  <c r="AF46" i="8"/>
  <c r="AF47" i="8"/>
  <c r="AF48" i="8"/>
  <c r="AF49" i="8"/>
  <c r="AF50" i="8"/>
  <c r="AF51" i="8"/>
  <c r="AF52" i="8"/>
  <c r="AF53" i="8"/>
  <c r="AF54" i="8"/>
  <c r="AF55" i="8"/>
  <c r="AF56" i="8"/>
  <c r="AF57" i="8"/>
  <c r="AF58" i="8"/>
  <c r="AF59" i="8"/>
  <c r="AF60" i="8"/>
  <c r="AF61" i="8"/>
  <c r="AF62" i="8"/>
  <c r="AF63" i="8"/>
  <c r="AF64" i="8"/>
  <c r="AF65" i="8"/>
  <c r="AF66" i="8"/>
  <c r="AF67" i="8"/>
  <c r="AF68" i="8"/>
  <c r="AF69" i="8"/>
  <c r="AF70" i="8"/>
  <c r="AF71" i="8"/>
  <c r="AF72" i="8"/>
  <c r="AF73" i="8"/>
  <c r="AF74" i="8"/>
  <c r="AF75" i="8"/>
  <c r="AF76" i="8"/>
  <c r="AF77" i="8"/>
  <c r="AF78" i="8"/>
  <c r="AF79" i="8"/>
  <c r="AF80" i="8"/>
  <c r="AF81" i="8"/>
  <c r="AF82" i="8"/>
  <c r="AF83" i="8"/>
  <c r="AF84" i="8"/>
  <c r="AF85" i="8"/>
  <c r="AF86" i="8"/>
  <c r="AF87" i="8"/>
  <c r="AF88" i="8"/>
  <c r="AF89" i="8"/>
  <c r="AF90" i="8"/>
  <c r="AF91" i="8"/>
  <c r="AF92" i="8"/>
  <c r="AF93" i="8"/>
  <c r="AF94" i="8"/>
  <c r="AF95" i="8"/>
  <c r="AF96" i="8"/>
  <c r="AF97" i="8"/>
  <c r="AF98" i="8"/>
  <c r="AF99" i="8"/>
  <c r="AF100" i="8"/>
  <c r="AF101" i="8"/>
  <c r="AF102" i="8"/>
  <c r="AF103" i="8"/>
  <c r="AF104" i="8"/>
  <c r="AF105" i="8"/>
  <c r="AF106" i="8"/>
  <c r="AF107" i="8"/>
  <c r="AF108" i="8"/>
  <c r="AF109" i="8"/>
  <c r="AF110" i="8"/>
  <c r="AF111" i="8"/>
  <c r="AF112" i="8"/>
  <c r="AF113" i="8"/>
  <c r="AF114" i="8"/>
  <c r="AF115" i="8"/>
  <c r="AF116" i="8"/>
  <c r="AF117" i="8"/>
  <c r="AF118" i="8"/>
  <c r="AF119" i="8"/>
  <c r="AF120" i="8"/>
  <c r="AF121" i="8"/>
  <c r="AF122" i="8"/>
  <c r="AF123" i="8"/>
  <c r="AF124" i="8"/>
  <c r="AF125" i="8"/>
  <c r="AF126" i="8"/>
  <c r="AF127" i="8"/>
  <c r="AF128" i="8"/>
  <c r="AF129" i="8"/>
  <c r="AF130" i="8"/>
  <c r="AF131" i="8"/>
  <c r="AF132" i="8"/>
  <c r="AF133" i="8"/>
  <c r="AF134" i="8"/>
  <c r="AF135" i="8"/>
  <c r="AF136" i="8"/>
  <c r="AF137" i="8"/>
  <c r="AF138" i="8"/>
  <c r="AF139" i="8"/>
  <c r="AF140" i="8"/>
  <c r="AF141" i="8"/>
  <c r="AF142" i="8"/>
  <c r="AF143" i="8"/>
  <c r="AF144" i="8"/>
  <c r="AF145" i="8"/>
  <c r="AF146" i="8"/>
  <c r="AF147" i="8"/>
  <c r="AF148" i="8"/>
  <c r="AF149" i="8"/>
  <c r="AF150" i="8"/>
  <c r="AF151" i="8"/>
  <c r="AF152" i="8"/>
  <c r="AF153" i="8"/>
  <c r="AF154" i="8"/>
  <c r="AF155" i="8"/>
  <c r="AF156" i="8"/>
  <c r="AF157" i="8"/>
  <c r="AF158" i="8"/>
  <c r="AF159" i="8"/>
  <c r="AF160" i="8"/>
  <c r="AF161" i="8"/>
  <c r="AF162" i="8"/>
  <c r="AF163" i="8"/>
  <c r="AF164" i="8"/>
  <c r="AF165" i="8"/>
  <c r="AF166" i="8"/>
  <c r="AF167" i="8"/>
  <c r="AF168" i="8"/>
  <c r="AF169" i="8"/>
  <c r="AF170" i="8"/>
  <c r="AF171" i="8"/>
  <c r="AF172" i="8"/>
  <c r="AF173" i="8"/>
  <c r="AF174" i="8"/>
  <c r="AF175" i="8"/>
  <c r="AF176" i="8"/>
  <c r="AF177" i="8"/>
  <c r="AF178" i="8"/>
  <c r="AF179" i="8"/>
  <c r="AF180" i="8"/>
  <c r="AF181" i="8"/>
  <c r="AF182" i="8"/>
  <c r="AF183" i="8"/>
  <c r="AF184" i="8"/>
  <c r="H8" i="8"/>
  <c r="H9" i="8"/>
  <c r="H10" i="8"/>
  <c r="H11" i="8"/>
  <c r="H12" i="8"/>
  <c r="H13" i="8"/>
  <c r="H14" i="8"/>
  <c r="H15" i="8"/>
  <c r="H16" i="8"/>
  <c r="H17" i="8"/>
  <c r="H18" i="8"/>
  <c r="H19" i="8"/>
  <c r="H20" i="8"/>
  <c r="H21" i="8"/>
  <c r="H22" i="8"/>
  <c r="H23" i="8"/>
  <c r="H24" i="8"/>
  <c r="H25" i="8"/>
  <c r="H26" i="8"/>
  <c r="H27" i="8"/>
  <c r="H28" i="8"/>
  <c r="H29" i="8"/>
  <c r="H30" i="8"/>
  <c r="J8" i="8"/>
  <c r="I8" i="8" s="1"/>
  <c r="J9" i="8"/>
  <c r="I9" i="8" s="1"/>
  <c r="J10" i="8"/>
  <c r="J11" i="8"/>
  <c r="J12" i="8"/>
  <c r="J13" i="8"/>
  <c r="I13" i="8" s="1"/>
  <c r="J14" i="8"/>
  <c r="I14" i="8" s="1"/>
  <c r="J15" i="8"/>
  <c r="I15" i="8" s="1"/>
  <c r="J16" i="8"/>
  <c r="I16" i="8" s="1"/>
  <c r="J17" i="8"/>
  <c r="J18" i="8"/>
  <c r="J19" i="8"/>
  <c r="J20" i="8"/>
  <c r="J21" i="8"/>
  <c r="J22" i="8"/>
  <c r="I22" i="8" s="1"/>
  <c r="J23" i="8"/>
  <c r="I23" i="8" s="1"/>
  <c r="J24" i="8"/>
  <c r="I24" i="8" s="1"/>
  <c r="J25" i="8"/>
  <c r="J26" i="8"/>
  <c r="I26" i="8" s="1"/>
  <c r="J27" i="8"/>
  <c r="J28" i="8"/>
  <c r="J29" i="8"/>
  <c r="J30" i="8"/>
  <c r="K8" i="8"/>
  <c r="K9" i="8"/>
  <c r="K10" i="8"/>
  <c r="K11" i="8"/>
  <c r="K12" i="8"/>
  <c r="K13" i="8"/>
  <c r="K14" i="8"/>
  <c r="K15" i="8"/>
  <c r="K16" i="8"/>
  <c r="K17" i="8"/>
  <c r="K18" i="8"/>
  <c r="K19" i="8"/>
  <c r="K20" i="8"/>
  <c r="K21" i="8"/>
  <c r="K23" i="8"/>
  <c r="K24" i="8"/>
  <c r="K25" i="8"/>
  <c r="K26" i="8"/>
  <c r="K27" i="8"/>
  <c r="K28" i="8"/>
  <c r="K29" i="8"/>
  <c r="K30" i="8"/>
  <c r="L8" i="8"/>
  <c r="L9" i="8"/>
  <c r="L10" i="8"/>
  <c r="L11" i="8"/>
  <c r="L12" i="8"/>
  <c r="L13" i="8"/>
  <c r="L14" i="8"/>
  <c r="L15" i="8"/>
  <c r="L16" i="8"/>
  <c r="L17" i="8"/>
  <c r="L18" i="8"/>
  <c r="L19" i="8"/>
  <c r="L20" i="8"/>
  <c r="L21" i="8"/>
  <c r="L22" i="8"/>
  <c r="L23" i="8"/>
  <c r="L24" i="8"/>
  <c r="L25" i="8"/>
  <c r="L26" i="8"/>
  <c r="L27" i="8"/>
  <c r="L28" i="8"/>
  <c r="L29" i="8"/>
  <c r="L30" i="8"/>
  <c r="M8" i="8"/>
  <c r="M9" i="8"/>
  <c r="M10" i="8"/>
  <c r="M11" i="8"/>
  <c r="M12" i="8"/>
  <c r="M13" i="8"/>
  <c r="M14" i="8"/>
  <c r="M15" i="8"/>
  <c r="M16" i="8"/>
  <c r="M17" i="8"/>
  <c r="M18" i="8"/>
  <c r="M19" i="8"/>
  <c r="M20" i="8"/>
  <c r="M21" i="8"/>
  <c r="M22" i="8"/>
  <c r="M23" i="8"/>
  <c r="M24" i="8"/>
  <c r="M25" i="8"/>
  <c r="M26" i="8"/>
  <c r="M27" i="8"/>
  <c r="M28" i="8"/>
  <c r="M29" i="8"/>
  <c r="M30" i="8"/>
  <c r="N8" i="8"/>
  <c r="N9" i="8"/>
  <c r="N10" i="8"/>
  <c r="N11" i="8"/>
  <c r="N12" i="8"/>
  <c r="N13" i="8"/>
  <c r="N14" i="8"/>
  <c r="N15" i="8"/>
  <c r="N16" i="8"/>
  <c r="N17" i="8"/>
  <c r="N18" i="8"/>
  <c r="N19" i="8"/>
  <c r="N20" i="8"/>
  <c r="N21" i="8"/>
  <c r="N22" i="8"/>
  <c r="N23" i="8"/>
  <c r="N24" i="8"/>
  <c r="N25" i="8"/>
  <c r="N26" i="8"/>
  <c r="N27" i="8"/>
  <c r="N28" i="8"/>
  <c r="N29" i="8"/>
  <c r="N30" i="8"/>
  <c r="O8" i="8"/>
  <c r="O9" i="8"/>
  <c r="O10" i="8"/>
  <c r="O11" i="8"/>
  <c r="O12" i="8"/>
  <c r="O13" i="8"/>
  <c r="O14" i="8"/>
  <c r="O15" i="8"/>
  <c r="O16" i="8"/>
  <c r="O17" i="8"/>
  <c r="O18" i="8"/>
  <c r="O19" i="8"/>
  <c r="O20" i="8"/>
  <c r="O21" i="8"/>
  <c r="O22" i="8"/>
  <c r="O23" i="8"/>
  <c r="O24" i="8"/>
  <c r="O25" i="8"/>
  <c r="O26" i="8"/>
  <c r="O27" i="8"/>
  <c r="O28" i="8"/>
  <c r="O29" i="8"/>
  <c r="O30" i="8"/>
  <c r="P8" i="8"/>
  <c r="P9" i="8"/>
  <c r="P10" i="8"/>
  <c r="P11" i="8"/>
  <c r="P12" i="8"/>
  <c r="P13" i="8"/>
  <c r="P14" i="8"/>
  <c r="P15" i="8"/>
  <c r="P16" i="8"/>
  <c r="P17" i="8"/>
  <c r="P18" i="8"/>
  <c r="P19" i="8"/>
  <c r="P20" i="8"/>
  <c r="P21" i="8"/>
  <c r="P22" i="8"/>
  <c r="P23" i="8"/>
  <c r="P24" i="8"/>
  <c r="P25" i="8"/>
  <c r="P26" i="8"/>
  <c r="P27" i="8"/>
  <c r="P28" i="8"/>
  <c r="P29" i="8"/>
  <c r="P30" i="8"/>
  <c r="Q8" i="8"/>
  <c r="Q9" i="8"/>
  <c r="Q10" i="8"/>
  <c r="Q11" i="8"/>
  <c r="Q12" i="8"/>
  <c r="Q13" i="8"/>
  <c r="Q14" i="8"/>
  <c r="Q15" i="8"/>
  <c r="Q16" i="8"/>
  <c r="Q17" i="8"/>
  <c r="Q18" i="8"/>
  <c r="Q19" i="8"/>
  <c r="Q20" i="8"/>
  <c r="Q21" i="8"/>
  <c r="Q22" i="8"/>
  <c r="Q23" i="8"/>
  <c r="Q24" i="8"/>
  <c r="Q25" i="8"/>
  <c r="Q26" i="8"/>
  <c r="Q27" i="8"/>
  <c r="Q28" i="8"/>
  <c r="Q29" i="8"/>
  <c r="Q30" i="8"/>
  <c r="R8" i="8"/>
  <c r="R9" i="8"/>
  <c r="R10" i="8"/>
  <c r="R11" i="8"/>
  <c r="R12" i="8"/>
  <c r="R13" i="8"/>
  <c r="R14" i="8"/>
  <c r="R15" i="8"/>
  <c r="R16" i="8"/>
  <c r="R17" i="8"/>
  <c r="R18" i="8"/>
  <c r="R19" i="8"/>
  <c r="R20" i="8"/>
  <c r="R21" i="8"/>
  <c r="R22" i="8"/>
  <c r="R23" i="8"/>
  <c r="R24" i="8"/>
  <c r="R25" i="8"/>
  <c r="R26" i="8"/>
  <c r="R27" i="8"/>
  <c r="R28" i="8"/>
  <c r="R29" i="8"/>
  <c r="R30" i="8"/>
  <c r="S8" i="8"/>
  <c r="S9" i="8"/>
  <c r="S10" i="8"/>
  <c r="S11" i="8"/>
  <c r="S12" i="8"/>
  <c r="S13" i="8"/>
  <c r="S14" i="8"/>
  <c r="S15" i="8"/>
  <c r="S16" i="8"/>
  <c r="S17" i="8"/>
  <c r="S18" i="8"/>
  <c r="S19" i="8"/>
  <c r="S20" i="8"/>
  <c r="S21" i="8"/>
  <c r="S22" i="8"/>
  <c r="S23" i="8"/>
  <c r="S24" i="8"/>
  <c r="S25" i="8"/>
  <c r="S26" i="8"/>
  <c r="S27" i="8"/>
  <c r="S28" i="8"/>
  <c r="S29" i="8"/>
  <c r="S30" i="8"/>
  <c r="T8" i="8"/>
  <c r="T9" i="8"/>
  <c r="T10" i="8"/>
  <c r="T11" i="8"/>
  <c r="T12" i="8"/>
  <c r="T13" i="8"/>
  <c r="T14" i="8"/>
  <c r="T15" i="8"/>
  <c r="T16" i="8"/>
  <c r="T17" i="8"/>
  <c r="T18" i="8"/>
  <c r="T19" i="8"/>
  <c r="T20" i="8"/>
  <c r="T21" i="8"/>
  <c r="T22" i="8"/>
  <c r="T23" i="8"/>
  <c r="T24" i="8"/>
  <c r="T25" i="8"/>
  <c r="T26" i="8"/>
  <c r="T27" i="8"/>
  <c r="T28" i="8"/>
  <c r="T29" i="8"/>
  <c r="T30" i="8"/>
  <c r="U8" i="8"/>
  <c r="U9" i="8"/>
  <c r="U10" i="8"/>
  <c r="U11" i="8"/>
  <c r="U12" i="8"/>
  <c r="U13" i="8"/>
  <c r="U14" i="8"/>
  <c r="U15" i="8"/>
  <c r="U16" i="8"/>
  <c r="U17" i="8"/>
  <c r="U18" i="8"/>
  <c r="U19" i="8"/>
  <c r="U20" i="8"/>
  <c r="U21" i="8"/>
  <c r="U22" i="8"/>
  <c r="U23" i="8"/>
  <c r="U24" i="8"/>
  <c r="U25" i="8"/>
  <c r="U26" i="8"/>
  <c r="U27" i="8"/>
  <c r="U28" i="8"/>
  <c r="U29" i="8"/>
  <c r="U30" i="8"/>
  <c r="V8" i="8"/>
  <c r="V9" i="8"/>
  <c r="V10" i="8"/>
  <c r="V11" i="8"/>
  <c r="V12" i="8"/>
  <c r="V13" i="8"/>
  <c r="V14" i="8"/>
  <c r="V15" i="8"/>
  <c r="V16" i="8"/>
  <c r="V17" i="8"/>
  <c r="V18" i="8"/>
  <c r="V19" i="8"/>
  <c r="V20" i="8"/>
  <c r="V21" i="8"/>
  <c r="V22" i="8"/>
  <c r="V23" i="8"/>
  <c r="V24" i="8"/>
  <c r="V25" i="8"/>
  <c r="V26" i="8"/>
  <c r="V27" i="8"/>
  <c r="V28" i="8"/>
  <c r="V29" i="8"/>
  <c r="V30" i="8"/>
  <c r="W8" i="8"/>
  <c r="W9" i="8"/>
  <c r="W10" i="8"/>
  <c r="W11" i="8"/>
  <c r="W12" i="8"/>
  <c r="W13" i="8"/>
  <c r="W14" i="8"/>
  <c r="W15" i="8"/>
  <c r="W16" i="8"/>
  <c r="W17" i="8"/>
  <c r="W18" i="8"/>
  <c r="W19" i="8"/>
  <c r="W20" i="8"/>
  <c r="W21" i="8"/>
  <c r="W22" i="8"/>
  <c r="W23" i="8"/>
  <c r="W24" i="8"/>
  <c r="W25" i="8"/>
  <c r="W26" i="8"/>
  <c r="W27" i="8"/>
  <c r="W28" i="8"/>
  <c r="W29" i="8"/>
  <c r="W30" i="8"/>
  <c r="X8" i="8"/>
  <c r="X9" i="8"/>
  <c r="X10" i="8"/>
  <c r="X11" i="8"/>
  <c r="X12" i="8"/>
  <c r="X13" i="8"/>
  <c r="X14" i="8"/>
  <c r="X15" i="8"/>
  <c r="X16" i="8"/>
  <c r="X17" i="8"/>
  <c r="X18" i="8"/>
  <c r="X19" i="8"/>
  <c r="X20" i="8"/>
  <c r="X21" i="8"/>
  <c r="X22" i="8"/>
  <c r="X23" i="8"/>
  <c r="X24" i="8"/>
  <c r="X25" i="8"/>
  <c r="X26" i="8"/>
  <c r="X27" i="8"/>
  <c r="X28" i="8"/>
  <c r="X29" i="8"/>
  <c r="X30" i="8"/>
  <c r="Y8" i="8"/>
  <c r="Y9" i="8"/>
  <c r="Y10" i="8"/>
  <c r="Y11" i="8"/>
  <c r="Y12" i="8"/>
  <c r="Y13" i="8"/>
  <c r="Y14" i="8"/>
  <c r="Y15" i="8"/>
  <c r="Y16" i="8"/>
  <c r="Y17" i="8"/>
  <c r="Y18" i="8"/>
  <c r="Y19" i="8"/>
  <c r="Y20" i="8"/>
  <c r="Y21" i="8"/>
  <c r="Y22" i="8"/>
  <c r="Y23" i="8"/>
  <c r="Y24" i="8"/>
  <c r="Y25" i="8"/>
  <c r="Y26" i="8"/>
  <c r="Y27" i="8"/>
  <c r="Y28" i="8"/>
  <c r="Y29" i="8"/>
  <c r="Y30" i="8"/>
  <c r="Z8" i="8"/>
  <c r="Z9" i="8"/>
  <c r="Z10" i="8"/>
  <c r="Z11" i="8"/>
  <c r="Z12" i="8"/>
  <c r="Z13" i="8"/>
  <c r="Z14" i="8"/>
  <c r="Z15" i="8"/>
  <c r="Z16" i="8"/>
  <c r="Z17" i="8"/>
  <c r="Z18" i="8"/>
  <c r="Z19" i="8"/>
  <c r="Z20" i="8"/>
  <c r="Z21" i="8"/>
  <c r="Z22" i="8"/>
  <c r="Z23" i="8"/>
  <c r="Z24" i="8"/>
  <c r="Z25" i="8"/>
  <c r="Z26" i="8"/>
  <c r="Z27" i="8"/>
  <c r="Z28" i="8"/>
  <c r="Z29" i="8"/>
  <c r="Z30" i="8"/>
  <c r="AA8" i="8"/>
  <c r="AA9" i="8"/>
  <c r="AA10" i="8"/>
  <c r="AA11" i="8"/>
  <c r="AA12" i="8"/>
  <c r="AA13" i="8"/>
  <c r="AA14" i="8"/>
  <c r="AA15" i="8"/>
  <c r="AA16" i="8"/>
  <c r="AA17" i="8"/>
  <c r="AA18" i="8"/>
  <c r="AA19" i="8"/>
  <c r="AA20" i="8"/>
  <c r="AA21" i="8"/>
  <c r="AA22" i="8"/>
  <c r="AA23" i="8"/>
  <c r="AA24" i="8"/>
  <c r="AA25" i="8"/>
  <c r="AA26" i="8"/>
  <c r="AA27" i="8"/>
  <c r="AA28" i="8"/>
  <c r="AA29" i="8"/>
  <c r="AA30" i="8"/>
  <c r="AB8" i="8"/>
  <c r="AB9" i="8"/>
  <c r="AB10" i="8"/>
  <c r="AB11" i="8"/>
  <c r="AB12" i="8"/>
  <c r="AB13" i="8"/>
  <c r="AB14" i="8"/>
  <c r="AB15" i="8"/>
  <c r="AB16" i="8"/>
  <c r="AB17" i="8"/>
  <c r="AB18" i="8"/>
  <c r="AB19" i="8"/>
  <c r="AB20" i="8"/>
  <c r="AB21" i="8"/>
  <c r="AB22" i="8"/>
  <c r="AB23" i="8"/>
  <c r="AB24" i="8"/>
  <c r="AB25" i="8"/>
  <c r="AB26" i="8"/>
  <c r="AB27" i="8"/>
  <c r="AB28" i="8"/>
  <c r="AB29" i="8"/>
  <c r="AB30" i="8"/>
  <c r="AC8" i="8"/>
  <c r="AC9" i="8"/>
  <c r="AC10" i="8"/>
  <c r="AC11" i="8"/>
  <c r="AC12" i="8"/>
  <c r="AC13" i="8"/>
  <c r="AC14" i="8"/>
  <c r="AC15" i="8"/>
  <c r="AC16" i="8"/>
  <c r="AC17" i="8"/>
  <c r="AC18" i="8"/>
  <c r="AC19" i="8"/>
  <c r="AC20" i="8"/>
  <c r="AC21" i="8"/>
  <c r="AC22" i="8"/>
  <c r="AC23" i="8"/>
  <c r="AC24" i="8"/>
  <c r="AC25" i="8"/>
  <c r="AC26" i="8"/>
  <c r="AC27" i="8"/>
  <c r="AC28" i="8"/>
  <c r="AC29" i="8"/>
  <c r="AC30" i="8"/>
  <c r="AD8" i="8"/>
  <c r="AD9" i="8"/>
  <c r="AD10" i="8"/>
  <c r="AD11" i="8"/>
  <c r="AD12" i="8"/>
  <c r="AD13" i="8"/>
  <c r="AD14" i="8"/>
  <c r="AD15" i="8"/>
  <c r="AD16" i="8"/>
  <c r="AD17" i="8"/>
  <c r="AD18" i="8"/>
  <c r="AD19" i="8"/>
  <c r="AD20" i="8"/>
  <c r="AD21" i="8"/>
  <c r="AD22" i="8"/>
  <c r="AD23" i="8"/>
  <c r="AD24" i="8"/>
  <c r="AD25" i="8"/>
  <c r="AD26" i="8"/>
  <c r="AD27" i="8"/>
  <c r="AD28" i="8"/>
  <c r="AD29" i="8"/>
  <c r="AD30" i="8"/>
  <c r="AE8" i="8"/>
  <c r="AE9" i="8"/>
  <c r="AE10" i="8"/>
  <c r="AE11" i="8"/>
  <c r="AE12" i="8"/>
  <c r="AE13" i="8"/>
  <c r="AE14" i="8"/>
  <c r="AE15" i="8"/>
  <c r="AE16" i="8"/>
  <c r="AE17" i="8"/>
  <c r="AE18" i="8"/>
  <c r="AE19" i="8"/>
  <c r="AE20" i="8"/>
  <c r="AE21" i="8"/>
  <c r="AE22" i="8"/>
  <c r="AE23" i="8"/>
  <c r="AE24" i="8"/>
  <c r="AE25" i="8"/>
  <c r="AE26" i="8"/>
  <c r="AE27" i="8"/>
  <c r="AE28" i="8"/>
  <c r="AE29" i="8"/>
  <c r="AE30" i="8"/>
  <c r="AF8" i="8"/>
  <c r="AF9" i="8"/>
  <c r="AF10" i="8"/>
  <c r="AF11" i="8"/>
  <c r="AF12" i="8"/>
  <c r="AF13" i="8"/>
  <c r="AF14" i="8"/>
  <c r="AF15" i="8"/>
  <c r="AF16" i="8"/>
  <c r="AF17" i="8"/>
  <c r="AF18" i="8"/>
  <c r="AF19" i="8"/>
  <c r="AF20" i="8"/>
  <c r="AF21" i="8"/>
  <c r="AF22" i="8"/>
  <c r="AF23" i="8"/>
  <c r="AF24" i="8"/>
  <c r="AF25" i="8"/>
  <c r="AF26" i="8"/>
  <c r="AF27" i="8"/>
  <c r="AF28" i="8"/>
  <c r="AF29" i="8"/>
  <c r="AF30" i="8"/>
  <c r="H6" i="8"/>
  <c r="H7" i="8"/>
  <c r="J6" i="8"/>
  <c r="I6" i="8" s="1"/>
  <c r="J7" i="8"/>
  <c r="I7" i="8" s="1"/>
  <c r="K6" i="8"/>
  <c r="K7" i="8"/>
  <c r="L6" i="8"/>
  <c r="L7" i="8"/>
  <c r="M6" i="8"/>
  <c r="M7" i="8"/>
  <c r="N6" i="8"/>
  <c r="N7" i="8"/>
  <c r="O6" i="8"/>
  <c r="O7" i="8"/>
  <c r="P6" i="8"/>
  <c r="P7" i="8"/>
  <c r="Q6" i="8"/>
  <c r="Q7" i="8"/>
  <c r="R6" i="8"/>
  <c r="R7" i="8"/>
  <c r="S6" i="8"/>
  <c r="S7" i="8"/>
  <c r="T6" i="8"/>
  <c r="T7" i="8"/>
  <c r="U6" i="8"/>
  <c r="U7" i="8"/>
  <c r="V6" i="8"/>
  <c r="V7" i="8"/>
  <c r="W6" i="8"/>
  <c r="W7" i="8"/>
  <c r="X6" i="8"/>
  <c r="X7" i="8"/>
  <c r="Y6" i="8"/>
  <c r="Y7" i="8"/>
  <c r="Z6" i="8"/>
  <c r="Z7" i="8"/>
  <c r="AA6" i="8"/>
  <c r="AA7" i="8"/>
  <c r="AB6" i="8"/>
  <c r="AB7" i="8"/>
  <c r="AC6" i="8"/>
  <c r="AC7" i="8"/>
  <c r="AD6" i="8"/>
  <c r="AD7" i="8"/>
  <c r="AE6" i="8"/>
  <c r="AE7" i="8"/>
  <c r="AF6" i="8"/>
  <c r="AF7" i="8"/>
  <c r="K5" i="8"/>
  <c r="L5" i="8"/>
  <c r="M5" i="8"/>
  <c r="N5" i="8"/>
  <c r="O5" i="8"/>
  <c r="P5" i="8"/>
  <c r="Q5" i="8"/>
  <c r="R5" i="8"/>
  <c r="S5" i="8"/>
  <c r="T5" i="8"/>
  <c r="U5" i="8"/>
  <c r="V5" i="8"/>
  <c r="W5" i="8"/>
  <c r="X5" i="8"/>
  <c r="Y5" i="8"/>
  <c r="Z5" i="8"/>
  <c r="AA5" i="8"/>
  <c r="AB5" i="8"/>
  <c r="AC5" i="8"/>
  <c r="AD5" i="8"/>
  <c r="AE5" i="8"/>
  <c r="AF5" i="8"/>
  <c r="J5" i="8"/>
  <c r="H5" i="8"/>
  <c r="B31" i="18"/>
  <c r="C53" i="19"/>
  <c r="E40" i="18"/>
  <c r="B36" i="18"/>
  <c r="F34" i="18"/>
  <c r="M30" i="18"/>
  <c r="B35" i="18"/>
  <c r="G39" i="19"/>
  <c r="E40" i="19"/>
  <c r="L40" i="19"/>
  <c r="F41" i="19"/>
  <c r="E36" i="18"/>
  <c r="E25" i="18"/>
  <c r="E35" i="18"/>
  <c r="C24" i="18"/>
  <c r="I32" i="18"/>
  <c r="F37" i="18"/>
  <c r="C47" i="19"/>
  <c r="J47" i="19"/>
  <c r="H48" i="19"/>
  <c r="B49" i="19"/>
  <c r="G20" i="18"/>
  <c r="F35" i="18"/>
  <c r="B32" i="18"/>
  <c r="D38" i="19"/>
  <c r="K38" i="19"/>
  <c r="I39" i="19"/>
  <c r="C40" i="19"/>
  <c r="E22" i="18"/>
  <c r="D28" i="18"/>
  <c r="J36" i="18"/>
  <c r="H25" i="18"/>
  <c r="C38" i="18"/>
  <c r="C42" i="18"/>
  <c r="M45" i="19"/>
  <c r="G46" i="19"/>
  <c r="E47" i="19"/>
  <c r="L47" i="19"/>
  <c r="L34" i="18"/>
  <c r="C31" i="18"/>
  <c r="J52" i="19"/>
  <c r="H53" i="19"/>
  <c r="B54" i="19"/>
  <c r="M54" i="19"/>
  <c r="D26" i="18"/>
  <c r="L33" i="18"/>
  <c r="M36" i="18"/>
  <c r="M38" i="18"/>
  <c r="K32" i="18"/>
  <c r="C27" i="18"/>
  <c r="B23" i="18"/>
  <c r="C39" i="19"/>
  <c r="J39" i="19"/>
  <c r="H40" i="19"/>
  <c r="B41" i="19"/>
  <c r="B20" i="18"/>
  <c r="K37" i="18"/>
  <c r="E41" i="18"/>
  <c r="G51" i="19"/>
  <c r="E52" i="19"/>
  <c r="L52" i="19"/>
  <c r="F53" i="19"/>
  <c r="I27" i="18"/>
  <c r="D37" i="18"/>
  <c r="D22" i="18"/>
  <c r="L41" i="18"/>
  <c r="E34" i="18"/>
  <c r="H28" i="18"/>
  <c r="B39" i="18"/>
  <c r="M37" i="19"/>
  <c r="G38" i="19"/>
  <c r="E39" i="19"/>
  <c r="L39" i="19"/>
  <c r="E20" i="18"/>
  <c r="H20" i="18"/>
  <c r="L41" i="19"/>
  <c r="K36" i="18"/>
  <c r="B21" i="18"/>
  <c r="B46" i="19"/>
  <c r="H31" i="18"/>
  <c r="D36" i="18"/>
  <c r="D53" i="19"/>
  <c r="I54" i="19"/>
  <c r="B37" i="18"/>
  <c r="L44" i="19"/>
  <c r="I36" i="18"/>
  <c r="H40" i="18"/>
  <c r="J51" i="19"/>
  <c r="H36" i="19"/>
  <c r="K58" i="19"/>
  <c r="M38" i="19"/>
  <c r="D38" i="18"/>
  <c r="D39" i="18"/>
  <c r="K45" i="19"/>
  <c r="D36" i="19"/>
  <c r="J56" i="19"/>
  <c r="M58" i="19"/>
  <c r="E33" i="18"/>
  <c r="J22" i="18"/>
  <c r="J43" i="19"/>
  <c r="K36" i="19"/>
  <c r="K43" i="19"/>
  <c r="F42" i="19"/>
  <c r="I38" i="18"/>
  <c r="C34" i="18"/>
  <c r="C29" i="18"/>
  <c r="K42" i="18"/>
  <c r="G55" i="19"/>
  <c r="E56" i="19"/>
  <c r="L56" i="19"/>
  <c r="F57" i="19"/>
  <c r="K21" i="18"/>
  <c r="H29" i="18"/>
  <c r="L36" i="18"/>
  <c r="C41" i="18"/>
  <c r="L29" i="18"/>
  <c r="D24" i="18"/>
  <c r="B22" i="18"/>
  <c r="M41" i="19"/>
  <c r="G42" i="19"/>
  <c r="E43" i="19"/>
  <c r="L43" i="19"/>
  <c r="M31" i="18"/>
  <c r="J26" i="18"/>
  <c r="D54" i="19"/>
  <c r="K54" i="19"/>
  <c r="I55" i="19"/>
  <c r="C56" i="19"/>
  <c r="E23" i="18"/>
  <c r="G32" i="18"/>
  <c r="H23" i="18"/>
  <c r="H42" i="18"/>
  <c r="F31" i="18"/>
  <c r="I25" i="18"/>
  <c r="B38" i="18"/>
  <c r="F40" i="19"/>
  <c r="D41" i="19"/>
  <c r="K41" i="19"/>
  <c r="I42" i="19"/>
  <c r="M20" i="18"/>
  <c r="H32" i="18"/>
  <c r="L35" i="18"/>
  <c r="G47" i="19"/>
  <c r="E48" i="19"/>
  <c r="L48" i="19"/>
  <c r="F49" i="19"/>
  <c r="F36" i="18"/>
  <c r="G39" i="18"/>
  <c r="H26" i="18"/>
  <c r="C22" i="18"/>
  <c r="C40" i="18"/>
  <c r="M33" i="18"/>
  <c r="C55" i="19"/>
  <c r="J55" i="19"/>
  <c r="H56" i="19"/>
  <c r="B57" i="19"/>
  <c r="L20" i="18"/>
  <c r="J42" i="18"/>
  <c r="M40" i="18"/>
  <c r="D46" i="19"/>
  <c r="K46" i="19"/>
  <c r="I47" i="19"/>
  <c r="C48" i="19"/>
  <c r="E39" i="18"/>
  <c r="D27" i="18"/>
  <c r="M27" i="18"/>
  <c r="L27" i="18"/>
  <c r="D32" i="18"/>
  <c r="M37" i="18"/>
  <c r="M53" i="19"/>
  <c r="G54" i="19"/>
  <c r="E55" i="19"/>
  <c r="L55" i="19"/>
  <c r="K22" i="18"/>
  <c r="F40" i="18"/>
  <c r="K30" i="18"/>
  <c r="H45" i="19"/>
  <c r="D42" i="18"/>
  <c r="E32" i="18"/>
  <c r="F52" i="19"/>
  <c r="F36" i="19"/>
  <c r="G43" i="19"/>
  <c r="F45" i="19"/>
  <c r="J37" i="18"/>
  <c r="C51" i="19"/>
  <c r="B53" i="19"/>
  <c r="E42" i="18"/>
  <c r="H37" i="19"/>
  <c r="D25" i="18"/>
  <c r="M26" i="18"/>
  <c r="F44" i="19"/>
  <c r="I46" i="19"/>
  <c r="D23" i="18"/>
  <c r="B58" i="19"/>
  <c r="C28" i="18"/>
  <c r="G28" i="18"/>
  <c r="B25" i="18"/>
  <c r="H44" i="19"/>
  <c r="F41" i="18"/>
  <c r="I52" i="19"/>
  <c r="D55" i="19"/>
  <c r="E37" i="18"/>
  <c r="J34" i="18"/>
  <c r="J40" i="18"/>
  <c r="H27" i="18"/>
  <c r="D50" i="19"/>
  <c r="K50" i="19"/>
  <c r="I51" i="19"/>
  <c r="C52" i="19"/>
  <c r="H30" i="18"/>
  <c r="F39" i="18"/>
  <c r="I23" i="18"/>
  <c r="C35" i="18"/>
  <c r="J35" i="18"/>
  <c r="M29" i="18"/>
  <c r="M57" i="19"/>
  <c r="G58" i="19"/>
  <c r="D37" i="19"/>
  <c r="K37" i="19"/>
  <c r="I38" i="19"/>
  <c r="J20" i="18"/>
  <c r="E38" i="18"/>
  <c r="L31" i="18"/>
  <c r="J48" i="19"/>
  <c r="H49" i="19"/>
  <c r="B50" i="19"/>
  <c r="M50" i="19"/>
  <c r="G33" i="18"/>
  <c r="G35" i="18"/>
  <c r="C25" i="18"/>
  <c r="K39" i="18"/>
  <c r="H37" i="18"/>
  <c r="G31" i="18"/>
  <c r="F56" i="19"/>
  <c r="D57" i="19"/>
  <c r="K57" i="19"/>
  <c r="I58" i="19"/>
  <c r="F20" i="18"/>
  <c r="J23" i="18"/>
  <c r="B34" i="18"/>
  <c r="D42" i="19"/>
  <c r="K42" i="19"/>
  <c r="I43" i="19"/>
  <c r="C44" i="19"/>
  <c r="J38" i="18"/>
  <c r="F22" i="18"/>
  <c r="F32" i="18"/>
  <c r="D21" i="18"/>
  <c r="L23" i="18"/>
  <c r="I28" i="18"/>
  <c r="M49" i="19"/>
  <c r="G50" i="19"/>
  <c r="E51" i="19"/>
  <c r="L51" i="19"/>
  <c r="I20" i="18"/>
  <c r="I26" i="18"/>
  <c r="B41" i="18"/>
  <c r="J40" i="19"/>
  <c r="H41" i="19"/>
  <c r="B42" i="19"/>
  <c r="M42" i="19"/>
  <c r="K26" i="18"/>
  <c r="K23" i="18"/>
  <c r="K33" i="18"/>
  <c r="I22" i="18"/>
  <c r="E28" i="18"/>
  <c r="F33" i="18"/>
  <c r="F48" i="19"/>
  <c r="D49" i="19"/>
  <c r="K49" i="19"/>
  <c r="I50" i="19"/>
  <c r="K20" i="18"/>
  <c r="G37" i="18"/>
  <c r="J44" i="19"/>
  <c r="M46" i="19"/>
  <c r="G29" i="18"/>
  <c r="F42" i="18"/>
  <c r="K53" i="19"/>
  <c r="D20" i="18"/>
  <c r="J41" i="18"/>
  <c r="E44" i="19"/>
  <c r="D41" i="18"/>
  <c r="L30" i="18"/>
  <c r="I24" i="18"/>
  <c r="H52" i="19"/>
  <c r="C20" i="18"/>
  <c r="D58" i="19"/>
  <c r="B38" i="19"/>
  <c r="I29" i="18"/>
  <c r="E21" i="18"/>
  <c r="D45" i="19"/>
  <c r="J24" i="18"/>
  <c r="H57" i="19"/>
  <c r="F37" i="19"/>
  <c r="I39" i="18"/>
  <c r="C43" i="19"/>
  <c r="B45" i="19"/>
  <c r="L36" i="19"/>
  <c r="K7" i="19"/>
  <c r="L7" i="19"/>
  <c r="D7" i="19"/>
  <c r="H7" i="19"/>
  <c r="E7" i="19"/>
  <c r="C7" i="19"/>
  <c r="F7" i="19"/>
  <c r="I7" i="19"/>
  <c r="M7" i="19"/>
  <c r="J7" i="19"/>
  <c r="G7" i="19"/>
  <c r="K35" i="19" l="1"/>
  <c r="N45" i="19"/>
  <c r="N43" i="19"/>
  <c r="N39" i="18"/>
  <c r="N25" i="18"/>
  <c r="N33" i="18"/>
  <c r="N28" i="18"/>
  <c r="N48" i="19"/>
  <c r="N42" i="19"/>
  <c r="N58" i="19"/>
  <c r="N41" i="18"/>
  <c r="N20" i="18"/>
  <c r="D35" i="19"/>
  <c r="N41" i="19"/>
  <c r="N57" i="19"/>
  <c r="N39" i="19"/>
  <c r="N55" i="19"/>
  <c r="N23" i="18"/>
  <c r="N27" i="18"/>
  <c r="N40" i="18"/>
  <c r="N26" i="18"/>
  <c r="N44" i="19"/>
  <c r="N38" i="19"/>
  <c r="N54" i="19"/>
  <c r="N34" i="18"/>
  <c r="N31" i="18"/>
  <c r="H35" i="19"/>
  <c r="N53" i="19"/>
  <c r="N51" i="19"/>
  <c r="N38" i="18"/>
  <c r="N42" i="18"/>
  <c r="N40" i="19"/>
  <c r="N56" i="19"/>
  <c r="N50" i="19"/>
  <c r="N32" i="18"/>
  <c r="N37" i="18"/>
  <c r="L35" i="19"/>
  <c r="F35" i="19"/>
  <c r="N49" i="19"/>
  <c r="N37" i="19"/>
  <c r="N47" i="19"/>
  <c r="N22" i="18"/>
  <c r="N36" i="18"/>
  <c r="N24" i="18"/>
  <c r="N30" i="18"/>
  <c r="N52" i="19"/>
  <c r="N46" i="19"/>
  <c r="N35" i="18"/>
  <c r="N21" i="18"/>
  <c r="N29" i="18"/>
  <c r="N7" i="19"/>
  <c r="B9" i="19"/>
  <c r="B10" i="19" s="1"/>
  <c r="J9" i="19"/>
  <c r="F9" i="19"/>
  <c r="M9" i="19"/>
  <c r="I9" i="19"/>
  <c r="E9" i="19"/>
  <c r="L9" i="19"/>
  <c r="H9" i="19"/>
  <c r="D9" i="19"/>
  <c r="K9" i="19"/>
  <c r="G9" i="19"/>
  <c r="C9" i="19"/>
  <c r="I5" i="8"/>
  <c r="I25" i="8"/>
  <c r="E36" i="19"/>
  <c r="B36" i="19"/>
  <c r="I36" i="19"/>
  <c r="G36" i="19"/>
  <c r="M36" i="19"/>
  <c r="C36" i="19"/>
  <c r="J36" i="19"/>
  <c r="J35" i="19" l="1"/>
  <c r="C35" i="19"/>
  <c r="M35" i="19"/>
  <c r="G35" i="19"/>
  <c r="I35" i="19"/>
  <c r="B35" i="19"/>
  <c r="N36" i="19"/>
  <c r="N35" i="19" s="1"/>
  <c r="E35" i="19"/>
  <c r="B13" i="19"/>
  <c r="C4" i="19"/>
  <c r="C10" i="19" s="1"/>
  <c r="C13" i="19" s="1"/>
  <c r="B21" i="19"/>
  <c r="C21" i="19" s="1"/>
  <c r="D21" i="19" s="1"/>
  <c r="E21" i="19" s="1"/>
  <c r="F21" i="19" s="1"/>
  <c r="G21" i="19" s="1"/>
  <c r="H21" i="19" s="1"/>
  <c r="I21" i="19" s="1"/>
  <c r="J21" i="19" s="1"/>
  <c r="K21" i="19" s="1"/>
  <c r="L21" i="19" s="1"/>
  <c r="M21" i="19" s="1"/>
  <c r="N21" i="19" s="1"/>
  <c r="D4" i="19" l="1"/>
  <c r="D10" i="19" s="1"/>
  <c r="D13" i="19" s="1"/>
  <c r="E4" i="19" l="1"/>
  <c r="E10" i="19" s="1"/>
  <c r="E13" i="19" s="1"/>
  <c r="F4" i="19" l="1"/>
  <c r="F10" i="19" s="1"/>
  <c r="F13" i="19" s="1"/>
  <c r="G4" i="19" l="1"/>
  <c r="G10" i="19" s="1"/>
  <c r="G13" i="19" s="1"/>
  <c r="H4" i="19" l="1"/>
  <c r="H10" i="19" s="1"/>
  <c r="H13" i="19" s="1"/>
  <c r="I4" i="19" l="1"/>
  <c r="I10" i="19" s="1"/>
  <c r="I13" i="19" s="1"/>
  <c r="J4" i="19" l="1"/>
  <c r="J10" i="19" s="1"/>
  <c r="J13" i="19" s="1"/>
  <c r="K4" i="19" l="1"/>
  <c r="K10" i="19" s="1"/>
  <c r="K13" i="19" s="1"/>
  <c r="L4" i="19" l="1"/>
  <c r="L10" i="19" s="1"/>
  <c r="L13" i="19" s="1"/>
  <c r="M4" i="19" l="1"/>
  <c r="M10" i="19" s="1"/>
  <c r="M13" i="19" l="1"/>
  <c r="N10" i="19"/>
  <c r="S132" i="9"/>
  <c r="T132" i="9"/>
  <c r="S6" i="9"/>
  <c r="T6" i="9"/>
  <c r="S7" i="9"/>
  <c r="S8" i="9"/>
  <c r="S9" i="9"/>
  <c r="S10" i="9"/>
  <c r="S11" i="9"/>
  <c r="S12" i="9"/>
  <c r="S13" i="9"/>
  <c r="S14" i="9"/>
  <c r="S15" i="9"/>
  <c r="S16" i="9"/>
  <c r="S17" i="9"/>
  <c r="S18" i="9"/>
  <c r="S19" i="9"/>
  <c r="S20" i="9"/>
  <c r="S21" i="9"/>
  <c r="S22" i="9"/>
  <c r="S23" i="9"/>
  <c r="S24" i="9"/>
  <c r="S25" i="9"/>
  <c r="S26" i="9"/>
  <c r="S27" i="9"/>
  <c r="S28" i="9"/>
  <c r="S29" i="9"/>
  <c r="S30" i="9"/>
  <c r="S31" i="9"/>
  <c r="S32" i="9"/>
  <c r="S33" i="9"/>
  <c r="S34" i="9"/>
  <c r="S35" i="9"/>
  <c r="S36" i="9"/>
  <c r="S37" i="9"/>
  <c r="S38" i="9"/>
  <c r="S39" i="9"/>
  <c r="S40" i="9"/>
  <c r="S41" i="9"/>
  <c r="S42" i="9"/>
  <c r="S43" i="9"/>
  <c r="S44" i="9"/>
  <c r="S45" i="9"/>
  <c r="S46" i="9"/>
  <c r="S47" i="9"/>
  <c r="S48" i="9"/>
  <c r="S49" i="9"/>
  <c r="S50" i="9"/>
  <c r="S51" i="9"/>
  <c r="S52" i="9"/>
  <c r="S53" i="9"/>
  <c r="S54" i="9"/>
  <c r="S55" i="9"/>
  <c r="S56" i="9"/>
  <c r="S57" i="9"/>
  <c r="S58" i="9"/>
  <c r="S59" i="9"/>
  <c r="S60" i="9"/>
  <c r="S61" i="9"/>
  <c r="S62" i="9"/>
  <c r="S63" i="9"/>
  <c r="S64" i="9"/>
  <c r="S65" i="9"/>
  <c r="S66" i="9"/>
  <c r="S67" i="9"/>
  <c r="S68" i="9"/>
  <c r="S69" i="9"/>
  <c r="S70" i="9"/>
  <c r="S71" i="9"/>
  <c r="S72" i="9"/>
  <c r="S73" i="9"/>
  <c r="S74" i="9"/>
  <c r="S75" i="9"/>
  <c r="S76" i="9"/>
  <c r="S77" i="9"/>
  <c r="S78" i="9"/>
  <c r="S79" i="9"/>
  <c r="S80" i="9"/>
  <c r="S81" i="9"/>
  <c r="S82" i="9"/>
  <c r="S83" i="9"/>
  <c r="S84" i="9"/>
  <c r="S85" i="9"/>
  <c r="S86" i="9"/>
  <c r="S87" i="9"/>
  <c r="S88" i="9"/>
  <c r="S89" i="9"/>
  <c r="S90" i="9"/>
  <c r="S91" i="9"/>
  <c r="S92" i="9"/>
  <c r="S93" i="9"/>
  <c r="S94" i="9"/>
  <c r="S95" i="9"/>
  <c r="S96" i="9"/>
  <c r="S97" i="9"/>
  <c r="S98" i="9"/>
  <c r="S99" i="9"/>
  <c r="S100" i="9"/>
  <c r="S101" i="9"/>
  <c r="S102" i="9"/>
  <c r="S103" i="9"/>
  <c r="S104" i="9"/>
  <c r="S105" i="9"/>
  <c r="S106" i="9"/>
  <c r="S107" i="9"/>
  <c r="S108" i="9"/>
  <c r="S109" i="9"/>
  <c r="S110" i="9"/>
  <c r="S111" i="9"/>
  <c r="S112" i="9"/>
  <c r="S113" i="9"/>
  <c r="S114" i="9"/>
  <c r="S115" i="9"/>
  <c r="S116" i="9"/>
  <c r="S117" i="9"/>
  <c r="S118" i="9"/>
  <c r="S119" i="9"/>
  <c r="S120" i="9"/>
  <c r="S121" i="9"/>
  <c r="S122" i="9"/>
  <c r="S123" i="9"/>
  <c r="S124" i="9"/>
  <c r="S125" i="9"/>
  <c r="S126" i="9"/>
  <c r="S127" i="9"/>
  <c r="S128" i="9"/>
  <c r="S129" i="9"/>
  <c r="S130" i="9"/>
  <c r="S131" i="9"/>
  <c r="S133" i="9"/>
  <c r="S134" i="9"/>
  <c r="S135" i="9"/>
  <c r="S137" i="9"/>
  <c r="S138" i="9"/>
  <c r="S139" i="9"/>
  <c r="S140" i="9"/>
  <c r="S141" i="9"/>
  <c r="S142" i="9"/>
  <c r="S143" i="9"/>
  <c r="S144" i="9"/>
  <c r="S145" i="9"/>
  <c r="S146" i="9"/>
  <c r="S147" i="9"/>
  <c r="S148" i="9"/>
  <c r="S149" i="9"/>
  <c r="S150" i="9"/>
  <c r="S151" i="9"/>
  <c r="S152" i="9"/>
  <c r="S153" i="9"/>
  <c r="S154" i="9"/>
  <c r="S155" i="9"/>
  <c r="S156" i="9"/>
  <c r="S157" i="9"/>
  <c r="S158" i="9"/>
  <c r="S159" i="9"/>
  <c r="S160" i="9"/>
  <c r="S161" i="9"/>
  <c r="S162" i="9"/>
  <c r="S163" i="9"/>
  <c r="S164" i="9"/>
  <c r="S165" i="9"/>
  <c r="S166" i="9"/>
  <c r="S167" i="9"/>
  <c r="S168" i="9"/>
  <c r="S169" i="9"/>
  <c r="S170" i="9"/>
  <c r="S171" i="9"/>
  <c r="S172" i="9"/>
  <c r="T7" i="9"/>
  <c r="T8" i="9"/>
  <c r="T9" i="9"/>
  <c r="T10" i="9"/>
  <c r="T11" i="9"/>
  <c r="T12" i="9"/>
  <c r="T13" i="9"/>
  <c r="T14" i="9"/>
  <c r="T15" i="9"/>
  <c r="T16" i="9"/>
  <c r="T17" i="9"/>
  <c r="T18" i="9"/>
  <c r="T19" i="9"/>
  <c r="T20" i="9"/>
  <c r="T21" i="9"/>
  <c r="T22" i="9"/>
  <c r="T23" i="9"/>
  <c r="T24" i="9"/>
  <c r="T25" i="9"/>
  <c r="T26" i="9"/>
  <c r="T27" i="9"/>
  <c r="T28" i="9"/>
  <c r="T29" i="9"/>
  <c r="T31" i="9"/>
  <c r="T32" i="9"/>
  <c r="T33" i="9"/>
  <c r="T34" i="9"/>
  <c r="T35" i="9"/>
  <c r="T36" i="9"/>
  <c r="T37" i="9"/>
  <c r="T38" i="9"/>
  <c r="T39" i="9"/>
  <c r="T41" i="9"/>
  <c r="T42" i="9"/>
  <c r="T43" i="9"/>
  <c r="T44" i="9"/>
  <c r="T45" i="9"/>
  <c r="T46" i="9"/>
  <c r="T47" i="9"/>
  <c r="T48" i="9"/>
  <c r="T49" i="9"/>
  <c r="T50" i="9"/>
  <c r="T51" i="9"/>
  <c r="T52" i="9"/>
  <c r="T53" i="9"/>
  <c r="T54" i="9"/>
  <c r="T55" i="9"/>
  <c r="T56" i="9"/>
  <c r="T57" i="9"/>
  <c r="T58" i="9"/>
  <c r="T59" i="9"/>
  <c r="T60" i="9"/>
  <c r="T61" i="9"/>
  <c r="T62" i="9"/>
  <c r="T63" i="9"/>
  <c r="T64" i="9"/>
  <c r="T65" i="9"/>
  <c r="T66" i="9"/>
  <c r="T67" i="9"/>
  <c r="T68" i="9"/>
  <c r="T69" i="9"/>
  <c r="T70" i="9"/>
  <c r="T71" i="9"/>
  <c r="T72" i="9"/>
  <c r="T73" i="9"/>
  <c r="T74" i="9"/>
  <c r="T75" i="9"/>
  <c r="T76" i="9"/>
  <c r="T77" i="9"/>
  <c r="T78" i="9"/>
  <c r="T79" i="9"/>
  <c r="T80" i="9"/>
  <c r="T81" i="9"/>
  <c r="T82" i="9"/>
  <c r="T83" i="9"/>
  <c r="T84" i="9"/>
  <c r="T85" i="9"/>
  <c r="T86" i="9"/>
  <c r="T87" i="9"/>
  <c r="T88" i="9"/>
  <c r="T89" i="9"/>
  <c r="T90" i="9"/>
  <c r="T91" i="9"/>
  <c r="T92" i="9"/>
  <c r="T93" i="9"/>
  <c r="T94" i="9"/>
  <c r="T95" i="9"/>
  <c r="T96" i="9"/>
  <c r="T97" i="9"/>
  <c r="T98" i="9"/>
  <c r="T99" i="9"/>
  <c r="T100" i="9"/>
  <c r="T101" i="9"/>
  <c r="T102" i="9"/>
  <c r="T103" i="9"/>
  <c r="T104" i="9"/>
  <c r="T105" i="9"/>
  <c r="T106" i="9"/>
  <c r="T107" i="9"/>
  <c r="T108" i="9"/>
  <c r="T109" i="9"/>
  <c r="T110" i="9"/>
  <c r="T111" i="9"/>
  <c r="T112" i="9"/>
  <c r="T113" i="9"/>
  <c r="T114" i="9"/>
  <c r="T115" i="9"/>
  <c r="T116" i="9"/>
  <c r="T117" i="9"/>
  <c r="T118" i="9"/>
  <c r="T119" i="9"/>
  <c r="T120" i="9"/>
  <c r="T121" i="9"/>
  <c r="T122" i="9"/>
  <c r="T123" i="9"/>
  <c r="T124" i="9"/>
  <c r="T125" i="9"/>
  <c r="T126" i="9"/>
  <c r="T127" i="9"/>
  <c r="T128" i="9"/>
  <c r="T129" i="9"/>
  <c r="T130" i="9"/>
  <c r="T131" i="9"/>
  <c r="T133" i="9"/>
  <c r="T134" i="9"/>
  <c r="T135" i="9"/>
  <c r="T136" i="9"/>
  <c r="T137" i="9"/>
  <c r="T138" i="9"/>
  <c r="T139" i="9"/>
  <c r="T140" i="9"/>
  <c r="T141" i="9"/>
  <c r="T142" i="9"/>
  <c r="T143" i="9"/>
  <c r="T144" i="9"/>
  <c r="T145" i="9"/>
  <c r="T146" i="9"/>
  <c r="T147" i="9"/>
  <c r="T148" i="9"/>
  <c r="T149" i="9"/>
  <c r="T150" i="9"/>
  <c r="T151" i="9"/>
  <c r="T152" i="9"/>
  <c r="T153" i="9"/>
  <c r="T154" i="9"/>
  <c r="T155" i="9"/>
  <c r="T156" i="9"/>
  <c r="T157" i="9"/>
  <c r="T158" i="9"/>
  <c r="T159" i="9"/>
  <c r="T160" i="9"/>
  <c r="T161" i="9"/>
  <c r="T162" i="9"/>
  <c r="T163" i="9"/>
  <c r="T164" i="9"/>
  <c r="T165" i="9"/>
  <c r="T166" i="9"/>
  <c r="T167" i="9"/>
  <c r="T168" i="9"/>
  <c r="T169" i="9"/>
  <c r="T170" i="9"/>
  <c r="T171" i="9"/>
  <c r="T172" i="9"/>
</calcChain>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<sst xmlns="http://schemas.openxmlformats.org/spreadsheetml/2006/main" count="3514" uniqueCount="431">
  <si>
    <t>STAGES</t>
  </si>
  <si>
    <t>Attention : il faut absolument remplir le nombre de stagiaires par stage dans les colonnes jaunes. 
Si 2 stages se chevauchent, l’ajustement se fera manuellement dans l’onglet suivi</t>
  </si>
  <si>
    <t>Références</t>
  </si>
  <si>
    <t>Désignation</t>
  </si>
  <si>
    <t>Janv</t>
  </si>
  <si>
    <t>Mars</t>
  </si>
  <si>
    <t>Mai</t>
  </si>
  <si>
    <t>Juin</t>
  </si>
  <si>
    <t>Juil</t>
  </si>
  <si>
    <t>Août</t>
  </si>
  <si>
    <t>Sept</t>
  </si>
  <si>
    <t>Oct</t>
  </si>
  <si>
    <t>nov</t>
  </si>
  <si>
    <t>déc</t>
  </si>
  <si>
    <t>Total annuel</t>
  </si>
  <si>
    <t>Matières premières</t>
  </si>
  <si>
    <t>Energie : eau, électricité, chauffage</t>
  </si>
  <si>
    <t>Assurances</t>
  </si>
  <si>
    <t>Entretien (locaux, matériels)</t>
  </si>
  <si>
    <t>Formation</t>
  </si>
  <si>
    <t>Frais postaux, téléphone, Internet</t>
  </si>
  <si>
    <t>Frais de site Internet</t>
  </si>
  <si>
    <t>Impôts et taxes</t>
  </si>
  <si>
    <t>Sous-traitance</t>
  </si>
  <si>
    <t>Montant</t>
  </si>
  <si>
    <t>courte
pointe</t>
  </si>
  <si>
    <t>Feutre Bonnets</t>
  </si>
  <si>
    <t>Sur-mesure</t>
  </si>
  <si>
    <t>200 x 200</t>
  </si>
  <si>
    <t>160 x 200</t>
  </si>
  <si>
    <t>155 x 220</t>
  </si>
  <si>
    <t>140 x 200</t>
  </si>
  <si>
    <t>75 x 120</t>
  </si>
  <si>
    <t>220 x 240</t>
  </si>
  <si>
    <t>240 x 260</t>
  </si>
  <si>
    <t>60 x 120</t>
  </si>
  <si>
    <t>SURMATELAS</t>
  </si>
  <si>
    <t>OREILLER LUNE</t>
  </si>
  <si>
    <t>OREILLER ETOILE</t>
  </si>
  <si>
    <t>OREILLER CERVICAL</t>
  </si>
  <si>
    <t>NOMADE</t>
  </si>
  <si>
    <t>OREILLER NOMADE</t>
  </si>
  <si>
    <t>nomade  30 x 40  laine</t>
  </si>
  <si>
    <t>nomade 30 x 40 millet</t>
  </si>
  <si>
    <t>nomade 30 x 40 épeautre</t>
  </si>
  <si>
    <t>TAIE</t>
  </si>
  <si>
    <t>Taie 30 x 40 Lune</t>
  </si>
  <si>
    <t>Matelas BB</t>
  </si>
  <si>
    <t>Matelas 70 x 190</t>
  </si>
  <si>
    <t>Matelas 80 x 200</t>
  </si>
  <si>
    <t>tapis de sol 70 x 190</t>
  </si>
  <si>
    <t>tapis de sol 80 x 200</t>
  </si>
  <si>
    <t>30 x 50 feutre</t>
  </si>
  <si>
    <t>AUTRES</t>
  </si>
  <si>
    <t>40 x 60 feutre</t>
  </si>
  <si>
    <t>COUSSIN DECO</t>
  </si>
  <si>
    <t>40 x 60 Lune</t>
  </si>
  <si>
    <t>60 x 60 Lune</t>
  </si>
  <si>
    <t>50 x 70 Lune</t>
  </si>
  <si>
    <t>Taie 40 x 60 Lune</t>
  </si>
  <si>
    <t>40 x 60 Etoile</t>
  </si>
  <si>
    <t>60 x 60 Etoile</t>
  </si>
  <si>
    <t>Taie 40 x 60 Etoile</t>
  </si>
  <si>
    <t>40 x 60 épeautre</t>
  </si>
  <si>
    <t>40 x 60 Millet</t>
  </si>
  <si>
    <t>Nombre de pièces vendues par mois</t>
  </si>
  <si>
    <t>Dépenses 2020</t>
  </si>
  <si>
    <t>Utilisation du tableau</t>
  </si>
  <si>
    <t>Montant TTC</t>
  </si>
  <si>
    <t>Contrôle calculs</t>
  </si>
  <si>
    <t>Date</t>
  </si>
  <si>
    <t>Référence de la pièce comptable</t>
  </si>
  <si>
    <t>Libéllé</t>
  </si>
  <si>
    <t>Nature</t>
  </si>
  <si>
    <t>Moyens de paiement</t>
  </si>
  <si>
    <t>Recettes 2020</t>
  </si>
  <si>
    <t>Réf. de la pièce comptable</t>
  </si>
  <si>
    <t>Client</t>
  </si>
  <si>
    <t>Mode d’encaissement</t>
  </si>
  <si>
    <t>Observations</t>
  </si>
  <si>
    <t xml:space="preserve">Chèque </t>
  </si>
  <si>
    <t>Ventes</t>
  </si>
  <si>
    <t>Total</t>
  </si>
  <si>
    <t xml:space="preserve">Solde Banque début de mois </t>
  </si>
  <si>
    <t>Prestations de services</t>
  </si>
  <si>
    <t>C=A-B   ECART MENSUEL</t>
  </si>
  <si>
    <t>Solde cumulé</t>
  </si>
  <si>
    <t>Rapprochement bancaire (à rentrer manuellement)</t>
  </si>
  <si>
    <t>Contrôle</t>
  </si>
  <si>
    <t>Nature des dépenses</t>
  </si>
  <si>
    <t>Mode de paiement</t>
  </si>
  <si>
    <t>Mode d'encaissement</t>
  </si>
  <si>
    <t>Nature des recettes</t>
  </si>
  <si>
    <t>Virement</t>
  </si>
  <si>
    <t>Fournitures couture</t>
  </si>
  <si>
    <t>Prélèvement</t>
  </si>
  <si>
    <t>CB  / SUMUP</t>
  </si>
  <si>
    <t>Espèces</t>
  </si>
  <si>
    <t>CB</t>
  </si>
  <si>
    <t>Mobilier d'expo</t>
  </si>
  <si>
    <t>Fournitures, petit outillage</t>
  </si>
  <si>
    <t>Fournitures administratives (bureau)</t>
  </si>
  <si>
    <t>Emballage et conditionnement (cartons, étiquettes…)</t>
  </si>
  <si>
    <t xml:space="preserve">Loyers et charges locatives </t>
  </si>
  <si>
    <t>Communication</t>
  </si>
  <si>
    <t>Déplacements, réception</t>
  </si>
  <si>
    <t>Expo, frais de participation aux salons</t>
  </si>
  <si>
    <t>Retraite complémentaire</t>
  </si>
  <si>
    <t>Cotisations (adhésions)</t>
  </si>
  <si>
    <t>Rémunération du dirigeant</t>
  </si>
  <si>
    <t>Charges sociales de l'exploitant (URSSAF, CFE…)</t>
  </si>
  <si>
    <t>Frais bancaires</t>
  </si>
  <si>
    <t>COU_BB</t>
  </si>
  <si>
    <t>COU_XS_350</t>
  </si>
  <si>
    <t>COU_S_350</t>
  </si>
  <si>
    <t>COU_M_350</t>
  </si>
  <si>
    <t>COU_L_350</t>
  </si>
  <si>
    <t>COU_XL_350</t>
  </si>
  <si>
    <t>COU_XS_500</t>
  </si>
  <si>
    <t>COU_S_500</t>
  </si>
  <si>
    <t>COU_M_500</t>
  </si>
  <si>
    <t>COU_L_500</t>
  </si>
  <si>
    <t>COU_XL_500</t>
  </si>
  <si>
    <t>SUR_BB</t>
  </si>
  <si>
    <t>80 x 190</t>
  </si>
  <si>
    <t>SUR_XS_190</t>
  </si>
  <si>
    <t>80 x 200</t>
  </si>
  <si>
    <t>SUR_XS_200</t>
  </si>
  <si>
    <t>90 X190</t>
  </si>
  <si>
    <t>SUR_S_190</t>
  </si>
  <si>
    <t>90 x 200</t>
  </si>
  <si>
    <t>SUR_S_200</t>
  </si>
  <si>
    <t>140 x 190</t>
  </si>
  <si>
    <t>SUR_M_190</t>
  </si>
  <si>
    <t>SUR_M_200</t>
  </si>
  <si>
    <t>160 x 190</t>
  </si>
  <si>
    <t>SUR_L_190</t>
  </si>
  <si>
    <t>SUR_L_200</t>
  </si>
  <si>
    <t>180 x 200</t>
  </si>
  <si>
    <t>SUR_XL_200</t>
  </si>
  <si>
    <t>O_LU_S</t>
  </si>
  <si>
    <t>O_LU_L</t>
  </si>
  <si>
    <t>O_ET_M</t>
  </si>
  <si>
    <t>O_ET_L</t>
  </si>
  <si>
    <t>50 x 70 Etoile</t>
  </si>
  <si>
    <t>O_ET_XL</t>
  </si>
  <si>
    <t>O_MI_S</t>
  </si>
  <si>
    <t>O_EP_S</t>
  </si>
  <si>
    <t>T_LU_S</t>
  </si>
  <si>
    <t>T_LU_M</t>
  </si>
  <si>
    <t>T_LU_L</t>
  </si>
  <si>
    <t>Taie 50 X 70 Lune</t>
  </si>
  <si>
    <t>T_LU_XL</t>
  </si>
  <si>
    <t>T_ET_M</t>
  </si>
  <si>
    <t>Taie 50 x 70 Etoile</t>
  </si>
  <si>
    <t>T_ET_XL</t>
  </si>
  <si>
    <t>MAT_BB</t>
  </si>
  <si>
    <t>MAT_XS</t>
  </si>
  <si>
    <t>MAT_S</t>
  </si>
  <si>
    <t>SOL_XS</t>
  </si>
  <si>
    <t>SOL_S</t>
  </si>
  <si>
    <t>30 x 50 lin</t>
  </si>
  <si>
    <t>40 x 60 lin</t>
  </si>
  <si>
    <t>Feutre semelles Prix 1</t>
  </si>
  <si>
    <t>Feutre semelles Prix 2</t>
  </si>
  <si>
    <t>Feutre semelles Prix 3</t>
  </si>
  <si>
    <t>SEM_3</t>
  </si>
  <si>
    <t>BON</t>
  </si>
  <si>
    <t>Pièce 
vendue 1</t>
  </si>
  <si>
    <t>Pièce 
vendue 2</t>
  </si>
  <si>
    <t>Pièce 
vendue 3</t>
  </si>
  <si>
    <t>Pièce 
vendue 4</t>
  </si>
  <si>
    <t>Pièce 
vendue 5</t>
  </si>
  <si>
    <t>Pièce 
vendue 6</t>
  </si>
  <si>
    <t>Solde</t>
  </si>
  <si>
    <t>Acompte</t>
  </si>
  <si>
    <t>Lieu de vente</t>
  </si>
  <si>
    <t>Atelier</t>
  </si>
  <si>
    <t>Site internet</t>
  </si>
  <si>
    <t>Molsheim</t>
  </si>
  <si>
    <t>EcoBio</t>
  </si>
  <si>
    <t>St Jean Beauregard</t>
  </si>
  <si>
    <t>Koifhus Caro</t>
  </si>
  <si>
    <t>Abbaye Blanche</t>
  </si>
  <si>
    <t>KB oct</t>
  </si>
  <si>
    <t>Casino 2000</t>
  </si>
  <si>
    <t>Forbach</t>
  </si>
  <si>
    <t>St Leu</t>
  </si>
  <si>
    <t>Carrousel</t>
  </si>
  <si>
    <t>Nancy</t>
  </si>
  <si>
    <t>Thaon</t>
  </si>
  <si>
    <t>Orbey</t>
  </si>
  <si>
    <t>Lieux
 de vente</t>
  </si>
  <si>
    <t>Comptant</t>
  </si>
  <si>
    <t>Paiement</t>
  </si>
  <si>
    <t>O_LU_M</t>
  </si>
  <si>
    <t>Année</t>
  </si>
  <si>
    <t>Catégories</t>
  </si>
  <si>
    <t>COUETTES 350g</t>
  </si>
  <si>
    <t>COUETTES 500g</t>
  </si>
  <si>
    <t xml:space="preserve"> Ventes</t>
  </si>
  <si>
    <r>
      <rPr>
        <b/>
        <sz val="12"/>
        <color rgb="FFFF0000"/>
        <rFont val="Arial"/>
        <family val="2"/>
      </rPr>
      <t>Rappel</t>
    </r>
    <r>
      <rPr>
        <sz val="12"/>
        <color theme="1"/>
        <rFont val="Arial"/>
        <family val="2"/>
      </rPr>
      <t xml:space="preserve"> : Toujours saisir les recettes à la </t>
    </r>
    <r>
      <rPr>
        <b/>
        <sz val="12"/>
        <color rgb="FFFF0000"/>
        <rFont val="Arial"/>
        <family val="2"/>
      </rPr>
      <t xml:space="preserve">date de dépôt </t>
    </r>
    <r>
      <rPr>
        <sz val="12"/>
        <color rgb="FFFF0000"/>
        <rFont val="Arial"/>
        <family val="2"/>
      </rPr>
      <t>sur le compte</t>
    </r>
    <r>
      <rPr>
        <sz val="12"/>
        <color theme="1"/>
        <rFont val="Arial"/>
        <family val="2"/>
      </rPr>
      <t xml:space="preserve"> (rappel comptabilté des encaissements)
1 -  Saisir les infomations dans toutes les colonnes. Si des cellules apparaissent avec un fond rouge c'est que vous avez oublié de les remplir. (sauf en cas d'acompte, ignorer la couleur rouge dans la colnne D)
2 -  </t>
    </r>
    <r>
      <rPr>
        <sz val="12"/>
        <color rgb="FFFF0000"/>
        <rFont val="Arial"/>
        <family val="2"/>
      </rPr>
      <t xml:space="preserve">La </t>
    </r>
    <r>
      <rPr>
        <b/>
        <sz val="12"/>
        <color rgb="FFFF0000"/>
        <rFont val="Arial"/>
        <family val="2"/>
      </rPr>
      <t>nature des recettes</t>
    </r>
    <r>
      <rPr>
        <sz val="12"/>
        <color rgb="FFFF0000"/>
        <rFont val="Arial"/>
        <family val="2"/>
      </rPr>
      <t xml:space="preserve"> est très importante.</t>
    </r>
    <r>
      <rPr>
        <sz val="12"/>
        <color theme="1"/>
        <rFont val="Arial"/>
        <family val="2"/>
      </rPr>
      <t xml:space="preserve"> C'est qui permet de ventiler les recettes entre ventes et prestations de service pour la déclaration RSI
3 -</t>
    </r>
    <r>
      <rPr>
        <b/>
        <sz val="12"/>
        <color rgb="FFFF0000"/>
        <rFont val="Arial"/>
        <family val="2"/>
      </rPr>
      <t xml:space="preserve"> Ne pas remplir les pièces vendues </t>
    </r>
    <r>
      <rPr>
        <sz val="12"/>
        <color theme="1"/>
        <rFont val="Arial"/>
        <family val="2"/>
      </rPr>
      <t xml:space="preserve">pour un paiement </t>
    </r>
    <r>
      <rPr>
        <b/>
        <sz val="12"/>
        <color rgb="FFFF0000"/>
        <rFont val="Arial"/>
        <family val="2"/>
      </rPr>
      <t>d'acompte</t>
    </r>
    <r>
      <rPr>
        <sz val="12"/>
        <color theme="1"/>
        <rFont val="Arial"/>
        <family val="2"/>
      </rPr>
      <t xml:space="preserve">. (ne les remplir qu'au moment du solde).  
</t>
    </r>
  </si>
  <si>
    <t>O_LU_XL</t>
  </si>
  <si>
    <t>T_ET_L</t>
  </si>
  <si>
    <t>Troyes</t>
  </si>
  <si>
    <t>tapis d'éveil rond</t>
  </si>
  <si>
    <t>tapis d'éveil carré</t>
  </si>
  <si>
    <t>SEM_1</t>
  </si>
  <si>
    <t>SEM_2</t>
  </si>
  <si>
    <t>SUR_MES</t>
  </si>
  <si>
    <t>CO_PO</t>
  </si>
  <si>
    <t>40 x 60 sarrasin</t>
  </si>
  <si>
    <t>O_SA_S</t>
  </si>
  <si>
    <t>nomade 30 x 40 sarrasin</t>
  </si>
  <si>
    <t>Taie 65 X 65 Lune</t>
  </si>
  <si>
    <t>Taie 65 x 65 Etoile</t>
  </si>
  <si>
    <t>65 x 65 Lune</t>
  </si>
  <si>
    <t>65 x 65 Etoile</t>
  </si>
  <si>
    <t>O_ET_S</t>
  </si>
  <si>
    <t>O_LA_XS</t>
  </si>
  <si>
    <t>O_MI_XS</t>
  </si>
  <si>
    <t>O_EP_XS</t>
  </si>
  <si>
    <t>O_SA_XS</t>
  </si>
  <si>
    <t>T_LU_XS</t>
  </si>
  <si>
    <t>Taie 60 x 60 Lune</t>
  </si>
  <si>
    <t>T_ET_S</t>
  </si>
  <si>
    <t>Taie 60 x 60 Etoile</t>
  </si>
  <si>
    <t>F48</t>
  </si>
  <si>
    <t>Muriel Sauvanaud</t>
  </si>
  <si>
    <t>F49</t>
  </si>
  <si>
    <t>Charlotte Darteil - Gaetan</t>
  </si>
  <si>
    <t>SS_F</t>
  </si>
  <si>
    <t>F47</t>
  </si>
  <si>
    <t>Stephanie Hayet</t>
  </si>
  <si>
    <t>F20_02</t>
  </si>
  <si>
    <t>Gabriel Imbs</t>
  </si>
  <si>
    <t>Yvan Gonzalez</t>
  </si>
  <si>
    <t>F20_03</t>
  </si>
  <si>
    <t>Sandrine Motal</t>
  </si>
  <si>
    <t>Anson</t>
  </si>
  <si>
    <t>Nabot</t>
  </si>
  <si>
    <t>feutre salon de Troyes</t>
  </si>
  <si>
    <t>Didier Moret et Regine Zimmerbach</t>
  </si>
  <si>
    <t>F50</t>
  </si>
  <si>
    <t>F20_05</t>
  </si>
  <si>
    <t>Franck Jung</t>
  </si>
  <si>
    <t>Caroline Hebinger</t>
  </si>
  <si>
    <t>F20_04</t>
  </si>
  <si>
    <t>Edith Sainte Beuve</t>
  </si>
  <si>
    <t>Mme Bourgeois</t>
  </si>
  <si>
    <t>Mme Sandri</t>
  </si>
  <si>
    <t>Mme Bertholle</t>
  </si>
  <si>
    <t>F20_07</t>
  </si>
  <si>
    <t>Christine Juin</t>
  </si>
  <si>
    <t>F20_06</t>
  </si>
  <si>
    <t>Amanda Ehrhart</t>
  </si>
  <si>
    <t>Barbora Rezkova Loris</t>
  </si>
  <si>
    <t>F20_08</t>
  </si>
  <si>
    <t>Jessiva Moret pour Mme Bismuth</t>
  </si>
  <si>
    <t>La ruche qui dit oui</t>
  </si>
  <si>
    <t>Gîte</t>
  </si>
  <si>
    <t>Aurélie Dallons</t>
  </si>
  <si>
    <t>Charlotte Klein - Léo Cappuccio</t>
  </si>
  <si>
    <t>EV_RO</t>
  </si>
  <si>
    <t>EV_CA</t>
  </si>
  <si>
    <t>C_LIN_XS</t>
  </si>
  <si>
    <t>C_LIN_S</t>
  </si>
  <si>
    <t>C_FEU_XS</t>
  </si>
  <si>
    <t>C_FEU_S</t>
  </si>
  <si>
    <t>2  tissus préparés 30x50</t>
  </si>
  <si>
    <t>REC_MI</t>
  </si>
  <si>
    <t>REC_EP</t>
  </si>
  <si>
    <t>REC_SA</t>
  </si>
  <si>
    <t>recharge balle de millet</t>
  </si>
  <si>
    <t>recharge balle d'eapeautre</t>
  </si>
  <si>
    <t>recharge balle de sarrasin</t>
  </si>
  <si>
    <t>REC_MI - 10 €</t>
  </si>
  <si>
    <t>Julien Marquis</t>
  </si>
  <si>
    <t>Brigitte Butterlin</t>
  </si>
  <si>
    <t>F20_09</t>
  </si>
  <si>
    <t>Bernadette Woehl</t>
  </si>
  <si>
    <t>Mr Geslin - Mme Wong</t>
  </si>
  <si>
    <t>Site Internet</t>
  </si>
  <si>
    <t>F20_10</t>
  </si>
  <si>
    <t>Michel Rouyer</t>
  </si>
  <si>
    <t>F20_11</t>
  </si>
  <si>
    <t>Veronique Veysset</t>
  </si>
  <si>
    <t>F20_17</t>
  </si>
  <si>
    <t>F20_12</t>
  </si>
  <si>
    <t>F20_13</t>
  </si>
  <si>
    <t>F20_14</t>
  </si>
  <si>
    <t>F20_16</t>
  </si>
  <si>
    <t>F20_18</t>
  </si>
  <si>
    <t>F20_15</t>
  </si>
  <si>
    <t>Dominique Ziegler</t>
  </si>
  <si>
    <t>Mme Gressent</t>
  </si>
  <si>
    <t>Monica Rodrigues</t>
  </si>
  <si>
    <t>Mr Deramaix</t>
  </si>
  <si>
    <t>Xavier Laeme</t>
  </si>
  <si>
    <t>Perrine Thiney</t>
  </si>
  <si>
    <t>Geoffrey Kerguen</t>
  </si>
  <si>
    <t>F20_24</t>
  </si>
  <si>
    <t>Mme Bismuth</t>
  </si>
  <si>
    <t>F20_19</t>
  </si>
  <si>
    <t>Mme Lemare</t>
  </si>
  <si>
    <t>Milka</t>
  </si>
  <si>
    <t>Jesus Marie Llusar</t>
  </si>
  <si>
    <t>F20_20</t>
  </si>
  <si>
    <t>Mr Georges Espinar</t>
  </si>
  <si>
    <t>F20_21</t>
  </si>
  <si>
    <t>Mr Mme Kayser</t>
  </si>
  <si>
    <t>F20_25</t>
  </si>
  <si>
    <t>Marina Patroutcheva</t>
  </si>
  <si>
    <t>Dierstein</t>
  </si>
  <si>
    <t>F20_23</t>
  </si>
  <si>
    <t>Mr Mme Giraud Corinne Laurent</t>
  </si>
  <si>
    <t>Sandrine Mercier</t>
  </si>
  <si>
    <t>F20_30</t>
  </si>
  <si>
    <t>F20_26</t>
  </si>
  <si>
    <t>Danielle Detrez</t>
  </si>
  <si>
    <t>F20_27</t>
  </si>
  <si>
    <t>Aurélie Vanlerberghe</t>
  </si>
  <si>
    <t>Martin</t>
  </si>
  <si>
    <t>F20_28</t>
  </si>
  <si>
    <t>Roxane Mamon</t>
  </si>
  <si>
    <t>F20_31</t>
  </si>
  <si>
    <t>Mme Le Henaff</t>
  </si>
  <si>
    <t>F20_29</t>
  </si>
  <si>
    <t>Mme Marending</t>
  </si>
  <si>
    <t>Mme Neymann</t>
  </si>
  <si>
    <t>F20210154</t>
  </si>
  <si>
    <t>Viviane Sorriaux</t>
  </si>
  <si>
    <t>F20_32</t>
  </si>
  <si>
    <t>Sylvie Perret</t>
  </si>
  <si>
    <t>F20_36</t>
  </si>
  <si>
    <t>Mme Arnold</t>
  </si>
  <si>
    <t>F20_34</t>
  </si>
  <si>
    <t>Christine Ackermann</t>
  </si>
  <si>
    <t>F20210153</t>
  </si>
  <si>
    <t>F20_33</t>
  </si>
  <si>
    <t>Or du commun</t>
  </si>
  <si>
    <t>Mme Spihlmann</t>
  </si>
  <si>
    <t>Mme Reinagel</t>
  </si>
  <si>
    <t>Claude Erny</t>
  </si>
  <si>
    <t>Mme Fischer</t>
  </si>
  <si>
    <t>Mme Memmi</t>
  </si>
  <si>
    <t>F20_35</t>
  </si>
  <si>
    <t>Mr Mme Nitsch</t>
  </si>
  <si>
    <t>Mme Kempf</t>
  </si>
  <si>
    <t>Mme Gluchy</t>
  </si>
  <si>
    <t>F20_37</t>
  </si>
  <si>
    <t>Mme Ruffer</t>
  </si>
  <si>
    <t>Mme Chibane</t>
  </si>
  <si>
    <t>F20_42</t>
  </si>
  <si>
    <t>Mr Pokalsky</t>
  </si>
  <si>
    <t>F20_38</t>
  </si>
  <si>
    <t>Anne Baguet</t>
  </si>
  <si>
    <t>F20_39</t>
  </si>
  <si>
    <t>F20_41</t>
  </si>
  <si>
    <t>F20_40</t>
  </si>
  <si>
    <t>Mr Gargowitsch</t>
  </si>
  <si>
    <t>F20_45</t>
  </si>
  <si>
    <t>Mme Schneider</t>
  </si>
  <si>
    <t>F20_44</t>
  </si>
  <si>
    <t>Mme Jougla</t>
  </si>
  <si>
    <t>F20_43</t>
  </si>
  <si>
    <t>Mme Pahl</t>
  </si>
  <si>
    <t>Isolde Wild</t>
  </si>
  <si>
    <t>Olive</t>
  </si>
  <si>
    <t>F20_46</t>
  </si>
  <si>
    <t>Mr Mme Friederich</t>
  </si>
  <si>
    <t>Pièce 
vendue 7</t>
  </si>
  <si>
    <t>Colonne1</t>
  </si>
  <si>
    <t>Cadeau 2</t>
  </si>
  <si>
    <t>Cadeau 1</t>
  </si>
  <si>
    <t>Pièce 
vendue 8</t>
  </si>
  <si>
    <t>Somme de Montant</t>
  </si>
  <si>
    <t>Étiquettes de lignes</t>
  </si>
  <si>
    <t>(vide)</t>
  </si>
  <si>
    <t>Total général</t>
  </si>
  <si>
    <t>Étiquettes de colonnes</t>
  </si>
  <si>
    <t>janv</t>
  </si>
  <si>
    <t>févr</t>
  </si>
  <si>
    <t>mars</t>
  </si>
  <si>
    <t>mai</t>
  </si>
  <si>
    <t>juin</t>
  </si>
  <si>
    <t>juil</t>
  </si>
  <si>
    <t>août</t>
  </si>
  <si>
    <t>sept</t>
  </si>
  <si>
    <t>oct</t>
  </si>
  <si>
    <t>Colonne2</t>
  </si>
  <si>
    <t>fdsfds</t>
  </si>
  <si>
    <t>Somme de Montant TTC</t>
  </si>
  <si>
    <t xml:space="preserve">Recettes mensuelles </t>
  </si>
  <si>
    <t>avr</t>
  </si>
  <si>
    <t>Févr</t>
  </si>
  <si>
    <t>Avr</t>
  </si>
  <si>
    <t>Nov</t>
  </si>
  <si>
    <t>Déc</t>
  </si>
  <si>
    <t>Chiffre d'affaires cumulé</t>
  </si>
  <si>
    <t>Dépenses cumulées</t>
  </si>
  <si>
    <t>Chiffre d'affaires mensuel (A)</t>
  </si>
  <si>
    <t>Dépenses mensuelles (B)</t>
  </si>
  <si>
    <t>Suivi Chiffre d'affaires</t>
  </si>
  <si>
    <t xml:space="preserve">Suivi Trésorerie </t>
  </si>
  <si>
    <t xml:space="preserve">Trim 1 </t>
  </si>
  <si>
    <t>Trim 2</t>
  </si>
  <si>
    <t>Trim 3</t>
  </si>
  <si>
    <t>Trim 4</t>
  </si>
  <si>
    <t>Suivi Trimestriel</t>
  </si>
  <si>
    <t>Caisse (liquide non déposé à la banque)</t>
  </si>
  <si>
    <t>Nombre de Pièce 
vendue 2</t>
  </si>
  <si>
    <t>Nombre de Pièce 
vendue 1</t>
  </si>
  <si>
    <t>Nombre de Pièce 
vendue 4</t>
  </si>
  <si>
    <t>Nombre de Pièce 
vendue 5</t>
  </si>
  <si>
    <t>Nombre de Pièce 
vendue 6</t>
  </si>
  <si>
    <t>Nombre de Pièce 
vendue 7</t>
  </si>
  <si>
    <t>Nombre de Pièce 
vendue 8</t>
  </si>
  <si>
    <t>Suivi Dépenses par postes</t>
  </si>
  <si>
    <t>Total mensuel (contrôle)</t>
  </si>
  <si>
    <t>Nombre de Pièce 
vendue 3</t>
  </si>
  <si>
    <t>Total Nombre de Pièce 
vendue 1</t>
  </si>
  <si>
    <t>Total Nombre de Pièce 
vendue 2</t>
  </si>
  <si>
    <t>Total Nombre de Pièce 
vendue 3</t>
  </si>
  <si>
    <t>Total Nombre de Pièce 
vendue 4</t>
  </si>
  <si>
    <t>Total Nombre de Pièce 
vendue 5</t>
  </si>
  <si>
    <t>Total Nombre de Pièce 
vendue 6</t>
  </si>
  <si>
    <t>Total Nombre de Pièce 
vendue 7</t>
  </si>
  <si>
    <t>Total Nombre de Pièce 
vendue 8</t>
  </si>
  <si>
    <t>&lt;19/01/2020</t>
  </si>
  <si>
    <t>ghjghj</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</si>
</sst>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8">
    <numFmt numFmtId="167" formatCode="#,##0.00\ [$€-40C];[Red]\-#,##0.00\ [$€-40C]"/>
    <numFmt numFmtId="176" formatCode="_-* #,##0.00\ [$€]_-;\-* #,##0.00\ [$€]_-;_-* &quot;-&quot;??\ [$€]_-;_-@_-"/>
    <numFmt numFmtId="177" formatCode="#,##0.00\ [$€-484];\-#,##0.00\ [$€-484]"/>
    <numFmt numFmtId="178" formatCode="#,##0.00\ &quot;€&quot;"/>
    <numFmt numFmtId="179" formatCode="_-* #,##0.00\ &quot;F&quot;_-;\-* #,##0.00\ &quot;F&quot;_-;_-* &quot;-&quot;??\ &quot;F&quot;_-;_-@_-"/>
    <numFmt numFmtId="180" formatCode="_-* #,##0.00\ [$€-484]_-;\-* #,##0.00\ [$€-484]_-;_-* &quot;-&quot;??\ [$€-484]_-;_-@_-"/>
    <numFmt numFmtId="181" formatCode="0.0"/>
    <numFmt numFmtId="182" formatCode="#,##0.00\ _€"/>
  </numFmts>
  <fonts count="54">
    <font>
      <sz val="12"/>
      <color rgb="FF434343"/>
      <name val="Calibri"/>
      <family val="2"/>
    </font>
    <font>
      <sz val="12"/>
      <color rgb="FF434343"/>
      <name val="Raleway"/>
    </font>
    <font>
      <sz val="48"/>
      <color rgb="FF434343"/>
      <name val="Raleway"/>
    </font>
    <font>
      <b/>
      <sz val="10"/>
      <color rgb="FFE00000"/>
      <name val="Raleway"/>
    </font>
    <font>
      <b/>
      <sz val="36"/>
      <color rgb="FF434343"/>
      <name val="Raleway"/>
    </font>
    <font>
      <b/>
      <sz val="24"/>
      <color rgb="FF434343"/>
      <name val="Raleway"/>
    </font>
    <font>
      <b/>
      <sz val="14"/>
      <color rgb="FFDE2727"/>
      <name val="Raleway"/>
    </font>
    <font>
      <b/>
      <sz val="14"/>
      <color rgb="FF434343"/>
      <name val="Raleway"/>
    </font>
    <font>
      <b/>
      <sz val="12"/>
      <color rgb="FF434343"/>
      <name val="Raleway"/>
    </font>
    <font>
      <sz val="11"/>
      <color rgb="FF000000"/>
      <name val="Calibri1"/>
    </font>
    <font>
      <sz val="12"/>
      <color rgb="FF434343"/>
      <name val="Arial"/>
      <family val="2"/>
    </font>
    <font>
      <b/>
      <sz val="12"/>
      <color rgb="FF434343"/>
      <name val="Arial"/>
      <family val="2"/>
    </font>
    <font>
      <sz val="10"/>
      <name val="Arial"/>
      <family val="2"/>
    </font>
    <font>
      <b/>
      <sz val="14"/>
      <name val="Arial"/>
      <family val="2"/>
    </font>
    <font>
      <b/>
      <sz val="12"/>
      <color rgb="FF434343"/>
      <name val="Calibri"/>
      <family val="2"/>
    </font>
    <font>
      <sz val="48"/>
      <name val="Arial"/>
      <family val="2"/>
    </font>
    <font>
      <sz val="16"/>
      <name val="Arial"/>
      <family val="2"/>
    </font>
    <font>
      <sz val="18"/>
      <name val="Arial"/>
      <family val="2"/>
    </font>
    <font>
      <sz val="12"/>
      <color theme="1"/>
      <name val="Arial"/>
      <family val="2"/>
    </font>
    <font>
      <sz val="12"/>
      <color rgb="FFFF0000"/>
      <name val="Arial"/>
      <family val="2"/>
    </font>
    <font>
      <sz val="10"/>
      <name val="Clarendon Condensed"/>
      <family val="1"/>
    </font>
    <font>
      <b/>
      <sz val="12"/>
      <color theme="1"/>
      <name val="Cambria"/>
      <family val="2"/>
      <scheme val="minor"/>
    </font>
    <font>
      <b/>
      <sz val="10"/>
      <name val="Arial"/>
      <family val="2"/>
    </font>
    <font>
      <sz val="10"/>
      <color rgb="FFFF0000"/>
      <name val="Arial"/>
      <family val="2"/>
    </font>
    <font>
      <b/>
      <sz val="12"/>
      <color rgb="FFFF0000"/>
      <name val="Arial"/>
      <family val="2"/>
    </font>
    <font>
      <b/>
      <sz val="12"/>
      <name val="Arial"/>
      <family val="2"/>
    </font>
    <font>
      <b/>
      <sz val="10"/>
      <name val="Clarendon Condensed"/>
      <family val="1"/>
    </font>
    <font>
      <b/>
      <sz val="12"/>
      <color theme="1"/>
      <name val="Arial"/>
      <family val="2"/>
    </font>
    <font>
      <b/>
      <sz val="36"/>
      <name val="Arial"/>
      <family val="2"/>
    </font>
    <font>
      <sz val="10"/>
      <name val="MS Sans Serif"/>
      <family val="2"/>
    </font>
    <font>
      <sz val="12"/>
      <name val="MS Sans Serif"/>
      <family val="2"/>
    </font>
    <font>
      <i/>
      <sz val="12"/>
      <name val="MS Sans Serif"/>
      <family val="2"/>
    </font>
    <font>
      <sz val="12"/>
      <name val="Arial"/>
      <family val="2"/>
    </font>
    <font>
      <i/>
      <sz val="12"/>
      <name val="Arial"/>
      <family val="2"/>
    </font>
    <font>
      <b/>
      <i/>
      <sz val="12"/>
      <name val="Arial"/>
      <family val="2"/>
    </font>
    <font>
      <sz val="10"/>
      <color indexed="12"/>
      <name val="Arial"/>
      <family val="2"/>
    </font>
    <font>
      <sz val="12"/>
      <color indexed="12"/>
      <name val="Arial"/>
      <family val="2"/>
    </font>
    <font>
      <b/>
      <sz val="10"/>
      <color rgb="FF0070C0"/>
      <name val="Arial"/>
      <family val="2"/>
    </font>
    <font>
      <b/>
      <sz val="12"/>
      <color rgb="FF0070C0"/>
      <name val="Arial"/>
      <family val="2"/>
    </font>
    <font>
      <sz val="14"/>
      <color rgb="FF434343"/>
      <name val="Raleway"/>
    </font>
    <font>
      <sz val="8"/>
      <name val="Calibri"/>
      <family val="2"/>
    </font>
    <font>
      <b/>
      <sz val="11"/>
      <name val="Clarendon Condensed"/>
    </font>
    <font>
      <b/>
      <sz val="11"/>
      <color rgb="FF434343"/>
      <name val="Raleway"/>
    </font>
    <font>
      <sz val="10"/>
      <name val="Raleway"/>
    </font>
    <font>
      <sz val="12"/>
      <color theme="1"/>
      <name val="Calibri"/>
      <family val="2"/>
    </font>
    <font>
      <b/>
      <sz val="18"/>
      <name val="Raleway"/>
    </font>
    <font>
      <sz val="12"/>
      <name val="Raleway"/>
    </font>
    <font>
      <u/>
      <sz val="12"/>
      <color theme="10"/>
      <name val="Calibri"/>
      <family val="2"/>
    </font>
    <font>
      <u/>
      <sz val="12"/>
      <color theme="11"/>
      <name val="Calibri"/>
      <family val="2"/>
    </font>
    <font>
      <sz val="12"/>
      <color rgb="FF434343"/>
      <name val="Calibri"/>
      <family val="2"/>
    </font>
    <font>
      <sz val="14"/>
      <color rgb="FF434343"/>
      <name val="Calibri"/>
      <family val="2"/>
    </font>
    <font>
      <sz val="12"/>
      <color rgb="FF00B050"/>
      <name val="Arial"/>
      <family val="2"/>
    </font>
    <font>
      <b/>
      <sz val="16"/>
      <name val="Arial"/>
      <family val="2"/>
    </font>
    <font>
      <b/>
      <sz val="12"/>
      <color theme="1"/>
      <name val="Calibri"/>
      <family val="2"/>
    </font>
  </fonts>
  <fills count="13">
    <fill>
      <patternFill patternType="none"/>
    </fill>
    <fill>
      <patternFill patternType="gray125"/>
    </fill>
    <fill>
      <patternFill patternType="solid">
        <fgColor rgb="FFD5F1F6"/>
        <bgColor rgb="FFEBEBEB"/>
      </patternFill>
    </fill>
    <fill>
      <patternFill patternType="solid">
        <fgColor theme="8" tint="0.59999389629810485"/>
        <bgColor indexed="64"/>
      </patternFill>
    </fill>
    <fill>
      <patternFill patternType="solid">
        <fgColor theme="0" tint="-0.14999847407452621"/>
        <bgColor indexed="64"/>
      </patternFill>
    </fill>
    <fill>
      <patternFill patternType="solid">
        <fgColor rgb="FFFFAB54"/>
        <bgColor indexed="64"/>
      </patternFill>
    </fill>
    <fill>
      <patternFill patternType="solid">
        <fgColor rgb="FFB2FF6D"/>
        <bgColor indexed="64"/>
      </patternFill>
    </fill>
    <fill>
      <patternFill patternType="solid">
        <fgColor theme="9"/>
        <bgColor indexed="64"/>
      </patternFill>
    </fill>
    <fill>
      <patternFill patternType="solid">
        <fgColor theme="7" tint="0.39997558519241921"/>
        <bgColor indexed="64"/>
      </patternFill>
    </fill>
    <fill>
      <patternFill patternType="solid">
        <fgColor rgb="FFD2FC9B"/>
        <bgColor indexed="64"/>
      </patternFill>
    </fill>
    <fill>
      <patternFill patternType="solid">
        <fgColor rgb="FFFB9E90"/>
        <bgColor indexed="64"/>
      </patternFill>
    </fill>
    <fill>
      <patternFill patternType="solid">
        <fgColor theme="2"/>
        <bgColor indexed="64"/>
      </patternFill>
    </fill>
    <fill>
      <patternFill patternType="solid">
        <fgColor theme="4" tint="0.79998168889431442"/>
        <bgColor theme="4" tint="0.79998168889431442"/>
      </patternFill>
    </fill>
  </fills>
  <borders count="23">
    <border>
      <left/>
      <right/>
      <top/>
      <bottom/>
      <diagonal/>
    </border>
    <border>
      <left style="thin">
        <color rgb="FFD9D9D9"/>
      </left>
      <right style="thin">
        <color rgb="FFD9D9D9"/>
      </right>
      <top style="thin">
        <color rgb="FFD9D9D9"/>
      </top>
      <bottom style="thin">
        <color rgb="FFD9D9D9"/>
      </bottom>
      <diagonal/>
    </border>
    <border>
      <left style="thin">
        <color auto="1"/>
      </left>
      <right/>
      <top/>
      <bottom/>
      <diagonal/>
    </border>
    <border>
      <left style="thin">
        <color auto="1"/>
      </left>
      <right/>
      <top/>
      <bottom style="thin">
        <color auto="1"/>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theme="0" tint="-0.249977111117893"/>
      </left>
      <right style="thin">
        <color theme="0" tint="-0.249977111117893"/>
      </right>
      <top/>
      <bottom style="thin">
        <color theme="0" tint="-0.249977111117893"/>
      </bottom>
      <diagonal/>
    </border>
    <border>
      <left style="thin">
        <color theme="0" tint="-0.249977111117893"/>
      </left>
      <right style="thin">
        <color theme="0" tint="-0.249977111117893"/>
      </right>
      <top style="thin">
        <color theme="0" tint="-0.249977111117893"/>
      </top>
      <bottom style="thin">
        <color theme="0" tint="-0.249977111117893"/>
      </bottom>
      <diagonal/>
    </border>
    <border>
      <left/>
      <right style="thin">
        <color theme="0" tint="-0.249977111117893"/>
      </right>
      <top style="thin">
        <color theme="0" tint="-0.249977111117893"/>
      </top>
      <bottom style="thin">
        <color theme="0" tint="-0.249977111117893"/>
      </bottom>
      <diagonal/>
    </border>
    <border>
      <left/>
      <right style="thin">
        <color theme="0" tint="-0.249977111117893"/>
      </right>
      <top style="thin">
        <color theme="0" tint="-0.249977111117893"/>
      </top>
      <bottom/>
      <diagonal/>
    </border>
    <border>
      <left style="thin">
        <color theme="0" tint="-0.249977111117893"/>
      </left>
      <right style="thin">
        <color theme="0" tint="-0.249977111117893"/>
      </right>
      <top style="thin">
        <color theme="0" tint="-0.249977111117893"/>
      </top>
      <bottom/>
      <diagonal/>
    </border>
    <border>
      <left/>
      <right style="thin">
        <color theme="0" tint="-0.249977111117893"/>
      </right>
      <top/>
      <bottom style="thin">
        <color theme="0" tint="-0.249977111117893"/>
      </bottom>
      <diagonal/>
    </border>
    <border>
      <left/>
      <right/>
      <top/>
      <bottom style="medium">
        <color auto="1"/>
      </bottom>
      <diagonal/>
    </border>
    <border>
      <left style="thin">
        <color theme="0" tint="-0.249977111117893"/>
      </left>
      <right/>
      <top style="thin">
        <color theme="0" tint="-0.249977111117893"/>
      </top>
      <bottom style="thin">
        <color theme="0" tint="-0.249977111117893"/>
      </bottom>
      <diagonal/>
    </border>
    <border>
      <left style="thin">
        <color theme="0" tint="-0.249977111117893"/>
      </left>
      <right/>
      <top/>
      <bottom style="thin">
        <color theme="0" tint="-0.249977111117893"/>
      </bottom>
      <diagonal/>
    </border>
    <border>
      <left style="thin">
        <color theme="0" tint="-0.249977111117893"/>
      </left>
      <right/>
      <top style="thin">
        <color theme="0" tint="-0.249977111117893"/>
      </top>
      <bottom/>
      <diagonal/>
    </border>
    <border>
      <left/>
      <right style="thin">
        <color theme="0" tint="-0.249977111117893"/>
      </right>
      <top style="thin">
        <color theme="0" tint="-0.249977111117893"/>
      </top>
      <bottom style="medium">
        <color auto="1"/>
      </bottom>
      <diagonal/>
    </border>
    <border>
      <left style="thin">
        <color theme="0" tint="-0.249977111117893"/>
      </left>
      <right style="thin">
        <color theme="0" tint="-0.249977111117893"/>
      </right>
      <top style="thin">
        <color theme="0" tint="-0.249977111117893"/>
      </top>
      <bottom style="medium">
        <color auto="1"/>
      </bottom>
      <diagonal/>
    </border>
    <border>
      <left style="thin">
        <color theme="0" tint="-0.249977111117893"/>
      </left>
      <right/>
      <top style="thin">
        <color theme="0" tint="-0.249977111117893"/>
      </top>
      <bottom style="medium">
        <color auto="1"/>
      </bottom>
      <diagonal/>
    </border>
    <border>
      <left/>
      <right style="thin">
        <color theme="0" tint="-0.249977111117893"/>
      </right>
      <top/>
      <bottom/>
      <diagonal/>
    </border>
    <border>
      <left style="thin">
        <color theme="0" tint="-0.249977111117893"/>
      </left>
      <right style="thin">
        <color theme="0" tint="-0.249977111117893"/>
      </right>
      <top/>
      <bottom/>
      <diagonal/>
    </border>
    <border>
      <left style="thin">
        <color theme="2" tint="-9.9978637043366805E-2"/>
      </left>
      <right style="thin">
        <color theme="2" tint="-9.9978637043366805E-2"/>
      </right>
      <top style="thin">
        <color theme="2" tint="-9.9978637043366805E-2"/>
      </top>
      <bottom style="thin">
        <color theme="2" tint="-9.9978637043366805E-2"/>
      </bottom>
      <diagonal/>
    </border>
    <border>
      <left/>
      <right style="thin">
        <color theme="0" tint="-0.249977111117893"/>
      </right>
      <top/>
      <bottom style="thin">
        <color rgb="FFBFBFBF"/>
      </bottom>
      <diagonal/>
    </border>
  </borders>
  <cellStyleXfs count="98">
    <xf numFmtId="0" fontId="0" fillId="0" borderId="0"/>
    <xf numFmtId="0" fontId="9" fillId="0" borderId="0"/>
    <xf numFmtId="0" fontId="12" fillId="0" borderId="0"/>
    <xf numFmtId="176" fontId="12" fillId="0" borderId="0" applyFont="0" applyFill="0" applyBorder="0" applyAlignment="0" applyProtection="0"/>
    <xf numFmtId="179" fontId="12" fillId="0" borderId="0" applyFont="0" applyFill="0" applyBorder="0" applyAlignment="0" applyProtection="0"/>
    <xf numFmtId="9" fontId="12" fillId="0" borderId="0" applyFon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cellStyleXfs>
  <cellXfs count="231">
    <xf numFmtId="0" fontId="0" fillId="0" borderId="0" xfId="0"/>
    <xf numFmtId="0" fontId="2" fillId="0" borderId="0" xfId="0" applyFont="1" applyProtection="1"/>
    <xf numFmtId="0" fontId="3" fillId="0" borderId="0" xfId="0" applyFont="1" applyAlignment="1" applyProtection="1">
      <alignment vertical="center" wrapText="1"/>
    </xf>
    <xf numFmtId="0" fontId="4" fillId="0" borderId="0" xfId="0" applyFont="1" applyProtection="1"/>
    <xf numFmtId="0" fontId="2" fillId="0" borderId="0" xfId="0" applyFont="1" applyAlignment="1" applyProtection="1">
      <alignment horizontal="center"/>
    </xf>
    <xf numFmtId="0" fontId="2" fillId="0" borderId="0" xfId="0" applyFont="1" applyAlignment="1" applyProtection="1">
      <alignment horizontal="right"/>
    </xf>
    <xf numFmtId="0" fontId="1" fillId="0" borderId="0" xfId="0" applyFont="1" applyProtection="1"/>
    <xf numFmtId="0" fontId="1" fillId="0" borderId="0" xfId="0" applyFont="1" applyAlignment="1" applyProtection="1">
      <alignment horizontal="center"/>
    </xf>
    <xf numFmtId="0" fontId="1" fillId="0" borderId="0" xfId="0" applyFont="1" applyAlignment="1" applyProtection="1">
      <alignment horizontal="right"/>
    </xf>
    <xf numFmtId="0" fontId="1" fillId="0" borderId="0" xfId="0" applyFont="1" applyAlignment="1" applyProtection="1">
      <alignment vertical="center" wrapText="1"/>
    </xf>
    <xf numFmtId="0" fontId="5" fillId="2" borderId="1" xfId="0" applyFont="1" applyFill="1" applyBorder="1" applyAlignment="1" applyProtection="1">
      <alignment horizontal="left" vertical="center"/>
    </xf>
    <xf numFmtId="0" fontId="12" fillId="0" borderId="0" xfId="2"/>
    <xf numFmtId="0" fontId="15" fillId="0" borderId="0" xfId="2" applyFont="1" applyAlignment="1">
      <alignment vertical="center"/>
    </xf>
    <xf numFmtId="0" fontId="16" fillId="0" borderId="0" xfId="2" applyFont="1" applyAlignment="1">
      <alignment vertical="center"/>
    </xf>
    <xf numFmtId="0" fontId="12" fillId="0" borderId="0" xfId="2" applyAlignment="1">
      <alignment horizontal="center" vertical="center"/>
    </xf>
    <xf numFmtId="0" fontId="17" fillId="0" borderId="0" xfId="2" applyFont="1" applyAlignment="1">
      <alignment vertical="center"/>
    </xf>
    <xf numFmtId="0" fontId="21" fillId="0" borderId="6" xfId="2" applyFont="1" applyBorder="1" applyAlignment="1">
      <alignment horizontal="center" vertical="center"/>
    </xf>
    <xf numFmtId="176" fontId="0" fillId="0" borderId="0" xfId="3" applyFont="1" applyFill="1"/>
    <xf numFmtId="14" fontId="12" fillId="0" borderId="10" xfId="2" applyNumberFormat="1" applyBorder="1" applyProtection="1">
      <protection locked="0"/>
    </xf>
    <xf numFmtId="176" fontId="12" fillId="0" borderId="10" xfId="3" applyFont="1" applyFill="1" applyBorder="1" applyAlignment="1">
      <alignment horizontal="center"/>
    </xf>
    <xf numFmtId="176" fontId="12" fillId="0" borderId="10" xfId="3" applyFont="1" applyFill="1" applyBorder="1"/>
    <xf numFmtId="176" fontId="0" fillId="0" borderId="0" xfId="3" applyFont="1" applyFill="1" applyAlignment="1">
      <alignment horizontal="center"/>
    </xf>
    <xf numFmtId="176" fontId="0" fillId="0" borderId="0" xfId="3" applyFont="1" applyFill="1" applyAlignment="1">
      <alignment horizontal="center" vertical="center"/>
    </xf>
    <xf numFmtId="0" fontId="12" fillId="0" borderId="0" xfId="2" applyAlignment="1">
      <alignment horizontal="center"/>
    </xf>
    <xf numFmtId="0" fontId="15" fillId="0" borderId="0" xfId="2" applyFont="1" applyAlignment="1" applyProtection="1">
      <alignment vertical="center"/>
      <protection locked="0"/>
    </xf>
    <xf numFmtId="0" fontId="12" fillId="0" borderId="0" xfId="2" applyAlignment="1" applyProtection="1">
      <alignment horizontal="center"/>
      <protection locked="0"/>
    </xf>
    <xf numFmtId="0" fontId="12" fillId="0" borderId="0" xfId="2" applyProtection="1">
      <protection locked="0"/>
    </xf>
    <xf numFmtId="0" fontId="17" fillId="0" borderId="0" xfId="2" applyFont="1" applyAlignment="1" applyProtection="1">
      <alignment vertical="center"/>
      <protection locked="0"/>
    </xf>
    <xf numFmtId="0" fontId="17" fillId="0" borderId="0" xfId="2" applyFont="1" applyAlignment="1" applyProtection="1">
      <alignment horizontal="center" vertical="center"/>
      <protection locked="0"/>
    </xf>
    <xf numFmtId="0" fontId="16" fillId="0" borderId="0" xfId="2" applyFont="1" applyAlignment="1" applyProtection="1">
      <alignment vertical="center"/>
      <protection locked="0"/>
    </xf>
    <xf numFmtId="0" fontId="12" fillId="0" borderId="0" xfId="2" applyAlignment="1" applyProtection="1">
      <alignment horizontal="center" vertical="center"/>
      <protection locked="0"/>
    </xf>
    <xf numFmtId="0" fontId="20" fillId="0" borderId="0" xfId="2" applyFont="1" applyAlignment="1" applyProtection="1">
      <alignment horizontal="center" vertical="center" wrapText="1"/>
      <protection locked="0"/>
    </xf>
    <xf numFmtId="0" fontId="26" fillId="0" borderId="0" xfId="2" applyFont="1" applyAlignment="1" applyProtection="1">
      <alignment horizontal="center" vertical="center" wrapText="1"/>
      <protection locked="0"/>
    </xf>
    <xf numFmtId="180" fontId="26" fillId="0" borderId="0" xfId="2" applyNumberFormat="1" applyFont="1" applyAlignment="1" applyProtection="1">
      <alignment horizontal="center" vertical="center" wrapText="1"/>
      <protection locked="0"/>
    </xf>
    <xf numFmtId="179" fontId="22" fillId="0" borderId="0" xfId="4" applyFont="1" applyFill="1" applyBorder="1" applyAlignment="1" applyProtection="1">
      <alignment horizontal="center" vertical="center" wrapText="1"/>
    </xf>
    <xf numFmtId="176" fontId="12" fillId="0" borderId="7" xfId="3" applyFont="1" applyFill="1" applyBorder="1" applyProtection="1">
      <protection locked="0"/>
    </xf>
    <xf numFmtId="178" fontId="0" fillId="0" borderId="7" xfId="3" applyNumberFormat="1" applyFont="1" applyFill="1" applyBorder="1" applyAlignment="1" applyProtection="1">
      <alignment horizontal="right" vertical="center"/>
    </xf>
    <xf numFmtId="0" fontId="28" fillId="0" borderId="0" xfId="2" applyFont="1" applyAlignment="1">
      <alignment horizontal="left"/>
    </xf>
    <xf numFmtId="181" fontId="29" fillId="0" borderId="0" xfId="2" applyNumberFormat="1" applyFont="1" applyAlignment="1">
      <alignment horizontal="center"/>
    </xf>
    <xf numFmtId="181" fontId="30" fillId="0" borderId="0" xfId="2" applyNumberFormat="1" applyFont="1" applyAlignment="1">
      <alignment horizontal="center"/>
    </xf>
    <xf numFmtId="181" fontId="31" fillId="0" borderId="0" xfId="2" applyNumberFormat="1" applyFont="1" applyAlignment="1">
      <alignment horizontal="center"/>
    </xf>
    <xf numFmtId="0" fontId="32" fillId="0" borderId="0" xfId="2" applyFont="1" applyAlignment="1">
      <alignment horizontal="left"/>
    </xf>
    <xf numFmtId="181" fontId="12" fillId="0" borderId="0" xfId="2" applyNumberFormat="1" applyAlignment="1">
      <alignment horizontal="center"/>
    </xf>
    <xf numFmtId="181" fontId="32" fillId="0" borderId="0" xfId="2" applyNumberFormat="1" applyFont="1" applyAlignment="1">
      <alignment horizontal="center"/>
    </xf>
    <xf numFmtId="181" fontId="33" fillId="0" borderId="0" xfId="2" applyNumberFormat="1" applyFont="1" applyAlignment="1">
      <alignment horizontal="center"/>
    </xf>
    <xf numFmtId="0" fontId="13" fillId="3" borderId="7" xfId="2" applyFont="1" applyFill="1" applyBorder="1" applyAlignment="1">
      <alignment horizontal="center" vertical="center" wrapText="1"/>
    </xf>
    <xf numFmtId="181" fontId="34" fillId="0" borderId="0" xfId="2" applyNumberFormat="1" applyFont="1" applyAlignment="1">
      <alignment horizontal="center" vertical="center"/>
    </xf>
    <xf numFmtId="0" fontId="12" fillId="0" borderId="0" xfId="2" applyAlignment="1">
      <alignment vertical="center"/>
    </xf>
    <xf numFmtId="0" fontId="35" fillId="0" borderId="0" xfId="2" applyFont="1" applyAlignment="1">
      <alignment vertical="center"/>
    </xf>
    <xf numFmtId="182" fontId="12" fillId="0" borderId="7" xfId="3" applyNumberFormat="1" applyFont="1" applyFill="1" applyBorder="1" applyAlignment="1">
      <alignment horizontal="right" vertical="center"/>
    </xf>
    <xf numFmtId="176" fontId="12" fillId="0" borderId="0" xfId="3" applyFont="1" applyAlignment="1">
      <alignment vertical="center"/>
    </xf>
    <xf numFmtId="182" fontId="25" fillId="0" borderId="7" xfId="3" applyNumberFormat="1" applyFont="1" applyFill="1" applyBorder="1" applyAlignment="1">
      <alignment horizontal="right" vertical="center"/>
    </xf>
    <xf numFmtId="176" fontId="12" fillId="0" borderId="0" xfId="3" applyFont="1" applyFill="1" applyAlignment="1">
      <alignment vertical="center"/>
    </xf>
    <xf numFmtId="176" fontId="33" fillId="0" borderId="0" xfId="3" applyFont="1" applyFill="1" applyBorder="1" applyAlignment="1">
      <alignment horizontal="center"/>
    </xf>
    <xf numFmtId="176" fontId="12" fillId="0" borderId="0" xfId="3" applyFont="1" applyFill="1"/>
    <xf numFmtId="176" fontId="34" fillId="0" borderId="0" xfId="3" applyFont="1" applyFill="1" applyBorder="1" applyAlignment="1">
      <alignment horizontal="center"/>
    </xf>
    <xf numFmtId="176" fontId="34" fillId="0" borderId="0" xfId="3" applyFont="1" applyFill="1" applyAlignment="1">
      <alignment vertical="center"/>
    </xf>
    <xf numFmtId="176" fontId="22" fillId="0" borderId="0" xfId="3" applyFont="1" applyAlignment="1">
      <alignment vertical="center"/>
    </xf>
    <xf numFmtId="176" fontId="32" fillId="0" borderId="7" xfId="3" applyFont="1" applyBorder="1"/>
    <xf numFmtId="176" fontId="32" fillId="0" borderId="0" xfId="3" applyFont="1" applyFill="1"/>
    <xf numFmtId="176" fontId="33" fillId="0" borderId="0" xfId="3" applyFont="1" applyFill="1"/>
    <xf numFmtId="176" fontId="12" fillId="0" borderId="0" xfId="3" applyFont="1"/>
    <xf numFmtId="176" fontId="32" fillId="0" borderId="0" xfId="3" applyFont="1"/>
    <xf numFmtId="0" fontId="32" fillId="0" borderId="0" xfId="2" applyFont="1"/>
    <xf numFmtId="0" fontId="33" fillId="0" borderId="0" xfId="2" applyFont="1"/>
    <xf numFmtId="0" fontId="18" fillId="0" borderId="0" xfId="2" applyFont="1" applyAlignment="1">
      <alignment horizontal="left" vertical="top" wrapText="1"/>
    </xf>
    <xf numFmtId="0" fontId="18" fillId="0" borderId="0" xfId="2" applyFont="1" applyAlignment="1">
      <alignment vertical="top" wrapText="1"/>
    </xf>
    <xf numFmtId="49" fontId="18" fillId="0" borderId="0" xfId="2" applyNumberFormat="1" applyFont="1" applyAlignment="1">
      <alignment vertical="top" wrapText="1"/>
    </xf>
    <xf numFmtId="179" fontId="22" fillId="5" borderId="6" xfId="4" applyFont="1" applyFill="1" applyBorder="1" applyAlignment="1" applyProtection="1">
      <alignment horizontal="center" vertical="center" wrapText="1"/>
    </xf>
    <xf numFmtId="0" fontId="15" fillId="0" borderId="0" xfId="2" applyFont="1" applyBorder="1" applyAlignment="1" applyProtection="1">
      <alignment vertical="center"/>
      <protection locked="0"/>
    </xf>
    <xf numFmtId="0" fontId="0" fillId="0" borderId="0" xfId="0" applyProtection="1"/>
    <xf numFmtId="0" fontId="12" fillId="0" borderId="0" xfId="2" applyProtection="1"/>
    <xf numFmtId="0" fontId="1" fillId="0" borderId="0" xfId="0" applyFont="1" applyAlignment="1" applyProtection="1">
      <alignment horizontal="center"/>
      <protection hidden="1"/>
    </xf>
    <xf numFmtId="0" fontId="1" fillId="0" borderId="0" xfId="0" applyFont="1" applyProtection="1">
      <protection hidden="1"/>
    </xf>
    <xf numFmtId="167" fontId="1" fillId="0" borderId="2" xfId="0" applyNumberFormat="1" applyFont="1" applyBorder="1" applyProtection="1"/>
    <xf numFmtId="167" fontId="1" fillId="0" borderId="0" xfId="0" applyNumberFormat="1" applyFont="1" applyBorder="1" applyProtection="1"/>
    <xf numFmtId="0" fontId="1" fillId="0" borderId="2" xfId="0" applyFont="1" applyBorder="1" applyProtection="1"/>
    <xf numFmtId="0" fontId="1" fillId="0" borderId="0" xfId="0" applyFont="1" applyBorder="1" applyProtection="1"/>
    <xf numFmtId="0" fontId="1" fillId="0" borderId="3" xfId="0" applyFont="1" applyBorder="1" applyProtection="1"/>
    <xf numFmtId="0" fontId="1" fillId="0" borderId="4" xfId="0" applyFont="1" applyBorder="1" applyProtection="1"/>
    <xf numFmtId="0" fontId="15" fillId="0" borderId="0" xfId="2" applyFont="1" applyAlignment="1" applyProtection="1">
      <alignment vertical="center"/>
    </xf>
    <xf numFmtId="0" fontId="18" fillId="0" borderId="0" xfId="2" applyFont="1" applyAlignment="1" applyProtection="1">
      <alignment vertical="top" wrapText="1"/>
    </xf>
    <xf numFmtId="0" fontId="22" fillId="0" borderId="0" xfId="2" applyFont="1" applyAlignment="1" applyProtection="1">
      <alignment horizontal="center" vertical="center" wrapText="1"/>
    </xf>
    <xf numFmtId="0" fontId="41" fillId="3" borderId="11" xfId="2" applyFont="1" applyFill="1" applyBorder="1" applyAlignment="1" applyProtection="1">
      <alignment horizontal="center" vertical="center" wrapText="1"/>
    </xf>
    <xf numFmtId="0" fontId="41" fillId="3" borderId="6" xfId="2" applyFont="1" applyFill="1" applyBorder="1" applyAlignment="1" applyProtection="1">
      <alignment horizontal="center" vertical="center" wrapText="1"/>
    </xf>
    <xf numFmtId="0" fontId="22" fillId="6" borderId="6" xfId="2" applyFont="1" applyFill="1" applyBorder="1" applyAlignment="1" applyProtection="1">
      <alignment horizontal="center" vertical="center" wrapText="1"/>
    </xf>
    <xf numFmtId="0" fontId="12" fillId="3" borderId="14" xfId="2" applyFill="1" applyBorder="1" applyAlignment="1" applyProtection="1">
      <alignment horizontal="center" vertical="center" wrapText="1"/>
    </xf>
    <xf numFmtId="0" fontId="1" fillId="0" borderId="0" xfId="0" applyFont="1" applyFill="1" applyBorder="1" applyProtection="1">
      <protection locked="0"/>
    </xf>
    <xf numFmtId="0" fontId="1" fillId="0" borderId="0" xfId="0" applyFont="1" applyFill="1" applyBorder="1" applyAlignment="1" applyProtection="1">
      <alignment horizontal="left"/>
      <protection locked="0"/>
    </xf>
    <xf numFmtId="0" fontId="1" fillId="0" borderId="0" xfId="0" applyFont="1" applyFill="1" applyBorder="1" applyAlignment="1" applyProtection="1">
      <alignment wrapText="1"/>
      <protection locked="0"/>
    </xf>
    <xf numFmtId="0" fontId="45" fillId="0" borderId="0" xfId="2" applyFont="1" applyFill="1" applyBorder="1" applyAlignment="1">
      <alignment horizontal="center" vertical="center"/>
    </xf>
    <xf numFmtId="0" fontId="43" fillId="0" borderId="0" xfId="2" applyFont="1" applyFill="1" applyBorder="1"/>
    <xf numFmtId="0" fontId="8" fillId="0" borderId="0" xfId="0" applyFont="1" applyFill="1" applyBorder="1" applyProtection="1">
      <protection locked="0"/>
    </xf>
    <xf numFmtId="176" fontId="46" fillId="0" borderId="0" xfId="3" applyFont="1" applyFill="1" applyBorder="1" applyAlignment="1">
      <alignment horizontal="left"/>
    </xf>
    <xf numFmtId="176" fontId="46" fillId="0" borderId="0" xfId="3" applyFont="1" applyFill="1" applyBorder="1" applyAlignment="1">
      <alignment horizontal="left" vertical="center"/>
    </xf>
    <xf numFmtId="176" fontId="46" fillId="0" borderId="0" xfId="3" applyFont="1" applyFill="1" applyBorder="1" applyAlignment="1">
      <alignment horizontal="left" wrapText="1"/>
    </xf>
    <xf numFmtId="0" fontId="43" fillId="0" borderId="0" xfId="2" applyFont="1" applyFill="1"/>
    <xf numFmtId="0" fontId="7" fillId="0" borderId="0" xfId="0" applyFont="1" applyFill="1" applyBorder="1" applyAlignment="1">
      <alignment horizontal="center" vertical="center"/>
    </xf>
    <xf numFmtId="0" fontId="46" fillId="0" borderId="0" xfId="2" applyFont="1" applyFill="1" applyBorder="1"/>
    <xf numFmtId="0" fontId="1" fillId="0" borderId="0" xfId="0" applyFont="1" applyFill="1" applyBorder="1" applyAlignment="1">
      <alignment horizontal="left" vertical="center"/>
    </xf>
    <xf numFmtId="0" fontId="46" fillId="0" borderId="0" xfId="2" applyFont="1" applyFill="1"/>
    <xf numFmtId="14" fontId="12" fillId="0" borderId="8" xfId="2" applyNumberFormat="1" applyFill="1" applyBorder="1" applyProtection="1">
      <protection locked="0"/>
    </xf>
    <xf numFmtId="14" fontId="12" fillId="0" borderId="7" xfId="2" applyNumberFormat="1" applyFill="1" applyBorder="1" applyAlignment="1" applyProtection="1">
      <alignment horizontal="center"/>
      <protection locked="0"/>
    </xf>
    <xf numFmtId="0" fontId="12" fillId="0" borderId="7" xfId="2" applyFill="1" applyBorder="1" applyProtection="1">
      <protection locked="0"/>
    </xf>
    <xf numFmtId="0" fontId="12" fillId="0" borderId="7" xfId="2" applyFill="1" applyBorder="1" applyAlignment="1" applyProtection="1">
      <alignment horizontal="left"/>
      <protection locked="0"/>
    </xf>
    <xf numFmtId="0" fontId="12" fillId="0" borderId="7" xfId="2" applyFill="1" applyBorder="1" applyAlignment="1" applyProtection="1">
      <alignment horizontal="center"/>
      <protection locked="0"/>
    </xf>
    <xf numFmtId="0" fontId="12" fillId="0" borderId="13" xfId="2" applyFill="1" applyBorder="1" applyProtection="1">
      <protection locked="0"/>
    </xf>
    <xf numFmtId="178" fontId="44" fillId="0" borderId="7" xfId="3" applyNumberFormat="1" applyFont="1" applyFill="1" applyBorder="1" applyAlignment="1" applyProtection="1">
      <alignment horizontal="right" vertical="center"/>
    </xf>
    <xf numFmtId="0" fontId="43" fillId="0" borderId="0" xfId="2" applyFont="1"/>
    <xf numFmtId="0" fontId="1" fillId="0" borderId="0" xfId="0" applyFont="1" applyFill="1" applyBorder="1" applyAlignment="1" applyProtection="1">
      <alignment horizontal="center" vertical="center"/>
      <protection locked="0"/>
    </xf>
    <xf numFmtId="0" fontId="8" fillId="0" borderId="0" xfId="2" applyFont="1" applyFill="1" applyBorder="1" applyProtection="1">
      <protection locked="0"/>
    </xf>
    <xf numFmtId="0" fontId="1" fillId="0" borderId="0" xfId="2" applyFont="1" applyFill="1" applyBorder="1" applyProtection="1">
      <protection locked="0"/>
    </xf>
    <xf numFmtId="0" fontId="43" fillId="0" borderId="0" xfId="2" applyFont="1" applyBorder="1"/>
    <xf numFmtId="14" fontId="12" fillId="0" borderId="11" xfId="2" applyNumberFormat="1" applyFill="1" applyBorder="1" applyProtection="1">
      <protection locked="0"/>
    </xf>
    <xf numFmtId="14" fontId="12" fillId="0" borderId="6" xfId="2" applyNumberFormat="1" applyFill="1" applyBorder="1" applyAlignment="1" applyProtection="1">
      <alignment horizontal="center"/>
      <protection locked="0"/>
    </xf>
    <xf numFmtId="0" fontId="12" fillId="0" borderId="6" xfId="2" applyFill="1" applyBorder="1" applyProtection="1">
      <protection locked="0"/>
    </xf>
    <xf numFmtId="0" fontId="12" fillId="0" borderId="6" xfId="2" applyFill="1" applyBorder="1" applyAlignment="1" applyProtection="1">
      <alignment horizontal="left"/>
      <protection locked="0"/>
    </xf>
    <xf numFmtId="0" fontId="12" fillId="0" borderId="6" xfId="2" applyFill="1" applyBorder="1" applyAlignment="1" applyProtection="1">
      <alignment horizontal="center"/>
      <protection locked="0"/>
    </xf>
    <xf numFmtId="176" fontId="12" fillId="0" borderId="6" xfId="3" applyFont="1" applyFill="1" applyBorder="1" applyProtection="1">
      <protection locked="0"/>
    </xf>
    <xf numFmtId="178" fontId="44" fillId="0" borderId="6" xfId="3" applyNumberFormat="1" applyFont="1" applyFill="1" applyBorder="1" applyAlignment="1" applyProtection="1">
      <alignment horizontal="right" vertical="center"/>
    </xf>
    <xf numFmtId="178" fontId="0" fillId="0" borderId="6" xfId="3" applyNumberFormat="1" applyFont="1" applyFill="1" applyBorder="1" applyAlignment="1" applyProtection="1">
      <alignment horizontal="right" vertical="center"/>
    </xf>
    <xf numFmtId="0" fontId="12" fillId="0" borderId="14" xfId="2" applyFill="1" applyBorder="1" applyProtection="1">
      <protection locked="0"/>
    </xf>
    <xf numFmtId="14" fontId="12" fillId="0" borderId="16" xfId="2" applyNumberFormat="1" applyFill="1" applyBorder="1" applyProtection="1">
      <protection locked="0"/>
    </xf>
    <xf numFmtId="14" fontId="12" fillId="0" borderId="17" xfId="2" applyNumberFormat="1" applyFill="1" applyBorder="1" applyAlignment="1" applyProtection="1">
      <alignment horizontal="center"/>
      <protection locked="0"/>
    </xf>
    <xf numFmtId="0" fontId="12" fillId="0" borderId="17" xfId="2" applyFill="1" applyBorder="1" applyProtection="1">
      <protection locked="0"/>
    </xf>
    <xf numFmtId="0" fontId="12" fillId="0" borderId="17" xfId="2" applyFill="1" applyBorder="1" applyAlignment="1" applyProtection="1">
      <alignment horizontal="left"/>
      <protection locked="0"/>
    </xf>
    <xf numFmtId="0" fontId="12" fillId="0" borderId="17" xfId="2" applyFill="1" applyBorder="1" applyAlignment="1" applyProtection="1">
      <alignment horizontal="center"/>
      <protection locked="0"/>
    </xf>
    <xf numFmtId="176" fontId="12" fillId="0" borderId="17" xfId="3" applyFont="1" applyFill="1" applyBorder="1" applyProtection="1">
      <protection locked="0"/>
    </xf>
    <xf numFmtId="178" fontId="44" fillId="0" borderId="17" xfId="3" applyNumberFormat="1" applyFont="1" applyFill="1" applyBorder="1" applyAlignment="1" applyProtection="1">
      <alignment horizontal="right" vertical="center"/>
    </xf>
    <xf numFmtId="178" fontId="0" fillId="0" borderId="17" xfId="3" applyNumberFormat="1" applyFont="1" applyFill="1" applyBorder="1" applyAlignment="1" applyProtection="1">
      <alignment horizontal="right" vertical="center"/>
    </xf>
    <xf numFmtId="0" fontId="12" fillId="0" borderId="18" xfId="2" applyFill="1" applyBorder="1" applyProtection="1">
      <protection locked="0"/>
    </xf>
    <xf numFmtId="0" fontId="12" fillId="0" borderId="12" xfId="2" applyBorder="1" applyProtection="1">
      <protection locked="0"/>
    </xf>
    <xf numFmtId="176" fontId="12" fillId="0" borderId="7" xfId="3" applyBorder="1" applyProtection="1">
      <protection locked="0"/>
    </xf>
    <xf numFmtId="178" fontId="44" fillId="0" borderId="7" xfId="3" applyNumberFormat="1" applyFont="1" applyBorder="1" applyAlignment="1">
      <alignment horizontal="right" vertical="center"/>
    </xf>
    <xf numFmtId="178" fontId="49" fillId="0" borderId="7" xfId="3" applyNumberFormat="1" applyFont="1" applyBorder="1" applyAlignment="1">
      <alignment horizontal="right" vertical="center"/>
    </xf>
    <xf numFmtId="0" fontId="18" fillId="0" borderId="0" xfId="2" applyFont="1" applyAlignment="1">
      <alignment horizontal="left" vertical="top" wrapText="1"/>
    </xf>
    <xf numFmtId="3" fontId="1" fillId="0" borderId="0" xfId="0" pivotButton="1" applyNumberFormat="1" applyFont="1"/>
    <xf numFmtId="0" fontId="50" fillId="0" borderId="0" xfId="0" applyFont="1"/>
    <xf numFmtId="0" fontId="0" fillId="0" borderId="0" xfId="0" applyAlignment="1">
      <alignment vertical="center"/>
    </xf>
    <xf numFmtId="0" fontId="0" fillId="0" borderId="0" xfId="0" applyAlignment="1">
      <alignment horizontal="right" indent="1"/>
    </xf>
    <xf numFmtId="3" fontId="1" fillId="0" borderId="0" xfId="0" applyNumberFormat="1" applyFont="1" applyAlignment="1">
      <alignment horizontal="right" indent="1"/>
    </xf>
    <xf numFmtId="0" fontId="15" fillId="0" borderId="0" xfId="2" applyFont="1" applyBorder="1" applyAlignment="1">
      <alignment vertical="center"/>
    </xf>
    <xf numFmtId="0" fontId="20" fillId="4" borderId="6" xfId="2" applyFont="1" applyFill="1" applyBorder="1" applyAlignment="1">
      <alignment horizontal="center" vertical="center" wrapText="1"/>
    </xf>
    <xf numFmtId="176" fontId="0" fillId="0" borderId="10" xfId="3" applyFont="1" applyFill="1" applyBorder="1" applyProtection="1">
      <protection locked="0"/>
    </xf>
    <xf numFmtId="177" fontId="23" fillId="0" borderId="10" xfId="3" applyNumberFormat="1" applyFont="1" applyFill="1" applyBorder="1" applyAlignment="1">
      <alignment horizontal="center"/>
    </xf>
    <xf numFmtId="178" fontId="0" fillId="0" borderId="10" xfId="3" applyNumberFormat="1" applyFont="1" applyFill="1" applyBorder="1" applyAlignment="1">
      <alignment horizontal="right" vertical="center"/>
    </xf>
    <xf numFmtId="0" fontId="20" fillId="7" borderId="11" xfId="2" applyFont="1" applyFill="1" applyBorder="1" applyAlignment="1">
      <alignment horizontal="center" vertical="center" wrapText="1"/>
    </xf>
    <xf numFmtId="0" fontId="20" fillId="7" borderId="6" xfId="2" applyFont="1" applyFill="1" applyBorder="1" applyAlignment="1">
      <alignment horizontal="center" vertical="center" wrapText="1"/>
    </xf>
    <xf numFmtId="176" fontId="46" fillId="8" borderId="6" xfId="3" applyFont="1" applyFill="1" applyBorder="1" applyAlignment="1">
      <alignment horizontal="center" vertical="center" wrapText="1"/>
    </xf>
    <xf numFmtId="176" fontId="46" fillId="8" borderId="14" xfId="3" applyFont="1" applyFill="1" applyBorder="1" applyAlignment="1">
      <alignment horizontal="center" vertical="center" wrapText="1"/>
    </xf>
    <xf numFmtId="14" fontId="12" fillId="0" borderId="19" xfId="2" applyNumberFormat="1" applyFill="1" applyBorder="1" applyProtection="1">
      <protection locked="0"/>
    </xf>
    <xf numFmtId="14" fontId="12" fillId="0" borderId="10" xfId="2" applyNumberFormat="1" applyFill="1" applyBorder="1" applyProtection="1">
      <protection locked="0"/>
    </xf>
    <xf numFmtId="14" fontId="12" fillId="0" borderId="20" xfId="2" applyNumberFormat="1" applyFill="1" applyBorder="1" applyProtection="1">
      <protection locked="0"/>
    </xf>
    <xf numFmtId="176" fontId="0" fillId="0" borderId="10" xfId="3" applyFont="1" applyFill="1" applyBorder="1" applyAlignment="1" applyProtection="1">
      <alignment horizontal="center"/>
      <protection locked="0"/>
    </xf>
    <xf numFmtId="176" fontId="0" fillId="0" borderId="20" xfId="3" applyFont="1" applyFill="1" applyBorder="1" applyAlignment="1" applyProtection="1">
      <alignment horizontal="center"/>
      <protection locked="0"/>
    </xf>
    <xf numFmtId="176" fontId="12" fillId="0" borderId="20" xfId="3" applyFont="1" applyFill="1" applyBorder="1" applyAlignment="1" applyProtection="1">
      <alignment horizontal="center"/>
      <protection locked="0"/>
    </xf>
    <xf numFmtId="176" fontId="12" fillId="0" borderId="20" xfId="3" applyFont="1" applyFill="1" applyBorder="1" applyAlignment="1">
      <alignment horizontal="center"/>
    </xf>
    <xf numFmtId="176" fontId="12" fillId="0" borderId="20" xfId="3" applyFont="1" applyFill="1" applyBorder="1"/>
    <xf numFmtId="178" fontId="0" fillId="0" borderId="20" xfId="3" applyNumberFormat="1" applyFont="1" applyFill="1" applyBorder="1" applyAlignment="1">
      <alignment horizontal="right" vertical="center"/>
    </xf>
    <xf numFmtId="176" fontId="0" fillId="0" borderId="10" xfId="3" applyFont="1" applyFill="1" applyBorder="1" applyAlignment="1" applyProtection="1">
      <alignment horizontal="left"/>
      <protection locked="0"/>
    </xf>
    <xf numFmtId="176" fontId="0" fillId="0" borderId="20" xfId="3" applyFont="1" applyFill="1" applyBorder="1" applyAlignment="1" applyProtection="1">
      <alignment horizontal="left"/>
      <protection locked="0"/>
    </xf>
    <xf numFmtId="0" fontId="0" fillId="0" borderId="0" xfId="0" applyAlignment="1">
      <alignment horizontal="center" vertical="center" wrapText="1"/>
    </xf>
    <xf numFmtId="3" fontId="1" fillId="0" borderId="7" xfId="0" applyNumberFormat="1" applyFont="1" applyBorder="1" applyAlignment="1">
      <alignment horizontal="left" vertical="center"/>
    </xf>
    <xf numFmtId="3" fontId="1" fillId="0" borderId="7" xfId="0" applyNumberFormat="1" applyFont="1" applyBorder="1" applyAlignment="1">
      <alignment horizontal="right" vertical="center"/>
    </xf>
    <xf numFmtId="3" fontId="39" fillId="0" borderId="7" xfId="0" applyNumberFormat="1" applyFont="1" applyBorder="1" applyAlignment="1">
      <alignment vertical="center"/>
    </xf>
    <xf numFmtId="3" fontId="39" fillId="0" borderId="7" xfId="0" applyNumberFormat="1" applyFont="1" applyBorder="1" applyAlignment="1">
      <alignment horizontal="right" vertical="center"/>
    </xf>
    <xf numFmtId="3" fontId="39" fillId="0" borderId="6" xfId="0" applyNumberFormat="1" applyFont="1" applyBorder="1" applyAlignment="1">
      <alignment horizontal="left" vertical="center"/>
    </xf>
    <xf numFmtId="0" fontId="0" fillId="0" borderId="0" xfId="0" applyAlignment="1">
      <alignment horizontal="right" vertical="center"/>
    </xf>
    <xf numFmtId="3" fontId="1" fillId="0" borderId="15" xfId="0" pivotButton="1" applyNumberFormat="1" applyFont="1" applyBorder="1" applyAlignment="1">
      <alignment horizontal="center" vertical="center" wrapText="1"/>
    </xf>
    <xf numFmtId="0" fontId="50" fillId="0" borderId="0" xfId="0" applyFont="1" applyAlignment="1">
      <alignment vertical="center" wrapText="1"/>
    </xf>
    <xf numFmtId="182" fontId="18" fillId="0" borderId="7" xfId="3" applyNumberFormat="1" applyFont="1" applyBorder="1" applyAlignment="1">
      <alignment horizontal="right" vertical="center"/>
    </xf>
    <xf numFmtId="182" fontId="51" fillId="0" borderId="7" xfId="3" applyNumberFormat="1" applyFont="1" applyBorder="1" applyAlignment="1">
      <alignment horizontal="right" vertical="center"/>
    </xf>
    <xf numFmtId="182" fontId="51" fillId="0" borderId="7" xfId="3" applyNumberFormat="1" applyFont="1" applyFill="1" applyBorder="1" applyAlignment="1">
      <alignment horizontal="right" vertical="center"/>
    </xf>
    <xf numFmtId="182" fontId="19" fillId="0" borderId="7" xfId="3" applyNumberFormat="1" applyFont="1" applyBorder="1" applyAlignment="1">
      <alignment horizontal="right" vertical="center"/>
    </xf>
    <xf numFmtId="182" fontId="19" fillId="0" borderId="7" xfId="3" applyNumberFormat="1" applyFont="1" applyFill="1" applyBorder="1" applyAlignment="1">
      <alignment horizontal="right" vertical="center"/>
    </xf>
    <xf numFmtId="182" fontId="33" fillId="0" borderId="9" xfId="3" applyNumberFormat="1" applyFont="1" applyFill="1" applyBorder="1" applyAlignment="1">
      <alignment horizontal="right" vertical="center"/>
    </xf>
    <xf numFmtId="176" fontId="27" fillId="9" borderId="7" xfId="3" applyFont="1" applyFill="1" applyBorder="1" applyAlignment="1">
      <alignment horizontal="left" vertical="center"/>
    </xf>
    <xf numFmtId="182" fontId="27" fillId="9" borderId="7" xfId="3" applyNumberFormat="1" applyFont="1" applyFill="1" applyBorder="1" applyAlignment="1">
      <alignment horizontal="right" vertical="center"/>
    </xf>
    <xf numFmtId="176" fontId="25" fillId="10" borderId="7" xfId="3" applyFont="1" applyFill="1" applyBorder="1" applyAlignment="1">
      <alignment horizontal="left" vertical="center"/>
    </xf>
    <xf numFmtId="182" fontId="25" fillId="10" borderId="7" xfId="3" applyNumberFormat="1" applyFont="1" applyFill="1" applyBorder="1" applyAlignment="1">
      <alignment horizontal="right" vertical="center"/>
    </xf>
    <xf numFmtId="176" fontId="25" fillId="0" borderId="7" xfId="3" applyFont="1" applyBorder="1"/>
    <xf numFmtId="182" fontId="12" fillId="11" borderId="7" xfId="3" applyNumberFormat="1" applyFont="1" applyFill="1" applyBorder="1" applyAlignment="1">
      <alignment horizontal="right" vertical="center"/>
    </xf>
    <xf numFmtId="176" fontId="32" fillId="11" borderId="7" xfId="3" applyFont="1" applyFill="1" applyBorder="1" applyAlignment="1">
      <alignment horizontal="center" vertical="center"/>
    </xf>
    <xf numFmtId="182" fontId="37" fillId="11" borderId="7" xfId="3" applyNumberFormat="1" applyFont="1" applyFill="1" applyBorder="1" applyAlignment="1">
      <alignment horizontal="right" vertical="center"/>
    </xf>
    <xf numFmtId="176" fontId="38" fillId="11" borderId="7" xfId="3" applyFont="1" applyFill="1" applyBorder="1" applyAlignment="1">
      <alignment horizontal="center" vertical="center"/>
    </xf>
    <xf numFmtId="182" fontId="25" fillId="11" borderId="7" xfId="3" applyNumberFormat="1" applyFont="1" applyFill="1" applyBorder="1" applyAlignment="1">
      <alignment horizontal="right" vertical="center"/>
    </xf>
    <xf numFmtId="182" fontId="22" fillId="0" borderId="7" xfId="3" applyNumberFormat="1" applyFont="1" applyFill="1" applyBorder="1" applyAlignment="1" applyProtection="1">
      <alignment vertical="center"/>
      <protection locked="0"/>
    </xf>
    <xf numFmtId="176" fontId="12" fillId="11" borderId="7" xfId="3" applyFont="1" applyFill="1" applyBorder="1" applyAlignment="1">
      <alignment horizontal="center" vertical="center"/>
    </xf>
    <xf numFmtId="176" fontId="32" fillId="11" borderId="7" xfId="3" applyFont="1" applyFill="1" applyBorder="1"/>
    <xf numFmtId="176" fontId="25" fillId="11" borderId="7" xfId="3" applyFont="1" applyFill="1" applyBorder="1" applyAlignment="1">
      <alignment vertical="center"/>
    </xf>
    <xf numFmtId="181" fontId="36" fillId="11" borderId="7" xfId="2" applyNumberFormat="1" applyFont="1" applyFill="1" applyBorder="1" applyAlignment="1">
      <alignment horizontal="center" vertical="center"/>
    </xf>
    <xf numFmtId="0" fontId="27" fillId="3" borderId="7" xfId="2" applyFont="1" applyFill="1" applyBorder="1" applyAlignment="1">
      <alignment horizontal="left" vertical="center"/>
    </xf>
    <xf numFmtId="176" fontId="32" fillId="3" borderId="7" xfId="3" applyFont="1" applyFill="1" applyBorder="1" applyAlignment="1">
      <alignment horizontal="left" vertical="center"/>
    </xf>
    <xf numFmtId="176" fontId="27" fillId="3" borderId="7" xfId="3" applyFont="1" applyFill="1" applyBorder="1" applyAlignment="1">
      <alignment horizontal="left" vertical="center"/>
    </xf>
    <xf numFmtId="176" fontId="25" fillId="3" borderId="7" xfId="3" applyFont="1" applyFill="1" applyBorder="1" applyAlignment="1" applyProtection="1">
      <alignment vertical="center"/>
    </xf>
    <xf numFmtId="176" fontId="25" fillId="3" borderId="7" xfId="3" applyFont="1" applyFill="1" applyBorder="1" applyAlignment="1">
      <alignment horizontal="left" vertical="center"/>
    </xf>
    <xf numFmtId="176" fontId="52" fillId="3" borderId="7" xfId="3" applyFont="1" applyFill="1" applyBorder="1" applyAlignment="1">
      <alignment vertical="center"/>
    </xf>
    <xf numFmtId="176" fontId="25" fillId="3" borderId="7" xfId="3" applyFont="1" applyFill="1" applyBorder="1" applyAlignment="1">
      <alignment horizontal="center" vertical="center"/>
    </xf>
    <xf numFmtId="3" fontId="1" fillId="0" borderId="21" xfId="0" applyNumberFormat="1" applyFont="1" applyBorder="1" applyAlignment="1">
      <alignment horizontal="center" vertical="center" wrapText="1"/>
    </xf>
    <xf numFmtId="0" fontId="0" fillId="0" borderId="21" xfId="0" pivotButton="1" applyBorder="1"/>
    <xf numFmtId="0" fontId="0" fillId="0" borderId="21" xfId="0" applyBorder="1"/>
    <xf numFmtId="0" fontId="0" fillId="0" borderId="21" xfId="0" applyBorder="1" applyAlignment="1">
      <alignment horizontal="left"/>
    </xf>
    <xf numFmtId="0" fontId="0" fillId="0" borderId="21" xfId="0" applyNumberFormat="1" applyBorder="1"/>
    <xf numFmtId="0" fontId="14" fillId="0" borderId="21" xfId="0" applyFont="1" applyBorder="1"/>
    <xf numFmtId="0" fontId="14" fillId="0" borderId="21" xfId="0" applyFont="1" applyBorder="1" applyAlignment="1">
      <alignment horizontal="center"/>
    </xf>
    <xf numFmtId="0" fontId="14" fillId="0" borderId="21" xfId="0" applyFont="1" applyFill="1" applyBorder="1" applyAlignment="1">
      <alignment horizontal="center"/>
    </xf>
    <xf numFmtId="0" fontId="0" fillId="0" borderId="21" xfId="0" applyFill="1" applyBorder="1"/>
    <xf numFmtId="14" fontId="13" fillId="3" borderId="7" xfId="2" applyNumberFormat="1" applyFont="1" applyFill="1" applyBorder="1" applyAlignment="1">
      <alignment horizontal="center" vertical="center" wrapText="1"/>
    </xf>
    <xf numFmtId="176" fontId="27" fillId="3" borderId="10" xfId="3" applyFont="1" applyFill="1" applyBorder="1" applyAlignment="1">
      <alignment horizontal="left" vertical="center"/>
    </xf>
    <xf numFmtId="14" fontId="13" fillId="3" borderId="10" xfId="2" applyNumberFormat="1" applyFont="1" applyFill="1" applyBorder="1" applyAlignment="1">
      <alignment horizontal="center" vertical="center" wrapText="1"/>
    </xf>
    <xf numFmtId="2" fontId="22" fillId="0" borderId="21" xfId="2" applyNumberFormat="1" applyFont="1" applyFill="1" applyBorder="1" applyAlignment="1">
      <alignment horizontal="center" vertical="center" wrapText="1"/>
    </xf>
    <xf numFmtId="0" fontId="10" fillId="0" borderId="21" xfId="0" applyFont="1" applyBorder="1"/>
    <xf numFmtId="0" fontId="11" fillId="0" borderId="21" xfId="0" applyFont="1" applyBorder="1"/>
    <xf numFmtId="14" fontId="53" fillId="12" borderId="21" xfId="0" applyNumberFormat="1" applyFont="1" applyFill="1" applyBorder="1"/>
    <xf numFmtId="0" fontId="18" fillId="0" borderId="0" xfId="2" applyFont="1" applyAlignment="1">
      <alignment horizontal="left" vertical="top" wrapText="1"/>
    </xf>
    <xf numFmtId="1" fontId="53" fillId="12" borderId="21" xfId="0" applyNumberFormat="1" applyFont="1" applyFill="1" applyBorder="1"/>
    <xf numFmtId="0" fontId="0" fillId="0" borderId="0" xfId="0" applyNumberFormat="1"/>
    <xf numFmtId="0" fontId="0" fillId="0" borderId="0" xfId="0" pivotButton="1"/>
    <xf numFmtId="0" fontId="0" fillId="0" borderId="0" xfId="0" applyAlignment="1">
      <alignment horizontal="left"/>
    </xf>
    <xf numFmtId="0" fontId="41" fillId="3" borderId="22" xfId="2" applyFont="1" applyFill="1" applyBorder="1" applyAlignment="1" applyProtection="1">
      <alignment horizontal="center" vertical="center" wrapText="1"/>
    </xf>
    <xf numFmtId="0" fontId="12" fillId="0" borderId="11" xfId="2" applyNumberFormat="1" applyFill="1" applyBorder="1" applyProtection="1">
      <protection locked="0"/>
    </xf>
    <xf numFmtId="0" fontId="12" fillId="0" borderId="8" xfId="2" applyNumberFormat="1" applyFill="1" applyBorder="1" applyProtection="1">
      <protection locked="0"/>
    </xf>
    <xf numFmtId="0" fontId="12" fillId="0" borderId="9" xfId="2" applyNumberFormat="1" applyFill="1" applyBorder="1" applyProtection="1">
      <protection locked="0"/>
    </xf>
    <xf numFmtId="0" fontId="0" fillId="0" borderId="21" xfId="0" applyBorder="1" applyAlignment="1">
      <alignment horizontal="left" indent="2"/>
    </xf>
    <xf numFmtId="3" fontId="1" fillId="0" borderId="0" xfId="0" applyNumberFormat="1" applyFont="1"/>
    <xf numFmtId="3" fontId="1" fillId="0" borderId="0" xfId="0" pivotButton="1" applyNumberFormat="1" applyFont="1" applyAlignment="1">
      <alignment horizontal="right" vertical="center"/>
    </xf>
    <xf numFmtId="0" fontId="0" fillId="0" borderId="5" xfId="0" applyNumberFormat="1" applyBorder="1"/>
    <xf numFmtId="0" fontId="18" fillId="0" borderId="0" xfId="2" applyFont="1" applyAlignment="1">
      <alignment horizontal="left" vertical="top" wrapText="1"/>
    </xf>
    <xf numFmtId="0" fontId="42" fillId="0" borderId="0" xfId="0" applyFont="1" applyAlignment="1" applyProtection="1">
      <alignment horizontal="left" wrapText="1"/>
    </xf>
    <xf numFmtId="0" fontId="5" fillId="2" borderId="1" xfId="0" applyFont="1" applyFill="1" applyBorder="1" applyAlignment="1" applyProtection="1">
      <alignment horizontal="left" vertical="center"/>
    </xf>
    <xf numFmtId="0" fontId="6" fillId="2" borderId="1" xfId="0" applyFont="1" applyFill="1" applyBorder="1" applyAlignment="1" applyProtection="1">
      <alignment horizontal="left" vertical="center" wrapText="1"/>
    </xf>
  </cellXfs>
  <cellStyles count="98">
    <cellStyle name="Euro" xfId="3" xr:uid="{00000000-0005-0000-0000-000000000000}"/>
    <cellStyle name="Lien hypertexte" xfId="6" builtinId="8" hidden="1"/>
    <cellStyle name="Lien hypertexte" xfId="8" builtinId="8" hidden="1"/>
    <cellStyle name="Lien hypertexte" xfId="10" builtinId="8" hidden="1"/>
    <cellStyle name="Lien hypertexte" xfId="12" builtinId="8" hidden="1"/>
    <cellStyle name="Lien hypertexte" xfId="14" builtinId="8" hidden="1"/>
    <cellStyle name="Lien hypertexte" xfId="16" builtinId="8" hidden="1"/>
    <cellStyle name="Lien hypertexte" xfId="18" builtinId="8" hidden="1"/>
    <cellStyle name="Lien hypertexte" xfId="20" builtinId="8" hidden="1"/>
    <cellStyle name="Lien hypertexte" xfId="22" builtinId="8" hidden="1"/>
    <cellStyle name="Lien hypertexte" xfId="24" builtinId="8" hidden="1"/>
    <cellStyle name="Lien hypertexte" xfId="26" builtinId="8" hidden="1"/>
    <cellStyle name="Lien hypertexte" xfId="28" builtinId="8" hidden="1"/>
    <cellStyle name="Lien hypertexte" xfId="30" builtinId="8" hidden="1"/>
    <cellStyle name="Lien hypertexte" xfId="32" builtinId="8" hidden="1"/>
    <cellStyle name="Lien hypertexte" xfId="34" builtinId="8" hidden="1"/>
    <cellStyle name="Lien hypertexte" xfId="36" builtinId="8" hidden="1"/>
    <cellStyle name="Lien hypertexte" xfId="38" builtinId="8" hidden="1"/>
    <cellStyle name="Lien hypertexte" xfId="40" builtinId="8" hidden="1"/>
    <cellStyle name="Lien hypertexte" xfId="42" builtinId="8" hidden="1"/>
    <cellStyle name="Lien hypertexte" xfId="44" builtinId="8" hidden="1"/>
    <cellStyle name="Lien hypertexte" xfId="46" builtinId="8" hidden="1"/>
    <cellStyle name="Lien hypertexte" xfId="48" builtinId="8" hidden="1"/>
    <cellStyle name="Lien hypertexte" xfId="50" builtinId="8" hidden="1"/>
    <cellStyle name="Lien hypertexte" xfId="52" builtinId="8" hidden="1"/>
    <cellStyle name="Lien hypertexte" xfId="54" builtinId="8" hidden="1"/>
    <cellStyle name="Lien hypertexte" xfId="56" builtinId="8" hidden="1"/>
    <cellStyle name="Lien hypertexte" xfId="58" builtinId="8" hidden="1"/>
    <cellStyle name="Lien hypertexte" xfId="60" builtinId="8" hidden="1"/>
    <cellStyle name="Lien hypertexte" xfId="62" builtinId="8" hidden="1"/>
    <cellStyle name="Lien hypertexte" xfId="64" builtinId="8" hidden="1"/>
    <cellStyle name="Lien hypertexte" xfId="66" builtinId="8" hidden="1"/>
    <cellStyle name="Lien hypertexte" xfId="68" builtinId="8" hidden="1"/>
    <cellStyle name="Lien hypertexte" xfId="70" builtinId="8" hidden="1"/>
    <cellStyle name="Lien hypertexte" xfId="72" builtinId="8" hidden="1"/>
    <cellStyle name="Lien hypertexte" xfId="74" builtinId="8" hidden="1"/>
    <cellStyle name="Lien hypertexte" xfId="76" builtinId="8" hidden="1"/>
    <cellStyle name="Lien hypertexte" xfId="78" builtinId="8" hidden="1"/>
    <cellStyle name="Lien hypertexte" xfId="80" builtinId="8" hidden="1"/>
    <cellStyle name="Lien hypertexte" xfId="82" builtinId="8" hidden="1"/>
    <cellStyle name="Lien hypertexte" xfId="84" builtinId="8" hidden="1"/>
    <cellStyle name="Lien hypertexte" xfId="86" builtinId="8" hidden="1"/>
    <cellStyle name="Lien hypertexte" xfId="88" builtinId="8" hidden="1"/>
    <cellStyle name="Lien hypertexte" xfId="90" builtinId="8" hidden="1"/>
    <cellStyle name="Lien hypertexte" xfId="92" builtinId="8" hidden="1"/>
    <cellStyle name="Lien hypertexte" xfId="94" builtinId="8" hidden="1"/>
    <cellStyle name="Lien hypertexte" xfId="96" builtinId="8" hidden="1"/>
    <cellStyle name="Lien hypertexte visité" xfId="7" builtinId="9" hidden="1"/>
    <cellStyle name="Lien hypertexte visité" xfId="9" builtinId="9" hidden="1"/>
    <cellStyle name="Lien hypertexte visité" xfId="11" builtinId="9" hidden="1"/>
    <cellStyle name="Lien hypertexte visité" xfId="13" builtinId="9" hidden="1"/>
    <cellStyle name="Lien hypertexte visité" xfId="15" builtinId="9" hidden="1"/>
    <cellStyle name="Lien hypertexte visité" xfId="17" builtinId="9" hidden="1"/>
    <cellStyle name="Lien hypertexte visité" xfId="19" builtinId="9" hidden="1"/>
    <cellStyle name="Lien hypertexte visité" xfId="21" builtinId="9" hidden="1"/>
    <cellStyle name="Lien hypertexte visité" xfId="23" builtinId="9" hidden="1"/>
    <cellStyle name="Lien hypertexte visité" xfId="25" builtinId="9" hidden="1"/>
    <cellStyle name="Lien hypertexte visité" xfId="27" builtinId="9" hidden="1"/>
    <cellStyle name="Lien hypertexte visité" xfId="29" builtinId="9" hidden="1"/>
    <cellStyle name="Lien hypertexte visité" xfId="31" builtinId="9" hidden="1"/>
    <cellStyle name="Lien hypertexte visité" xfId="33" builtinId="9" hidden="1"/>
    <cellStyle name="Lien hypertexte visité" xfId="35" builtinId="9" hidden="1"/>
    <cellStyle name="Lien hypertexte visité" xfId="37" builtinId="9" hidden="1"/>
    <cellStyle name="Lien hypertexte visité" xfId="39" builtinId="9" hidden="1"/>
    <cellStyle name="Lien hypertexte visité" xfId="41" builtinId="9" hidden="1"/>
    <cellStyle name="Lien hypertexte visité" xfId="43" builtinId="9" hidden="1"/>
    <cellStyle name="Lien hypertexte visité" xfId="45" builtinId="9" hidden="1"/>
    <cellStyle name="Lien hypertexte visité" xfId="47" builtinId="9" hidden="1"/>
    <cellStyle name="Lien hypertexte visité" xfId="49" builtinId="9" hidden="1"/>
    <cellStyle name="Lien hypertexte visité" xfId="51" builtinId="9" hidden="1"/>
    <cellStyle name="Lien hypertexte visité" xfId="53" builtinId="9" hidden="1"/>
    <cellStyle name="Lien hypertexte visité" xfId="55" builtinId="9" hidden="1"/>
    <cellStyle name="Lien hypertexte visité" xfId="57" builtinId="9" hidden="1"/>
    <cellStyle name="Lien hypertexte visité" xfId="59" builtinId="9" hidden="1"/>
    <cellStyle name="Lien hypertexte visité" xfId="61" builtinId="9" hidden="1"/>
    <cellStyle name="Lien hypertexte visité" xfId="63" builtinId="9" hidden="1"/>
    <cellStyle name="Lien hypertexte visité" xfId="65" builtinId="9" hidden="1"/>
    <cellStyle name="Lien hypertexte visité" xfId="67" builtinId="9" hidden="1"/>
    <cellStyle name="Lien hypertexte visité" xfId="69" builtinId="9" hidden="1"/>
    <cellStyle name="Lien hypertexte visité" xfId="71" builtinId="9" hidden="1"/>
    <cellStyle name="Lien hypertexte visité" xfId="73" builtinId="9" hidden="1"/>
    <cellStyle name="Lien hypertexte visité" xfId="75" builtinId="9" hidden="1"/>
    <cellStyle name="Lien hypertexte visité" xfId="77" builtinId="9" hidden="1"/>
    <cellStyle name="Lien hypertexte visité" xfId="79" builtinId="9" hidden="1"/>
    <cellStyle name="Lien hypertexte visité" xfId="81" builtinId="9" hidden="1"/>
    <cellStyle name="Lien hypertexte visité" xfId="83" builtinId="9" hidden="1"/>
    <cellStyle name="Lien hypertexte visité" xfId="85" builtinId="9" hidden="1"/>
    <cellStyle name="Lien hypertexte visité" xfId="87" builtinId="9" hidden="1"/>
    <cellStyle name="Lien hypertexte visité" xfId="89" builtinId="9" hidden="1"/>
    <cellStyle name="Lien hypertexte visité" xfId="91" builtinId="9" hidden="1"/>
    <cellStyle name="Lien hypertexte visité" xfId="93" builtinId="9" hidden="1"/>
    <cellStyle name="Lien hypertexte visité" xfId="95" builtinId="9" hidden="1"/>
    <cellStyle name="Lien hypertexte visité" xfId="97" builtinId="9" hidden="1"/>
    <cellStyle name="Monétaire 2" xfId="4" xr:uid="{00000000-0005-0000-0000-00005D000000}"/>
    <cellStyle name="Normal" xfId="0" builtinId="0"/>
    <cellStyle name="Normal 2" xfId="2" xr:uid="{00000000-0005-0000-0000-00005F000000}"/>
    <cellStyle name="Pourcentage 2" xfId="5" xr:uid="{00000000-0005-0000-0000-000061000000}"/>
    <cellStyle name="Texte explicatif" xfId="1" builtinId="53" customBuiltin="1"/>
  </cellStyles>
  <dxfs count="212">
    <dxf>
      <font>
        <color rgb="FF9C0006"/>
      </font>
      <fill>
        <patternFill>
          <bgColor rgb="FFFFC7CE"/>
        </patternFill>
      </fill>
    </dxf>
    <dxf>
      <fill>
        <patternFill patternType="none">
          <bgColor auto="1"/>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ill>
        <patternFill patternType="none">
          <bgColor auto="1"/>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0"/>
        <color auto="1"/>
        <name val="Raleway"/>
        <scheme val="none"/>
      </font>
      <fill>
        <patternFill patternType="none">
          <fgColor indexed="64"/>
          <bgColor indexed="65"/>
        </patternFill>
      </fill>
    </dxf>
    <dxf>
      <font>
        <b val="0"/>
        <i val="0"/>
        <strike val="0"/>
        <condense val="0"/>
        <extend val="0"/>
        <outline val="0"/>
        <shadow val="0"/>
        <u val="none"/>
        <vertAlign val="baseline"/>
        <sz val="10"/>
        <color auto="1"/>
        <name val="Raleway"/>
        <scheme val="none"/>
      </font>
      <fill>
        <patternFill patternType="none">
          <fgColor indexed="64"/>
          <bgColor indexed="65"/>
        </patternFill>
      </fill>
    </dxf>
    <dxf>
      <font>
        <b val="0"/>
        <i val="0"/>
        <strike val="0"/>
        <condense val="0"/>
        <extend val="0"/>
        <outline val="0"/>
        <shadow val="0"/>
        <u val="none"/>
        <vertAlign val="baseline"/>
        <sz val="10"/>
        <color auto="1"/>
        <name val="Raleway"/>
        <scheme val="none"/>
      </font>
      <fill>
        <patternFill patternType="none">
          <fgColor indexed="64"/>
          <bgColor indexed="65"/>
        </patternFill>
      </fill>
    </dxf>
    <dxf>
      <font>
        <b val="0"/>
        <i val="0"/>
        <strike val="0"/>
        <condense val="0"/>
        <extend val="0"/>
        <outline val="0"/>
        <shadow val="0"/>
        <u val="none"/>
        <vertAlign val="baseline"/>
        <sz val="10"/>
        <color auto="1"/>
        <name val="Raleway"/>
        <scheme val="none"/>
      </font>
      <fill>
        <patternFill patternType="none">
          <fgColor indexed="64"/>
          <bgColor indexed="65"/>
        </patternFill>
      </fill>
    </dxf>
    <dxf>
      <font>
        <b val="0"/>
        <i val="0"/>
        <strike val="0"/>
        <condense val="0"/>
        <extend val="0"/>
        <outline val="0"/>
        <shadow val="0"/>
        <u val="none"/>
        <vertAlign val="baseline"/>
        <sz val="10"/>
        <color auto="1"/>
        <name val="Raleway"/>
        <scheme val="none"/>
      </font>
      <fill>
        <patternFill patternType="none">
          <fgColor indexed="64"/>
          <bgColor indexed="65"/>
        </patternFill>
      </fill>
    </dxf>
    <dxf>
      <font>
        <b val="0"/>
        <i val="0"/>
        <strike val="0"/>
        <condense val="0"/>
        <extend val="0"/>
        <outline val="0"/>
        <shadow val="0"/>
        <u val="none"/>
        <vertAlign val="baseline"/>
        <sz val="10"/>
        <color auto="1"/>
        <name val="Raleway"/>
        <scheme val="none"/>
      </font>
      <fill>
        <patternFill patternType="none">
          <fgColor indexed="64"/>
          <bgColor indexed="65"/>
        </patternFill>
      </fill>
    </dxf>
    <dxf>
      <font>
        <b val="0"/>
        <i val="0"/>
        <strike val="0"/>
        <condense val="0"/>
        <extend val="0"/>
        <outline val="0"/>
        <shadow val="0"/>
        <u val="none"/>
        <vertAlign val="baseline"/>
        <sz val="10"/>
        <color auto="1"/>
        <name val="Raleway"/>
        <scheme val="none"/>
      </font>
      <fill>
        <patternFill patternType="none">
          <fgColor indexed="64"/>
          <bgColor indexed="65"/>
        </patternFill>
      </fill>
    </dxf>
    <dxf>
      <font>
        <b val="0"/>
        <i val="0"/>
        <strike val="0"/>
        <condense val="0"/>
        <extend val="0"/>
        <outline val="0"/>
        <shadow val="0"/>
        <u val="none"/>
        <vertAlign val="baseline"/>
        <sz val="12"/>
        <color rgb="FF434343"/>
        <name val="Raleway"/>
        <scheme val="none"/>
      </font>
      <fill>
        <patternFill patternType="none">
          <fgColor indexed="64"/>
          <bgColor indexed="65"/>
        </patternFill>
      </fill>
      <protection locked="0" hidden="0"/>
    </dxf>
    <dxf>
      <font>
        <b val="0"/>
        <i val="0"/>
        <strike val="0"/>
        <condense val="0"/>
        <extend val="0"/>
        <outline val="0"/>
        <shadow val="0"/>
        <u val="none"/>
        <vertAlign val="baseline"/>
        <sz val="12"/>
        <color rgb="FF434343"/>
        <name val="Raleway"/>
        <scheme val="none"/>
      </font>
      <fill>
        <patternFill patternType="none">
          <fgColor indexed="64"/>
          <bgColor indexed="65"/>
        </patternFill>
      </fill>
      <protection locked="0" hidden="0"/>
    </dxf>
    <dxf>
      <font>
        <b/>
        <i val="0"/>
        <strike val="0"/>
        <condense val="0"/>
        <extend val="0"/>
        <outline val="0"/>
        <shadow val="0"/>
        <u val="none"/>
        <vertAlign val="baseline"/>
        <sz val="12"/>
        <color rgb="FF434343"/>
        <name val="Raleway"/>
        <scheme val="none"/>
      </font>
      <fill>
        <patternFill patternType="none">
          <fgColor indexed="64"/>
          <bgColor indexed="65"/>
        </patternFill>
      </fill>
      <protection locked="0" hidden="0"/>
    </dxf>
    <dxf>
      <font>
        <b val="0"/>
        <i val="0"/>
        <strike val="0"/>
        <condense val="0"/>
        <extend val="0"/>
        <outline val="0"/>
        <shadow val="0"/>
        <u val="none"/>
        <vertAlign val="baseline"/>
        <sz val="10"/>
        <color auto="1"/>
        <name val="Raleway"/>
        <scheme val="none"/>
      </font>
      <fill>
        <patternFill patternType="none">
          <fgColor indexed="64"/>
          <bgColor indexed="65"/>
        </patternFill>
      </fill>
    </dxf>
    <dxf>
      <font>
        <b/>
        <i val="0"/>
        <strike val="0"/>
        <condense val="0"/>
        <extend val="0"/>
        <outline val="0"/>
        <shadow val="0"/>
        <u val="none"/>
        <vertAlign val="baseline"/>
        <sz val="18"/>
        <color auto="1"/>
        <name val="Raleway"/>
        <scheme val="none"/>
      </font>
      <fill>
        <patternFill patternType="none">
          <fgColor indexed="64"/>
          <bgColor indexed="65"/>
        </patternFill>
      </fill>
      <alignment horizontal="center" vertical="center" textRotation="0" wrapText="0" indent="0" justifyLastLine="0" shrinkToFit="0" readingOrder="0"/>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alignment vertical="center"/>
    </dxf>
    <dxf>
      <alignment wrapText="1"/>
    </dxf>
    <dxf>
      <alignment wrapText="1"/>
    </dxf>
    <dxf>
      <border>
        <left style="thin">
          <color theme="0" tint="-0.249977111117893"/>
        </left>
        <top style="thin">
          <color theme="0" tint="-0.249977111117893"/>
        </top>
        <vertical style="thin">
          <color theme="0" tint="-0.249977111117893"/>
        </vertical>
        <horizontal style="thin">
          <color theme="0" tint="-0.249977111117893"/>
        </horizontal>
      </border>
    </dxf>
    <dxf>
      <alignment horizontal="right"/>
    </dxf>
    <dxf>
      <alignment vertical="center" indent="0"/>
    </dxf>
    <dxf>
      <alignment horizontal="center"/>
    </dxf>
    <dxf>
      <alignment horizontal="center"/>
    </dxf>
    <dxf>
      <alignment vertical="center" indent="0"/>
    </dxf>
    <dxf>
      <alignment vertical="center" indent="0"/>
    </dxf>
    <dxf>
      <alignment vertical="center"/>
    </dxf>
    <dxf>
      <alignment vertical="center"/>
    </dxf>
    <dxf>
      <alignment vertical="center"/>
    </dxf>
    <dxf>
      <alignment vertical="top" indent="0"/>
    </dxf>
    <dxf>
      <alignment vertical="top" indent="0"/>
    </dxf>
    <dxf>
      <alignment vertical="top" indent="0"/>
    </dxf>
    <dxf>
      <border>
        <left style="thin">
          <color theme="0" tint="-0.249977111117893"/>
        </left>
        <right style="thin">
          <color theme="0" tint="-0.249977111117893"/>
        </right>
        <bottom style="thin">
          <color theme="0" tint="-0.249977111117893"/>
        </bottom>
        <vertical style="thin">
          <color theme="0" tint="-0.249977111117893"/>
        </vertical>
        <horizontal style="thin">
          <color theme="0" tint="-0.249977111117893"/>
        </horizontal>
      </border>
    </dxf>
    <dxf>
      <alignment horizontal="left" indent="1"/>
    </dxf>
    <dxf>
      <border>
        <left style="thin">
          <color theme="0" tint="-0.249977111117893"/>
        </left>
        <right style="thin">
          <color theme="0" tint="-0.249977111117893"/>
        </right>
        <top style="thin">
          <color theme="0" tint="-0.249977111117893"/>
        </top>
        <bottom style="thin">
          <color theme="0" tint="-0.249977111117893"/>
        </bottom>
        <vertical style="thin">
          <color theme="0" tint="-0.249977111117893"/>
        </vertical>
        <horizontal style="thin">
          <color theme="0" tint="-0.249977111117893"/>
        </horizontal>
      </border>
    </dxf>
    <dxf>
      <border>
        <left style="thin">
          <color theme="0" tint="-0.249977111117893"/>
        </left>
        <right style="thin">
          <color theme="0" tint="-0.249977111117893"/>
        </right>
        <top style="thin">
          <color theme="0" tint="-0.249977111117893"/>
        </top>
        <bottom style="thin">
          <color theme="0" tint="-0.249977111117893"/>
        </bottom>
        <vertical style="thin">
          <color theme="0" tint="-0.249977111117893"/>
        </vertical>
        <horizontal style="thin">
          <color theme="0" tint="-0.249977111117893"/>
        </horizontal>
      </border>
    </dxf>
    <dxf>
      <border>
        <left style="thin">
          <color theme="0" tint="-0.249977111117893"/>
        </left>
        <right style="thin">
          <color theme="0" tint="-0.249977111117893"/>
        </right>
        <top style="thin">
          <color theme="0" tint="-0.249977111117893"/>
        </top>
        <bottom style="thin">
          <color theme="0" tint="-0.249977111117893"/>
        </bottom>
        <vertical style="thin">
          <color theme="0" tint="-0.249977111117893"/>
        </vertical>
        <horizontal style="thin">
          <color theme="0" tint="-0.249977111117893"/>
        </horizontal>
      </border>
    </dxf>
    <dxf>
      <alignment wrapText="1"/>
    </dxf>
    <dxf>
      <alignment horizontal="right" indent="1"/>
    </dxf>
    <dxf>
      <alignment horizontal="right" indent="1"/>
    </dxf>
    <dxf>
      <alignment horizontal="right" indent="1"/>
    </dxf>
    <dxf>
      <alignment indent="1"/>
    </dxf>
    <dxf>
      <alignment indent="1"/>
    </dxf>
    <dxf>
      <alignment horizontal="right" indent="2"/>
    </dxf>
    <dxf>
      <alignment horizontal="right" indent="2"/>
    </dxf>
    <dxf>
      <alignment horizontal="right" indent="2"/>
    </dxf>
    <dxf>
      <border>
        <left style="thin">
          <color indexed="64"/>
        </left>
        <right style="thin">
          <color indexed="64"/>
        </right>
        <bottom style="thin">
          <color indexed="64"/>
        </bottom>
      </border>
    </dxf>
    <dxf>
      <border>
        <left style="thin">
          <color indexed="64"/>
        </left>
        <right style="thin">
          <color indexed="64"/>
        </right>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alignment horizontal="center"/>
    </dxf>
    <dxf>
      <alignment horizontal="center"/>
    </dxf>
    <dxf>
      <alignment vertical="center"/>
    </dxf>
    <dxf>
      <alignment vertical="center"/>
    </dxf>
    <dxf>
      <font>
        <sz val="14"/>
      </font>
    </dxf>
    <dxf>
      <font>
        <sz val="14"/>
      </font>
    </dxf>
    <dxf>
      <numFmt numFmtId="3" formatCode="#,##0"/>
    </dxf>
    <dxf>
      <font>
        <name val="Raleway"/>
      </font>
    </dxf>
    <dxf>
      <numFmt numFmtId="0" formatCode="General"/>
      <border diagonalUp="0" diagonalDown="0" outline="0">
        <left style="thin">
          <color theme="0" tint="-0.249977111117893"/>
        </left>
        <right/>
        <top style="thin">
          <color theme="0" tint="-0.249977111117893"/>
        </top>
        <bottom style="thin">
          <color theme="0" tint="-0.249977111117893"/>
        </bottom>
      </border>
      <protection locked="0" hidden="0"/>
    </dxf>
    <dxf>
      <font>
        <b val="0"/>
        <i val="0"/>
        <strike val="0"/>
        <condense val="0"/>
        <extend val="0"/>
        <outline val="0"/>
        <shadow val="0"/>
        <u val="none"/>
        <vertAlign val="baseline"/>
        <sz val="12"/>
        <color rgb="FF434343"/>
        <name val="Calibri"/>
        <scheme val="none"/>
      </font>
      <numFmt numFmtId="178" formatCode="#,##0.00\ &quot;€&quot;"/>
      <fill>
        <patternFill patternType="none">
          <fgColor indexed="64"/>
          <bgColor indexed="65"/>
        </patternFill>
      </fill>
      <alignment horizontal="right" vertical="center" textRotation="0" wrapText="0" indent="0" justifyLastLine="0" shrinkToFit="0" readingOrder="0"/>
      <border diagonalUp="0" diagonalDown="0" outline="0">
        <left style="thin">
          <color theme="0" tint="-0.249977111117893"/>
        </left>
        <right style="thin">
          <color theme="0" tint="-0.249977111117893"/>
        </right>
        <top style="thin">
          <color theme="0" tint="-0.249977111117893"/>
        </top>
        <bottom style="thin">
          <color theme="0" tint="-0.249977111117893"/>
        </bottom>
      </border>
      <protection locked="1" hidden="0"/>
    </dxf>
    <dxf>
      <font>
        <b val="0"/>
        <i val="0"/>
        <strike val="0"/>
        <condense val="0"/>
        <extend val="0"/>
        <outline val="0"/>
        <shadow val="0"/>
        <u val="none"/>
        <vertAlign val="baseline"/>
        <sz val="12"/>
        <color theme="1"/>
        <name val="Calibri"/>
        <scheme val="none"/>
      </font>
      <numFmt numFmtId="178" formatCode="#,##0.00\ &quot;€&quot;"/>
      <fill>
        <patternFill patternType="none">
          <fgColor indexed="64"/>
          <bgColor indexed="65"/>
        </patternFill>
      </fill>
      <alignment horizontal="right" vertical="center" textRotation="0" wrapText="0" indent="0" justifyLastLine="0" shrinkToFit="0" readingOrder="0"/>
      <border diagonalUp="0" diagonalDown="0" outline="0">
        <left style="thin">
          <color theme="0" tint="-0.249977111117893"/>
        </left>
        <right style="thin">
          <color theme="0" tint="-0.249977111117893"/>
        </right>
        <top style="thin">
          <color theme="0" tint="-0.249977111117893"/>
        </top>
        <bottom style="thin">
          <color theme="0" tint="-0.249977111117893"/>
        </bottom>
      </border>
      <protection locked="1" hidden="0"/>
    </dxf>
    <dxf>
      <font>
        <b val="0"/>
        <i val="0"/>
        <strike val="0"/>
        <condense val="0"/>
        <extend val="0"/>
        <outline val="0"/>
        <shadow val="0"/>
        <u val="none"/>
        <vertAlign val="baseline"/>
        <sz val="10"/>
        <color auto="1"/>
        <name val="Arial"/>
        <scheme val="none"/>
      </font>
      <fill>
        <patternFill patternType="none">
          <fgColor indexed="64"/>
          <bgColor indexed="65"/>
        </patternFill>
      </fill>
      <border diagonalUp="0" diagonalDown="0" outline="0">
        <left style="thin">
          <color theme="0" tint="-0.249977111117893"/>
        </left>
        <right style="thin">
          <color theme="0" tint="-0.249977111117893"/>
        </right>
        <top style="thin">
          <color theme="0" tint="-0.249977111117893"/>
        </top>
        <bottom style="thin">
          <color theme="0" tint="-0.249977111117893"/>
        </bottom>
      </border>
      <protection locked="0" hidden="0"/>
    </dxf>
    <dxf>
      <alignment horizontal="center"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fill>
        <patternFill patternType="none">
          <fgColor indexed="64"/>
          <bgColor indexed="65"/>
        </patternFill>
      </fill>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fill>
        <patternFill patternType="none">
          <fgColor indexed="64"/>
          <bgColor indexed="65"/>
        </patternFill>
      </fill>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fill>
        <patternFill patternType="none">
          <fgColor indexed="64"/>
          <bgColor indexed="65"/>
        </patternFill>
      </fill>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numFmt numFmtId="19" formatCode="dd/mm/yyyy"/>
      <alignment horizontal="center" vertical="bottom" textRotation="0" wrapText="0" indent="0" justifyLastLine="0" shrinkToFit="0" readingOrder="0"/>
      <border diagonalUp="0" diagonalDown="0" outline="0">
        <left style="thin">
          <color theme="0" tint="-0.249977111117893"/>
        </left>
        <right style="thin">
          <color theme="0" tint="-0.249977111117893"/>
        </right>
        <top style="thin">
          <color theme="0" tint="-0.249977111117893"/>
        </top>
        <bottom style="thin">
          <color theme="0" tint="-0.249977111117893"/>
        </bottom>
      </border>
      <protection locked="0" hidden="0"/>
    </dxf>
    <dxf>
      <numFmt numFmtId="19" formatCode="dd/mm/yyyy"/>
      <border diagonalUp="0" diagonalDown="0" outline="0">
        <left/>
        <right style="thin">
          <color theme="0" tint="-0.249977111117893"/>
        </right>
        <top style="thin">
          <color theme="0" tint="-0.249977111117893"/>
        </top>
        <bottom style="thin">
          <color theme="0" tint="-0.249977111117893"/>
        </bottom>
      </border>
      <protection locked="0" hidden="0"/>
    </dxf>
    <dxf>
      <border outline="0">
        <top style="thin">
          <color theme="0" tint="-0.249977111117893"/>
        </top>
      </border>
    </dxf>
    <dxf>
      <border outline="0">
        <left style="thin">
          <color theme="0" tint="-0.249977111117893"/>
        </left>
        <right style="thin">
          <color theme="0" tint="-0.249977111117893"/>
        </right>
        <top style="thin">
          <color theme="0" tint="-0.249977111117893"/>
        </top>
        <bottom style="thin">
          <color theme="0" tint="-0.249977111117893"/>
        </bottom>
      </border>
    </dxf>
    <dxf>
      <border outline="0">
        <bottom style="thin">
          <color theme="0" tint="-0.249977111117893"/>
        </bottom>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font>
        <b val="0"/>
        <i val="0"/>
        <strike val="0"/>
        <condense val="0"/>
        <extend val="0"/>
        <outline val="0"/>
        <shadow val="0"/>
        <u val="none"/>
        <vertAlign val="baseline"/>
        <sz val="12"/>
        <color rgb="FF434343"/>
        <name val="Calibri"/>
        <family val="2"/>
        <scheme val="none"/>
      </font>
      <numFmt numFmtId="178"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78"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78"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78"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78"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78"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78"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78"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78"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78"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78"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78"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78"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78"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78"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78"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78"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78"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78"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78"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78"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78"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78"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0"/>
        <color rgb="FFFF0000"/>
        <name val="Arial"/>
        <family val="2"/>
        <scheme val="none"/>
      </font>
      <numFmt numFmtId="177" formatCode="#,##0.00\ [$€-484];\-#,##0.00\ [$€-484]"/>
      <fill>
        <patternFill patternType="none">
          <fgColor indexed="64"/>
          <bgColor indexed="65"/>
        </patternFill>
      </fill>
      <alignment horizontal="center"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0"/>
        <color auto="1"/>
        <name val="Arial"/>
        <family val="2"/>
        <scheme val="none"/>
      </font>
      <fill>
        <patternFill patternType="none">
          <fgColor indexed="64"/>
          <bgColor indexed="65"/>
        </patternFill>
      </fill>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0"/>
        <color auto="1"/>
        <name val="Arial"/>
        <family val="2"/>
        <scheme val="none"/>
      </font>
      <fill>
        <patternFill patternType="none">
          <fgColor indexed="64"/>
          <bgColor indexed="65"/>
        </patternFill>
      </fill>
      <alignment horizontal="center"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0"/>
        <color auto="1"/>
        <name val="Arial"/>
        <family val="2"/>
        <scheme val="none"/>
      </font>
      <fill>
        <patternFill patternType="none">
          <fgColor indexed="64"/>
          <bgColor indexed="65"/>
        </patternFill>
      </fill>
      <alignment horizontal="center"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protection locked="0" hidden="0"/>
    </dxf>
    <dxf>
      <font>
        <b val="0"/>
        <i val="0"/>
        <strike val="0"/>
        <condense val="0"/>
        <extend val="0"/>
        <outline val="0"/>
        <shadow val="0"/>
        <u val="none"/>
        <vertAlign val="baseline"/>
        <sz val="12"/>
        <color rgb="FF434343"/>
        <name val="Calibri"/>
        <family val="2"/>
        <scheme val="none"/>
      </font>
      <fill>
        <patternFill patternType="none">
          <fgColor indexed="64"/>
          <bgColor indexed="65"/>
        </patternFill>
      </fill>
      <border diagonalUp="0" diagonalDown="0" outline="0">
        <left style="thin">
          <color theme="0" tint="-0.249977111117893"/>
        </left>
        <right style="thin">
          <color theme="0" tint="-0.249977111117893"/>
        </right>
        <top style="thin">
          <color theme="0" tint="-0.249977111117893"/>
        </top>
        <bottom/>
      </border>
      <protection locked="0" hidden="0"/>
    </dxf>
    <dxf>
      <font>
        <b val="0"/>
        <i val="0"/>
        <strike val="0"/>
        <condense val="0"/>
        <extend val="0"/>
        <outline val="0"/>
        <shadow val="0"/>
        <u val="none"/>
        <vertAlign val="baseline"/>
        <sz val="12"/>
        <color rgb="FF434343"/>
        <name val="Calibri"/>
        <family val="2"/>
        <scheme val="none"/>
      </font>
      <fill>
        <patternFill patternType="none">
          <fgColor indexed="64"/>
          <bgColor indexed="65"/>
        </patternFill>
      </fill>
      <alignment horizontal="left" vertical="bottom" textRotation="0" wrapText="0" indent="0" justifyLastLine="0" shrinkToFit="0" readingOrder="0"/>
      <border diagonalUp="0" diagonalDown="0" outline="0">
        <left style="thin">
          <color theme="0" tint="-0.249977111117893"/>
        </left>
        <right style="thin">
          <color theme="0" tint="-0.249977111117893"/>
        </right>
        <top style="thin">
          <color theme="0" tint="-0.249977111117893"/>
        </top>
        <bottom/>
      </border>
      <protection locked="0" hidden="0"/>
    </dxf>
    <dxf>
      <numFmt numFmtId="19" formatCode="dd/mm/yyyy"/>
      <border diagonalUp="0" diagonalDown="0" outline="0">
        <left style="thin">
          <color theme="0" tint="-0.249977111117893"/>
        </left>
        <right style="thin">
          <color theme="0" tint="-0.249977111117893"/>
        </right>
        <top style="thin">
          <color theme="0" tint="-0.249977111117893"/>
        </top>
        <bottom/>
      </border>
      <protection locked="0" hidden="0"/>
    </dxf>
    <dxf>
      <numFmt numFmtId="19" formatCode="dd/mm/yyyy"/>
      <border diagonalUp="0" diagonalDown="0">
        <left style="thin">
          <color theme="0" tint="-0.249977111117893"/>
        </left>
        <right style="thin">
          <color theme="0" tint="-0.249977111117893"/>
        </right>
        <top style="thin">
          <color theme="0" tint="-0.249977111117893"/>
        </top>
        <bottom/>
        <vertical/>
        <horizontal/>
      </border>
      <protection locked="0" hidden="0"/>
    </dxf>
    <dxf>
      <numFmt numFmtId="19" formatCode="dd/mm/yyyy"/>
      <border diagonalUp="0" diagonalDown="0">
        <left/>
        <right style="thin">
          <color theme="0" tint="-0.249977111117893"/>
        </right>
        <top style="thin">
          <color theme="0" tint="-0.249977111117893"/>
        </top>
        <bottom/>
        <vertical/>
        <horizontal/>
      </border>
      <protection locked="0" hidden="0"/>
    </dxf>
    <dxf>
      <border outline="0">
        <top style="thin">
          <color theme="0" tint="-0.249977111117893"/>
        </top>
      </border>
    </dxf>
    <dxf>
      <border outline="0">
        <left style="thin">
          <color theme="0" tint="-0.249977111117893"/>
        </left>
        <right style="thin">
          <color theme="0" tint="-0.249977111117893"/>
        </right>
        <top style="thin">
          <color theme="0" tint="-0.249977111117893"/>
        </top>
        <bottom style="thin">
          <color theme="0" tint="-0.249977111117893"/>
        </bottom>
      </border>
    </dxf>
    <dxf>
      <font>
        <b val="0"/>
        <i val="0"/>
        <strike val="0"/>
        <condense val="0"/>
        <extend val="0"/>
        <outline val="0"/>
        <shadow val="0"/>
        <u val="none"/>
        <vertAlign val="baseline"/>
        <sz val="12"/>
        <color rgb="FF434343"/>
        <name val="Calibri"/>
        <family val="2"/>
        <scheme val="none"/>
      </font>
      <fill>
        <patternFill patternType="none">
          <fgColor indexed="64"/>
          <bgColor indexed="65"/>
        </patternFill>
      </fill>
      <alignment horizontal="right" vertical="center" textRotation="0" wrapText="0" indent="0" justifyLastLine="0" shrinkToFit="0" readingOrder="0"/>
    </dxf>
    <dxf>
      <border outline="0">
        <bottom style="thin">
          <color theme="0" tint="-0.249977111117893"/>
        </bottom>
      </border>
    </dxf>
    <dxf>
      <font>
        <b val="0"/>
        <i val="0"/>
        <strike val="0"/>
        <condense val="0"/>
        <extend val="0"/>
        <outline val="0"/>
        <shadow val="0"/>
        <u val="none"/>
        <vertAlign val="baseline"/>
        <sz val="12"/>
        <color auto="1"/>
        <name val="Raleway"/>
        <scheme val="none"/>
      </font>
      <fill>
        <patternFill patternType="none">
          <fgColor indexed="64"/>
          <bgColor indexed="65"/>
        </patternFill>
      </fill>
      <alignment horizontal="center" vertical="center" textRotation="0" wrapText="1" indent="0" justifyLastLine="0" shrinkToFit="0" readingOrder="0"/>
      <border diagonalUp="0" diagonalDown="0" outline="0">
        <left style="thin">
          <color theme="0" tint="-0.249977111117893"/>
        </left>
        <right style="thin">
          <color theme="0" tint="-0.249977111117893"/>
        </right>
        <top/>
        <bottom/>
      </border>
    </dxf>
    <dxf>
      <numFmt numFmtId="0" formatCode="General"/>
      <border diagonalUp="0" diagonalDown="0" outline="0">
        <left style="thin">
          <color theme="0" tint="-0.249977111117893"/>
        </left>
        <right/>
        <top style="thin">
          <color theme="0" tint="-0.249977111117893"/>
        </top>
        <bottom style="thin">
          <color theme="0" tint="-0.249977111117893"/>
        </bottom>
      </border>
      <protection locked="0" hidden="0"/>
    </dxf>
    <dxf>
      <font>
        <b val="0"/>
        <i val="0"/>
        <strike val="0"/>
        <condense val="0"/>
        <extend val="0"/>
        <outline val="0"/>
        <shadow val="0"/>
        <u val="none"/>
        <vertAlign val="baseline"/>
        <sz val="12"/>
        <color rgb="FF434343"/>
        <name val="Calibri"/>
        <scheme val="none"/>
      </font>
      <numFmt numFmtId="178" formatCode="#,##0.00\ &quot;€&quot;"/>
      <fill>
        <patternFill patternType="none">
          <fgColor indexed="64"/>
          <bgColor indexed="65"/>
        </patternFill>
      </fill>
      <alignment horizontal="right" vertical="center" textRotation="0" wrapText="0" indent="0" justifyLastLine="0" shrinkToFit="0" readingOrder="0"/>
      <border diagonalUp="0" diagonalDown="0" outline="0">
        <left style="thin">
          <color theme="0" tint="-0.249977111117893"/>
        </left>
        <right style="thin">
          <color theme="0" tint="-0.249977111117893"/>
        </right>
        <top style="thin">
          <color theme="0" tint="-0.249977111117893"/>
        </top>
        <bottom style="thin">
          <color theme="0" tint="-0.249977111117893"/>
        </bottom>
      </border>
      <protection locked="1" hidden="0"/>
    </dxf>
    <dxf>
      <font>
        <b val="0"/>
        <i val="0"/>
        <strike val="0"/>
        <condense val="0"/>
        <extend val="0"/>
        <outline val="0"/>
        <shadow val="0"/>
        <u val="none"/>
        <vertAlign val="baseline"/>
        <sz val="12"/>
        <color theme="1"/>
        <name val="Calibri"/>
        <scheme val="none"/>
      </font>
      <numFmt numFmtId="178" formatCode="#,##0.00\ &quot;€&quot;"/>
      <fill>
        <patternFill patternType="none">
          <fgColor indexed="64"/>
          <bgColor indexed="65"/>
        </patternFill>
      </fill>
      <alignment horizontal="right" vertical="center" textRotation="0" wrapText="0" indent="0" justifyLastLine="0" shrinkToFit="0" readingOrder="0"/>
      <border diagonalUp="0" diagonalDown="0" outline="0">
        <left style="thin">
          <color theme="0" tint="-0.249977111117893"/>
        </left>
        <right style="thin">
          <color theme="0" tint="-0.249977111117893"/>
        </right>
        <top style="thin">
          <color theme="0" tint="-0.249977111117893"/>
        </top>
        <bottom style="thin">
          <color theme="0" tint="-0.249977111117893"/>
        </bottom>
      </border>
      <protection locked="1" hidden="0"/>
    </dxf>
    <dxf>
      <font>
        <b val="0"/>
        <i val="0"/>
        <strike val="0"/>
        <condense val="0"/>
        <extend val="0"/>
        <outline val="0"/>
        <shadow val="0"/>
        <u val="none"/>
        <vertAlign val="baseline"/>
        <sz val="10"/>
        <color auto="1"/>
        <name val="Arial"/>
        <scheme val="none"/>
      </font>
      <fill>
        <patternFill patternType="none">
          <fgColor indexed="64"/>
          <bgColor indexed="65"/>
        </patternFill>
      </fill>
      <border diagonalUp="0" diagonalDown="0" outline="0">
        <left style="thin">
          <color theme="0" tint="-0.249977111117893"/>
        </left>
        <right style="thin">
          <color theme="0" tint="-0.249977111117893"/>
        </right>
        <top style="thin">
          <color theme="0" tint="-0.249977111117893"/>
        </top>
        <bottom style="thin">
          <color theme="0" tint="-0.249977111117893"/>
        </bottom>
      </border>
      <protection locked="0" hidden="0"/>
    </dxf>
    <dxf>
      <alignment horizontal="center"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fill>
        <patternFill patternType="none">
          <fgColor indexed="64"/>
          <bgColor indexed="65"/>
        </patternFill>
      </fill>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fill>
        <patternFill patternType="none">
          <fgColor indexed="64"/>
          <bgColor indexed="65"/>
        </patternFill>
      </fill>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fill>
        <patternFill patternType="none">
          <fgColor indexed="64"/>
          <bgColor indexed="65"/>
        </patternFill>
      </fill>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numFmt numFmtId="19" formatCode="dd/mm/yyyy"/>
      <alignment horizontal="center"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numFmt numFmtId="19" formatCode="dd/mm/yyyy"/>
      <border diagonalUp="0" diagonalDown="0">
        <left/>
        <right style="thin">
          <color theme="0" tint="-0.249977111117893"/>
        </right>
        <top style="thin">
          <color theme="0" tint="-0.249977111117893"/>
        </top>
        <bottom style="thin">
          <color theme="0" tint="-0.249977111117893"/>
        </bottom>
        <vertical/>
        <horizontal/>
      </border>
      <protection locked="0" hidden="0"/>
    </dxf>
    <dxf>
      <numFmt numFmtId="0" formatCode="General"/>
      <border diagonalUp="0" diagonalDown="0">
        <left/>
        <right style="thin">
          <color theme="0" tint="-0.249977111117893"/>
        </right>
        <top style="thin">
          <color theme="0" tint="-0.249977111117893"/>
        </top>
        <bottom style="thin">
          <color theme="0" tint="-0.249977111117893"/>
        </bottom>
        <vertical/>
        <horizontal/>
      </border>
      <protection locked="0" hidden="0"/>
    </dxf>
    <dxf>
      <border outline="0">
        <top style="thin">
          <color rgb="FFBFBFBF"/>
        </top>
      </border>
    </dxf>
    <dxf>
      <border outline="0">
        <left style="thin">
          <color rgb="FFBFBFBF"/>
        </left>
        <right style="thin">
          <color rgb="FFBFBFBF"/>
        </right>
        <top style="thin">
          <color rgb="FFBFBFBF"/>
        </top>
        <bottom style="thin">
          <color rgb="FFBFBFBF"/>
        </bottom>
      </border>
    </dxf>
    <dxf>
      <border outline="0">
        <bottom style="thin">
          <color rgb="FFBFBFBF"/>
        </bottom>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s>
  <tableStyles count="1" defaultTableStyle="TableStyleMedium2" defaultPivotStyle="PivotStyleLight16">
    <tableStyle name="Style de tableau 1" pivot="0" count="0" xr9:uid="{00000000-0011-0000-FFFF-FFFF00000000}"/>
  </tableStyles>
  <colors>
    <indexedColors>
      <rgbColor rgb="FF000000"/>
      <rgbColor rgb="FFFFFFFF"/>
      <rgbColor rgb="FFFF0000"/>
      <rgbColor rgb="FF00FF00"/>
      <rgbColor rgb="FF0000EE"/>
      <rgbColor rgb="FFFFFF00"/>
      <rgbColor rgb="FFD10EB7"/>
      <rgbColor rgb="FFF2F2F2"/>
      <rgbColor rgb="FF9C0006"/>
      <rgbColor rgb="FF006600"/>
      <rgbColor rgb="FF000080"/>
      <rgbColor rgb="FF996600"/>
      <rgbColor rgb="FFE00000"/>
      <rgbColor rgb="FF008080"/>
      <rgbColor rgb="FFC7C7C7"/>
      <rgbColor rgb="FF808080"/>
      <rgbColor rgb="FF8F93C7"/>
      <rgbColor rgb="FFDE2727"/>
      <rgbColor rgb="FFFFFFCC"/>
      <rgbColor rgb="FFD5F1F6"/>
      <rgbColor rgb="FF660066"/>
      <rgbColor rgb="FFE756A1"/>
      <rgbColor rgb="FF0066CC"/>
      <rgbColor rgb="FFD9D9D9"/>
      <rgbColor rgb="FF000080"/>
      <rgbColor rgb="FFFF00FF"/>
      <rgbColor rgb="FFFFF2CC"/>
      <rgbColor rgb="FF00FFFF"/>
      <rgbColor rgb="FF800080"/>
      <rgbColor rgb="FFCC0000"/>
      <rgbColor rgb="FF008080"/>
      <rgbColor rgb="FF0000FF"/>
      <rgbColor rgb="FF00B0F0"/>
      <rgbColor rgb="FFC6EFCE"/>
      <rgbColor rgb="FFCCFFCC"/>
      <rgbColor rgb="FFFFFF93"/>
      <rgbColor rgb="FF87D1D1"/>
      <rgbColor rgb="FFFFC7CE"/>
      <rgbColor rgb="FFDDDDDD"/>
      <rgbColor rgb="FFFFCCCC"/>
      <rgbColor rgb="FF777777"/>
      <rgbColor rgb="FF9DF5CF"/>
      <rgbColor rgb="FFEBEBEB"/>
      <rgbColor rgb="FFFFFFD5"/>
      <rgbColor rgb="FFEDEDED"/>
      <rgbColor rgb="FFFF6600"/>
      <rgbColor rgb="FF6771B0"/>
      <rgbColor rgb="FF9B9C9C"/>
      <rgbColor rgb="FF003366"/>
      <rgbColor rgb="FF00B050"/>
      <rgbColor rgb="FF006100"/>
      <rgbColor rgb="FF434343"/>
      <rgbColor rgb="FFC9211E"/>
      <rgbColor rgb="FFED1C24"/>
      <rgbColor rgb="FF333399"/>
      <rgbColor rgb="FF333333"/>
      <rgbColor rgb="00003366"/>
      <rgbColor rgb="00339966"/>
      <rgbColor rgb="00003300"/>
      <rgbColor rgb="00333300"/>
      <rgbColor rgb="00993300"/>
      <rgbColor rgb="00993366"/>
      <rgbColor rgb="00333399"/>
      <rgbColor rgb="00333333"/>
    </indexedColors>
    <mruColors>
      <color rgb="FFFB9E90"/>
      <color rgb="FFD2FC9B"/>
      <color rgb="FFD5F1F6"/>
      <color rgb="FFE23D37"/>
      <color rgb="FF6DB2B1"/>
      <color rgb="FFFFFF93"/>
      <color rgb="FFFF732D"/>
      <color rgb="FFBBBE9C"/>
      <color rgb="FF80F294"/>
      <color rgb="FFB8B7F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18"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externalLink" Target="externalLinks/externalLink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pivotCacheDefinition" Target="pivotCache/pivotCacheDefinition3.xml"/><Relationship Id="rId20" Type="http://schemas.openxmlformats.org/officeDocument/2006/relationships/sheetMetadata" Target="metadata.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pivotCacheDefinition" Target="pivotCache/pivotCacheDefinition2.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pivotCacheDefinition" Target="pivotCache/pivotCacheDefinition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tephanie/Desktop/2%20activit&#233;%20SP/C152D502/Calcul%20des%20prix%20-%20v3.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Stephanie/Desktop/2%20activit&#233;%20SP/Feuil1"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Stephanie/Desktop/2%20activit&#233;%20SP/91CD8F8E/Rambaud_Calcul%20des%20prix_Fabrication_AEV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ata"/>
    </sheetNames>
    <sheetDataSet>
      <sheetData sheetId="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s>
    <sheetDataSet>
      <sheetData sheetId="0"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ût de revient par article"/>
    </sheetNames>
    <sheetDataSet>
      <sheetData sheetId="0" refreshError="1"/>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_rels/pivotCacheDefinition3.xml.rels><?xml version="1.0" encoding="UTF-8" standalone="yes"?>
<Relationships xmlns="http://schemas.openxmlformats.org/package/2006/relationships"><Relationship Id="rId1" Type="http://schemas.openxmlformats.org/officeDocument/2006/relationships/pivotCacheRecords" Target="pivotCacheRecords3.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Christel Valenza" refreshedDate="44335.424902430554" createdVersion="7" refreshedVersion="7" minRefreshableVersion="3" recordCount="180" xr:uid="{DC879FC1-9D41-074F-B56A-D452164F39AC}">
  <cacheSource type="worksheet">
    <worksheetSource name="t_depenses"/>
  </cacheSource>
  <cacheFields count="34">
    <cacheField name="Date" numFmtId="14">
      <sharedItems containsNonDate="0" containsDate="1" containsString="0" containsBlank="1" minDate="2020-01-19T00:00:00" maxDate="2021-06-11T00:00:00" count="67">
        <d v="2020-01-19T00:00:00"/>
        <d v="2020-01-22T00:00:00"/>
        <d v="2020-01-29T00:00:00"/>
        <d v="2020-02-01T00:00:00"/>
        <d v="2020-02-04T00:00:00"/>
        <d v="2020-02-08T00:00:00"/>
        <d v="2020-02-09T00:00:00"/>
        <d v="2021-02-09T00:00:00"/>
        <d v="2021-02-10T00:00:00"/>
        <d v="2020-02-12T00:00:00"/>
        <d v="2020-02-20T00:00:00"/>
        <d v="2020-02-27T00:00:00"/>
        <d v="2020-03-03T00:00:00"/>
        <d v="2020-03-13T00:00:00"/>
        <d v="2020-05-19T00:00:00"/>
        <d v="2020-05-27T00:00:00"/>
        <d v="2020-05-28T00:00:00"/>
        <d v="2020-06-04T00:00:00"/>
        <d v="2020-06-05T00:00:00"/>
        <d v="2021-06-09T00:00:00"/>
        <d v="2021-06-10T00:00:00"/>
        <d v="2020-06-22T00:00:00"/>
        <d v="2020-07-06T00:00:00"/>
        <d v="2020-08-03T00:00:00"/>
        <d v="2020-08-10T00:00:00"/>
        <d v="2020-08-01T00:00:00"/>
        <d v="2020-08-25T00:00:00"/>
        <d v="2020-09-04T00:00:00"/>
        <d v="2020-09-05T00:00:00"/>
        <d v="2020-09-06T00:00:00"/>
        <d v="2020-09-15T00:00:00"/>
        <d v="2020-09-16T00:00:00"/>
        <d v="2020-09-17T00:00:00"/>
        <d v="2020-09-18T00:00:00"/>
        <d v="2020-09-22T00:00:00"/>
        <d v="2020-09-30T00:00:00"/>
        <d v="2020-10-01T00:00:00"/>
        <d v="2020-10-02T00:00:00"/>
        <d v="2020-10-03T00:00:00"/>
        <d v="2020-10-04T00:00:00"/>
        <d v="2020-10-05T00:00:00"/>
        <d v="2020-10-08T00:00:00"/>
        <d v="2020-10-26T00:00:00"/>
        <d v="2020-10-28T00:00:00"/>
        <d v="2020-11-12T00:00:00"/>
        <d v="2020-11-17T00:00:00"/>
        <d v="2020-11-10T00:00:00"/>
        <d v="2020-11-24T00:00:00"/>
        <d v="2020-11-25T00:00:00"/>
        <d v="2020-12-02T00:00:00"/>
        <d v="2020-12-03T00:00:00"/>
        <d v="2020-12-04T00:00:00"/>
        <d v="2020-12-05T00:00:00"/>
        <d v="2020-12-06T00:00:00"/>
        <d v="2020-12-07T00:00:00"/>
        <d v="2020-12-11T00:00:00"/>
        <d v="2020-12-13T00:00:00"/>
        <d v="2020-12-14T00:00:00"/>
        <d v="2020-12-12T00:00:00"/>
        <d v="2020-12-16T00:00:00"/>
        <d v="2020-12-15T00:00:00"/>
        <d v="2020-12-17T00:00:00"/>
        <d v="2020-12-19T00:00:00"/>
        <d v="2020-12-21T00:00:00"/>
        <d v="2020-12-22T00:00:00"/>
        <d v="2020-12-28T00:00:00"/>
        <m/>
      </sharedItems>
      <fieldGroup par="33" base="0">
        <rangePr groupBy="months" startDate="2020-01-19T00:00:00" endDate="2021-06-11T00:00:00"/>
        <groupItems count="14">
          <s v="(vide)"/>
          <s v="janv"/>
          <s v="févr"/>
          <s v="mars"/>
          <s v="avr"/>
          <s v="mai"/>
          <s v="juin"/>
          <s v="juil"/>
          <s v="août"/>
          <s v="sept"/>
          <s v="oct"/>
          <s v="nov"/>
          <s v="déc"/>
          <s v="&gt;11/06/2021"/>
        </groupItems>
      </fieldGroup>
    </cacheField>
    <cacheField name="Référence de la pièce comptable" numFmtId="14">
      <sharedItems containsBlank="1"/>
    </cacheField>
    <cacheField name="Libéllé" numFmtId="14">
      <sharedItems containsNonDate="0" containsString="0" containsBlank="1"/>
    </cacheField>
    <cacheField name="Nature" numFmtId="176">
      <sharedItems containsBlank="1" count="10">
        <s v="Matières premières"/>
        <s v="Fournitures couture"/>
        <s v="Loyers et charges locatives "/>
        <s v="Assurances"/>
        <s v="Mobilier d'expo"/>
        <s v="Energie : eau, électricité, chauffage"/>
        <s v="Expo, frais de participation aux salons"/>
        <s v="Formation"/>
        <s v="Charges sociales de l'exploitant (URSSAF, CFE…)"/>
        <m/>
      </sharedItems>
    </cacheField>
    <cacheField name="Moyens de paiement" numFmtId="176">
      <sharedItems containsBlank="1"/>
    </cacheField>
    <cacheField name="Montant TTC" numFmtId="176">
      <sharedItems containsString="0" containsBlank="1" containsNumber="1" containsInteger="1" minValue="13" maxValue="875"/>
    </cacheField>
    <cacheField name="Colonne1" numFmtId="176">
      <sharedItems containsNonDate="0" containsString="0" containsBlank="1"/>
    </cacheField>
    <cacheField name="Colonne2" numFmtId="176">
      <sharedItems containsSemiMixedTypes="0" containsString="0" containsNumber="1" containsInteger="1" minValue="0" maxValue="875"/>
    </cacheField>
    <cacheField name="Contrôle calculs" numFmtId="177">
      <sharedItems/>
    </cacheField>
    <cacheField name="Matières premières" numFmtId="178">
      <sharedItems containsMixedTypes="1" containsNumber="1" containsInteger="1" minValue="0" maxValue="450"/>
    </cacheField>
    <cacheField name="Fournitures couture" numFmtId="178">
      <sharedItems containsMixedTypes="1" containsNumber="1" containsInteger="1" minValue="0" maxValue="430"/>
    </cacheField>
    <cacheField name="Sous-traitance" numFmtId="178">
      <sharedItems/>
    </cacheField>
    <cacheField name="Energie : eau, électricité, chauffage" numFmtId="178">
      <sharedItems containsMixedTypes="1" containsNumber="1" containsInteger="1" minValue="0" maxValue="875"/>
    </cacheField>
    <cacheField name="Mobilier d'expo" numFmtId="178">
      <sharedItems containsMixedTypes="1" containsNumber="1" containsInteger="1" minValue="0" maxValue="296"/>
    </cacheField>
    <cacheField name="Fournitures, petit outillage" numFmtId="178">
      <sharedItems/>
    </cacheField>
    <cacheField name="Fournitures administratives (bureau)" numFmtId="178">
      <sharedItems/>
    </cacheField>
    <cacheField name="Emballage et conditionnement (cartons, étiquettes…)" numFmtId="178">
      <sharedItems/>
    </cacheField>
    <cacheField name="Loyers et charges locatives " numFmtId="178">
      <sharedItems containsMixedTypes="1" containsNumber="1" containsInteger="1" minValue="0" maxValue="470"/>
    </cacheField>
    <cacheField name="Assurances" numFmtId="178">
      <sharedItems containsMixedTypes="1" containsNumber="1" containsInteger="1" minValue="0" maxValue="866"/>
    </cacheField>
    <cacheField name="Entretien (locaux, matériels)" numFmtId="178">
      <sharedItems/>
    </cacheField>
    <cacheField name="Frais de site Internet" numFmtId="178">
      <sharedItems/>
    </cacheField>
    <cacheField name="Frais postaux, téléphone, Internet" numFmtId="178">
      <sharedItems/>
    </cacheField>
    <cacheField name="Communication" numFmtId="178">
      <sharedItems/>
    </cacheField>
    <cacheField name="Formation" numFmtId="178">
      <sharedItems containsMixedTypes="1" containsNumber="1" containsInteger="1" minValue="0" maxValue="344"/>
    </cacheField>
    <cacheField name="Déplacements, réception" numFmtId="178">
      <sharedItems/>
    </cacheField>
    <cacheField name="Expo, frais de participation aux salons" numFmtId="178">
      <sharedItems containsMixedTypes="1" containsNumber="1" containsInteger="1" minValue="0" maxValue="164"/>
    </cacheField>
    <cacheField name="Retraite complémentaire" numFmtId="178">
      <sharedItems/>
    </cacheField>
    <cacheField name="Cotisations (adhésions)" numFmtId="178">
      <sharedItems/>
    </cacheField>
    <cacheField name="Impôts et taxes" numFmtId="178">
      <sharedItems/>
    </cacheField>
    <cacheField name="Rémunération du dirigeant" numFmtId="178">
      <sharedItems/>
    </cacheField>
    <cacheField name="Charges sociales de l'exploitant (URSSAF, CFE…)" numFmtId="178">
      <sharedItems containsMixedTypes="1" containsNumber="1" containsInteger="1" minValue="0" maxValue="0"/>
    </cacheField>
    <cacheField name="Frais bancaires" numFmtId="178">
      <sharedItems/>
    </cacheField>
    <cacheField name="Trimestres" numFmtId="0" databaseField="0">
      <fieldGroup base="0">
        <rangePr groupBy="quarters" startDate="2020-01-19T00:00:00" endDate="2021-06-11T00:00:00"/>
        <groupItems count="6">
          <s v="&lt;19/01/2020"/>
          <s v="Trimestre1"/>
          <s v="Trimestre2"/>
          <s v="Trimestre3"/>
          <s v="Trimestre4"/>
          <s v="&gt;11/06/2021"/>
        </groupItems>
      </fieldGroup>
    </cacheField>
    <cacheField name="Années" numFmtId="0" databaseField="0">
      <fieldGroup base="0">
        <rangePr groupBy="years" startDate="2020-01-19T00:00:00" endDate="2021-06-11T00:00:00"/>
        <groupItems count="4">
          <s v="&lt;19/01/2020"/>
          <s v="2020"/>
          <s v="2021"/>
          <s v="&gt;11/06/2021"/>
        </groupItems>
      </fieldGroup>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Christel Valenza" refreshedDate="44335.428395601855" createdVersion="7" refreshedVersion="7" minRefreshableVersion="3" recordCount="168" xr:uid="{FCEA5A45-0AA4-C640-B4A0-19ABA41A9F5C}">
  <cacheSource type="worksheet">
    <worksheetSource name="t_recettes5"/>
  </cacheSource>
  <cacheFields count="23">
    <cacheField name="Références" numFmtId="0">
      <sharedItems containsMixedTypes="1" containsNumber="1" containsInteger="1" minValue="0" maxValue="0" count="66">
        <s v="COU_BB"/>
        <s v="COU_XS_350"/>
        <s v="COU_S_350"/>
        <s v="COU_M_350"/>
        <s v="COU_L_350"/>
        <s v="COU_XL_350"/>
        <s v="COU_XS_500"/>
        <s v="COU_S_500"/>
        <s v="COU_M_500"/>
        <s v="COU_L_500"/>
        <s v="COU_XL_500"/>
        <s v="CO_PO"/>
        <s v="SUR_BB"/>
        <s v="SUR_XS_190"/>
        <s v="SUR_XS_200"/>
        <s v="SUR_S_190"/>
        <s v="SUR_S_200"/>
        <s v="SUR_M_190"/>
        <s v="SUR_M_200"/>
        <s v="SUR_L_190"/>
        <s v="SUR_L_200"/>
        <s v="SUR_XL_200"/>
        <s v="O_LU_S"/>
        <s v="O_LU_M"/>
        <s v="O_LU_L"/>
        <s v="O_LU_XL"/>
        <s v="O_ET_S"/>
        <s v="O_ET_M"/>
        <s v="O_ET_L"/>
        <s v="O_ET_XL"/>
        <s v="O_EP_S"/>
        <s v="O_MI_S"/>
        <s v="O_SA_S"/>
        <s v="O_LA_XS"/>
        <s v="O_MI_XS"/>
        <s v="O_EP_XS"/>
        <s v="O_SA_XS"/>
        <s v="T_LU_XS"/>
        <s v="T_LU_S"/>
        <s v="T_LU_M"/>
        <s v="T_LU_L"/>
        <s v="T_LU_XL"/>
        <s v="T_ET_S"/>
        <s v="T_ET_M"/>
        <s v="T_ET_L"/>
        <s v="T_ET_XL"/>
        <s v="MAT_BB"/>
        <s v="MAT_XS"/>
        <s v="MAT_S"/>
        <s v="EV_RO"/>
        <s v="EV_CA"/>
        <s v="SOL_XS"/>
        <s v="SOL_S"/>
        <s v="C_LIN_XS"/>
        <s v="C_LIN_S"/>
        <s v="C_FEU_XS"/>
        <s v="C_FEU_S"/>
        <s v="SEM_1"/>
        <s v="SEM_2"/>
        <s v="SEM_3"/>
        <s v="BON"/>
        <s v="SUR_MES"/>
        <s v="REC_MI"/>
        <s v="REC_EP"/>
        <s v="REC_SA"/>
        <n v="0"/>
      </sharedItems>
    </cacheField>
    <cacheField name="Date" numFmtId="14">
      <sharedItems containsNonDate="0" containsDate="1" containsString="0" containsBlank="1" minDate="2020-01-19T00:00:00" maxDate="2020-12-29T00:00:00" count="66">
        <d v="2020-01-19T00:00:00"/>
        <d v="2020-01-22T00:00:00"/>
        <d v="2020-01-29T00:00:00"/>
        <d v="2020-02-01T00:00:00"/>
        <d v="2020-02-04T00:00:00"/>
        <d v="2020-02-08T00:00:00"/>
        <d v="2020-02-09T00:00:00"/>
        <d v="2020-02-10T00:00:00"/>
        <d v="2020-02-12T00:00:00"/>
        <d v="2020-02-20T00:00:00"/>
        <d v="2020-02-27T00:00:00"/>
        <d v="2020-03-03T00:00:00"/>
        <d v="2020-03-13T00:00:00"/>
        <d v="2020-05-19T00:00:00"/>
        <d v="2020-05-27T00:00:00"/>
        <d v="2020-05-28T00:00:00"/>
        <d v="2020-06-04T00:00:00"/>
        <d v="2020-06-05T00:00:00"/>
        <d v="2020-06-09T00:00:00"/>
        <d v="2020-06-10T00:00:00"/>
        <d v="2020-06-22T00:00:00"/>
        <d v="2020-07-06T00:00:00"/>
        <d v="2020-08-03T00:00:00"/>
        <d v="2020-08-10T00:00:00"/>
        <d v="2020-08-01T00:00:00"/>
        <d v="2020-08-25T00:00:00"/>
        <d v="2020-09-04T00:00:00"/>
        <d v="2020-09-05T00:00:00"/>
        <d v="2020-09-06T00:00:00"/>
        <d v="2020-09-15T00:00:00"/>
        <d v="2020-09-16T00:00:00"/>
        <d v="2020-09-17T00:00:00"/>
        <d v="2020-09-18T00:00:00"/>
        <d v="2020-09-22T00:00:00"/>
        <d v="2020-09-30T00:00:00"/>
        <d v="2020-10-01T00:00:00"/>
        <d v="2020-10-02T00:00:00"/>
        <d v="2020-10-03T00:00:00"/>
        <d v="2020-10-04T00:00:00"/>
        <d v="2020-10-05T00:00:00"/>
        <d v="2020-10-08T00:00:00"/>
        <d v="2020-10-26T00:00:00"/>
        <d v="2020-10-28T00:00:00"/>
        <d v="2020-11-12T00:00:00"/>
        <d v="2020-11-17T00:00:00"/>
        <d v="2020-11-10T00:00:00"/>
        <d v="2020-11-24T00:00:00"/>
        <d v="2020-11-25T00:00:00"/>
        <d v="2020-12-02T00:00:00"/>
        <d v="2020-12-03T00:00:00"/>
        <d v="2020-12-04T00:00:00"/>
        <d v="2020-12-05T00:00:00"/>
        <d v="2020-12-06T00:00:00"/>
        <d v="2020-12-07T00:00:00"/>
        <d v="2020-12-11T00:00:00"/>
        <d v="2020-12-13T00:00:00"/>
        <d v="2020-12-14T00:00:00"/>
        <d v="2020-12-12T00:00:00"/>
        <d v="2020-12-16T00:00:00"/>
        <d v="2020-12-15T00:00:00"/>
        <d v="2020-12-17T00:00:00"/>
        <d v="2020-12-19T00:00:00"/>
        <d v="2020-12-21T00:00:00"/>
        <d v="2020-12-22T00:00:00"/>
        <d v="2020-12-28T00:00:00"/>
        <m/>
      </sharedItems>
      <fieldGroup par="22" base="1">
        <rangePr groupBy="days" startDate="2020-01-19T00:00:00" endDate="2020-12-29T00:00:00"/>
        <groupItems count="368">
          <s v="(vide)"/>
          <s v="01-janv"/>
          <s v="02-janv"/>
          <s v="03-janv"/>
          <s v="04-janv"/>
          <s v="05-janv"/>
          <s v="06-janv"/>
          <s v="07-janv"/>
          <s v="08-janv"/>
          <s v="09-janv"/>
          <s v="10-janv"/>
          <s v="11-janv"/>
          <s v="12-janv"/>
          <s v="13-janv"/>
          <s v="14-janv"/>
          <s v="15-janv"/>
          <s v="16-janv"/>
          <s v="17-janv"/>
          <s v="18-janv"/>
          <s v="19-janv"/>
          <s v="20-janv"/>
          <s v="21-janv"/>
          <s v="22-janv"/>
          <s v="23-janv"/>
          <s v="24-janv"/>
          <s v="25-janv"/>
          <s v="26-janv"/>
          <s v="27-janv"/>
          <s v="28-janv"/>
          <s v="29-janv"/>
          <s v="30-janv"/>
          <s v="31-janv"/>
          <s v="01-févr"/>
          <s v="02-févr"/>
          <s v="03-févr"/>
          <s v="04-févr"/>
          <s v="05-févr"/>
          <s v="06-févr"/>
          <s v="07-févr"/>
          <s v="08-févr"/>
          <s v="09-févr"/>
          <s v="10-févr"/>
          <s v="11-févr"/>
          <s v="12-févr"/>
          <s v="13-févr"/>
          <s v="14-févr"/>
          <s v="15-févr"/>
          <s v="16-févr"/>
          <s v="17-févr"/>
          <s v="18-févr"/>
          <s v="19-févr"/>
          <s v="20-févr"/>
          <s v="21-févr"/>
          <s v="22-févr"/>
          <s v="23-févr"/>
          <s v="24-févr"/>
          <s v="25-févr"/>
          <s v="26-févr"/>
          <s v="27-févr"/>
          <s v="28-févr"/>
          <s v="29-févr"/>
          <s v="01-mars"/>
          <s v="02-mars"/>
          <s v="03-mars"/>
          <s v="04-mars"/>
          <s v="05-mars"/>
          <s v="06-mars"/>
          <s v="07-mars"/>
          <s v="08-mars"/>
          <s v="09-mars"/>
          <s v="10-mars"/>
          <s v="11-mars"/>
          <s v="12-mars"/>
          <s v="13-mars"/>
          <s v="14-mars"/>
          <s v="15-mars"/>
          <s v="16-mars"/>
          <s v="17-mars"/>
          <s v="18-mars"/>
          <s v="19-mars"/>
          <s v="20-mars"/>
          <s v="21-mars"/>
          <s v="22-mars"/>
          <s v="23-mars"/>
          <s v="24-mars"/>
          <s v="25-mars"/>
          <s v="26-mars"/>
          <s v="27-mars"/>
          <s v="28-mars"/>
          <s v="29-mars"/>
          <s v="30-mars"/>
          <s v="31-mars"/>
          <s v="01-avr"/>
          <s v="02-avr"/>
          <s v="03-avr"/>
          <s v="04-avr"/>
          <s v="05-avr"/>
          <s v="06-avr"/>
          <s v="07-avr"/>
          <s v="08-avr"/>
          <s v="09-avr"/>
          <s v="10-avr"/>
          <s v="11-avr"/>
          <s v="12-avr"/>
          <s v="13-avr"/>
          <s v="14-avr"/>
          <s v="15-avr"/>
          <s v="16-avr"/>
          <s v="17-avr"/>
          <s v="18-avr"/>
          <s v="19-avr"/>
          <s v="20-avr"/>
          <s v="21-avr"/>
          <s v="22-avr"/>
          <s v="23-avr"/>
          <s v="24-avr"/>
          <s v="25-avr"/>
          <s v="26-avr"/>
          <s v="27-avr"/>
          <s v="28-avr"/>
          <s v="29-avr"/>
          <s v="30-avr"/>
          <s v="01-mai"/>
          <s v="02-mai"/>
          <s v="03-mai"/>
          <s v="04-mai"/>
          <s v="05-mai"/>
          <s v="06-mai"/>
          <s v="07-mai"/>
          <s v="08-mai"/>
          <s v="09-mai"/>
          <s v="10-mai"/>
          <s v="11-mai"/>
          <s v="12-mai"/>
          <s v="13-mai"/>
          <s v="14-mai"/>
          <s v="15-mai"/>
          <s v="16-mai"/>
          <s v="17-mai"/>
          <s v="18-mai"/>
          <s v="19-mai"/>
          <s v="20-mai"/>
          <s v="21-mai"/>
          <s v="22-mai"/>
          <s v="23-mai"/>
          <s v="24-mai"/>
          <s v="25-mai"/>
          <s v="26-mai"/>
          <s v="27-mai"/>
          <s v="28-mai"/>
          <s v="29-mai"/>
          <s v="30-mai"/>
          <s v="31-mai"/>
          <s v="01-juin"/>
          <s v="02-juin"/>
          <s v="03-juin"/>
          <s v="04-juin"/>
          <s v="05-juin"/>
          <s v="06-juin"/>
          <s v="07-juin"/>
          <s v="08-juin"/>
          <s v="09-juin"/>
          <s v="10-juin"/>
          <s v="11-juin"/>
          <s v="12-juin"/>
          <s v="13-juin"/>
          <s v="14-juin"/>
          <s v="15-juin"/>
          <s v="16-juin"/>
          <s v="17-juin"/>
          <s v="18-juin"/>
          <s v="19-juin"/>
          <s v="20-juin"/>
          <s v="21-juin"/>
          <s v="22-juin"/>
          <s v="23-juin"/>
          <s v="24-juin"/>
          <s v="25-juin"/>
          <s v="26-juin"/>
          <s v="27-juin"/>
          <s v="28-juin"/>
          <s v="29-juin"/>
          <s v="30-juin"/>
          <s v="01-juil"/>
          <s v="02-juil"/>
          <s v="03-juil"/>
          <s v="04-juil"/>
          <s v="05-juil"/>
          <s v="06-juil"/>
          <s v="07-juil"/>
          <s v="08-juil"/>
          <s v="09-juil"/>
          <s v="10-juil"/>
          <s v="11-juil"/>
          <s v="12-juil"/>
          <s v="13-juil"/>
          <s v="14-juil"/>
          <s v="15-juil"/>
          <s v="16-juil"/>
          <s v="17-juil"/>
          <s v="18-juil"/>
          <s v="19-juil"/>
          <s v="20-juil"/>
          <s v="21-juil"/>
          <s v="22-juil"/>
          <s v="23-juil"/>
          <s v="24-juil"/>
          <s v="25-juil"/>
          <s v="26-juil"/>
          <s v="27-juil"/>
          <s v="28-juil"/>
          <s v="29-juil"/>
          <s v="30-juil"/>
          <s v="31-juil"/>
          <s v="01-août"/>
          <s v="02-août"/>
          <s v="03-août"/>
          <s v="04-août"/>
          <s v="05-août"/>
          <s v="06-août"/>
          <s v="07-août"/>
          <s v="08-août"/>
          <s v="09-août"/>
          <s v="10-août"/>
          <s v="11-août"/>
          <s v="12-août"/>
          <s v="13-août"/>
          <s v="14-août"/>
          <s v="15-août"/>
          <s v="16-août"/>
          <s v="17-août"/>
          <s v="18-août"/>
          <s v="19-août"/>
          <s v="20-août"/>
          <s v="21-août"/>
          <s v="22-août"/>
          <s v="23-août"/>
          <s v="24-août"/>
          <s v="25-août"/>
          <s v="26-août"/>
          <s v="27-août"/>
          <s v="28-août"/>
          <s v="29-août"/>
          <s v="30-août"/>
          <s v="31-août"/>
          <s v="01-sept"/>
          <s v="02-sept"/>
          <s v="03-sept"/>
          <s v="04-sept"/>
          <s v="05-sept"/>
          <s v="06-sept"/>
          <s v="07-sept"/>
          <s v="08-sept"/>
          <s v="09-sept"/>
          <s v="10-sept"/>
          <s v="11-sept"/>
          <s v="12-sept"/>
          <s v="13-sept"/>
          <s v="14-sept"/>
          <s v="15-sept"/>
          <s v="16-sept"/>
          <s v="17-sept"/>
          <s v="18-sept"/>
          <s v="19-sept"/>
          <s v="20-sept"/>
          <s v="21-sept"/>
          <s v="22-sept"/>
          <s v="23-sept"/>
          <s v="24-sept"/>
          <s v="25-sept"/>
          <s v="26-sept"/>
          <s v="27-sept"/>
          <s v="28-sept"/>
          <s v="29-sept"/>
          <s v="30-sept"/>
          <s v="01-oct"/>
          <s v="02-oct"/>
          <s v="03-oct"/>
          <s v="04-oct"/>
          <s v="05-oct"/>
          <s v="06-oct"/>
          <s v="07-oct"/>
          <s v="08-oct"/>
          <s v="09-oct"/>
          <s v="10-oct"/>
          <s v="11-oct"/>
          <s v="12-oct"/>
          <s v="13-oct"/>
          <s v="14-oct"/>
          <s v="15-oct"/>
          <s v="16-oct"/>
          <s v="17-oct"/>
          <s v="18-oct"/>
          <s v="19-oct"/>
          <s v="20-oct"/>
          <s v="21-oct"/>
          <s v="22-oct"/>
          <s v="23-oct"/>
          <s v="24-oct"/>
          <s v="25-oct"/>
          <s v="26-oct"/>
          <s v="27-oct"/>
          <s v="28-oct"/>
          <s v="29-oct"/>
          <s v="30-oct"/>
          <s v="31-oct"/>
          <s v="01-nov"/>
          <s v="02-nov"/>
          <s v="03-nov"/>
          <s v="04-nov"/>
          <s v="05-nov"/>
          <s v="06-nov"/>
          <s v="07-nov"/>
          <s v="08-nov"/>
          <s v="09-nov"/>
          <s v="10-nov"/>
          <s v="11-nov"/>
          <s v="12-nov"/>
          <s v="13-nov"/>
          <s v="14-nov"/>
          <s v="15-nov"/>
          <s v="16-nov"/>
          <s v="17-nov"/>
          <s v="18-nov"/>
          <s v="19-nov"/>
          <s v="20-nov"/>
          <s v="21-nov"/>
          <s v="22-nov"/>
          <s v="23-nov"/>
          <s v="24-nov"/>
          <s v="25-nov"/>
          <s v="26-nov"/>
          <s v="27-nov"/>
          <s v="28-nov"/>
          <s v="29-nov"/>
          <s v="30-nov"/>
          <s v="01-déc"/>
          <s v="02-déc"/>
          <s v="03-déc"/>
          <s v="04-déc"/>
          <s v="05-déc"/>
          <s v="06-déc"/>
          <s v="07-déc"/>
          <s v="08-déc"/>
          <s v="09-déc"/>
          <s v="10-déc"/>
          <s v="11-déc"/>
          <s v="12-déc"/>
          <s v="13-déc"/>
          <s v="14-déc"/>
          <s v="15-déc"/>
          <s v="16-déc"/>
          <s v="17-déc"/>
          <s v="18-déc"/>
          <s v="19-déc"/>
          <s v="20-déc"/>
          <s v="21-déc"/>
          <s v="22-déc"/>
          <s v="23-déc"/>
          <s v="24-déc"/>
          <s v="25-déc"/>
          <s v="26-déc"/>
          <s v="27-déc"/>
          <s v="28-déc"/>
          <s v="29-déc"/>
          <s v="30-déc"/>
          <s v="31-déc"/>
          <s v="&gt;29/12/2020"/>
        </groupItems>
      </fieldGroup>
    </cacheField>
    <cacheField name="Réf. de la pièce comptable" numFmtId="14">
      <sharedItems containsBlank="1"/>
    </cacheField>
    <cacheField name="Client" numFmtId="0">
      <sharedItems containsBlank="1"/>
    </cacheField>
    <cacheField name="Pièce _x000a_vendue 1" numFmtId="0">
      <sharedItems containsBlank="1"/>
    </cacheField>
    <cacheField name="Pièce _x000a_vendue 2" numFmtId="0">
      <sharedItems containsBlank="1"/>
    </cacheField>
    <cacheField name="Pièce _x000a_vendue 3" numFmtId="0">
      <sharedItems containsBlank="1"/>
    </cacheField>
    <cacheField name="Pièce _x000a_vendue 4" numFmtId="0">
      <sharedItems containsBlank="1"/>
    </cacheField>
    <cacheField name="Pièce _x000a_vendue 5" numFmtId="0">
      <sharedItems containsBlank="1"/>
    </cacheField>
    <cacheField name="Pièce _x000a_vendue 6" numFmtId="0">
      <sharedItems containsBlank="1"/>
    </cacheField>
    <cacheField name="Pièce _x000a_vendue 7" numFmtId="0">
      <sharedItems containsNonDate="0" containsString="0" containsBlank="1"/>
    </cacheField>
    <cacheField name="Pièce _x000a_vendue 8" numFmtId="0">
      <sharedItems containsNonDate="0" containsString="0" containsBlank="1"/>
    </cacheField>
    <cacheField name="Cadeau 1" numFmtId="0">
      <sharedItems containsNonDate="0" containsString="0" containsBlank="1"/>
    </cacheField>
    <cacheField name="Cadeau 2" numFmtId="0">
      <sharedItems containsNonDate="0" containsString="0" containsBlank="1"/>
    </cacheField>
    <cacheField name="Lieux_x000a_ de vente" numFmtId="0">
      <sharedItems containsBlank="1"/>
    </cacheField>
    <cacheField name="Mode d’encaissement" numFmtId="0">
      <sharedItems containsBlank="1"/>
    </cacheField>
    <cacheField name="Paiement" numFmtId="0">
      <sharedItems containsBlank="1"/>
    </cacheField>
    <cacheField name="Nature" numFmtId="0">
      <sharedItems containsBlank="1"/>
    </cacheField>
    <cacheField name="Montant" numFmtId="176">
      <sharedItems containsString="0" containsBlank="1" containsNumber="1" containsInteger="1" minValue="13" maxValue="1780"/>
    </cacheField>
    <cacheField name=" Ventes" numFmtId="178">
      <sharedItems containsMixedTypes="1" containsNumber="1" containsInteger="1" minValue="13" maxValue="1780"/>
    </cacheField>
    <cacheField name="Prestations de services" numFmtId="178">
      <sharedItems containsBlank="1"/>
    </cacheField>
    <cacheField name="Observations" numFmtId="0">
      <sharedItems containsBlank="1"/>
    </cacheField>
    <cacheField name="Mois" numFmtId="0" databaseField="0">
      <fieldGroup base="1">
        <rangePr groupBy="months" startDate="2020-01-19T00:00:00" endDate="2020-12-29T00:00:00"/>
        <groupItems count="14">
          <s v="&lt;19/01/2020"/>
          <s v="janv"/>
          <s v="févr"/>
          <s v="mars"/>
          <s v="avr"/>
          <s v="mai"/>
          <s v="juin"/>
          <s v="juil"/>
          <s v="août"/>
          <s v="sept"/>
          <s v="oct"/>
          <s v="nov"/>
          <s v="déc"/>
          <s v="&gt;29/12/2020"/>
        </groupItems>
      </fieldGroup>
    </cacheField>
  </cacheFields>
  <extLst>
    <ext xmlns:x14="http://schemas.microsoft.com/office/spreadsheetml/2009/9/main" uri="{725AE2AE-9491-48be-B2B4-4EB974FC3084}">
      <x14:pivotCacheDefinition/>
    </ext>
  </extLst>
</pivotCacheDefinition>
</file>

<file path=xl/pivotCache/pivotCacheDefinition3.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Christel Valenza" refreshedDate="44335.465027430553" createdVersion="7" refreshedVersion="7" minRefreshableVersion="3" recordCount="168" xr:uid="{FA858FD2-618B-6340-B9BB-8F58B23F88A7}">
  <cacheSource type="worksheet">
    <worksheetSource name="t_recettes"/>
  </cacheSource>
  <cacheFields count="21">
    <cacheField name="Date" numFmtId="14">
      <sharedItems containsNonDate="0" containsDate="1" containsString="0" containsBlank="1" minDate="2020-01-19T00:00:00" maxDate="2020-12-29T00:00:00" count="66">
        <d v="2020-01-19T00:00:00"/>
        <d v="2020-01-22T00:00:00"/>
        <d v="2020-01-29T00:00:00"/>
        <d v="2020-02-01T00:00:00"/>
        <d v="2020-02-04T00:00:00"/>
        <d v="2020-02-08T00:00:00"/>
        <d v="2020-02-09T00:00:00"/>
        <d v="2020-02-10T00:00:00"/>
        <d v="2020-02-12T00:00:00"/>
        <d v="2020-02-20T00:00:00"/>
        <d v="2020-02-27T00:00:00"/>
        <d v="2020-03-03T00:00:00"/>
        <d v="2020-03-13T00:00:00"/>
        <d v="2020-05-19T00:00:00"/>
        <d v="2020-05-27T00:00:00"/>
        <d v="2020-05-28T00:00:00"/>
        <d v="2020-06-04T00:00:00"/>
        <d v="2020-06-05T00:00:00"/>
        <d v="2020-06-09T00:00:00"/>
        <d v="2020-06-10T00:00:00"/>
        <d v="2020-06-22T00:00:00"/>
        <d v="2020-07-06T00:00:00"/>
        <d v="2020-08-03T00:00:00"/>
        <d v="2020-08-10T00:00:00"/>
        <d v="2020-08-01T00:00:00"/>
        <d v="2020-08-25T00:00:00"/>
        <d v="2020-09-04T00:00:00"/>
        <d v="2020-09-05T00:00:00"/>
        <d v="2020-09-06T00:00:00"/>
        <d v="2020-09-15T00:00:00"/>
        <d v="2020-09-16T00:00:00"/>
        <d v="2020-09-17T00:00:00"/>
        <d v="2020-09-18T00:00:00"/>
        <d v="2020-09-22T00:00:00"/>
        <d v="2020-09-30T00:00:00"/>
        <d v="2020-10-01T00:00:00"/>
        <d v="2020-10-02T00:00:00"/>
        <d v="2020-10-03T00:00:00"/>
        <d v="2020-10-04T00:00:00"/>
        <d v="2020-10-05T00:00:00"/>
        <d v="2020-10-08T00:00:00"/>
        <d v="2020-10-26T00:00:00"/>
        <d v="2020-10-28T00:00:00"/>
        <d v="2020-11-12T00:00:00"/>
        <d v="2020-11-17T00:00:00"/>
        <d v="2020-11-10T00:00:00"/>
        <d v="2020-11-24T00:00:00"/>
        <d v="2020-11-25T00:00:00"/>
        <d v="2020-12-02T00:00:00"/>
        <d v="2020-12-03T00:00:00"/>
        <d v="2020-12-04T00:00:00"/>
        <d v="2020-12-05T00:00:00"/>
        <d v="2020-12-06T00:00:00"/>
        <d v="2020-12-07T00:00:00"/>
        <d v="2020-12-11T00:00:00"/>
        <d v="2020-12-13T00:00:00"/>
        <d v="2020-12-14T00:00:00"/>
        <d v="2020-12-12T00:00:00"/>
        <d v="2020-12-16T00:00:00"/>
        <d v="2020-12-15T00:00:00"/>
        <d v="2020-12-17T00:00:00"/>
        <d v="2020-12-19T00:00:00"/>
        <d v="2020-12-21T00:00:00"/>
        <d v="2020-12-22T00:00:00"/>
        <d v="2020-12-28T00:00:00"/>
        <m/>
      </sharedItems>
      <fieldGroup base="0">
        <rangePr groupBy="months" startDate="2020-01-19T00:00:00" endDate="2020-12-29T00:00:00"/>
        <groupItems count="14">
          <s v="(vide)"/>
          <s v="janv"/>
          <s v="févr"/>
          <s v="mars"/>
          <s v="avr"/>
          <s v="mai"/>
          <s v="juin"/>
          <s v="juil"/>
          <s v="août"/>
          <s v="sept"/>
          <s v="oct"/>
          <s v="nov"/>
          <s v="déc"/>
          <s v="&gt;29/12/2020"/>
        </groupItems>
      </fieldGroup>
    </cacheField>
    <cacheField name="Réf. de la pièce comptable" numFmtId="14">
      <sharedItems containsBlank="1"/>
    </cacheField>
    <cacheField name="Client" numFmtId="0">
      <sharedItems containsBlank="1"/>
    </cacheField>
    <cacheField name="Pièce _x000a_vendue 1" numFmtId="0">
      <sharedItems containsBlank="1" count="34">
        <s v="O_MI_XS"/>
        <s v="COU_L_350"/>
        <s v="COU_XS_500"/>
        <m/>
        <s v="T_ET_S"/>
        <s v="SEM_1"/>
        <s v="O_ET_XL"/>
        <s v="SEM_2"/>
        <s v="O_MI_S"/>
        <s v="O_ET_S"/>
        <s v="T_LU_S"/>
        <s v="SUR_M_190"/>
        <s v="COU_L_500"/>
        <s v="SUR_L_200"/>
        <s v="EV_RO"/>
        <s v="O_LU_XL"/>
        <s v="O_LA_XS"/>
        <s v="O_EP_XS"/>
        <s v="C_LIN_XS"/>
        <s v="BON"/>
        <s v="SEM_3"/>
        <s v="O_LU_S"/>
        <s v="O_ET_M"/>
        <s v="O_LU_M"/>
        <s v="MAT_S"/>
        <s v="O_ET_L"/>
        <s v="O_EP_S"/>
        <s v="SUR_XL_200"/>
        <s v="SUR_L_190"/>
        <s v="COU_XL_350"/>
        <s v="SUR_S_190"/>
        <s v="COU_BB"/>
        <s v="O_SA_S"/>
        <s v="COU_XL_500"/>
      </sharedItems>
    </cacheField>
    <cacheField name="Pièce _x000a_vendue 2" numFmtId="0">
      <sharedItems containsBlank="1" count="23">
        <s v="T_LU_XS"/>
        <m/>
        <s v="COU_BB"/>
        <s v="SEM_1"/>
        <s v="T_LU_S"/>
        <s v="O_LU_S"/>
        <s v="SEM_3"/>
        <s v="O_ET_M"/>
        <s v="BON"/>
        <s v="EV_CA"/>
        <s v="O_MI_S"/>
        <s v="SEM_2"/>
        <s v="T_ET_S"/>
        <s v="O_ET_S"/>
        <s v="MAT_S"/>
        <s v="SUR_L_200"/>
        <s v="O_ET_L"/>
        <s v="REC_EP"/>
        <s v="EV_RO"/>
        <s v="COU_L_350"/>
        <s v="O_ET_XL"/>
        <s v="O_LU_M"/>
        <s v="O_SA_S"/>
      </sharedItems>
    </cacheField>
    <cacheField name="Pièce _x000a_vendue 3" numFmtId="0">
      <sharedItems containsBlank="1" count="15">
        <m/>
        <s v="COU_BB"/>
        <s v="SEM_1"/>
        <s v="O_LU_S"/>
        <s v="O_ET_M"/>
        <s v="SUR_MES"/>
        <s v="T_LU_S"/>
        <s v="T_ET_S"/>
        <s v="SEM_3"/>
        <s v="T_ET_L"/>
        <s v="REC_EP"/>
        <s v="SEM_2"/>
        <s v="T_ET_XL"/>
        <s v="O_MI_S"/>
        <s v="C_FEU_XS"/>
      </sharedItems>
    </cacheField>
    <cacheField name="Pièce _x000a_vendue 4" numFmtId="0">
      <sharedItems containsBlank="1" count="12">
        <m/>
        <s v="COU_BB"/>
        <s v="SEM_3"/>
        <s v="O_ET_M"/>
        <s v="SUR_MES"/>
        <s v="SEM_2"/>
        <s v="T_ET_S"/>
        <s v="T_LU_S"/>
        <s v="T_ET_L"/>
        <s v="O_ET_S"/>
        <s v="T_ET_XL"/>
        <s v="C_FEU_XS"/>
      </sharedItems>
    </cacheField>
    <cacheField name="Pièce _x000a_vendue 5" numFmtId="0">
      <sharedItems containsBlank="1" count="6">
        <m/>
        <s v="COU_BB"/>
        <s v="SEM_2"/>
        <s v="O_ET_M"/>
        <s v="O_MI_S"/>
        <s v="T_ET_L"/>
      </sharedItems>
    </cacheField>
    <cacheField name="Pièce _x000a_vendue 6" numFmtId="0">
      <sharedItems containsBlank="1" count="6">
        <m/>
        <s v="COU_BB"/>
        <s v="SEM_2"/>
        <s v="T_LU_S"/>
        <s v="SEM_3"/>
        <s v="T_ET_L"/>
      </sharedItems>
    </cacheField>
    <cacheField name="Pièce _x000a_vendue 7" numFmtId="0">
      <sharedItems containsBlank="1" count="2">
        <m/>
        <s v="COU_BB"/>
      </sharedItems>
    </cacheField>
    <cacheField name="Pièce _x000a_vendue 8" numFmtId="0">
      <sharedItems containsBlank="1" count="2">
        <m/>
        <s v="COU_BB"/>
      </sharedItems>
    </cacheField>
    <cacheField name="Cadeau 1" numFmtId="0">
      <sharedItems containsNonDate="0" containsString="0" containsBlank="1"/>
    </cacheField>
    <cacheField name="Cadeau 2" numFmtId="0">
      <sharedItems containsNonDate="0" containsString="0" containsBlank="1"/>
    </cacheField>
    <cacheField name="Lieux_x000a_ de vente" numFmtId="0">
      <sharedItems containsBlank="1"/>
    </cacheField>
    <cacheField name="Mode d’encaissement" numFmtId="0">
      <sharedItems containsBlank="1"/>
    </cacheField>
    <cacheField name="Paiement" numFmtId="0">
      <sharedItems containsBlank="1"/>
    </cacheField>
    <cacheField name="Nature" numFmtId="0">
      <sharedItems containsBlank="1" count="3">
        <s v="Ventes"/>
        <m/>
        <s v="Prestations de services" u="1"/>
      </sharedItems>
    </cacheField>
    <cacheField name="Montant" numFmtId="176">
      <sharedItems containsString="0" containsBlank="1" containsNumber="1" containsInteger="1" minValue="13" maxValue="1780"/>
    </cacheField>
    <cacheField name=" Ventes" numFmtId="178">
      <sharedItems containsMixedTypes="1" containsNumber="1" containsInteger="1" minValue="13" maxValue="1780"/>
    </cacheField>
    <cacheField name="Prestations de services" numFmtId="178">
      <sharedItems containsBlank="1"/>
    </cacheField>
    <cacheField name="Observations" numFmtId="0">
      <sharedItems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80">
  <r>
    <x v="0"/>
    <s v="fdsfds"/>
    <m/>
    <x v="0"/>
    <s v="Prélèvement"/>
    <m/>
    <m/>
    <n v="0"/>
    <s v=""/>
    <n v="0"/>
    <s v=""/>
    <s v=""/>
    <s v=""/>
    <s v=""/>
    <s v=""/>
    <s v=""/>
    <s v=""/>
    <s v=""/>
    <s v=""/>
    <s v=""/>
    <s v=""/>
    <s v=""/>
    <s v=""/>
    <s v=""/>
    <s v=""/>
    <s v=""/>
    <s v=""/>
    <s v=""/>
    <s v=""/>
    <s v=""/>
    <s v=""/>
    <s v=""/>
  </r>
  <r>
    <x v="1"/>
    <m/>
    <m/>
    <x v="1"/>
    <m/>
    <m/>
    <m/>
    <n v="0"/>
    <s v=""/>
    <s v=""/>
    <n v="0"/>
    <s v=""/>
    <s v=""/>
    <s v=""/>
    <s v=""/>
    <s v=""/>
    <s v=""/>
    <s v=""/>
    <s v=""/>
    <s v=""/>
    <s v=""/>
    <s v=""/>
    <s v=""/>
    <s v=""/>
    <s v=""/>
    <s v=""/>
    <s v=""/>
    <s v=""/>
    <s v=""/>
    <s v=""/>
    <s v=""/>
    <s v=""/>
  </r>
  <r>
    <x v="2"/>
    <m/>
    <m/>
    <x v="1"/>
    <m/>
    <m/>
    <m/>
    <n v="0"/>
    <s v=""/>
    <s v=""/>
    <n v="0"/>
    <s v=""/>
    <s v=""/>
    <s v=""/>
    <s v=""/>
    <s v=""/>
    <s v=""/>
    <s v=""/>
    <s v=""/>
    <s v=""/>
    <s v=""/>
    <s v=""/>
    <s v=""/>
    <s v=""/>
    <s v=""/>
    <s v=""/>
    <s v=""/>
    <s v=""/>
    <s v=""/>
    <s v=""/>
    <s v=""/>
    <s v=""/>
  </r>
  <r>
    <x v="3"/>
    <m/>
    <m/>
    <x v="2"/>
    <m/>
    <m/>
    <m/>
    <n v="0"/>
    <s v=""/>
    <s v=""/>
    <s v=""/>
    <s v=""/>
    <s v=""/>
    <s v=""/>
    <s v=""/>
    <s v=""/>
    <s v=""/>
    <n v="0"/>
    <s v=""/>
    <s v=""/>
    <s v=""/>
    <s v=""/>
    <s v=""/>
    <s v=""/>
    <s v=""/>
    <s v=""/>
    <s v=""/>
    <s v=""/>
    <s v=""/>
    <s v=""/>
    <s v=""/>
    <s v=""/>
  </r>
  <r>
    <x v="4"/>
    <m/>
    <m/>
    <x v="3"/>
    <m/>
    <m/>
    <m/>
    <n v="0"/>
    <s v=""/>
    <s v=""/>
    <s v=""/>
    <s v=""/>
    <s v=""/>
    <s v=""/>
    <s v=""/>
    <s v=""/>
    <s v=""/>
    <s v=""/>
    <n v="0"/>
    <s v=""/>
    <s v=""/>
    <s v=""/>
    <s v=""/>
    <s v=""/>
    <s v=""/>
    <s v=""/>
    <s v=""/>
    <s v=""/>
    <s v=""/>
    <s v=""/>
    <s v=""/>
    <s v=""/>
  </r>
  <r>
    <x v="3"/>
    <m/>
    <m/>
    <x v="0"/>
    <m/>
    <n v="80"/>
    <m/>
    <n v="80"/>
    <s v=""/>
    <n v="80"/>
    <s v=""/>
    <s v=""/>
    <s v=""/>
    <s v=""/>
    <s v=""/>
    <s v=""/>
    <s v=""/>
    <s v=""/>
    <s v=""/>
    <s v=""/>
    <s v=""/>
    <s v=""/>
    <s v=""/>
    <s v=""/>
    <s v=""/>
    <s v=""/>
    <s v=""/>
    <s v=""/>
    <s v=""/>
    <s v=""/>
    <s v=""/>
    <s v=""/>
  </r>
  <r>
    <x v="5"/>
    <m/>
    <m/>
    <x v="1"/>
    <m/>
    <n v="13"/>
    <m/>
    <n v="13"/>
    <s v=""/>
    <s v=""/>
    <n v="13"/>
    <s v=""/>
    <s v=""/>
    <s v=""/>
    <s v=""/>
    <s v=""/>
    <s v=""/>
    <s v=""/>
    <s v=""/>
    <s v=""/>
    <s v=""/>
    <s v=""/>
    <s v=""/>
    <s v=""/>
    <s v=""/>
    <s v=""/>
    <s v=""/>
    <s v=""/>
    <s v=""/>
    <s v=""/>
    <s v=""/>
    <s v=""/>
  </r>
  <r>
    <x v="5"/>
    <m/>
    <m/>
    <x v="1"/>
    <m/>
    <n v="70"/>
    <m/>
    <n v="70"/>
    <s v=""/>
    <s v=""/>
    <n v="70"/>
    <s v=""/>
    <s v=""/>
    <s v=""/>
    <s v=""/>
    <s v=""/>
    <s v=""/>
    <s v=""/>
    <s v=""/>
    <s v=""/>
    <s v=""/>
    <s v=""/>
    <s v=""/>
    <s v=""/>
    <s v=""/>
    <s v=""/>
    <s v=""/>
    <s v=""/>
    <s v=""/>
    <s v=""/>
    <s v=""/>
    <s v=""/>
  </r>
  <r>
    <x v="5"/>
    <m/>
    <m/>
    <x v="2"/>
    <m/>
    <m/>
    <m/>
    <n v="0"/>
    <s v=""/>
    <s v=""/>
    <s v=""/>
    <s v=""/>
    <s v=""/>
    <s v=""/>
    <s v=""/>
    <s v=""/>
    <s v=""/>
    <n v="0"/>
    <s v=""/>
    <s v=""/>
    <s v=""/>
    <s v=""/>
    <s v=""/>
    <s v=""/>
    <s v=""/>
    <s v=""/>
    <s v=""/>
    <s v=""/>
    <s v=""/>
    <s v=""/>
    <s v=""/>
    <s v=""/>
  </r>
  <r>
    <x v="6"/>
    <m/>
    <m/>
    <x v="3"/>
    <m/>
    <m/>
    <m/>
    <n v="0"/>
    <s v=""/>
    <s v=""/>
    <s v=""/>
    <s v=""/>
    <s v=""/>
    <s v=""/>
    <s v=""/>
    <s v=""/>
    <s v=""/>
    <s v=""/>
    <n v="0"/>
    <s v=""/>
    <s v=""/>
    <s v=""/>
    <s v=""/>
    <s v=""/>
    <s v=""/>
    <s v=""/>
    <s v=""/>
    <s v=""/>
    <s v=""/>
    <s v=""/>
    <s v=""/>
    <s v=""/>
  </r>
  <r>
    <x v="7"/>
    <m/>
    <m/>
    <x v="4"/>
    <m/>
    <m/>
    <m/>
    <n v="0"/>
    <s v=""/>
    <s v=""/>
    <s v=""/>
    <s v=""/>
    <s v=""/>
    <n v="0"/>
    <s v=""/>
    <s v=""/>
    <s v=""/>
    <s v=""/>
    <s v=""/>
    <s v=""/>
    <s v=""/>
    <s v=""/>
    <s v=""/>
    <s v=""/>
    <s v=""/>
    <s v=""/>
    <s v=""/>
    <s v=""/>
    <s v=""/>
    <s v=""/>
    <s v=""/>
    <s v=""/>
  </r>
  <r>
    <x v="8"/>
    <m/>
    <m/>
    <x v="5"/>
    <m/>
    <m/>
    <m/>
    <n v="0"/>
    <s v=""/>
    <s v=""/>
    <s v=""/>
    <s v=""/>
    <n v="0"/>
    <s v=""/>
    <s v=""/>
    <s v=""/>
    <s v=""/>
    <s v=""/>
    <s v=""/>
    <s v=""/>
    <s v=""/>
    <s v=""/>
    <s v=""/>
    <s v=""/>
    <s v=""/>
    <s v=""/>
    <s v=""/>
    <s v=""/>
    <s v=""/>
    <s v=""/>
    <s v=""/>
    <s v=""/>
  </r>
  <r>
    <x v="9"/>
    <m/>
    <m/>
    <x v="2"/>
    <m/>
    <n v="55"/>
    <m/>
    <n v="55"/>
    <s v=""/>
    <s v=""/>
    <s v=""/>
    <s v=""/>
    <s v=""/>
    <s v=""/>
    <s v=""/>
    <s v=""/>
    <s v=""/>
    <n v="55"/>
    <s v=""/>
    <s v=""/>
    <s v=""/>
    <s v=""/>
    <s v=""/>
    <s v=""/>
    <s v=""/>
    <s v=""/>
    <s v=""/>
    <s v=""/>
    <s v=""/>
    <s v=""/>
    <s v=""/>
    <s v=""/>
  </r>
  <r>
    <x v="9"/>
    <m/>
    <m/>
    <x v="1"/>
    <m/>
    <n v="79"/>
    <m/>
    <n v="79"/>
    <s v=""/>
    <s v=""/>
    <n v="79"/>
    <s v=""/>
    <s v=""/>
    <s v=""/>
    <s v=""/>
    <s v=""/>
    <s v=""/>
    <s v=""/>
    <s v=""/>
    <s v=""/>
    <s v=""/>
    <s v=""/>
    <s v=""/>
    <s v=""/>
    <s v=""/>
    <s v=""/>
    <s v=""/>
    <s v=""/>
    <s v=""/>
    <s v=""/>
    <s v=""/>
    <s v=""/>
  </r>
  <r>
    <x v="9"/>
    <m/>
    <m/>
    <x v="6"/>
    <m/>
    <n v="98"/>
    <m/>
    <n v="98"/>
    <s v=""/>
    <s v=""/>
    <s v=""/>
    <s v=""/>
    <s v=""/>
    <s v=""/>
    <s v=""/>
    <s v=""/>
    <s v=""/>
    <s v=""/>
    <s v=""/>
    <s v=""/>
    <s v=""/>
    <s v=""/>
    <s v=""/>
    <s v=""/>
    <s v=""/>
    <n v="98"/>
    <s v=""/>
    <s v=""/>
    <s v=""/>
    <s v=""/>
    <s v=""/>
    <s v=""/>
  </r>
  <r>
    <x v="9"/>
    <m/>
    <m/>
    <x v="7"/>
    <m/>
    <n v="50"/>
    <m/>
    <n v="50"/>
    <s v=""/>
    <s v=""/>
    <s v=""/>
    <s v=""/>
    <s v=""/>
    <s v=""/>
    <s v=""/>
    <s v=""/>
    <s v=""/>
    <s v=""/>
    <s v=""/>
    <s v=""/>
    <s v=""/>
    <s v=""/>
    <s v=""/>
    <n v="50"/>
    <s v=""/>
    <s v=""/>
    <s v=""/>
    <s v=""/>
    <s v=""/>
    <s v=""/>
    <s v=""/>
    <s v=""/>
  </r>
  <r>
    <x v="9"/>
    <m/>
    <m/>
    <x v="0"/>
    <m/>
    <n v="96"/>
    <m/>
    <n v="96"/>
    <s v=""/>
    <n v="96"/>
    <s v=""/>
    <s v=""/>
    <s v=""/>
    <s v=""/>
    <s v=""/>
    <s v=""/>
    <s v=""/>
    <s v=""/>
    <s v=""/>
    <s v=""/>
    <s v=""/>
    <s v=""/>
    <s v=""/>
    <s v=""/>
    <s v=""/>
    <s v=""/>
    <s v=""/>
    <s v=""/>
    <s v=""/>
    <s v=""/>
    <s v=""/>
    <s v=""/>
  </r>
  <r>
    <x v="10"/>
    <m/>
    <m/>
    <x v="1"/>
    <m/>
    <m/>
    <m/>
    <n v="0"/>
    <s v=""/>
    <s v=""/>
    <n v="0"/>
    <s v=""/>
    <s v=""/>
    <s v=""/>
    <s v=""/>
    <s v=""/>
    <s v=""/>
    <s v=""/>
    <s v=""/>
    <s v=""/>
    <s v=""/>
    <s v=""/>
    <s v=""/>
    <s v=""/>
    <s v=""/>
    <s v=""/>
    <s v=""/>
    <s v=""/>
    <s v=""/>
    <s v=""/>
    <s v=""/>
    <s v=""/>
  </r>
  <r>
    <x v="10"/>
    <m/>
    <m/>
    <x v="1"/>
    <m/>
    <m/>
    <m/>
    <n v="0"/>
    <s v=""/>
    <s v=""/>
    <n v="0"/>
    <s v=""/>
    <s v=""/>
    <s v=""/>
    <s v=""/>
    <s v=""/>
    <s v=""/>
    <s v=""/>
    <s v=""/>
    <s v=""/>
    <s v=""/>
    <s v=""/>
    <s v=""/>
    <s v=""/>
    <s v=""/>
    <s v=""/>
    <s v=""/>
    <s v=""/>
    <s v=""/>
    <s v=""/>
    <s v=""/>
    <s v=""/>
  </r>
  <r>
    <x v="10"/>
    <m/>
    <m/>
    <x v="2"/>
    <m/>
    <m/>
    <m/>
    <n v="0"/>
    <s v=""/>
    <s v=""/>
    <s v=""/>
    <s v=""/>
    <s v=""/>
    <s v=""/>
    <s v=""/>
    <s v=""/>
    <s v=""/>
    <n v="0"/>
    <s v=""/>
    <s v=""/>
    <s v=""/>
    <s v=""/>
    <s v=""/>
    <s v=""/>
    <s v=""/>
    <s v=""/>
    <s v=""/>
    <s v=""/>
    <s v=""/>
    <s v=""/>
    <s v=""/>
    <s v=""/>
  </r>
  <r>
    <x v="11"/>
    <m/>
    <m/>
    <x v="8"/>
    <m/>
    <m/>
    <m/>
    <n v="0"/>
    <s v=""/>
    <s v=""/>
    <s v=""/>
    <s v=""/>
    <s v=""/>
    <s v=""/>
    <s v=""/>
    <s v=""/>
    <s v=""/>
    <s v=""/>
    <s v=""/>
    <s v=""/>
    <s v=""/>
    <s v=""/>
    <s v=""/>
    <s v=""/>
    <s v=""/>
    <s v=""/>
    <s v=""/>
    <s v=""/>
    <s v=""/>
    <s v=""/>
    <n v="0"/>
    <s v=""/>
  </r>
  <r>
    <x v="12"/>
    <m/>
    <m/>
    <x v="0"/>
    <m/>
    <m/>
    <m/>
    <n v="0"/>
    <s v=""/>
    <n v="0"/>
    <s v=""/>
    <s v=""/>
    <s v=""/>
    <s v=""/>
    <s v=""/>
    <s v=""/>
    <s v=""/>
    <s v=""/>
    <s v=""/>
    <s v=""/>
    <s v=""/>
    <s v=""/>
    <s v=""/>
    <s v=""/>
    <s v=""/>
    <s v=""/>
    <s v=""/>
    <s v=""/>
    <s v=""/>
    <s v=""/>
    <s v=""/>
    <s v=""/>
  </r>
  <r>
    <x v="12"/>
    <m/>
    <m/>
    <x v="1"/>
    <m/>
    <n v="85"/>
    <m/>
    <n v="85"/>
    <s v=""/>
    <s v=""/>
    <n v="85"/>
    <s v=""/>
    <s v=""/>
    <s v=""/>
    <s v=""/>
    <s v=""/>
    <s v=""/>
    <s v=""/>
    <s v=""/>
    <s v=""/>
    <s v=""/>
    <s v=""/>
    <s v=""/>
    <s v=""/>
    <s v=""/>
    <s v=""/>
    <s v=""/>
    <s v=""/>
    <s v=""/>
    <s v=""/>
    <s v=""/>
    <s v=""/>
  </r>
  <r>
    <x v="13"/>
    <m/>
    <m/>
    <x v="1"/>
    <m/>
    <n v="65"/>
    <m/>
    <n v="65"/>
    <s v=""/>
    <s v=""/>
    <n v="65"/>
    <s v=""/>
    <s v=""/>
    <s v=""/>
    <s v=""/>
    <s v=""/>
    <s v=""/>
    <s v=""/>
    <s v=""/>
    <s v=""/>
    <s v=""/>
    <s v=""/>
    <s v=""/>
    <s v=""/>
    <s v=""/>
    <s v=""/>
    <s v=""/>
    <s v=""/>
    <s v=""/>
    <s v=""/>
    <s v=""/>
    <s v=""/>
  </r>
  <r>
    <x v="14"/>
    <m/>
    <m/>
    <x v="2"/>
    <m/>
    <n v="114"/>
    <m/>
    <n v="114"/>
    <s v=""/>
    <s v=""/>
    <s v=""/>
    <s v=""/>
    <s v=""/>
    <s v=""/>
    <s v=""/>
    <s v=""/>
    <s v=""/>
    <n v="114"/>
    <s v=""/>
    <s v=""/>
    <s v=""/>
    <s v=""/>
    <s v=""/>
    <s v=""/>
    <s v=""/>
    <s v=""/>
    <s v=""/>
    <s v=""/>
    <s v=""/>
    <s v=""/>
    <s v=""/>
    <s v=""/>
  </r>
  <r>
    <x v="15"/>
    <m/>
    <m/>
    <x v="3"/>
    <m/>
    <n v="866"/>
    <m/>
    <n v="866"/>
    <s v=""/>
    <s v=""/>
    <s v=""/>
    <s v=""/>
    <s v=""/>
    <s v=""/>
    <s v=""/>
    <s v=""/>
    <s v=""/>
    <s v=""/>
    <n v="866"/>
    <s v=""/>
    <s v=""/>
    <s v=""/>
    <s v=""/>
    <s v=""/>
    <s v=""/>
    <s v=""/>
    <s v=""/>
    <s v=""/>
    <s v=""/>
    <s v=""/>
    <s v=""/>
    <s v=""/>
  </r>
  <r>
    <x v="16"/>
    <m/>
    <m/>
    <x v="4"/>
    <m/>
    <n v="79"/>
    <m/>
    <n v="79"/>
    <s v=""/>
    <s v=""/>
    <s v=""/>
    <s v=""/>
    <s v=""/>
    <n v="79"/>
    <s v=""/>
    <s v=""/>
    <s v=""/>
    <s v=""/>
    <s v=""/>
    <s v=""/>
    <s v=""/>
    <s v=""/>
    <s v=""/>
    <s v=""/>
    <s v=""/>
    <s v=""/>
    <s v=""/>
    <s v=""/>
    <s v=""/>
    <s v=""/>
    <s v=""/>
    <s v=""/>
  </r>
  <r>
    <x v="17"/>
    <m/>
    <m/>
    <x v="5"/>
    <m/>
    <m/>
    <m/>
    <n v="0"/>
    <s v=""/>
    <s v=""/>
    <s v=""/>
    <s v=""/>
    <n v="0"/>
    <s v=""/>
    <s v=""/>
    <s v=""/>
    <s v=""/>
    <s v=""/>
    <s v=""/>
    <s v=""/>
    <s v=""/>
    <s v=""/>
    <s v=""/>
    <s v=""/>
    <s v=""/>
    <s v=""/>
    <s v=""/>
    <s v=""/>
    <s v=""/>
    <s v=""/>
    <s v=""/>
    <s v=""/>
  </r>
  <r>
    <x v="18"/>
    <m/>
    <m/>
    <x v="2"/>
    <m/>
    <m/>
    <m/>
    <n v="0"/>
    <s v=""/>
    <s v=""/>
    <s v=""/>
    <s v=""/>
    <s v=""/>
    <s v=""/>
    <s v=""/>
    <s v=""/>
    <s v=""/>
    <n v="0"/>
    <s v=""/>
    <s v=""/>
    <s v=""/>
    <s v=""/>
    <s v=""/>
    <s v=""/>
    <s v=""/>
    <s v=""/>
    <s v=""/>
    <s v=""/>
    <s v=""/>
    <s v=""/>
    <s v=""/>
    <s v=""/>
  </r>
  <r>
    <x v="19"/>
    <m/>
    <m/>
    <x v="1"/>
    <m/>
    <m/>
    <m/>
    <n v="0"/>
    <s v=""/>
    <s v=""/>
    <n v="0"/>
    <s v=""/>
    <s v=""/>
    <s v=""/>
    <s v=""/>
    <s v=""/>
    <s v=""/>
    <s v=""/>
    <s v=""/>
    <s v=""/>
    <s v=""/>
    <s v=""/>
    <s v=""/>
    <s v=""/>
    <s v=""/>
    <s v=""/>
    <s v=""/>
    <s v=""/>
    <s v=""/>
    <s v=""/>
    <s v=""/>
    <s v=""/>
  </r>
  <r>
    <x v="20"/>
    <m/>
    <m/>
    <x v="6"/>
    <m/>
    <n v="31"/>
    <m/>
    <n v="31"/>
    <s v=""/>
    <s v=""/>
    <s v=""/>
    <s v=""/>
    <s v=""/>
    <s v=""/>
    <s v=""/>
    <s v=""/>
    <s v=""/>
    <s v=""/>
    <s v=""/>
    <s v=""/>
    <s v=""/>
    <s v=""/>
    <s v=""/>
    <s v=""/>
    <s v=""/>
    <n v="31"/>
    <s v=""/>
    <s v=""/>
    <s v=""/>
    <s v=""/>
    <s v=""/>
    <s v=""/>
  </r>
  <r>
    <x v="21"/>
    <m/>
    <m/>
    <x v="7"/>
    <m/>
    <n v="13"/>
    <m/>
    <n v="13"/>
    <s v=""/>
    <s v=""/>
    <s v=""/>
    <s v=""/>
    <s v=""/>
    <s v=""/>
    <s v=""/>
    <s v=""/>
    <s v=""/>
    <s v=""/>
    <s v=""/>
    <s v=""/>
    <s v=""/>
    <s v=""/>
    <s v=""/>
    <n v="13"/>
    <s v=""/>
    <s v=""/>
    <s v=""/>
    <s v=""/>
    <s v=""/>
    <s v=""/>
    <s v=""/>
    <s v=""/>
  </r>
  <r>
    <x v="22"/>
    <m/>
    <m/>
    <x v="0"/>
    <m/>
    <n v="450"/>
    <m/>
    <n v="450"/>
    <s v=""/>
    <n v="450"/>
    <s v=""/>
    <s v=""/>
    <s v=""/>
    <s v=""/>
    <s v=""/>
    <s v=""/>
    <s v=""/>
    <s v=""/>
    <s v=""/>
    <s v=""/>
    <s v=""/>
    <s v=""/>
    <s v=""/>
    <s v=""/>
    <s v=""/>
    <s v=""/>
    <s v=""/>
    <s v=""/>
    <s v=""/>
    <s v=""/>
    <s v=""/>
    <s v=""/>
  </r>
  <r>
    <x v="22"/>
    <m/>
    <m/>
    <x v="1"/>
    <m/>
    <n v="200"/>
    <m/>
    <n v="200"/>
    <s v=""/>
    <s v=""/>
    <n v="200"/>
    <s v=""/>
    <s v=""/>
    <s v=""/>
    <s v=""/>
    <s v=""/>
    <s v=""/>
    <s v=""/>
    <s v=""/>
    <s v=""/>
    <s v=""/>
    <s v=""/>
    <s v=""/>
    <s v=""/>
    <s v=""/>
    <s v=""/>
    <s v=""/>
    <s v=""/>
    <s v=""/>
    <s v=""/>
    <s v=""/>
    <s v=""/>
  </r>
  <r>
    <x v="23"/>
    <m/>
    <m/>
    <x v="1"/>
    <m/>
    <m/>
    <m/>
    <n v="0"/>
    <s v=""/>
    <s v=""/>
    <n v="0"/>
    <s v=""/>
    <s v=""/>
    <s v=""/>
    <s v=""/>
    <s v=""/>
    <s v=""/>
    <s v=""/>
    <s v=""/>
    <s v=""/>
    <s v=""/>
    <s v=""/>
    <s v=""/>
    <s v=""/>
    <s v=""/>
    <s v=""/>
    <s v=""/>
    <s v=""/>
    <s v=""/>
    <s v=""/>
    <s v=""/>
    <s v=""/>
  </r>
  <r>
    <x v="24"/>
    <m/>
    <m/>
    <x v="2"/>
    <m/>
    <m/>
    <m/>
    <n v="0"/>
    <s v=""/>
    <s v=""/>
    <s v=""/>
    <s v=""/>
    <s v=""/>
    <s v=""/>
    <s v=""/>
    <s v=""/>
    <s v=""/>
    <n v="0"/>
    <s v=""/>
    <s v=""/>
    <s v=""/>
    <s v=""/>
    <s v=""/>
    <s v=""/>
    <s v=""/>
    <s v=""/>
    <s v=""/>
    <s v=""/>
    <s v=""/>
    <s v=""/>
    <s v=""/>
    <s v=""/>
  </r>
  <r>
    <x v="24"/>
    <m/>
    <m/>
    <x v="3"/>
    <m/>
    <m/>
    <m/>
    <n v="0"/>
    <s v=""/>
    <s v=""/>
    <s v=""/>
    <s v=""/>
    <s v=""/>
    <s v=""/>
    <s v=""/>
    <s v=""/>
    <s v=""/>
    <s v=""/>
    <n v="0"/>
    <s v=""/>
    <s v=""/>
    <s v=""/>
    <s v=""/>
    <s v=""/>
    <s v=""/>
    <s v=""/>
    <s v=""/>
    <s v=""/>
    <s v=""/>
    <s v=""/>
    <s v=""/>
    <s v=""/>
  </r>
  <r>
    <x v="25"/>
    <m/>
    <m/>
    <x v="0"/>
    <m/>
    <m/>
    <m/>
    <n v="0"/>
    <s v=""/>
    <n v="0"/>
    <s v=""/>
    <s v=""/>
    <s v=""/>
    <s v=""/>
    <s v=""/>
    <s v=""/>
    <s v=""/>
    <s v=""/>
    <s v=""/>
    <s v=""/>
    <s v=""/>
    <s v=""/>
    <s v=""/>
    <s v=""/>
    <s v=""/>
    <s v=""/>
    <s v=""/>
    <s v=""/>
    <s v=""/>
    <s v=""/>
    <s v=""/>
    <s v=""/>
  </r>
  <r>
    <x v="26"/>
    <m/>
    <m/>
    <x v="1"/>
    <m/>
    <n v="45"/>
    <m/>
    <n v="45"/>
    <s v=""/>
    <s v=""/>
    <n v="45"/>
    <s v=""/>
    <s v=""/>
    <s v=""/>
    <s v=""/>
    <s v=""/>
    <s v=""/>
    <s v=""/>
    <s v=""/>
    <s v=""/>
    <s v=""/>
    <s v=""/>
    <s v=""/>
    <s v=""/>
    <s v=""/>
    <s v=""/>
    <s v=""/>
    <s v=""/>
    <s v=""/>
    <s v=""/>
    <s v=""/>
    <s v=""/>
  </r>
  <r>
    <x v="27"/>
    <m/>
    <m/>
    <x v="1"/>
    <m/>
    <n v="13"/>
    <m/>
    <n v="13"/>
    <s v=""/>
    <s v=""/>
    <n v="13"/>
    <s v=""/>
    <s v=""/>
    <s v=""/>
    <s v=""/>
    <s v=""/>
    <s v=""/>
    <s v=""/>
    <s v=""/>
    <s v=""/>
    <s v=""/>
    <s v=""/>
    <s v=""/>
    <s v=""/>
    <s v=""/>
    <s v=""/>
    <s v=""/>
    <s v=""/>
    <s v=""/>
    <s v=""/>
    <s v=""/>
    <s v=""/>
  </r>
  <r>
    <x v="27"/>
    <m/>
    <m/>
    <x v="2"/>
    <m/>
    <n v="93"/>
    <m/>
    <n v="93"/>
    <s v=""/>
    <s v=""/>
    <s v=""/>
    <s v=""/>
    <s v=""/>
    <s v=""/>
    <s v=""/>
    <s v=""/>
    <s v=""/>
    <n v="93"/>
    <s v=""/>
    <s v=""/>
    <s v=""/>
    <s v=""/>
    <s v=""/>
    <s v=""/>
    <s v=""/>
    <s v=""/>
    <s v=""/>
    <s v=""/>
    <s v=""/>
    <s v=""/>
    <s v=""/>
    <s v=""/>
  </r>
  <r>
    <x v="27"/>
    <m/>
    <m/>
    <x v="3"/>
    <m/>
    <n v="55"/>
    <m/>
    <n v="55"/>
    <s v=""/>
    <s v=""/>
    <s v=""/>
    <s v=""/>
    <s v=""/>
    <s v=""/>
    <s v=""/>
    <s v=""/>
    <s v=""/>
    <s v=""/>
    <n v="55"/>
    <s v=""/>
    <s v=""/>
    <s v=""/>
    <s v=""/>
    <s v=""/>
    <s v=""/>
    <s v=""/>
    <s v=""/>
    <s v=""/>
    <s v=""/>
    <s v=""/>
    <s v=""/>
    <s v=""/>
  </r>
  <r>
    <x v="27"/>
    <m/>
    <m/>
    <x v="4"/>
    <m/>
    <n v="13"/>
    <m/>
    <n v="13"/>
    <s v=""/>
    <s v=""/>
    <s v=""/>
    <s v=""/>
    <s v=""/>
    <n v="13"/>
    <s v=""/>
    <s v=""/>
    <s v=""/>
    <s v=""/>
    <s v=""/>
    <s v=""/>
    <s v=""/>
    <s v=""/>
    <s v=""/>
    <s v=""/>
    <s v=""/>
    <s v=""/>
    <s v=""/>
    <s v=""/>
    <s v=""/>
    <s v=""/>
    <s v=""/>
    <s v=""/>
  </r>
  <r>
    <x v="27"/>
    <m/>
    <m/>
    <x v="5"/>
    <m/>
    <n v="13"/>
    <m/>
    <n v="13"/>
    <s v=""/>
    <s v=""/>
    <s v=""/>
    <s v=""/>
    <n v="13"/>
    <s v=""/>
    <s v=""/>
    <s v=""/>
    <s v=""/>
    <s v=""/>
    <s v=""/>
    <s v=""/>
    <s v=""/>
    <s v=""/>
    <s v=""/>
    <s v=""/>
    <s v=""/>
    <s v=""/>
    <s v=""/>
    <s v=""/>
    <s v=""/>
    <s v=""/>
    <s v=""/>
    <s v=""/>
  </r>
  <r>
    <x v="27"/>
    <m/>
    <m/>
    <x v="2"/>
    <m/>
    <n v="98"/>
    <m/>
    <n v="98"/>
    <s v=""/>
    <s v=""/>
    <s v=""/>
    <s v=""/>
    <s v=""/>
    <s v=""/>
    <s v=""/>
    <s v=""/>
    <s v=""/>
    <n v="98"/>
    <s v=""/>
    <s v=""/>
    <s v=""/>
    <s v=""/>
    <s v=""/>
    <s v=""/>
    <s v=""/>
    <s v=""/>
    <s v=""/>
    <s v=""/>
    <s v=""/>
    <s v=""/>
    <s v=""/>
    <s v=""/>
  </r>
  <r>
    <x v="27"/>
    <m/>
    <m/>
    <x v="1"/>
    <m/>
    <n v="55"/>
    <m/>
    <n v="55"/>
    <s v=""/>
    <s v=""/>
    <n v="55"/>
    <s v=""/>
    <s v=""/>
    <s v=""/>
    <s v=""/>
    <s v=""/>
    <s v=""/>
    <s v=""/>
    <s v=""/>
    <s v=""/>
    <s v=""/>
    <s v=""/>
    <s v=""/>
    <s v=""/>
    <s v=""/>
    <s v=""/>
    <s v=""/>
    <s v=""/>
    <s v=""/>
    <s v=""/>
    <s v=""/>
    <s v=""/>
  </r>
  <r>
    <x v="27"/>
    <m/>
    <m/>
    <x v="6"/>
    <m/>
    <n v="85"/>
    <m/>
    <n v="85"/>
    <s v=""/>
    <s v=""/>
    <s v=""/>
    <s v=""/>
    <s v=""/>
    <s v=""/>
    <s v=""/>
    <s v=""/>
    <s v=""/>
    <s v=""/>
    <s v=""/>
    <s v=""/>
    <s v=""/>
    <s v=""/>
    <s v=""/>
    <s v=""/>
    <s v=""/>
    <n v="85"/>
    <s v=""/>
    <s v=""/>
    <s v=""/>
    <s v=""/>
    <s v=""/>
    <s v=""/>
  </r>
  <r>
    <x v="28"/>
    <m/>
    <m/>
    <x v="7"/>
    <m/>
    <m/>
    <m/>
    <n v="0"/>
    <s v=""/>
    <s v=""/>
    <s v=""/>
    <s v=""/>
    <s v=""/>
    <s v=""/>
    <s v=""/>
    <s v=""/>
    <s v=""/>
    <s v=""/>
    <s v=""/>
    <s v=""/>
    <s v=""/>
    <s v=""/>
    <s v=""/>
    <n v="0"/>
    <s v=""/>
    <s v=""/>
    <s v=""/>
    <s v=""/>
    <s v=""/>
    <s v=""/>
    <s v=""/>
    <s v=""/>
  </r>
  <r>
    <x v="28"/>
    <m/>
    <m/>
    <x v="0"/>
    <m/>
    <m/>
    <m/>
    <n v="0"/>
    <s v=""/>
    <n v="0"/>
    <s v=""/>
    <s v=""/>
    <s v=""/>
    <s v=""/>
    <s v=""/>
    <s v=""/>
    <s v=""/>
    <s v=""/>
    <s v=""/>
    <s v=""/>
    <s v=""/>
    <s v=""/>
    <s v=""/>
    <s v=""/>
    <s v=""/>
    <s v=""/>
    <s v=""/>
    <s v=""/>
    <s v=""/>
    <s v=""/>
    <s v=""/>
    <s v=""/>
  </r>
  <r>
    <x v="28"/>
    <m/>
    <m/>
    <x v="1"/>
    <m/>
    <m/>
    <m/>
    <n v="0"/>
    <s v=""/>
    <s v=""/>
    <n v="0"/>
    <s v=""/>
    <s v=""/>
    <s v=""/>
    <s v=""/>
    <s v=""/>
    <s v=""/>
    <s v=""/>
    <s v=""/>
    <s v=""/>
    <s v=""/>
    <s v=""/>
    <s v=""/>
    <s v=""/>
    <s v=""/>
    <s v=""/>
    <s v=""/>
    <s v=""/>
    <s v=""/>
    <s v=""/>
    <s v=""/>
    <s v=""/>
  </r>
  <r>
    <x v="28"/>
    <m/>
    <m/>
    <x v="1"/>
    <m/>
    <m/>
    <m/>
    <n v="0"/>
    <s v=""/>
    <s v=""/>
    <n v="0"/>
    <s v=""/>
    <s v=""/>
    <s v=""/>
    <s v=""/>
    <s v=""/>
    <s v=""/>
    <s v=""/>
    <s v=""/>
    <s v=""/>
    <s v=""/>
    <s v=""/>
    <s v=""/>
    <s v=""/>
    <s v=""/>
    <s v=""/>
    <s v=""/>
    <s v=""/>
    <s v=""/>
    <s v=""/>
    <s v=""/>
    <s v=""/>
  </r>
  <r>
    <x v="28"/>
    <m/>
    <m/>
    <x v="2"/>
    <m/>
    <m/>
    <m/>
    <n v="0"/>
    <s v=""/>
    <s v=""/>
    <s v=""/>
    <s v=""/>
    <s v=""/>
    <s v=""/>
    <s v=""/>
    <s v=""/>
    <s v=""/>
    <n v="0"/>
    <s v=""/>
    <s v=""/>
    <s v=""/>
    <s v=""/>
    <s v=""/>
    <s v=""/>
    <s v=""/>
    <s v=""/>
    <s v=""/>
    <s v=""/>
    <s v=""/>
    <s v=""/>
    <s v=""/>
    <s v=""/>
  </r>
  <r>
    <x v="28"/>
    <m/>
    <m/>
    <x v="3"/>
    <m/>
    <m/>
    <m/>
    <n v="0"/>
    <s v=""/>
    <s v=""/>
    <s v=""/>
    <s v=""/>
    <s v=""/>
    <s v=""/>
    <s v=""/>
    <s v=""/>
    <s v=""/>
    <s v=""/>
    <n v="0"/>
    <s v=""/>
    <s v=""/>
    <s v=""/>
    <s v=""/>
    <s v=""/>
    <s v=""/>
    <s v=""/>
    <s v=""/>
    <s v=""/>
    <s v=""/>
    <s v=""/>
    <s v=""/>
    <s v=""/>
  </r>
  <r>
    <x v="28"/>
    <m/>
    <m/>
    <x v="0"/>
    <m/>
    <m/>
    <m/>
    <n v="0"/>
    <s v=""/>
    <n v="0"/>
    <s v=""/>
    <s v=""/>
    <s v=""/>
    <s v=""/>
    <s v=""/>
    <s v=""/>
    <s v=""/>
    <s v=""/>
    <s v=""/>
    <s v=""/>
    <s v=""/>
    <s v=""/>
    <s v=""/>
    <s v=""/>
    <s v=""/>
    <s v=""/>
    <s v=""/>
    <s v=""/>
    <s v=""/>
    <s v=""/>
    <s v=""/>
    <s v=""/>
  </r>
  <r>
    <x v="28"/>
    <m/>
    <m/>
    <x v="1"/>
    <m/>
    <m/>
    <m/>
    <n v="0"/>
    <s v=""/>
    <s v=""/>
    <n v="0"/>
    <s v=""/>
    <s v=""/>
    <s v=""/>
    <s v=""/>
    <s v=""/>
    <s v=""/>
    <s v=""/>
    <s v=""/>
    <s v=""/>
    <s v=""/>
    <s v=""/>
    <s v=""/>
    <s v=""/>
    <s v=""/>
    <s v=""/>
    <s v=""/>
    <s v=""/>
    <s v=""/>
    <s v=""/>
    <s v=""/>
    <s v=""/>
  </r>
  <r>
    <x v="28"/>
    <m/>
    <m/>
    <x v="1"/>
    <m/>
    <m/>
    <m/>
    <n v="0"/>
    <s v=""/>
    <s v=""/>
    <n v="0"/>
    <s v=""/>
    <s v=""/>
    <s v=""/>
    <s v=""/>
    <s v=""/>
    <s v=""/>
    <s v=""/>
    <s v=""/>
    <s v=""/>
    <s v=""/>
    <s v=""/>
    <s v=""/>
    <s v=""/>
    <s v=""/>
    <s v=""/>
    <s v=""/>
    <s v=""/>
    <s v=""/>
    <s v=""/>
    <s v=""/>
    <s v=""/>
  </r>
  <r>
    <x v="28"/>
    <m/>
    <m/>
    <x v="2"/>
    <m/>
    <n v="13"/>
    <m/>
    <n v="13"/>
    <s v=""/>
    <s v=""/>
    <s v=""/>
    <s v=""/>
    <s v=""/>
    <s v=""/>
    <s v=""/>
    <s v=""/>
    <s v=""/>
    <n v="13"/>
    <s v=""/>
    <s v=""/>
    <s v=""/>
    <s v=""/>
    <s v=""/>
    <s v=""/>
    <s v=""/>
    <s v=""/>
    <s v=""/>
    <s v=""/>
    <s v=""/>
    <s v=""/>
    <s v=""/>
    <s v=""/>
  </r>
  <r>
    <x v="28"/>
    <m/>
    <m/>
    <x v="3"/>
    <m/>
    <n v="13"/>
    <m/>
    <n v="13"/>
    <s v=""/>
    <s v=""/>
    <s v=""/>
    <s v=""/>
    <s v=""/>
    <s v=""/>
    <s v=""/>
    <s v=""/>
    <s v=""/>
    <s v=""/>
    <n v="13"/>
    <s v=""/>
    <s v=""/>
    <s v=""/>
    <s v=""/>
    <s v=""/>
    <s v=""/>
    <s v=""/>
    <s v=""/>
    <s v=""/>
    <s v=""/>
    <s v=""/>
    <s v=""/>
    <s v=""/>
  </r>
  <r>
    <x v="28"/>
    <m/>
    <m/>
    <x v="4"/>
    <m/>
    <n v="79"/>
    <m/>
    <n v="79"/>
    <s v=""/>
    <s v=""/>
    <s v=""/>
    <s v=""/>
    <s v=""/>
    <n v="79"/>
    <s v=""/>
    <s v=""/>
    <s v=""/>
    <s v=""/>
    <s v=""/>
    <s v=""/>
    <s v=""/>
    <s v=""/>
    <s v=""/>
    <s v=""/>
    <s v=""/>
    <s v=""/>
    <s v=""/>
    <s v=""/>
    <s v=""/>
    <s v=""/>
    <s v=""/>
    <s v=""/>
  </r>
  <r>
    <x v="28"/>
    <m/>
    <m/>
    <x v="5"/>
    <m/>
    <n v="91"/>
    <m/>
    <n v="91"/>
    <s v=""/>
    <s v=""/>
    <s v=""/>
    <s v=""/>
    <n v="91"/>
    <s v=""/>
    <s v=""/>
    <s v=""/>
    <s v=""/>
    <s v=""/>
    <s v=""/>
    <s v=""/>
    <s v=""/>
    <s v=""/>
    <s v=""/>
    <s v=""/>
    <s v=""/>
    <s v=""/>
    <s v=""/>
    <s v=""/>
    <s v=""/>
    <s v=""/>
    <s v=""/>
    <s v=""/>
  </r>
  <r>
    <x v="29"/>
    <m/>
    <m/>
    <x v="2"/>
    <m/>
    <n v="18"/>
    <m/>
    <n v="18"/>
    <s v=""/>
    <s v=""/>
    <s v=""/>
    <s v=""/>
    <s v=""/>
    <s v=""/>
    <s v=""/>
    <s v=""/>
    <s v=""/>
    <n v="18"/>
    <s v=""/>
    <s v=""/>
    <s v=""/>
    <s v=""/>
    <s v=""/>
    <s v=""/>
    <s v=""/>
    <s v=""/>
    <s v=""/>
    <s v=""/>
    <s v=""/>
    <s v=""/>
    <s v=""/>
    <s v=""/>
  </r>
  <r>
    <x v="29"/>
    <m/>
    <m/>
    <x v="1"/>
    <m/>
    <n v="122"/>
    <m/>
    <n v="122"/>
    <s v=""/>
    <s v=""/>
    <n v="122"/>
    <s v=""/>
    <s v=""/>
    <s v=""/>
    <s v=""/>
    <s v=""/>
    <s v=""/>
    <s v=""/>
    <s v=""/>
    <s v=""/>
    <s v=""/>
    <s v=""/>
    <s v=""/>
    <s v=""/>
    <s v=""/>
    <s v=""/>
    <s v=""/>
    <s v=""/>
    <s v=""/>
    <s v=""/>
    <s v=""/>
    <s v=""/>
  </r>
  <r>
    <x v="29"/>
    <m/>
    <m/>
    <x v="6"/>
    <m/>
    <n v="164"/>
    <m/>
    <n v="164"/>
    <s v=""/>
    <s v=""/>
    <s v=""/>
    <s v=""/>
    <s v=""/>
    <s v=""/>
    <s v=""/>
    <s v=""/>
    <s v=""/>
    <s v=""/>
    <s v=""/>
    <s v=""/>
    <s v=""/>
    <s v=""/>
    <s v=""/>
    <s v=""/>
    <s v=""/>
    <n v="164"/>
    <s v=""/>
    <s v=""/>
    <s v=""/>
    <s v=""/>
    <s v=""/>
    <s v=""/>
  </r>
  <r>
    <x v="29"/>
    <m/>
    <m/>
    <x v="7"/>
    <m/>
    <n v="344"/>
    <m/>
    <n v="344"/>
    <s v=""/>
    <s v=""/>
    <s v=""/>
    <s v=""/>
    <s v=""/>
    <s v=""/>
    <s v=""/>
    <s v=""/>
    <s v=""/>
    <s v=""/>
    <s v=""/>
    <s v=""/>
    <s v=""/>
    <s v=""/>
    <s v=""/>
    <n v="344"/>
    <s v=""/>
    <s v=""/>
    <s v=""/>
    <s v=""/>
    <s v=""/>
    <s v=""/>
    <s v=""/>
    <s v=""/>
  </r>
  <r>
    <x v="29"/>
    <m/>
    <m/>
    <x v="0"/>
    <m/>
    <n v="85"/>
    <m/>
    <n v="85"/>
    <s v=""/>
    <n v="85"/>
    <s v=""/>
    <s v=""/>
    <s v=""/>
    <s v=""/>
    <s v=""/>
    <s v=""/>
    <s v=""/>
    <s v=""/>
    <s v=""/>
    <s v=""/>
    <s v=""/>
    <s v=""/>
    <s v=""/>
    <s v=""/>
    <s v=""/>
    <s v=""/>
    <s v=""/>
    <s v=""/>
    <s v=""/>
    <s v=""/>
    <s v=""/>
    <s v=""/>
  </r>
  <r>
    <x v="29"/>
    <m/>
    <m/>
    <x v="1"/>
    <m/>
    <n v="99"/>
    <m/>
    <n v="99"/>
    <s v=""/>
    <s v=""/>
    <n v="99"/>
    <s v=""/>
    <s v=""/>
    <s v=""/>
    <s v=""/>
    <s v=""/>
    <s v=""/>
    <s v=""/>
    <s v=""/>
    <s v=""/>
    <s v=""/>
    <s v=""/>
    <s v=""/>
    <s v=""/>
    <s v=""/>
    <s v=""/>
    <s v=""/>
    <s v=""/>
    <s v=""/>
    <s v=""/>
    <s v=""/>
    <s v=""/>
  </r>
  <r>
    <x v="29"/>
    <m/>
    <m/>
    <x v="1"/>
    <m/>
    <n v="28"/>
    <m/>
    <n v="28"/>
    <s v=""/>
    <s v=""/>
    <n v="28"/>
    <s v=""/>
    <s v=""/>
    <s v=""/>
    <s v=""/>
    <s v=""/>
    <s v=""/>
    <s v=""/>
    <s v=""/>
    <s v=""/>
    <s v=""/>
    <s v=""/>
    <s v=""/>
    <s v=""/>
    <s v=""/>
    <s v=""/>
    <s v=""/>
    <s v=""/>
    <s v=""/>
    <s v=""/>
    <s v=""/>
    <s v=""/>
  </r>
  <r>
    <x v="29"/>
    <m/>
    <m/>
    <x v="2"/>
    <m/>
    <n v="109"/>
    <m/>
    <n v="109"/>
    <s v=""/>
    <s v=""/>
    <s v=""/>
    <s v=""/>
    <s v=""/>
    <s v=""/>
    <s v=""/>
    <s v=""/>
    <s v=""/>
    <n v="109"/>
    <s v=""/>
    <s v=""/>
    <s v=""/>
    <s v=""/>
    <s v=""/>
    <s v=""/>
    <s v=""/>
    <s v=""/>
    <s v=""/>
    <s v=""/>
    <s v=""/>
    <s v=""/>
    <s v=""/>
    <s v=""/>
  </r>
  <r>
    <x v="29"/>
    <m/>
    <m/>
    <x v="3"/>
    <m/>
    <n v="85"/>
    <m/>
    <n v="85"/>
    <s v=""/>
    <s v=""/>
    <s v=""/>
    <s v=""/>
    <s v=""/>
    <s v=""/>
    <s v=""/>
    <s v=""/>
    <s v=""/>
    <s v=""/>
    <n v="85"/>
    <s v=""/>
    <s v=""/>
    <s v=""/>
    <s v=""/>
    <s v=""/>
    <s v=""/>
    <s v=""/>
    <s v=""/>
    <s v=""/>
    <s v=""/>
    <s v=""/>
    <s v=""/>
    <s v=""/>
  </r>
  <r>
    <x v="29"/>
    <m/>
    <m/>
    <x v="0"/>
    <m/>
    <n v="30"/>
    <m/>
    <n v="30"/>
    <s v=""/>
    <n v="30"/>
    <s v=""/>
    <s v=""/>
    <s v=""/>
    <s v=""/>
    <s v=""/>
    <s v=""/>
    <s v=""/>
    <s v=""/>
    <s v=""/>
    <s v=""/>
    <s v=""/>
    <s v=""/>
    <s v=""/>
    <s v=""/>
    <s v=""/>
    <s v=""/>
    <s v=""/>
    <s v=""/>
    <s v=""/>
    <s v=""/>
    <s v=""/>
    <s v=""/>
  </r>
  <r>
    <x v="29"/>
    <m/>
    <m/>
    <x v="1"/>
    <m/>
    <n v="31"/>
    <m/>
    <n v="31"/>
    <s v=""/>
    <s v=""/>
    <n v="31"/>
    <s v=""/>
    <s v=""/>
    <s v=""/>
    <s v=""/>
    <s v=""/>
    <s v=""/>
    <s v=""/>
    <s v=""/>
    <s v=""/>
    <s v=""/>
    <s v=""/>
    <s v=""/>
    <s v=""/>
    <s v=""/>
    <s v=""/>
    <s v=""/>
    <s v=""/>
    <s v=""/>
    <s v=""/>
    <s v=""/>
    <s v=""/>
  </r>
  <r>
    <x v="29"/>
    <m/>
    <m/>
    <x v="1"/>
    <m/>
    <m/>
    <m/>
    <n v="0"/>
    <s v=""/>
    <s v=""/>
    <n v="0"/>
    <s v=""/>
    <s v=""/>
    <s v=""/>
    <s v=""/>
    <s v=""/>
    <s v=""/>
    <s v=""/>
    <s v=""/>
    <s v=""/>
    <s v=""/>
    <s v=""/>
    <s v=""/>
    <s v=""/>
    <s v=""/>
    <s v=""/>
    <s v=""/>
    <s v=""/>
    <s v=""/>
    <s v=""/>
    <s v=""/>
    <s v=""/>
  </r>
  <r>
    <x v="29"/>
    <m/>
    <m/>
    <x v="2"/>
    <m/>
    <m/>
    <m/>
    <n v="0"/>
    <s v=""/>
    <s v=""/>
    <s v=""/>
    <s v=""/>
    <s v=""/>
    <s v=""/>
    <s v=""/>
    <s v=""/>
    <s v=""/>
    <n v="0"/>
    <s v=""/>
    <s v=""/>
    <s v=""/>
    <s v=""/>
    <s v=""/>
    <s v=""/>
    <s v=""/>
    <s v=""/>
    <s v=""/>
    <s v=""/>
    <s v=""/>
    <s v=""/>
    <s v=""/>
    <s v=""/>
  </r>
  <r>
    <x v="29"/>
    <m/>
    <m/>
    <x v="3"/>
    <m/>
    <m/>
    <m/>
    <n v="0"/>
    <s v=""/>
    <s v=""/>
    <s v=""/>
    <s v=""/>
    <s v=""/>
    <s v=""/>
    <s v=""/>
    <s v=""/>
    <s v=""/>
    <s v=""/>
    <n v="0"/>
    <s v=""/>
    <s v=""/>
    <s v=""/>
    <s v=""/>
    <s v=""/>
    <s v=""/>
    <s v=""/>
    <s v=""/>
    <s v=""/>
    <s v=""/>
    <s v=""/>
    <s v=""/>
    <s v=""/>
  </r>
  <r>
    <x v="29"/>
    <m/>
    <m/>
    <x v="4"/>
    <m/>
    <m/>
    <m/>
    <n v="0"/>
    <s v=""/>
    <s v=""/>
    <s v=""/>
    <s v=""/>
    <s v=""/>
    <n v="0"/>
    <s v=""/>
    <s v=""/>
    <s v=""/>
    <s v=""/>
    <s v=""/>
    <s v=""/>
    <s v=""/>
    <s v=""/>
    <s v=""/>
    <s v=""/>
    <s v=""/>
    <s v=""/>
    <s v=""/>
    <s v=""/>
    <s v=""/>
    <s v=""/>
    <s v=""/>
    <s v=""/>
  </r>
  <r>
    <x v="29"/>
    <m/>
    <m/>
    <x v="5"/>
    <m/>
    <m/>
    <m/>
    <n v="0"/>
    <s v=""/>
    <s v=""/>
    <s v=""/>
    <s v=""/>
    <n v="0"/>
    <s v=""/>
    <s v=""/>
    <s v=""/>
    <s v=""/>
    <s v=""/>
    <s v=""/>
    <s v=""/>
    <s v=""/>
    <s v=""/>
    <s v=""/>
    <s v=""/>
    <s v=""/>
    <s v=""/>
    <s v=""/>
    <s v=""/>
    <s v=""/>
    <s v=""/>
    <s v=""/>
    <s v=""/>
  </r>
  <r>
    <x v="29"/>
    <m/>
    <m/>
    <x v="2"/>
    <m/>
    <n v="15"/>
    <m/>
    <n v="15"/>
    <s v=""/>
    <s v=""/>
    <s v=""/>
    <s v=""/>
    <s v=""/>
    <s v=""/>
    <s v=""/>
    <s v=""/>
    <s v=""/>
    <n v="15"/>
    <s v=""/>
    <s v=""/>
    <s v=""/>
    <s v=""/>
    <s v=""/>
    <s v=""/>
    <s v=""/>
    <s v=""/>
    <s v=""/>
    <s v=""/>
    <s v=""/>
    <s v=""/>
    <s v=""/>
    <s v=""/>
  </r>
  <r>
    <x v="29"/>
    <m/>
    <m/>
    <x v="1"/>
    <m/>
    <n v="164"/>
    <m/>
    <n v="164"/>
    <s v=""/>
    <s v=""/>
    <n v="164"/>
    <s v=""/>
    <s v=""/>
    <s v=""/>
    <s v=""/>
    <s v=""/>
    <s v=""/>
    <s v=""/>
    <s v=""/>
    <s v=""/>
    <s v=""/>
    <s v=""/>
    <s v=""/>
    <s v=""/>
    <s v=""/>
    <s v=""/>
    <s v=""/>
    <s v=""/>
    <s v=""/>
    <s v=""/>
    <s v=""/>
    <s v=""/>
  </r>
  <r>
    <x v="29"/>
    <m/>
    <m/>
    <x v="6"/>
    <m/>
    <n v="129"/>
    <m/>
    <n v="129"/>
    <s v=""/>
    <s v=""/>
    <s v=""/>
    <s v=""/>
    <s v=""/>
    <s v=""/>
    <s v=""/>
    <s v=""/>
    <s v=""/>
    <s v=""/>
    <s v=""/>
    <s v=""/>
    <s v=""/>
    <s v=""/>
    <s v=""/>
    <s v=""/>
    <s v=""/>
    <n v="129"/>
    <s v=""/>
    <s v=""/>
    <s v=""/>
    <s v=""/>
    <s v=""/>
    <s v=""/>
  </r>
  <r>
    <x v="29"/>
    <m/>
    <m/>
    <x v="7"/>
    <m/>
    <n v="182"/>
    <m/>
    <n v="182"/>
    <s v=""/>
    <s v=""/>
    <s v=""/>
    <s v=""/>
    <s v=""/>
    <s v=""/>
    <s v=""/>
    <s v=""/>
    <s v=""/>
    <s v=""/>
    <s v=""/>
    <s v=""/>
    <s v=""/>
    <s v=""/>
    <s v=""/>
    <n v="182"/>
    <s v=""/>
    <s v=""/>
    <s v=""/>
    <s v=""/>
    <s v=""/>
    <s v=""/>
    <s v=""/>
    <s v=""/>
  </r>
  <r>
    <x v="29"/>
    <m/>
    <m/>
    <x v="0"/>
    <m/>
    <n v="92"/>
    <m/>
    <n v="92"/>
    <s v=""/>
    <n v="92"/>
    <s v=""/>
    <s v=""/>
    <s v=""/>
    <s v=""/>
    <s v=""/>
    <s v=""/>
    <s v=""/>
    <s v=""/>
    <s v=""/>
    <s v=""/>
    <s v=""/>
    <s v=""/>
    <s v=""/>
    <s v=""/>
    <s v=""/>
    <s v=""/>
    <s v=""/>
    <s v=""/>
    <s v=""/>
    <s v=""/>
    <s v=""/>
    <s v=""/>
  </r>
  <r>
    <x v="29"/>
    <m/>
    <m/>
    <x v="1"/>
    <m/>
    <m/>
    <m/>
    <n v="0"/>
    <s v=""/>
    <s v=""/>
    <n v="0"/>
    <s v=""/>
    <s v=""/>
    <s v=""/>
    <s v=""/>
    <s v=""/>
    <s v=""/>
    <s v=""/>
    <s v=""/>
    <s v=""/>
    <s v=""/>
    <s v=""/>
    <s v=""/>
    <s v=""/>
    <s v=""/>
    <s v=""/>
    <s v=""/>
    <s v=""/>
    <s v=""/>
    <s v=""/>
    <s v=""/>
    <s v=""/>
  </r>
  <r>
    <x v="29"/>
    <m/>
    <m/>
    <x v="1"/>
    <m/>
    <m/>
    <m/>
    <n v="0"/>
    <s v=""/>
    <s v=""/>
    <n v="0"/>
    <s v=""/>
    <s v=""/>
    <s v=""/>
    <s v=""/>
    <s v=""/>
    <s v=""/>
    <s v=""/>
    <s v=""/>
    <s v=""/>
    <s v=""/>
    <s v=""/>
    <s v=""/>
    <s v=""/>
    <s v=""/>
    <s v=""/>
    <s v=""/>
    <s v=""/>
    <s v=""/>
    <s v=""/>
    <s v=""/>
    <s v=""/>
  </r>
  <r>
    <x v="30"/>
    <m/>
    <m/>
    <x v="2"/>
    <m/>
    <m/>
    <m/>
    <n v="0"/>
    <s v=""/>
    <s v=""/>
    <s v=""/>
    <s v=""/>
    <s v=""/>
    <s v=""/>
    <s v=""/>
    <s v=""/>
    <s v=""/>
    <n v="0"/>
    <s v=""/>
    <s v=""/>
    <s v=""/>
    <s v=""/>
    <s v=""/>
    <s v=""/>
    <s v=""/>
    <s v=""/>
    <s v=""/>
    <s v=""/>
    <s v=""/>
    <s v=""/>
    <s v=""/>
    <s v=""/>
  </r>
  <r>
    <x v="31"/>
    <m/>
    <m/>
    <x v="3"/>
    <m/>
    <m/>
    <m/>
    <n v="0"/>
    <s v=""/>
    <s v=""/>
    <s v=""/>
    <s v=""/>
    <s v=""/>
    <s v=""/>
    <s v=""/>
    <s v=""/>
    <s v=""/>
    <s v=""/>
    <n v="0"/>
    <s v=""/>
    <s v=""/>
    <s v=""/>
    <s v=""/>
    <s v=""/>
    <s v=""/>
    <s v=""/>
    <s v=""/>
    <s v=""/>
    <s v=""/>
    <s v=""/>
    <s v=""/>
    <s v=""/>
  </r>
  <r>
    <x v="31"/>
    <m/>
    <m/>
    <x v="0"/>
    <m/>
    <m/>
    <m/>
    <n v="0"/>
    <s v=""/>
    <n v="0"/>
    <s v=""/>
    <s v=""/>
    <s v=""/>
    <s v=""/>
    <s v=""/>
    <s v=""/>
    <s v=""/>
    <s v=""/>
    <s v=""/>
    <s v=""/>
    <s v=""/>
    <s v=""/>
    <s v=""/>
    <s v=""/>
    <s v=""/>
    <s v=""/>
    <s v=""/>
    <s v=""/>
    <s v=""/>
    <s v=""/>
    <s v=""/>
    <s v=""/>
  </r>
  <r>
    <x v="32"/>
    <m/>
    <m/>
    <x v="1"/>
    <m/>
    <n v="79"/>
    <m/>
    <n v="79"/>
    <s v=""/>
    <s v=""/>
    <n v="79"/>
    <s v=""/>
    <s v=""/>
    <s v=""/>
    <s v=""/>
    <s v=""/>
    <s v=""/>
    <s v=""/>
    <s v=""/>
    <s v=""/>
    <s v=""/>
    <s v=""/>
    <s v=""/>
    <s v=""/>
    <s v=""/>
    <s v=""/>
    <s v=""/>
    <s v=""/>
    <s v=""/>
    <s v=""/>
    <s v=""/>
    <s v=""/>
  </r>
  <r>
    <x v="33"/>
    <m/>
    <m/>
    <x v="1"/>
    <m/>
    <n v="85"/>
    <m/>
    <n v="85"/>
    <s v=""/>
    <s v=""/>
    <n v="85"/>
    <s v=""/>
    <s v=""/>
    <s v=""/>
    <s v=""/>
    <s v=""/>
    <s v=""/>
    <s v=""/>
    <s v=""/>
    <s v=""/>
    <s v=""/>
    <s v=""/>
    <s v=""/>
    <s v=""/>
    <s v=""/>
    <s v=""/>
    <s v=""/>
    <s v=""/>
    <s v=""/>
    <s v=""/>
    <s v=""/>
    <s v=""/>
  </r>
  <r>
    <x v="34"/>
    <m/>
    <m/>
    <x v="2"/>
    <m/>
    <n v="218"/>
    <m/>
    <n v="218"/>
    <s v=""/>
    <s v=""/>
    <s v=""/>
    <s v=""/>
    <s v=""/>
    <s v=""/>
    <s v=""/>
    <s v=""/>
    <s v=""/>
    <n v="218"/>
    <s v=""/>
    <s v=""/>
    <s v=""/>
    <s v=""/>
    <s v=""/>
    <s v=""/>
    <s v=""/>
    <s v=""/>
    <s v=""/>
    <s v=""/>
    <s v=""/>
    <s v=""/>
    <s v=""/>
    <s v=""/>
  </r>
  <r>
    <x v="35"/>
    <m/>
    <m/>
    <x v="3"/>
    <m/>
    <n v="85"/>
    <m/>
    <n v="85"/>
    <s v=""/>
    <s v=""/>
    <s v=""/>
    <s v=""/>
    <s v=""/>
    <s v=""/>
    <s v=""/>
    <s v=""/>
    <s v=""/>
    <s v=""/>
    <n v="85"/>
    <s v=""/>
    <s v=""/>
    <s v=""/>
    <s v=""/>
    <s v=""/>
    <s v=""/>
    <s v=""/>
    <s v=""/>
    <s v=""/>
    <s v=""/>
    <s v=""/>
    <s v=""/>
    <s v=""/>
  </r>
  <r>
    <x v="36"/>
    <m/>
    <m/>
    <x v="4"/>
    <m/>
    <m/>
    <m/>
    <n v="0"/>
    <s v=""/>
    <s v=""/>
    <s v=""/>
    <s v=""/>
    <s v=""/>
    <n v="0"/>
    <s v=""/>
    <s v=""/>
    <s v=""/>
    <s v=""/>
    <s v=""/>
    <s v=""/>
    <s v=""/>
    <s v=""/>
    <s v=""/>
    <s v=""/>
    <s v=""/>
    <s v=""/>
    <s v=""/>
    <s v=""/>
    <s v=""/>
    <s v=""/>
    <s v=""/>
    <s v=""/>
  </r>
  <r>
    <x v="36"/>
    <m/>
    <m/>
    <x v="5"/>
    <m/>
    <n v="875"/>
    <m/>
    <n v="875"/>
    <s v=""/>
    <s v=""/>
    <s v=""/>
    <s v=""/>
    <n v="875"/>
    <s v=""/>
    <s v=""/>
    <s v=""/>
    <s v=""/>
    <s v=""/>
    <s v=""/>
    <s v=""/>
    <s v=""/>
    <s v=""/>
    <s v=""/>
    <s v=""/>
    <s v=""/>
    <s v=""/>
    <s v=""/>
    <s v=""/>
    <s v=""/>
    <s v=""/>
    <s v=""/>
    <s v=""/>
  </r>
  <r>
    <x v="36"/>
    <m/>
    <m/>
    <x v="2"/>
    <m/>
    <n v="85"/>
    <m/>
    <n v="85"/>
    <s v=""/>
    <s v=""/>
    <s v=""/>
    <s v=""/>
    <s v=""/>
    <s v=""/>
    <s v=""/>
    <s v=""/>
    <s v=""/>
    <n v="85"/>
    <s v=""/>
    <s v=""/>
    <s v=""/>
    <s v=""/>
    <s v=""/>
    <s v=""/>
    <s v=""/>
    <s v=""/>
    <s v=""/>
    <s v=""/>
    <s v=""/>
    <s v=""/>
    <s v=""/>
    <s v=""/>
  </r>
  <r>
    <x v="36"/>
    <m/>
    <m/>
    <x v="1"/>
    <m/>
    <m/>
    <m/>
    <n v="0"/>
    <s v=""/>
    <s v=""/>
    <n v="0"/>
    <s v=""/>
    <s v=""/>
    <s v=""/>
    <s v=""/>
    <s v=""/>
    <s v=""/>
    <s v=""/>
    <s v=""/>
    <s v=""/>
    <s v=""/>
    <s v=""/>
    <s v=""/>
    <s v=""/>
    <s v=""/>
    <s v=""/>
    <s v=""/>
    <s v=""/>
    <s v=""/>
    <s v=""/>
    <s v=""/>
    <s v=""/>
  </r>
  <r>
    <x v="37"/>
    <m/>
    <m/>
    <x v="6"/>
    <m/>
    <n v="13"/>
    <m/>
    <n v="13"/>
    <s v=""/>
    <s v=""/>
    <s v=""/>
    <s v=""/>
    <s v=""/>
    <s v=""/>
    <s v=""/>
    <s v=""/>
    <s v=""/>
    <s v=""/>
    <s v=""/>
    <s v=""/>
    <s v=""/>
    <s v=""/>
    <s v=""/>
    <s v=""/>
    <s v=""/>
    <n v="13"/>
    <s v=""/>
    <s v=""/>
    <s v=""/>
    <s v=""/>
    <s v=""/>
    <s v=""/>
  </r>
  <r>
    <x v="37"/>
    <m/>
    <m/>
    <x v="7"/>
    <m/>
    <n v="78"/>
    <m/>
    <n v="78"/>
    <s v=""/>
    <s v=""/>
    <s v=""/>
    <s v=""/>
    <s v=""/>
    <s v=""/>
    <s v=""/>
    <s v=""/>
    <s v=""/>
    <s v=""/>
    <s v=""/>
    <s v=""/>
    <s v=""/>
    <s v=""/>
    <s v=""/>
    <n v="78"/>
    <s v=""/>
    <s v=""/>
    <s v=""/>
    <s v=""/>
    <s v=""/>
    <s v=""/>
    <s v=""/>
    <s v=""/>
  </r>
  <r>
    <x v="37"/>
    <m/>
    <m/>
    <x v="0"/>
    <m/>
    <n v="78"/>
    <m/>
    <n v="78"/>
    <s v=""/>
    <n v="78"/>
    <s v=""/>
    <s v=""/>
    <s v=""/>
    <s v=""/>
    <s v=""/>
    <s v=""/>
    <s v=""/>
    <s v=""/>
    <s v=""/>
    <s v=""/>
    <s v=""/>
    <s v=""/>
    <s v=""/>
    <s v=""/>
    <s v=""/>
    <s v=""/>
    <s v=""/>
    <s v=""/>
    <s v=""/>
    <s v=""/>
    <s v=""/>
    <s v=""/>
  </r>
  <r>
    <x v="37"/>
    <m/>
    <m/>
    <x v="1"/>
    <m/>
    <n v="210"/>
    <m/>
    <n v="210"/>
    <s v=""/>
    <s v=""/>
    <n v="210"/>
    <s v=""/>
    <s v=""/>
    <s v=""/>
    <s v=""/>
    <s v=""/>
    <s v=""/>
    <s v=""/>
    <s v=""/>
    <s v=""/>
    <s v=""/>
    <s v=""/>
    <s v=""/>
    <s v=""/>
    <s v=""/>
    <s v=""/>
    <s v=""/>
    <s v=""/>
    <s v=""/>
    <s v=""/>
    <s v=""/>
    <s v=""/>
  </r>
  <r>
    <x v="38"/>
    <m/>
    <m/>
    <x v="1"/>
    <m/>
    <n v="108"/>
    <m/>
    <n v="108"/>
    <s v=""/>
    <s v=""/>
    <n v="108"/>
    <s v=""/>
    <s v=""/>
    <s v=""/>
    <s v=""/>
    <s v=""/>
    <s v=""/>
    <s v=""/>
    <s v=""/>
    <s v=""/>
    <s v=""/>
    <s v=""/>
    <s v=""/>
    <s v=""/>
    <s v=""/>
    <s v=""/>
    <s v=""/>
    <s v=""/>
    <s v=""/>
    <s v=""/>
    <s v=""/>
    <s v=""/>
  </r>
  <r>
    <x v="38"/>
    <m/>
    <m/>
    <x v="2"/>
    <m/>
    <n v="13"/>
    <m/>
    <n v="13"/>
    <s v=""/>
    <s v=""/>
    <s v=""/>
    <s v=""/>
    <s v=""/>
    <s v=""/>
    <s v=""/>
    <s v=""/>
    <s v=""/>
    <n v="13"/>
    <s v=""/>
    <s v=""/>
    <s v=""/>
    <s v=""/>
    <s v=""/>
    <s v=""/>
    <s v=""/>
    <s v=""/>
    <s v=""/>
    <s v=""/>
    <s v=""/>
    <s v=""/>
    <s v=""/>
    <s v=""/>
  </r>
  <r>
    <x v="38"/>
    <m/>
    <m/>
    <x v="3"/>
    <m/>
    <m/>
    <m/>
    <n v="0"/>
    <s v=""/>
    <s v=""/>
    <s v=""/>
    <s v=""/>
    <s v=""/>
    <s v=""/>
    <s v=""/>
    <s v=""/>
    <s v=""/>
    <s v=""/>
    <n v="0"/>
    <s v=""/>
    <s v=""/>
    <s v=""/>
    <s v=""/>
    <s v=""/>
    <s v=""/>
    <s v=""/>
    <s v=""/>
    <s v=""/>
    <s v=""/>
    <s v=""/>
    <s v=""/>
    <s v=""/>
  </r>
  <r>
    <x v="38"/>
    <m/>
    <m/>
    <x v="0"/>
    <m/>
    <m/>
    <m/>
    <n v="0"/>
    <s v=""/>
    <n v="0"/>
    <s v=""/>
    <s v=""/>
    <s v=""/>
    <s v=""/>
    <s v=""/>
    <s v=""/>
    <s v=""/>
    <s v=""/>
    <s v=""/>
    <s v=""/>
    <s v=""/>
    <s v=""/>
    <s v=""/>
    <s v=""/>
    <s v=""/>
    <s v=""/>
    <s v=""/>
    <s v=""/>
    <s v=""/>
    <s v=""/>
    <s v=""/>
    <s v=""/>
  </r>
  <r>
    <x v="38"/>
    <m/>
    <m/>
    <x v="1"/>
    <m/>
    <m/>
    <m/>
    <n v="0"/>
    <s v=""/>
    <s v=""/>
    <n v="0"/>
    <s v=""/>
    <s v=""/>
    <s v=""/>
    <s v=""/>
    <s v=""/>
    <s v=""/>
    <s v=""/>
    <s v=""/>
    <s v=""/>
    <s v=""/>
    <s v=""/>
    <s v=""/>
    <s v=""/>
    <s v=""/>
    <s v=""/>
    <s v=""/>
    <s v=""/>
    <s v=""/>
    <s v=""/>
    <s v=""/>
    <s v=""/>
  </r>
  <r>
    <x v="38"/>
    <m/>
    <m/>
    <x v="1"/>
    <m/>
    <m/>
    <m/>
    <n v="0"/>
    <s v=""/>
    <s v=""/>
    <n v="0"/>
    <s v=""/>
    <s v=""/>
    <s v=""/>
    <s v=""/>
    <s v=""/>
    <s v=""/>
    <s v=""/>
    <s v=""/>
    <s v=""/>
    <s v=""/>
    <s v=""/>
    <s v=""/>
    <s v=""/>
    <s v=""/>
    <s v=""/>
    <s v=""/>
    <s v=""/>
    <s v=""/>
    <s v=""/>
    <s v=""/>
    <s v=""/>
  </r>
  <r>
    <x v="38"/>
    <m/>
    <m/>
    <x v="2"/>
    <m/>
    <m/>
    <m/>
    <n v="0"/>
    <s v=""/>
    <s v=""/>
    <s v=""/>
    <s v=""/>
    <s v=""/>
    <s v=""/>
    <s v=""/>
    <s v=""/>
    <s v=""/>
    <n v="0"/>
    <s v=""/>
    <s v=""/>
    <s v=""/>
    <s v=""/>
    <s v=""/>
    <s v=""/>
    <s v=""/>
    <s v=""/>
    <s v=""/>
    <s v=""/>
    <s v=""/>
    <s v=""/>
    <s v=""/>
    <s v=""/>
  </r>
  <r>
    <x v="38"/>
    <m/>
    <m/>
    <x v="3"/>
    <m/>
    <m/>
    <m/>
    <n v="0"/>
    <s v=""/>
    <s v=""/>
    <s v=""/>
    <s v=""/>
    <s v=""/>
    <s v=""/>
    <s v=""/>
    <s v=""/>
    <s v=""/>
    <s v=""/>
    <n v="0"/>
    <s v=""/>
    <s v=""/>
    <s v=""/>
    <s v=""/>
    <s v=""/>
    <s v=""/>
    <s v=""/>
    <s v=""/>
    <s v=""/>
    <s v=""/>
    <s v=""/>
    <s v=""/>
    <s v=""/>
  </r>
  <r>
    <x v="39"/>
    <m/>
    <m/>
    <x v="4"/>
    <m/>
    <n v="85"/>
    <m/>
    <n v="85"/>
    <s v=""/>
    <s v=""/>
    <s v=""/>
    <s v=""/>
    <s v=""/>
    <n v="85"/>
    <s v=""/>
    <s v=""/>
    <s v=""/>
    <s v=""/>
    <s v=""/>
    <s v=""/>
    <s v=""/>
    <s v=""/>
    <s v=""/>
    <s v=""/>
    <s v=""/>
    <s v=""/>
    <s v=""/>
    <s v=""/>
    <s v=""/>
    <s v=""/>
    <s v=""/>
    <s v=""/>
  </r>
  <r>
    <x v="39"/>
    <m/>
    <m/>
    <x v="5"/>
    <m/>
    <n v="79"/>
    <m/>
    <n v="79"/>
    <s v=""/>
    <s v=""/>
    <s v=""/>
    <s v=""/>
    <n v="79"/>
    <s v=""/>
    <s v=""/>
    <s v=""/>
    <s v=""/>
    <s v=""/>
    <s v=""/>
    <s v=""/>
    <s v=""/>
    <s v=""/>
    <s v=""/>
    <s v=""/>
    <s v=""/>
    <s v=""/>
    <s v=""/>
    <s v=""/>
    <s v=""/>
    <s v=""/>
    <s v=""/>
    <s v=""/>
  </r>
  <r>
    <x v="39"/>
    <m/>
    <m/>
    <x v="2"/>
    <m/>
    <n v="13"/>
    <m/>
    <n v="13"/>
    <s v=""/>
    <s v=""/>
    <s v=""/>
    <s v=""/>
    <s v=""/>
    <s v=""/>
    <s v=""/>
    <s v=""/>
    <s v=""/>
    <n v="13"/>
    <s v=""/>
    <s v=""/>
    <s v=""/>
    <s v=""/>
    <s v=""/>
    <s v=""/>
    <s v=""/>
    <s v=""/>
    <s v=""/>
    <s v=""/>
    <s v=""/>
    <s v=""/>
    <s v=""/>
    <s v=""/>
  </r>
  <r>
    <x v="39"/>
    <m/>
    <m/>
    <x v="1"/>
    <m/>
    <n v="108"/>
    <m/>
    <n v="108"/>
    <s v=""/>
    <s v=""/>
    <n v="108"/>
    <s v=""/>
    <s v=""/>
    <s v=""/>
    <s v=""/>
    <s v=""/>
    <s v=""/>
    <s v=""/>
    <s v=""/>
    <s v=""/>
    <s v=""/>
    <s v=""/>
    <s v=""/>
    <s v=""/>
    <s v=""/>
    <s v=""/>
    <s v=""/>
    <s v=""/>
    <s v=""/>
    <s v=""/>
    <s v=""/>
    <s v=""/>
  </r>
  <r>
    <x v="39"/>
    <m/>
    <m/>
    <x v="6"/>
    <m/>
    <n v="13"/>
    <m/>
    <n v="13"/>
    <s v=""/>
    <s v=""/>
    <s v=""/>
    <s v=""/>
    <s v=""/>
    <s v=""/>
    <s v=""/>
    <s v=""/>
    <s v=""/>
    <s v=""/>
    <s v=""/>
    <s v=""/>
    <s v=""/>
    <s v=""/>
    <s v=""/>
    <s v=""/>
    <s v=""/>
    <n v="13"/>
    <s v=""/>
    <s v=""/>
    <s v=""/>
    <s v=""/>
    <s v=""/>
    <s v=""/>
  </r>
  <r>
    <x v="39"/>
    <m/>
    <m/>
    <x v="7"/>
    <m/>
    <n v="85"/>
    <m/>
    <n v="85"/>
    <s v=""/>
    <s v=""/>
    <s v=""/>
    <s v=""/>
    <s v=""/>
    <s v=""/>
    <s v=""/>
    <s v=""/>
    <s v=""/>
    <s v=""/>
    <s v=""/>
    <s v=""/>
    <s v=""/>
    <s v=""/>
    <s v=""/>
    <n v="85"/>
    <s v=""/>
    <s v=""/>
    <s v=""/>
    <s v=""/>
    <s v=""/>
    <s v=""/>
    <s v=""/>
    <s v=""/>
  </r>
  <r>
    <x v="39"/>
    <m/>
    <m/>
    <x v="0"/>
    <m/>
    <n v="13"/>
    <m/>
    <n v="13"/>
    <s v=""/>
    <n v="13"/>
    <s v=""/>
    <s v=""/>
    <s v=""/>
    <s v=""/>
    <s v=""/>
    <s v=""/>
    <s v=""/>
    <s v=""/>
    <s v=""/>
    <s v=""/>
    <s v=""/>
    <s v=""/>
    <s v=""/>
    <s v=""/>
    <s v=""/>
    <s v=""/>
    <s v=""/>
    <s v=""/>
    <s v=""/>
    <s v=""/>
    <s v=""/>
    <s v=""/>
  </r>
  <r>
    <x v="39"/>
    <m/>
    <m/>
    <x v="1"/>
    <m/>
    <n v="108"/>
    <m/>
    <n v="108"/>
    <s v=""/>
    <s v=""/>
    <n v="108"/>
    <s v=""/>
    <s v=""/>
    <s v=""/>
    <s v=""/>
    <s v=""/>
    <s v=""/>
    <s v=""/>
    <s v=""/>
    <s v=""/>
    <s v=""/>
    <s v=""/>
    <s v=""/>
    <s v=""/>
    <s v=""/>
    <s v=""/>
    <s v=""/>
    <s v=""/>
    <s v=""/>
    <s v=""/>
    <s v=""/>
    <s v=""/>
  </r>
  <r>
    <x v="39"/>
    <m/>
    <m/>
    <x v="1"/>
    <m/>
    <m/>
    <m/>
    <n v="0"/>
    <s v=""/>
    <s v=""/>
    <n v="0"/>
    <s v=""/>
    <s v=""/>
    <s v=""/>
    <s v=""/>
    <s v=""/>
    <s v=""/>
    <s v=""/>
    <s v=""/>
    <s v=""/>
    <s v=""/>
    <s v=""/>
    <s v=""/>
    <s v=""/>
    <s v=""/>
    <s v=""/>
    <s v=""/>
    <s v=""/>
    <s v=""/>
    <s v=""/>
    <s v=""/>
    <s v=""/>
  </r>
  <r>
    <x v="39"/>
    <m/>
    <m/>
    <x v="2"/>
    <m/>
    <m/>
    <m/>
    <n v="0"/>
    <s v=""/>
    <s v=""/>
    <s v=""/>
    <s v=""/>
    <s v=""/>
    <s v=""/>
    <s v=""/>
    <s v=""/>
    <s v=""/>
    <n v="0"/>
    <s v=""/>
    <s v=""/>
    <s v=""/>
    <s v=""/>
    <s v=""/>
    <s v=""/>
    <s v=""/>
    <s v=""/>
    <s v=""/>
    <s v=""/>
    <s v=""/>
    <s v=""/>
    <s v=""/>
    <s v=""/>
  </r>
  <r>
    <x v="39"/>
    <m/>
    <m/>
    <x v="3"/>
    <m/>
    <m/>
    <m/>
    <n v="0"/>
    <s v=""/>
    <s v=""/>
    <s v=""/>
    <s v=""/>
    <s v=""/>
    <s v=""/>
    <s v=""/>
    <s v=""/>
    <s v=""/>
    <s v=""/>
    <n v="0"/>
    <s v=""/>
    <s v=""/>
    <s v=""/>
    <s v=""/>
    <s v=""/>
    <s v=""/>
    <s v=""/>
    <s v=""/>
    <s v=""/>
    <s v=""/>
    <s v=""/>
    <s v=""/>
    <s v=""/>
  </r>
  <r>
    <x v="39"/>
    <m/>
    <m/>
    <x v="0"/>
    <m/>
    <m/>
    <m/>
    <n v="0"/>
    <s v=""/>
    <n v="0"/>
    <s v=""/>
    <s v=""/>
    <s v=""/>
    <s v=""/>
    <s v=""/>
    <s v=""/>
    <s v=""/>
    <s v=""/>
    <s v=""/>
    <s v=""/>
    <s v=""/>
    <s v=""/>
    <s v=""/>
    <s v=""/>
    <s v=""/>
    <s v=""/>
    <s v=""/>
    <s v=""/>
    <s v=""/>
    <s v=""/>
    <s v=""/>
    <s v=""/>
  </r>
  <r>
    <x v="39"/>
    <m/>
    <m/>
    <x v="1"/>
    <m/>
    <m/>
    <m/>
    <n v="0"/>
    <s v=""/>
    <s v=""/>
    <n v="0"/>
    <s v=""/>
    <s v=""/>
    <s v=""/>
    <s v=""/>
    <s v=""/>
    <s v=""/>
    <s v=""/>
    <s v=""/>
    <s v=""/>
    <s v=""/>
    <s v=""/>
    <s v=""/>
    <s v=""/>
    <s v=""/>
    <s v=""/>
    <s v=""/>
    <s v=""/>
    <s v=""/>
    <s v=""/>
    <s v=""/>
    <s v=""/>
  </r>
  <r>
    <x v="40"/>
    <m/>
    <m/>
    <x v="1"/>
    <m/>
    <n v="109"/>
    <m/>
    <n v="109"/>
    <s v=""/>
    <s v=""/>
    <n v="109"/>
    <s v=""/>
    <s v=""/>
    <s v=""/>
    <s v=""/>
    <s v=""/>
    <s v=""/>
    <s v=""/>
    <s v=""/>
    <s v=""/>
    <s v=""/>
    <s v=""/>
    <s v=""/>
    <s v=""/>
    <s v=""/>
    <s v=""/>
    <s v=""/>
    <s v=""/>
    <s v=""/>
    <s v=""/>
    <s v=""/>
    <s v=""/>
  </r>
  <r>
    <x v="40"/>
    <m/>
    <m/>
    <x v="2"/>
    <m/>
    <n v="85"/>
    <m/>
    <n v="85"/>
    <s v=""/>
    <s v=""/>
    <s v=""/>
    <s v=""/>
    <s v=""/>
    <s v=""/>
    <s v=""/>
    <s v=""/>
    <s v=""/>
    <n v="85"/>
    <s v=""/>
    <s v=""/>
    <s v=""/>
    <s v=""/>
    <s v=""/>
    <s v=""/>
    <s v=""/>
    <s v=""/>
    <s v=""/>
    <s v=""/>
    <s v=""/>
    <s v=""/>
    <s v=""/>
    <s v=""/>
  </r>
  <r>
    <x v="40"/>
    <m/>
    <m/>
    <x v="3"/>
    <m/>
    <m/>
    <m/>
    <n v="0"/>
    <s v=""/>
    <s v=""/>
    <s v=""/>
    <s v=""/>
    <s v=""/>
    <s v=""/>
    <s v=""/>
    <s v=""/>
    <s v=""/>
    <s v=""/>
    <n v="0"/>
    <s v=""/>
    <s v=""/>
    <s v=""/>
    <s v=""/>
    <s v=""/>
    <s v=""/>
    <s v=""/>
    <s v=""/>
    <s v=""/>
    <s v=""/>
    <s v=""/>
    <s v=""/>
    <s v=""/>
  </r>
  <r>
    <x v="40"/>
    <m/>
    <m/>
    <x v="4"/>
    <m/>
    <n v="34"/>
    <m/>
    <n v="34"/>
    <s v=""/>
    <s v=""/>
    <s v=""/>
    <s v=""/>
    <s v=""/>
    <n v="34"/>
    <s v=""/>
    <s v=""/>
    <s v=""/>
    <s v=""/>
    <s v=""/>
    <s v=""/>
    <s v=""/>
    <s v=""/>
    <s v=""/>
    <s v=""/>
    <s v=""/>
    <s v=""/>
    <s v=""/>
    <s v=""/>
    <s v=""/>
    <s v=""/>
    <s v=""/>
    <s v=""/>
  </r>
  <r>
    <x v="40"/>
    <m/>
    <m/>
    <x v="5"/>
    <m/>
    <m/>
    <m/>
    <n v="0"/>
    <s v=""/>
    <s v=""/>
    <s v=""/>
    <s v=""/>
    <n v="0"/>
    <s v=""/>
    <s v=""/>
    <s v=""/>
    <s v=""/>
    <s v=""/>
    <s v=""/>
    <s v=""/>
    <s v=""/>
    <s v=""/>
    <s v=""/>
    <s v=""/>
    <s v=""/>
    <s v=""/>
    <s v=""/>
    <s v=""/>
    <s v=""/>
    <s v=""/>
    <s v=""/>
    <s v=""/>
  </r>
  <r>
    <x v="40"/>
    <m/>
    <m/>
    <x v="2"/>
    <m/>
    <m/>
    <m/>
    <n v="0"/>
    <s v=""/>
    <s v=""/>
    <s v=""/>
    <s v=""/>
    <s v=""/>
    <s v=""/>
    <s v=""/>
    <s v=""/>
    <s v=""/>
    <n v="0"/>
    <s v=""/>
    <s v=""/>
    <s v=""/>
    <s v=""/>
    <s v=""/>
    <s v=""/>
    <s v=""/>
    <s v=""/>
    <s v=""/>
    <s v=""/>
    <s v=""/>
    <s v=""/>
    <s v=""/>
    <s v=""/>
  </r>
  <r>
    <x v="41"/>
    <m/>
    <m/>
    <x v="1"/>
    <m/>
    <m/>
    <m/>
    <n v="0"/>
    <s v=""/>
    <s v=""/>
    <n v="0"/>
    <s v=""/>
    <s v=""/>
    <s v=""/>
    <s v=""/>
    <s v=""/>
    <s v=""/>
    <s v=""/>
    <s v=""/>
    <s v=""/>
    <s v=""/>
    <s v=""/>
    <s v=""/>
    <s v=""/>
    <s v=""/>
    <s v=""/>
    <s v=""/>
    <s v=""/>
    <s v=""/>
    <s v=""/>
    <s v=""/>
    <s v=""/>
  </r>
  <r>
    <x v="41"/>
    <m/>
    <m/>
    <x v="6"/>
    <m/>
    <m/>
    <m/>
    <n v="0"/>
    <s v=""/>
    <s v=""/>
    <s v=""/>
    <s v=""/>
    <s v=""/>
    <s v=""/>
    <s v=""/>
    <s v=""/>
    <s v=""/>
    <s v=""/>
    <s v=""/>
    <s v=""/>
    <s v=""/>
    <s v=""/>
    <s v=""/>
    <s v=""/>
    <s v=""/>
    <n v="0"/>
    <s v=""/>
    <s v=""/>
    <s v=""/>
    <s v=""/>
    <s v=""/>
    <s v=""/>
  </r>
  <r>
    <x v="42"/>
    <m/>
    <m/>
    <x v="7"/>
    <m/>
    <m/>
    <m/>
    <n v="0"/>
    <s v=""/>
    <s v=""/>
    <s v=""/>
    <s v=""/>
    <s v=""/>
    <s v=""/>
    <s v=""/>
    <s v=""/>
    <s v=""/>
    <s v=""/>
    <s v=""/>
    <s v=""/>
    <s v=""/>
    <s v=""/>
    <s v=""/>
    <n v="0"/>
    <s v=""/>
    <s v=""/>
    <s v=""/>
    <s v=""/>
    <s v=""/>
    <s v=""/>
    <s v=""/>
    <s v=""/>
  </r>
  <r>
    <x v="42"/>
    <m/>
    <m/>
    <x v="0"/>
    <m/>
    <m/>
    <m/>
    <n v="0"/>
    <s v=""/>
    <n v="0"/>
    <s v=""/>
    <s v=""/>
    <s v=""/>
    <s v=""/>
    <s v=""/>
    <s v=""/>
    <s v=""/>
    <s v=""/>
    <s v=""/>
    <s v=""/>
    <s v=""/>
    <s v=""/>
    <s v=""/>
    <s v=""/>
    <s v=""/>
    <s v=""/>
    <s v=""/>
    <s v=""/>
    <s v=""/>
    <s v=""/>
    <s v=""/>
    <s v=""/>
  </r>
  <r>
    <x v="42"/>
    <m/>
    <m/>
    <x v="1"/>
    <m/>
    <n v="226"/>
    <m/>
    <n v="226"/>
    <s v=""/>
    <s v=""/>
    <n v="226"/>
    <s v=""/>
    <s v=""/>
    <s v=""/>
    <s v=""/>
    <s v=""/>
    <s v=""/>
    <s v=""/>
    <s v=""/>
    <s v=""/>
    <s v=""/>
    <s v=""/>
    <s v=""/>
    <s v=""/>
    <s v=""/>
    <s v=""/>
    <s v=""/>
    <s v=""/>
    <s v=""/>
    <s v=""/>
    <s v=""/>
    <s v=""/>
  </r>
  <r>
    <x v="43"/>
    <m/>
    <m/>
    <x v="1"/>
    <m/>
    <n v="50"/>
    <m/>
    <n v="50"/>
    <s v=""/>
    <s v=""/>
    <n v="50"/>
    <s v=""/>
    <s v=""/>
    <s v=""/>
    <s v=""/>
    <s v=""/>
    <s v=""/>
    <s v=""/>
    <s v=""/>
    <s v=""/>
    <s v=""/>
    <s v=""/>
    <s v=""/>
    <s v=""/>
    <s v=""/>
    <s v=""/>
    <s v=""/>
    <s v=""/>
    <s v=""/>
    <s v=""/>
    <s v=""/>
    <s v=""/>
  </r>
  <r>
    <x v="44"/>
    <m/>
    <m/>
    <x v="2"/>
    <m/>
    <n v="470"/>
    <m/>
    <n v="470"/>
    <s v=""/>
    <s v=""/>
    <s v=""/>
    <s v=""/>
    <s v=""/>
    <s v=""/>
    <s v=""/>
    <s v=""/>
    <s v=""/>
    <n v="470"/>
    <s v=""/>
    <s v=""/>
    <s v=""/>
    <s v=""/>
    <s v=""/>
    <s v=""/>
    <s v=""/>
    <s v=""/>
    <s v=""/>
    <s v=""/>
    <s v=""/>
    <s v=""/>
    <s v=""/>
    <s v=""/>
  </r>
  <r>
    <x v="45"/>
    <m/>
    <m/>
    <x v="3"/>
    <m/>
    <n v="109"/>
    <m/>
    <n v="109"/>
    <s v=""/>
    <s v=""/>
    <s v=""/>
    <s v=""/>
    <s v=""/>
    <s v=""/>
    <s v=""/>
    <s v=""/>
    <s v=""/>
    <s v=""/>
    <n v="109"/>
    <s v=""/>
    <s v=""/>
    <s v=""/>
    <s v=""/>
    <s v=""/>
    <s v=""/>
    <s v=""/>
    <s v=""/>
    <s v=""/>
    <s v=""/>
    <s v=""/>
    <s v=""/>
    <s v=""/>
  </r>
  <r>
    <x v="46"/>
    <m/>
    <m/>
    <x v="0"/>
    <m/>
    <n v="298"/>
    <m/>
    <n v="298"/>
    <s v=""/>
    <n v="298"/>
    <s v=""/>
    <s v=""/>
    <s v=""/>
    <s v=""/>
    <s v=""/>
    <s v=""/>
    <s v=""/>
    <s v=""/>
    <s v=""/>
    <s v=""/>
    <s v=""/>
    <s v=""/>
    <s v=""/>
    <s v=""/>
    <s v=""/>
    <s v=""/>
    <s v=""/>
    <s v=""/>
    <s v=""/>
    <s v=""/>
    <s v=""/>
    <s v=""/>
  </r>
  <r>
    <x v="47"/>
    <m/>
    <m/>
    <x v="1"/>
    <m/>
    <m/>
    <m/>
    <n v="0"/>
    <s v=""/>
    <s v=""/>
    <n v="0"/>
    <s v=""/>
    <s v=""/>
    <s v=""/>
    <s v=""/>
    <s v=""/>
    <s v=""/>
    <s v=""/>
    <s v=""/>
    <s v=""/>
    <s v=""/>
    <s v=""/>
    <s v=""/>
    <s v=""/>
    <s v=""/>
    <s v=""/>
    <s v=""/>
    <s v=""/>
    <s v=""/>
    <s v=""/>
    <s v=""/>
    <s v=""/>
  </r>
  <r>
    <x v="48"/>
    <m/>
    <m/>
    <x v="1"/>
    <m/>
    <n v="28"/>
    <m/>
    <n v="28"/>
    <s v=""/>
    <s v=""/>
    <n v="28"/>
    <s v=""/>
    <s v=""/>
    <s v=""/>
    <s v=""/>
    <s v=""/>
    <s v=""/>
    <s v=""/>
    <s v=""/>
    <s v=""/>
    <s v=""/>
    <s v=""/>
    <s v=""/>
    <s v=""/>
    <s v=""/>
    <s v=""/>
    <s v=""/>
    <s v=""/>
    <s v=""/>
    <s v=""/>
    <s v=""/>
    <s v=""/>
  </r>
  <r>
    <x v="49"/>
    <m/>
    <m/>
    <x v="2"/>
    <m/>
    <m/>
    <m/>
    <n v="0"/>
    <s v=""/>
    <s v=""/>
    <s v=""/>
    <s v=""/>
    <s v=""/>
    <s v=""/>
    <s v=""/>
    <s v=""/>
    <s v=""/>
    <n v="0"/>
    <s v=""/>
    <s v=""/>
    <s v=""/>
    <s v=""/>
    <s v=""/>
    <s v=""/>
    <s v=""/>
    <s v=""/>
    <s v=""/>
    <s v=""/>
    <s v=""/>
    <s v=""/>
    <s v=""/>
    <s v=""/>
  </r>
  <r>
    <x v="50"/>
    <m/>
    <m/>
    <x v="3"/>
    <m/>
    <m/>
    <m/>
    <n v="0"/>
    <s v=""/>
    <s v=""/>
    <s v=""/>
    <s v=""/>
    <s v=""/>
    <s v=""/>
    <s v=""/>
    <s v=""/>
    <s v=""/>
    <s v=""/>
    <n v="0"/>
    <s v=""/>
    <s v=""/>
    <s v=""/>
    <s v=""/>
    <s v=""/>
    <s v=""/>
    <s v=""/>
    <s v=""/>
    <s v=""/>
    <s v=""/>
    <s v=""/>
    <s v=""/>
    <s v=""/>
  </r>
  <r>
    <x v="50"/>
    <m/>
    <m/>
    <x v="4"/>
    <m/>
    <m/>
    <m/>
    <n v="0"/>
    <s v=""/>
    <s v=""/>
    <s v=""/>
    <s v=""/>
    <s v=""/>
    <n v="0"/>
    <s v=""/>
    <s v=""/>
    <s v=""/>
    <s v=""/>
    <s v=""/>
    <s v=""/>
    <s v=""/>
    <s v=""/>
    <s v=""/>
    <s v=""/>
    <s v=""/>
    <s v=""/>
    <s v=""/>
    <s v=""/>
    <s v=""/>
    <s v=""/>
    <s v=""/>
    <s v=""/>
  </r>
  <r>
    <x v="51"/>
    <m/>
    <m/>
    <x v="5"/>
    <m/>
    <m/>
    <m/>
    <n v="0"/>
    <s v=""/>
    <s v=""/>
    <s v=""/>
    <s v=""/>
    <n v="0"/>
    <s v=""/>
    <s v=""/>
    <s v=""/>
    <s v=""/>
    <s v=""/>
    <s v=""/>
    <s v=""/>
    <s v=""/>
    <s v=""/>
    <s v=""/>
    <s v=""/>
    <s v=""/>
    <s v=""/>
    <s v=""/>
    <s v=""/>
    <s v=""/>
    <s v=""/>
    <s v=""/>
    <s v=""/>
  </r>
  <r>
    <x v="51"/>
    <m/>
    <m/>
    <x v="2"/>
    <m/>
    <m/>
    <m/>
    <n v="0"/>
    <s v=""/>
    <s v=""/>
    <s v=""/>
    <s v=""/>
    <s v=""/>
    <s v=""/>
    <s v=""/>
    <s v=""/>
    <s v=""/>
    <n v="0"/>
    <s v=""/>
    <s v=""/>
    <s v=""/>
    <s v=""/>
    <s v=""/>
    <s v=""/>
    <s v=""/>
    <s v=""/>
    <s v=""/>
    <s v=""/>
    <s v=""/>
    <s v=""/>
    <s v=""/>
    <s v=""/>
  </r>
  <r>
    <x v="52"/>
    <m/>
    <m/>
    <x v="1"/>
    <m/>
    <m/>
    <m/>
    <n v="0"/>
    <s v=""/>
    <s v=""/>
    <n v="0"/>
    <s v=""/>
    <s v=""/>
    <s v=""/>
    <s v=""/>
    <s v=""/>
    <s v=""/>
    <s v=""/>
    <s v=""/>
    <s v=""/>
    <s v=""/>
    <s v=""/>
    <s v=""/>
    <s v=""/>
    <s v=""/>
    <s v=""/>
    <s v=""/>
    <s v=""/>
    <s v=""/>
    <s v=""/>
    <s v=""/>
    <s v=""/>
  </r>
  <r>
    <x v="52"/>
    <m/>
    <m/>
    <x v="6"/>
    <m/>
    <m/>
    <m/>
    <n v="0"/>
    <s v=""/>
    <s v=""/>
    <s v=""/>
    <s v=""/>
    <s v=""/>
    <s v=""/>
    <s v=""/>
    <s v=""/>
    <s v=""/>
    <s v=""/>
    <s v=""/>
    <s v=""/>
    <s v=""/>
    <s v=""/>
    <s v=""/>
    <s v=""/>
    <s v=""/>
    <n v="0"/>
    <s v=""/>
    <s v=""/>
    <s v=""/>
    <s v=""/>
    <s v=""/>
    <s v=""/>
  </r>
  <r>
    <x v="52"/>
    <m/>
    <m/>
    <x v="7"/>
    <m/>
    <m/>
    <m/>
    <n v="0"/>
    <s v=""/>
    <s v=""/>
    <s v=""/>
    <s v=""/>
    <s v=""/>
    <s v=""/>
    <s v=""/>
    <s v=""/>
    <s v=""/>
    <s v=""/>
    <s v=""/>
    <s v=""/>
    <s v=""/>
    <s v=""/>
    <s v=""/>
    <n v="0"/>
    <s v=""/>
    <s v=""/>
    <s v=""/>
    <s v=""/>
    <s v=""/>
    <s v=""/>
    <s v=""/>
    <s v=""/>
  </r>
  <r>
    <x v="52"/>
    <m/>
    <m/>
    <x v="0"/>
    <m/>
    <m/>
    <m/>
    <n v="0"/>
    <s v=""/>
    <n v="0"/>
    <s v=""/>
    <s v=""/>
    <s v=""/>
    <s v=""/>
    <s v=""/>
    <s v=""/>
    <s v=""/>
    <s v=""/>
    <s v=""/>
    <s v=""/>
    <s v=""/>
    <s v=""/>
    <s v=""/>
    <s v=""/>
    <s v=""/>
    <s v=""/>
    <s v=""/>
    <s v=""/>
    <s v=""/>
    <s v=""/>
    <s v=""/>
    <s v=""/>
  </r>
  <r>
    <x v="53"/>
    <m/>
    <m/>
    <x v="1"/>
    <m/>
    <n v="79"/>
    <m/>
    <n v="79"/>
    <s v=""/>
    <s v=""/>
    <n v="79"/>
    <s v=""/>
    <s v=""/>
    <s v=""/>
    <s v=""/>
    <s v=""/>
    <s v=""/>
    <s v=""/>
    <s v=""/>
    <s v=""/>
    <s v=""/>
    <s v=""/>
    <s v=""/>
    <s v=""/>
    <s v=""/>
    <s v=""/>
    <s v=""/>
    <s v=""/>
    <s v=""/>
    <s v=""/>
    <s v=""/>
    <s v=""/>
  </r>
  <r>
    <x v="53"/>
    <m/>
    <m/>
    <x v="1"/>
    <m/>
    <n v="136"/>
    <m/>
    <n v="136"/>
    <s v=""/>
    <s v=""/>
    <n v="136"/>
    <s v=""/>
    <s v=""/>
    <s v=""/>
    <s v=""/>
    <s v=""/>
    <s v=""/>
    <s v=""/>
    <s v=""/>
    <s v=""/>
    <s v=""/>
    <s v=""/>
    <s v=""/>
    <s v=""/>
    <s v=""/>
    <s v=""/>
    <s v=""/>
    <s v=""/>
    <s v=""/>
    <s v=""/>
    <s v=""/>
    <s v=""/>
  </r>
  <r>
    <x v="53"/>
    <m/>
    <m/>
    <x v="2"/>
    <m/>
    <m/>
    <m/>
    <n v="0"/>
    <s v=""/>
    <s v=""/>
    <s v=""/>
    <s v=""/>
    <s v=""/>
    <s v=""/>
    <s v=""/>
    <s v=""/>
    <s v=""/>
    <n v="0"/>
    <s v=""/>
    <s v=""/>
    <s v=""/>
    <s v=""/>
    <s v=""/>
    <s v=""/>
    <s v=""/>
    <s v=""/>
    <s v=""/>
    <s v=""/>
    <s v=""/>
    <s v=""/>
    <s v=""/>
    <s v=""/>
  </r>
  <r>
    <x v="53"/>
    <m/>
    <m/>
    <x v="3"/>
    <m/>
    <n v="131"/>
    <m/>
    <n v="131"/>
    <s v=""/>
    <s v=""/>
    <s v=""/>
    <s v=""/>
    <s v=""/>
    <s v=""/>
    <s v=""/>
    <s v=""/>
    <s v=""/>
    <s v=""/>
    <n v="131"/>
    <s v=""/>
    <s v=""/>
    <s v=""/>
    <s v=""/>
    <s v=""/>
    <s v=""/>
    <s v=""/>
    <s v=""/>
    <s v=""/>
    <s v=""/>
    <s v=""/>
    <s v=""/>
    <s v=""/>
  </r>
  <r>
    <x v="53"/>
    <m/>
    <m/>
    <x v="0"/>
    <m/>
    <n v="54"/>
    <m/>
    <n v="54"/>
    <s v=""/>
    <n v="54"/>
    <s v=""/>
    <s v=""/>
    <s v=""/>
    <s v=""/>
    <s v=""/>
    <s v=""/>
    <s v=""/>
    <s v=""/>
    <s v=""/>
    <s v=""/>
    <s v=""/>
    <s v=""/>
    <s v=""/>
    <s v=""/>
    <s v=""/>
    <s v=""/>
    <s v=""/>
    <s v=""/>
    <s v=""/>
    <s v=""/>
    <s v=""/>
    <s v=""/>
  </r>
  <r>
    <x v="54"/>
    <m/>
    <m/>
    <x v="1"/>
    <m/>
    <n v="92"/>
    <m/>
    <n v="92"/>
    <s v=""/>
    <s v=""/>
    <n v="92"/>
    <s v=""/>
    <s v=""/>
    <s v=""/>
    <s v=""/>
    <s v=""/>
    <s v=""/>
    <s v=""/>
    <s v=""/>
    <s v=""/>
    <s v=""/>
    <s v=""/>
    <s v=""/>
    <s v=""/>
    <s v=""/>
    <s v=""/>
    <s v=""/>
    <s v=""/>
    <s v=""/>
    <s v=""/>
    <s v=""/>
    <s v=""/>
  </r>
  <r>
    <x v="55"/>
    <m/>
    <m/>
    <x v="1"/>
    <m/>
    <n v="92"/>
    <m/>
    <n v="92"/>
    <s v=""/>
    <s v=""/>
    <n v="92"/>
    <s v=""/>
    <s v=""/>
    <s v=""/>
    <s v=""/>
    <s v=""/>
    <s v=""/>
    <s v=""/>
    <s v=""/>
    <s v=""/>
    <s v=""/>
    <s v=""/>
    <s v=""/>
    <s v=""/>
    <s v=""/>
    <s v=""/>
    <s v=""/>
    <s v=""/>
    <s v=""/>
    <s v=""/>
    <s v=""/>
    <s v=""/>
  </r>
  <r>
    <x v="56"/>
    <m/>
    <m/>
    <x v="2"/>
    <m/>
    <n v="129"/>
    <m/>
    <n v="129"/>
    <s v=""/>
    <s v=""/>
    <s v=""/>
    <s v=""/>
    <s v=""/>
    <s v=""/>
    <s v=""/>
    <s v=""/>
    <s v=""/>
    <n v="129"/>
    <s v=""/>
    <s v=""/>
    <s v=""/>
    <s v=""/>
    <s v=""/>
    <s v=""/>
    <s v=""/>
    <s v=""/>
    <s v=""/>
    <s v=""/>
    <s v=""/>
    <s v=""/>
    <s v=""/>
    <s v=""/>
  </r>
  <r>
    <x v="56"/>
    <m/>
    <m/>
    <x v="3"/>
    <m/>
    <n v="43"/>
    <m/>
    <n v="43"/>
    <s v=""/>
    <s v=""/>
    <s v=""/>
    <s v=""/>
    <s v=""/>
    <s v=""/>
    <s v=""/>
    <s v=""/>
    <s v=""/>
    <s v=""/>
    <n v="43"/>
    <s v=""/>
    <s v=""/>
    <s v=""/>
    <s v=""/>
    <s v=""/>
    <s v=""/>
    <s v=""/>
    <s v=""/>
    <s v=""/>
    <s v=""/>
    <s v=""/>
    <s v=""/>
    <s v=""/>
  </r>
  <r>
    <x v="57"/>
    <m/>
    <m/>
    <x v="4"/>
    <m/>
    <n v="296"/>
    <m/>
    <n v="296"/>
    <s v=""/>
    <s v=""/>
    <s v=""/>
    <s v=""/>
    <s v=""/>
    <n v="296"/>
    <s v=""/>
    <s v=""/>
    <s v=""/>
    <s v=""/>
    <s v=""/>
    <s v=""/>
    <s v=""/>
    <s v=""/>
    <s v=""/>
    <s v=""/>
    <s v=""/>
    <s v=""/>
    <s v=""/>
    <s v=""/>
    <s v=""/>
    <s v=""/>
    <s v=""/>
    <s v=""/>
  </r>
  <r>
    <x v="58"/>
    <m/>
    <m/>
    <x v="5"/>
    <m/>
    <n v="760"/>
    <m/>
    <n v="760"/>
    <s v=""/>
    <s v=""/>
    <s v=""/>
    <s v=""/>
    <n v="760"/>
    <s v=""/>
    <s v=""/>
    <s v=""/>
    <s v=""/>
    <s v=""/>
    <s v=""/>
    <s v=""/>
    <s v=""/>
    <s v=""/>
    <s v=""/>
    <s v=""/>
    <s v=""/>
    <s v=""/>
    <s v=""/>
    <s v=""/>
    <s v=""/>
    <s v=""/>
    <s v=""/>
    <s v=""/>
  </r>
  <r>
    <x v="58"/>
    <m/>
    <m/>
    <x v="2"/>
    <m/>
    <m/>
    <m/>
    <n v="0"/>
    <s v=""/>
    <s v=""/>
    <s v=""/>
    <s v=""/>
    <s v=""/>
    <s v=""/>
    <s v=""/>
    <s v=""/>
    <s v=""/>
    <n v="0"/>
    <s v=""/>
    <s v=""/>
    <s v=""/>
    <s v=""/>
    <s v=""/>
    <s v=""/>
    <s v=""/>
    <s v=""/>
    <s v=""/>
    <s v=""/>
    <s v=""/>
    <s v=""/>
    <s v=""/>
    <s v=""/>
  </r>
  <r>
    <x v="58"/>
    <m/>
    <m/>
    <x v="1"/>
    <m/>
    <m/>
    <m/>
    <n v="0"/>
    <s v=""/>
    <s v=""/>
    <n v="0"/>
    <s v=""/>
    <s v=""/>
    <s v=""/>
    <s v=""/>
    <s v=""/>
    <s v=""/>
    <s v=""/>
    <s v=""/>
    <s v=""/>
    <s v=""/>
    <s v=""/>
    <s v=""/>
    <s v=""/>
    <s v=""/>
    <s v=""/>
    <s v=""/>
    <s v=""/>
    <s v=""/>
    <s v=""/>
    <s v=""/>
    <s v=""/>
  </r>
  <r>
    <x v="59"/>
    <m/>
    <m/>
    <x v="6"/>
    <m/>
    <m/>
    <m/>
    <n v="0"/>
    <s v=""/>
    <s v=""/>
    <s v=""/>
    <s v=""/>
    <s v=""/>
    <s v=""/>
    <s v=""/>
    <s v=""/>
    <s v=""/>
    <s v=""/>
    <s v=""/>
    <s v=""/>
    <s v=""/>
    <s v=""/>
    <s v=""/>
    <s v=""/>
    <s v=""/>
    <n v="0"/>
    <s v=""/>
    <s v=""/>
    <s v=""/>
    <s v=""/>
    <s v=""/>
    <s v=""/>
  </r>
  <r>
    <x v="60"/>
    <m/>
    <m/>
    <x v="7"/>
    <m/>
    <m/>
    <m/>
    <n v="0"/>
    <s v=""/>
    <s v=""/>
    <s v=""/>
    <s v=""/>
    <s v=""/>
    <s v=""/>
    <s v=""/>
    <s v=""/>
    <s v=""/>
    <s v=""/>
    <s v=""/>
    <s v=""/>
    <s v=""/>
    <s v=""/>
    <s v=""/>
    <n v="0"/>
    <s v=""/>
    <s v=""/>
    <s v=""/>
    <s v=""/>
    <s v=""/>
    <s v=""/>
    <s v=""/>
    <s v=""/>
  </r>
  <r>
    <x v="61"/>
    <m/>
    <m/>
    <x v="0"/>
    <m/>
    <m/>
    <m/>
    <n v="0"/>
    <s v=""/>
    <n v="0"/>
    <s v=""/>
    <s v=""/>
    <s v=""/>
    <s v=""/>
    <s v=""/>
    <s v=""/>
    <s v=""/>
    <s v=""/>
    <s v=""/>
    <s v=""/>
    <s v=""/>
    <s v=""/>
    <s v=""/>
    <s v=""/>
    <s v=""/>
    <s v=""/>
    <s v=""/>
    <s v=""/>
    <s v=""/>
    <s v=""/>
    <s v=""/>
    <s v=""/>
  </r>
  <r>
    <x v="61"/>
    <m/>
    <m/>
    <x v="1"/>
    <m/>
    <m/>
    <m/>
    <n v="0"/>
    <s v=""/>
    <s v=""/>
    <n v="0"/>
    <s v=""/>
    <s v=""/>
    <s v=""/>
    <s v=""/>
    <s v=""/>
    <s v=""/>
    <s v=""/>
    <s v=""/>
    <s v=""/>
    <s v=""/>
    <s v=""/>
    <s v=""/>
    <s v=""/>
    <s v=""/>
    <s v=""/>
    <s v=""/>
    <s v=""/>
    <s v=""/>
    <s v=""/>
    <s v=""/>
    <s v=""/>
  </r>
  <r>
    <x v="61"/>
    <m/>
    <m/>
    <x v="1"/>
    <m/>
    <m/>
    <m/>
    <n v="0"/>
    <s v=""/>
    <s v=""/>
    <n v="0"/>
    <s v=""/>
    <s v=""/>
    <s v=""/>
    <s v=""/>
    <s v=""/>
    <s v=""/>
    <s v=""/>
    <s v=""/>
    <s v=""/>
    <s v=""/>
    <s v=""/>
    <s v=""/>
    <s v=""/>
    <s v=""/>
    <s v=""/>
    <s v=""/>
    <s v=""/>
    <s v=""/>
    <s v=""/>
    <s v=""/>
    <s v=""/>
  </r>
  <r>
    <x v="62"/>
    <m/>
    <m/>
    <x v="2"/>
    <m/>
    <m/>
    <m/>
    <n v="0"/>
    <s v=""/>
    <s v=""/>
    <s v=""/>
    <s v=""/>
    <s v=""/>
    <s v=""/>
    <s v=""/>
    <s v=""/>
    <s v=""/>
    <n v="0"/>
    <s v=""/>
    <s v=""/>
    <s v=""/>
    <s v=""/>
    <s v=""/>
    <s v=""/>
    <s v=""/>
    <s v=""/>
    <s v=""/>
    <s v=""/>
    <s v=""/>
    <s v=""/>
    <s v=""/>
    <s v=""/>
  </r>
  <r>
    <x v="63"/>
    <m/>
    <m/>
    <x v="3"/>
    <m/>
    <m/>
    <m/>
    <n v="0"/>
    <s v=""/>
    <s v=""/>
    <s v=""/>
    <s v=""/>
    <s v=""/>
    <s v=""/>
    <s v=""/>
    <s v=""/>
    <s v=""/>
    <s v=""/>
    <n v="0"/>
    <s v=""/>
    <s v=""/>
    <s v=""/>
    <s v=""/>
    <s v=""/>
    <s v=""/>
    <s v=""/>
    <s v=""/>
    <s v=""/>
    <s v=""/>
    <s v=""/>
    <s v=""/>
    <s v=""/>
  </r>
  <r>
    <x v="64"/>
    <m/>
    <m/>
    <x v="0"/>
    <m/>
    <n v="370"/>
    <m/>
    <n v="370"/>
    <s v=""/>
    <n v="370"/>
    <s v=""/>
    <s v=""/>
    <s v=""/>
    <s v=""/>
    <s v=""/>
    <s v=""/>
    <s v=""/>
    <s v=""/>
    <s v=""/>
    <s v=""/>
    <s v=""/>
    <s v=""/>
    <s v=""/>
    <s v=""/>
    <s v=""/>
    <s v=""/>
    <s v=""/>
    <s v=""/>
    <s v=""/>
    <s v=""/>
    <s v=""/>
    <s v=""/>
  </r>
  <r>
    <x v="65"/>
    <m/>
    <m/>
    <x v="1"/>
    <m/>
    <n v="430"/>
    <m/>
    <n v="430"/>
    <s v=""/>
    <s v=""/>
    <n v="430"/>
    <s v=""/>
    <s v=""/>
    <s v=""/>
    <s v=""/>
    <s v=""/>
    <s v=""/>
    <s v=""/>
    <s v=""/>
    <s v=""/>
    <s v=""/>
    <s v=""/>
    <s v=""/>
    <s v=""/>
    <s v=""/>
    <s v=""/>
    <s v=""/>
    <s v=""/>
    <s v=""/>
    <s v=""/>
    <s v=""/>
    <s v=""/>
  </r>
  <r>
    <x v="65"/>
    <m/>
    <m/>
    <x v="1"/>
    <m/>
    <m/>
    <m/>
    <n v="0"/>
    <s v=""/>
    <s v=""/>
    <n v="0"/>
    <s v=""/>
    <s v=""/>
    <s v=""/>
    <s v=""/>
    <s v=""/>
    <s v=""/>
    <s v=""/>
    <s v=""/>
    <s v=""/>
    <s v=""/>
    <s v=""/>
    <s v=""/>
    <s v=""/>
    <s v=""/>
    <s v=""/>
    <s v=""/>
    <s v=""/>
    <s v=""/>
    <s v=""/>
    <s v=""/>
    <s v=""/>
  </r>
  <r>
    <x v="66"/>
    <m/>
    <m/>
    <x v="9"/>
    <m/>
    <m/>
    <m/>
    <n v="0"/>
    <s v=""/>
    <s v=""/>
    <s v=""/>
    <s v=""/>
    <s v=""/>
    <s v=""/>
    <s v=""/>
    <s v=""/>
    <s v=""/>
    <s v=""/>
    <s v=""/>
    <s v=""/>
    <s v=""/>
    <s v=""/>
    <s v=""/>
    <s v=""/>
    <s v=""/>
    <s v=""/>
    <s v=""/>
    <s v=""/>
    <s v=""/>
    <s v=""/>
    <s v=""/>
    <s v=""/>
  </r>
  <r>
    <x v="66"/>
    <m/>
    <m/>
    <x v="9"/>
    <m/>
    <m/>
    <m/>
    <n v="0"/>
    <s v=""/>
    <s v=""/>
    <s v=""/>
    <s v=""/>
    <s v=""/>
    <s v=""/>
    <s v=""/>
    <s v=""/>
    <s v=""/>
    <s v=""/>
    <s v=""/>
    <s v=""/>
    <s v=""/>
    <s v=""/>
    <s v=""/>
    <s v=""/>
    <s v=""/>
    <s v=""/>
    <s v=""/>
    <s v=""/>
    <s v=""/>
    <s v=""/>
    <s v=""/>
    <s v=""/>
  </r>
  <r>
    <x v="66"/>
    <m/>
    <m/>
    <x v="9"/>
    <m/>
    <m/>
    <m/>
    <n v="0"/>
    <s v=""/>
    <s v=""/>
    <s v=""/>
    <s v=""/>
    <s v=""/>
    <s v=""/>
    <s v=""/>
    <s v=""/>
    <s v=""/>
    <s v=""/>
    <s v=""/>
    <s v=""/>
    <s v=""/>
    <s v=""/>
    <s v=""/>
    <s v=""/>
    <s v=""/>
    <s v=""/>
    <s v=""/>
    <s v=""/>
    <s v=""/>
    <s v=""/>
    <s v=""/>
    <s v=""/>
  </r>
  <r>
    <x v="66"/>
    <m/>
    <m/>
    <x v="9"/>
    <m/>
    <m/>
    <m/>
    <n v="0"/>
    <s v=""/>
    <s v=""/>
    <s v=""/>
    <s v=""/>
    <s v=""/>
    <s v=""/>
    <s v=""/>
    <s v=""/>
    <s v=""/>
    <s v=""/>
    <s v=""/>
    <s v=""/>
    <s v=""/>
    <s v=""/>
    <s v=""/>
    <s v=""/>
    <s v=""/>
    <s v=""/>
    <s v=""/>
    <s v=""/>
    <s v=""/>
    <s v=""/>
    <s v=""/>
    <s v=""/>
  </r>
  <r>
    <x v="66"/>
    <m/>
    <m/>
    <x v="9"/>
    <m/>
    <m/>
    <m/>
    <n v="0"/>
    <s v=""/>
    <s v=""/>
    <s v=""/>
    <s v=""/>
    <s v=""/>
    <s v=""/>
    <s v=""/>
    <s v=""/>
    <s v=""/>
    <s v=""/>
    <s v=""/>
    <s v=""/>
    <s v=""/>
    <s v=""/>
    <s v=""/>
    <s v=""/>
    <s v=""/>
    <s v=""/>
    <s v=""/>
    <s v=""/>
    <s v=""/>
    <s v=""/>
    <s v=""/>
    <s v=""/>
  </r>
  <r>
    <x v="66"/>
    <m/>
    <m/>
    <x v="9"/>
    <m/>
    <m/>
    <m/>
    <n v="0"/>
    <s v=""/>
    <s v=""/>
    <s v=""/>
    <s v=""/>
    <s v=""/>
    <s v=""/>
    <s v=""/>
    <s v=""/>
    <s v=""/>
    <s v=""/>
    <s v=""/>
    <s v=""/>
    <s v=""/>
    <s v=""/>
    <s v=""/>
    <s v=""/>
    <s v=""/>
    <s v=""/>
    <s v=""/>
    <s v=""/>
    <s v=""/>
    <s v=""/>
    <s v=""/>
    <s v=""/>
  </r>
  <r>
    <x v="66"/>
    <m/>
    <m/>
    <x v="9"/>
    <m/>
    <m/>
    <m/>
    <n v="0"/>
    <s v=""/>
    <s v=""/>
    <s v=""/>
    <s v=""/>
    <s v=""/>
    <s v=""/>
    <s v=""/>
    <s v=""/>
    <s v=""/>
    <s v=""/>
    <s v=""/>
    <s v=""/>
    <s v=""/>
    <s v=""/>
    <s v=""/>
    <s v=""/>
    <s v=""/>
    <s v=""/>
    <s v=""/>
    <s v=""/>
    <s v=""/>
    <s v=""/>
    <s v=""/>
    <s v=""/>
  </r>
  <r>
    <x v="66"/>
    <m/>
    <m/>
    <x v="9"/>
    <m/>
    <m/>
    <m/>
    <n v="0"/>
    <s v=""/>
    <s v=""/>
    <s v=""/>
    <s v=""/>
    <s v=""/>
    <s v=""/>
    <s v=""/>
    <s v=""/>
    <s v=""/>
    <s v=""/>
    <s v=""/>
    <s v=""/>
    <s v=""/>
    <s v=""/>
    <s v=""/>
    <s v=""/>
    <s v=""/>
    <s v=""/>
    <s v=""/>
    <s v=""/>
    <s v=""/>
    <s v=""/>
    <s v=""/>
    <s v=""/>
  </r>
  <r>
    <x v="66"/>
    <m/>
    <m/>
    <x v="9"/>
    <m/>
    <m/>
    <m/>
    <n v="0"/>
    <s v=""/>
    <s v=""/>
    <s v=""/>
    <s v=""/>
    <s v=""/>
    <s v=""/>
    <s v=""/>
    <s v=""/>
    <s v=""/>
    <s v=""/>
    <s v=""/>
    <s v=""/>
    <s v=""/>
    <s v=""/>
    <s v=""/>
    <s v=""/>
    <s v=""/>
    <s v=""/>
    <s v=""/>
    <s v=""/>
    <s v=""/>
    <s v=""/>
    <s v=""/>
    <s v=""/>
  </r>
  <r>
    <x v="66"/>
    <m/>
    <m/>
    <x v="9"/>
    <m/>
    <m/>
    <m/>
    <n v="0"/>
    <s v=""/>
    <s v=""/>
    <s v=""/>
    <s v=""/>
    <s v=""/>
    <s v=""/>
    <s v=""/>
    <s v=""/>
    <s v=""/>
    <s v=""/>
    <s v=""/>
    <s v=""/>
    <s v=""/>
    <s v=""/>
    <s v=""/>
    <s v=""/>
    <s v=""/>
    <s v=""/>
    <s v=""/>
    <s v=""/>
    <s v=""/>
    <s v=""/>
    <s v=""/>
    <s v=""/>
  </r>
  <r>
    <x v="66"/>
    <m/>
    <m/>
    <x v="9"/>
    <m/>
    <m/>
    <m/>
    <n v="0"/>
    <s v=""/>
    <s v=""/>
    <s v=""/>
    <s v=""/>
    <s v=""/>
    <s v=""/>
    <s v=""/>
    <s v=""/>
    <s v=""/>
    <s v=""/>
    <s v=""/>
    <s v=""/>
    <s v=""/>
    <s v=""/>
    <s v=""/>
    <s v=""/>
    <s v=""/>
    <s v=""/>
    <s v=""/>
    <s v=""/>
    <s v=""/>
    <s v=""/>
    <s v=""/>
    <s v=""/>
  </r>
  <r>
    <x v="66"/>
    <m/>
    <m/>
    <x v="9"/>
    <m/>
    <m/>
    <m/>
    <n v="0"/>
    <s v=""/>
    <s v=""/>
    <s v=""/>
    <s v=""/>
    <s v=""/>
    <s v=""/>
    <s v=""/>
    <s v=""/>
    <s v=""/>
    <s v=""/>
    <s v=""/>
    <s v=""/>
    <s v=""/>
    <s v=""/>
    <s v=""/>
    <s v=""/>
    <s v=""/>
    <s v=""/>
    <s v=""/>
    <s v=""/>
    <s v=""/>
    <s v=""/>
    <s v=""/>
    <s v=""/>
  </r>
</pivotCacheRecords>
</file>

<file path=xl/pivotCache/pivotCacheRecords2.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68">
  <r>
    <x v="0"/>
    <x v="0"/>
    <s v="F48"/>
    <s v="Muriel Sauvanaud"/>
    <s v="O_MI_XS"/>
    <s v="T_LU_XS"/>
    <m/>
    <m/>
    <m/>
    <m/>
    <m/>
    <m/>
    <m/>
    <m/>
    <s v="Atelier"/>
    <s v="Chèque "/>
    <s v="Comptant"/>
    <s v="Ventes"/>
    <n v="60"/>
    <n v="60"/>
    <s v=""/>
    <m/>
  </r>
  <r>
    <x v="1"/>
    <x v="1"/>
    <s v="F49"/>
    <s v="Caroline Hebinger"/>
    <s v="COU_L_350"/>
    <m/>
    <m/>
    <m/>
    <m/>
    <m/>
    <m/>
    <m/>
    <m/>
    <m/>
    <s v="Atelier"/>
    <s v="Chèque "/>
    <s v="Comptant"/>
    <s v="Ventes"/>
    <n v="989"/>
    <n v="989"/>
    <s v=""/>
    <m/>
  </r>
  <r>
    <x v="2"/>
    <x v="2"/>
    <s v="SS_F"/>
    <s v="Charlotte Darteil - Gaetan"/>
    <s v="COU_XS_500"/>
    <m/>
    <m/>
    <m/>
    <m/>
    <m/>
    <m/>
    <m/>
    <m/>
    <m/>
    <s v="Atelier"/>
    <s v="Virement"/>
    <s v="Comptant"/>
    <s v="Ventes"/>
    <n v="550"/>
    <n v="550"/>
    <s v=""/>
    <m/>
  </r>
  <r>
    <x v="3"/>
    <x v="3"/>
    <s v="F47"/>
    <s v="Stephanie Hayet"/>
    <m/>
    <m/>
    <m/>
    <m/>
    <m/>
    <m/>
    <m/>
    <m/>
    <m/>
    <m/>
    <s v="Atelier"/>
    <s v="Chèque "/>
    <s v="Acompte"/>
    <s v="Ventes"/>
    <n v="600"/>
    <n v="600"/>
    <s v=""/>
    <m/>
  </r>
  <r>
    <x v="4"/>
    <x v="4"/>
    <s v="F20_02"/>
    <s v="Gabriel Imbs"/>
    <m/>
    <m/>
    <m/>
    <m/>
    <m/>
    <m/>
    <m/>
    <m/>
    <m/>
    <m/>
    <s v="Atelier"/>
    <s v="Chèque "/>
    <s v="Acompte"/>
    <s v="Ventes"/>
    <n v="718"/>
    <n v="718"/>
    <s v=""/>
    <m/>
  </r>
  <r>
    <x v="5"/>
    <x v="3"/>
    <s v="SS_F"/>
    <s v="Yvan Gonzalez"/>
    <s v="T_ET_S"/>
    <m/>
    <m/>
    <m/>
    <m/>
    <m/>
    <m/>
    <m/>
    <m/>
    <m/>
    <s v="Atelier"/>
    <s v="Chèque "/>
    <s v="Comptant"/>
    <s v="Ventes"/>
    <n v="80"/>
    <n v="80"/>
    <s v=""/>
    <m/>
  </r>
  <r>
    <x v="6"/>
    <x v="5"/>
    <s v="SS_F"/>
    <m/>
    <s v="SEM_1"/>
    <m/>
    <m/>
    <m/>
    <m/>
    <m/>
    <m/>
    <m/>
    <m/>
    <m/>
    <s v="Troyes"/>
    <s v="CB  / SUMUP"/>
    <s v="Comptant"/>
    <s v="Ventes"/>
    <n v="13"/>
    <n v="13"/>
    <s v=""/>
    <m/>
  </r>
  <r>
    <x v="7"/>
    <x v="5"/>
    <s v="SS_F"/>
    <m/>
    <s v="O_MI_XS"/>
    <s v="T_LU_XS"/>
    <m/>
    <m/>
    <m/>
    <m/>
    <m/>
    <m/>
    <m/>
    <m/>
    <s v="Troyes"/>
    <s v="CB  / SUMUP"/>
    <s v="Comptant"/>
    <s v="Ventes"/>
    <n v="70"/>
    <n v="70"/>
    <s v=""/>
    <m/>
  </r>
  <r>
    <x v="8"/>
    <x v="5"/>
    <s v="F20_03"/>
    <s v="Sandrine Motal"/>
    <s v="O_ET_XL"/>
    <s v="SEM_1"/>
    <m/>
    <m/>
    <m/>
    <m/>
    <m/>
    <m/>
    <m/>
    <m/>
    <s v="Troyes"/>
    <s v="CB  / SUMUP"/>
    <s v="Comptant"/>
    <s v="Ventes"/>
    <n v="132"/>
    <n v="132"/>
    <s v=""/>
    <m/>
  </r>
  <r>
    <x v="9"/>
    <x v="6"/>
    <s v="SS_F"/>
    <m/>
    <s v="SEM_2"/>
    <m/>
    <m/>
    <m/>
    <m/>
    <m/>
    <m/>
    <m/>
    <m/>
    <m/>
    <s v="Troyes"/>
    <s v="CB  / SUMUP"/>
    <s v="Comptant"/>
    <s v="Ventes"/>
    <n v="15"/>
    <n v="15"/>
    <s v=""/>
    <m/>
  </r>
  <r>
    <x v="10"/>
    <x v="6"/>
    <s v="SS_F"/>
    <m/>
    <s v="O_MI_S"/>
    <m/>
    <m/>
    <m/>
    <m/>
    <m/>
    <m/>
    <m/>
    <m/>
    <m/>
    <s v="Troyes"/>
    <s v="CB  / SUMUP"/>
    <s v="Comptant"/>
    <s v="Ventes"/>
    <n v="85"/>
    <n v="85"/>
    <s v=""/>
    <m/>
  </r>
  <r>
    <x v="11"/>
    <x v="7"/>
    <s v="SS_F"/>
    <m/>
    <s v="SEM_2"/>
    <m/>
    <m/>
    <m/>
    <m/>
    <m/>
    <m/>
    <m/>
    <m/>
    <m/>
    <s v="Troyes"/>
    <s v="CB  / SUMUP"/>
    <s v="Comptant"/>
    <s v="Ventes"/>
    <n v="13"/>
    <n v="13"/>
    <s v=""/>
    <m/>
  </r>
  <r>
    <x v="12"/>
    <x v="8"/>
    <s v="SS_F"/>
    <s v="Anson"/>
    <s v="O_MI_XS"/>
    <m/>
    <m/>
    <m/>
    <m/>
    <m/>
    <m/>
    <m/>
    <m/>
    <m/>
    <s v="Troyes"/>
    <s v="Chèque "/>
    <s v="Comptant"/>
    <s v="Ventes"/>
    <n v="55"/>
    <n v="55"/>
    <s v=""/>
    <m/>
  </r>
  <r>
    <x v="13"/>
    <x v="8"/>
    <s v="SS_F"/>
    <s v="Mme Bertholle"/>
    <s v="O_ET_S"/>
    <m/>
    <m/>
    <m/>
    <m/>
    <m/>
    <m/>
    <m/>
    <m/>
    <m/>
    <s v="Troyes"/>
    <s v="Chèque "/>
    <s v="Comptant"/>
    <s v="Ventes"/>
    <n v="79"/>
    <n v="79"/>
    <s v=""/>
    <m/>
  </r>
  <r>
    <x v="14"/>
    <x v="8"/>
    <s v="SS_F"/>
    <s v="Nabot"/>
    <s v="O_MI_S"/>
    <s v="SEM_1"/>
    <m/>
    <m/>
    <m/>
    <m/>
    <m/>
    <m/>
    <m/>
    <m/>
    <s v="Troyes"/>
    <s v="Chèque "/>
    <s v="Comptant"/>
    <s v="Ventes"/>
    <n v="98"/>
    <n v="98"/>
    <s v=""/>
    <m/>
  </r>
  <r>
    <x v="15"/>
    <x v="8"/>
    <s v="SS_F"/>
    <s v="Mme Sandri"/>
    <s v="T_LU_S"/>
    <s v="T_LU_S"/>
    <m/>
    <m/>
    <m/>
    <m/>
    <m/>
    <m/>
    <m/>
    <m/>
    <s v="Troyes"/>
    <s v="Chèque "/>
    <s v="Comptant"/>
    <s v="Ventes"/>
    <n v="50"/>
    <n v="50"/>
    <s v=""/>
    <m/>
  </r>
  <r>
    <x v="16"/>
    <x v="8"/>
    <s v="SS_F"/>
    <s v="feutre salon de Troyes"/>
    <s v="SEM_1"/>
    <s v="SEM_1"/>
    <s v="SEM_1"/>
    <s v="SEM_3"/>
    <s v="SEM_2"/>
    <s v="SEM_2"/>
    <m/>
    <m/>
    <m/>
    <m/>
    <s v="Troyes"/>
    <s v="Espèces"/>
    <s v="Comptant"/>
    <s v="Ventes"/>
    <n v="96"/>
    <n v="96"/>
    <s v=""/>
    <s v="REC_MI - 10 €"/>
  </r>
  <r>
    <x v="17"/>
    <x v="9"/>
    <s v="SS_F"/>
    <s v="Didier Moret et Regine Zimmerbach"/>
    <s v="O_ET_S"/>
    <s v="O_LU_S"/>
    <m/>
    <m/>
    <m/>
    <m/>
    <m/>
    <m/>
    <m/>
    <m/>
    <s v="Atelier"/>
    <s v="Chèque "/>
    <s v="Comptant"/>
    <s v="Ventes"/>
    <n v="180"/>
    <n v="180"/>
    <s v=""/>
    <m/>
  </r>
  <r>
    <x v="18"/>
    <x v="9"/>
    <s v="F50"/>
    <s v="Caroline Hebinger"/>
    <s v="SUR_M_190"/>
    <m/>
    <m/>
    <m/>
    <m/>
    <m/>
    <m/>
    <m/>
    <m/>
    <m/>
    <s v="Atelier"/>
    <s v="Chèque "/>
    <s v="Comptant"/>
    <s v="Ventes"/>
    <n v="620"/>
    <n v="620"/>
    <s v=""/>
    <m/>
  </r>
  <r>
    <x v="19"/>
    <x v="9"/>
    <s v="F20_02"/>
    <s v="Gabriel Imbs"/>
    <s v="COU_L_500"/>
    <s v="O_LU_S"/>
    <s v="O_LU_S"/>
    <m/>
    <m/>
    <m/>
    <m/>
    <m/>
    <m/>
    <m/>
    <s v="Atelier"/>
    <s v="Chèque "/>
    <s v="Solde"/>
    <s v="Ventes"/>
    <n v="700"/>
    <n v="700"/>
    <s v=""/>
    <m/>
  </r>
  <r>
    <x v="20"/>
    <x v="10"/>
    <s v="F20_05"/>
    <s v="Franck Jung"/>
    <m/>
    <m/>
    <m/>
    <m/>
    <m/>
    <m/>
    <m/>
    <m/>
    <m/>
    <m/>
    <s v="Atelier"/>
    <s v="Virement"/>
    <s v="Acompte"/>
    <s v="Ventes"/>
    <n v="433"/>
    <n v="433"/>
    <s v=""/>
    <m/>
  </r>
  <r>
    <x v="21"/>
    <x v="11"/>
    <s v="F47"/>
    <s v="Stephanie Hayet"/>
    <s v="COU_L_500"/>
    <m/>
    <m/>
    <m/>
    <m/>
    <m/>
    <m/>
    <m/>
    <m/>
    <m/>
    <s v="Atelier"/>
    <s v="Chèque "/>
    <s v="Solde"/>
    <s v="Ventes"/>
    <n v="600"/>
    <n v="600"/>
    <s v=""/>
    <m/>
  </r>
  <r>
    <x v="22"/>
    <x v="11"/>
    <s v="F20_04"/>
    <s v="Edith Sainte Beuve"/>
    <s v="O_MI_S"/>
    <m/>
    <m/>
    <m/>
    <m/>
    <m/>
    <m/>
    <m/>
    <m/>
    <m/>
    <s v="Atelier"/>
    <s v="Chèque "/>
    <s v="Comptant"/>
    <s v="Ventes"/>
    <n v="85"/>
    <n v="85"/>
    <s v=""/>
    <m/>
  </r>
  <r>
    <x v="23"/>
    <x v="12"/>
    <s v="SS_F"/>
    <s v="Mme Bourgeois"/>
    <s v="O_MI_XS"/>
    <s v="T_LU_XS"/>
    <m/>
    <m/>
    <m/>
    <m/>
    <m/>
    <m/>
    <m/>
    <m/>
    <s v="Atelier"/>
    <s v="Chèque "/>
    <s v="Comptant"/>
    <s v="Ventes"/>
    <n v="65"/>
    <n v="65"/>
    <s v=""/>
    <m/>
  </r>
  <r>
    <x v="24"/>
    <x v="13"/>
    <s v="F20_07"/>
    <s v="Christine Juin"/>
    <m/>
    <m/>
    <m/>
    <m/>
    <m/>
    <m/>
    <m/>
    <m/>
    <m/>
    <m/>
    <s v="Atelier"/>
    <s v="Virement"/>
    <s v="Acompte"/>
    <s v="Ventes"/>
    <n v="114"/>
    <n v="114"/>
    <m/>
    <m/>
  </r>
  <r>
    <x v="25"/>
    <x v="14"/>
    <s v="F20_05"/>
    <s v="Franck Jung"/>
    <s v="COU_L_500"/>
    <m/>
    <m/>
    <m/>
    <m/>
    <m/>
    <m/>
    <m/>
    <m/>
    <m/>
    <s v="Atelier"/>
    <s v="Virement"/>
    <s v="Solde"/>
    <s v="Ventes"/>
    <n v="866"/>
    <n v="866"/>
    <s v=""/>
    <m/>
  </r>
  <r>
    <x v="26"/>
    <x v="15"/>
    <s v="F20_06"/>
    <s v="Amanda Ehrhart"/>
    <s v="O_ET_S"/>
    <m/>
    <m/>
    <m/>
    <m/>
    <m/>
    <m/>
    <m/>
    <m/>
    <m/>
    <s v="Atelier"/>
    <s v="Virement"/>
    <s v="Comptant"/>
    <s v="Ventes"/>
    <n v="79"/>
    <n v="79"/>
    <s v=""/>
    <m/>
  </r>
  <r>
    <x v="27"/>
    <x v="16"/>
    <s v="SS_F"/>
    <s v="Barbora Rezkova Loris"/>
    <s v="SUR_L_200"/>
    <m/>
    <m/>
    <m/>
    <m/>
    <m/>
    <m/>
    <m/>
    <m/>
    <m/>
    <s v="Atelier"/>
    <s v="Chèque "/>
    <s v="Comptant"/>
    <s v="Ventes"/>
    <n v="890"/>
    <n v="890"/>
    <s v=""/>
    <m/>
  </r>
  <r>
    <x v="28"/>
    <x v="17"/>
    <s v="F20_07"/>
    <s v="Christine Juin"/>
    <m/>
    <m/>
    <m/>
    <m/>
    <m/>
    <m/>
    <m/>
    <m/>
    <m/>
    <m/>
    <s v="Atelier"/>
    <s v="Virement"/>
    <s v="Acompte"/>
    <s v="Ventes"/>
    <n v="114"/>
    <n v="114"/>
    <s v=""/>
    <m/>
  </r>
  <r>
    <x v="29"/>
    <x v="18"/>
    <s v="F20_08"/>
    <s v="Jessiva Moret pour Mme Bismuth"/>
    <s v="O_MI_S"/>
    <s v="T_LU_S"/>
    <m/>
    <m/>
    <m/>
    <m/>
    <m/>
    <m/>
    <m/>
    <m/>
    <s v="Site Internet"/>
    <s v="Virement"/>
    <s v="Comptant"/>
    <s v="Ventes"/>
    <n v="110"/>
    <n v="110"/>
    <s v=""/>
    <m/>
  </r>
  <r>
    <x v="30"/>
    <x v="19"/>
    <s v="SS_F"/>
    <s v="La ruche qui dit oui"/>
    <s v="SEM_1"/>
    <s v="SEM_3"/>
    <m/>
    <m/>
    <m/>
    <m/>
    <m/>
    <m/>
    <m/>
    <m/>
    <s v="EcoBio"/>
    <s v="Virement"/>
    <s v="Comptant"/>
    <s v="Ventes"/>
    <n v="31"/>
    <n v="31"/>
    <s v=""/>
    <m/>
  </r>
  <r>
    <x v="31"/>
    <x v="20"/>
    <s v="SS_F"/>
    <s v="La ruche qui dit oui"/>
    <s v="SEM_1"/>
    <m/>
    <m/>
    <m/>
    <m/>
    <m/>
    <m/>
    <m/>
    <m/>
    <m/>
    <s v="EcoBio"/>
    <s v="Virement"/>
    <s v="Comptant"/>
    <s v="Ventes"/>
    <n v="13"/>
    <n v="13"/>
    <s v=""/>
    <m/>
  </r>
  <r>
    <x v="32"/>
    <x v="21"/>
    <s v="SS_F"/>
    <s v="Aurélie Dallons"/>
    <s v="O_MI_S"/>
    <s v="O_ET_M"/>
    <s v="O_ET_M"/>
    <s v="O_ET_M"/>
    <s v="O_ET_M"/>
    <m/>
    <m/>
    <m/>
    <m/>
    <m/>
    <s v="Gîte"/>
    <s v="Chèque "/>
    <s v="Comptant"/>
    <s v="Ventes"/>
    <n v="450"/>
    <n v="450"/>
    <s v=""/>
    <m/>
  </r>
  <r>
    <x v="33"/>
    <x v="21"/>
    <s v="SS_F"/>
    <s v="Charlotte Klein - Léo Cappuccio"/>
    <s v="EV_RO"/>
    <s v="BON"/>
    <m/>
    <m/>
    <m/>
    <m/>
    <m/>
    <m/>
    <m/>
    <m/>
    <s v="Atelier"/>
    <s v="Chèque "/>
    <s v="Comptant"/>
    <s v="Ventes"/>
    <n v="200"/>
    <n v="200"/>
    <s v=""/>
    <m/>
  </r>
  <r>
    <x v="34"/>
    <x v="22"/>
    <s v="F20_07"/>
    <s v="Christine Juin"/>
    <s v="EV_RO"/>
    <s v="EV_CA"/>
    <s v="SUR_MES"/>
    <s v="SUR_MES"/>
    <m/>
    <m/>
    <m/>
    <m/>
    <m/>
    <m/>
    <s v="Atelier"/>
    <s v="Virement"/>
    <s v="Solde"/>
    <s v="Ventes"/>
    <n v="114"/>
    <n v="114"/>
    <m/>
    <s v="2  tissus préparés 30x50"/>
  </r>
  <r>
    <x v="35"/>
    <x v="23"/>
    <s v="SS_F"/>
    <s v="Julien Marquis"/>
    <s v="O_LU_XL"/>
    <m/>
    <m/>
    <m/>
    <m/>
    <m/>
    <m/>
    <m/>
    <m/>
    <m/>
    <s v="Atelier"/>
    <s v="CB  / SUMUP"/>
    <s v="Comptant"/>
    <s v="Ventes"/>
    <n v="130"/>
    <n v="130"/>
    <s v=""/>
    <m/>
  </r>
  <r>
    <x v="36"/>
    <x v="23"/>
    <s v="SS_F"/>
    <s v="Brigitte Butterlin"/>
    <s v="EV_RO"/>
    <m/>
    <m/>
    <m/>
    <m/>
    <m/>
    <m/>
    <m/>
    <m/>
    <m/>
    <s v="Atelier"/>
    <s v="Chèque "/>
    <s v="Comptant"/>
    <s v="Ventes"/>
    <n v="149"/>
    <n v="149"/>
    <s v=""/>
    <m/>
  </r>
  <r>
    <x v="37"/>
    <x v="24"/>
    <s v="F20_09"/>
    <s v="Bernadette Woehl"/>
    <m/>
    <m/>
    <m/>
    <m/>
    <m/>
    <m/>
    <m/>
    <m/>
    <m/>
    <m/>
    <s v="Atelier"/>
    <s v="Chèque "/>
    <s v="Acompte"/>
    <s v="Ventes"/>
    <n v="437"/>
    <n v="437"/>
    <s v=""/>
    <m/>
  </r>
  <r>
    <x v="38"/>
    <x v="25"/>
    <s v="SS_F"/>
    <s v="Mr Geslin - Mme Wong"/>
    <s v="O_LA_XS"/>
    <m/>
    <m/>
    <m/>
    <m/>
    <m/>
    <m/>
    <m/>
    <m/>
    <m/>
    <s v="Atelier"/>
    <s v="Virement"/>
    <s v="Comptant"/>
    <s v="Ventes"/>
    <n v="45"/>
    <n v="45"/>
    <s v=""/>
    <m/>
  </r>
  <r>
    <x v="39"/>
    <x v="26"/>
    <s v="SS_F"/>
    <m/>
    <s v="SEM_1"/>
    <m/>
    <m/>
    <m/>
    <m/>
    <m/>
    <m/>
    <m/>
    <m/>
    <m/>
    <s v="St Jean Beauregard"/>
    <s v="Chèque "/>
    <s v="Comptant"/>
    <s v="Ventes"/>
    <n v="13"/>
    <n v="13"/>
    <s v=""/>
    <m/>
  </r>
  <r>
    <x v="40"/>
    <x v="26"/>
    <s v="SS_F"/>
    <m/>
    <s v="O_MI_XS"/>
    <s v="T_LU_XS"/>
    <s v="T_LU_S"/>
    <m/>
    <m/>
    <m/>
    <m/>
    <m/>
    <m/>
    <m/>
    <s v="St Jean Beauregard"/>
    <s v="Chèque "/>
    <s v="Comptant"/>
    <s v="Ventes"/>
    <n v="93"/>
    <n v="93"/>
    <s v=""/>
    <m/>
  </r>
  <r>
    <x v="41"/>
    <x v="26"/>
    <s v="F20_10"/>
    <s v="Michel Rouyer"/>
    <s v="O_MI_XS"/>
    <m/>
    <m/>
    <m/>
    <m/>
    <m/>
    <m/>
    <m/>
    <m/>
    <m/>
    <s v="St Jean Beauregard"/>
    <s v="Chèque "/>
    <s v="Comptant"/>
    <s v="Ventes"/>
    <n v="55"/>
    <n v="55"/>
    <s v=""/>
    <m/>
  </r>
  <r>
    <x v="42"/>
    <x v="26"/>
    <s v="SS_F"/>
    <m/>
    <s v="SEM_1"/>
    <m/>
    <m/>
    <m/>
    <m/>
    <m/>
    <m/>
    <m/>
    <m/>
    <m/>
    <s v="St Jean Beauregard"/>
    <s v="CB  / SUMUP"/>
    <s v="Comptant"/>
    <s v="Ventes"/>
    <n v="13"/>
    <n v="13"/>
    <s v=""/>
    <m/>
  </r>
  <r>
    <x v="43"/>
    <x v="26"/>
    <s v="SS_F"/>
    <m/>
    <s v="SEM_1"/>
    <m/>
    <m/>
    <m/>
    <m/>
    <m/>
    <m/>
    <m/>
    <m/>
    <m/>
    <s v="St Jean Beauregard"/>
    <s v="CB  / SUMUP"/>
    <s v="Comptant"/>
    <s v="Ventes"/>
    <n v="13"/>
    <n v="13"/>
    <s v=""/>
    <m/>
  </r>
  <r>
    <x v="44"/>
    <x v="26"/>
    <s v="SS_F"/>
    <m/>
    <s v="O_MI_S"/>
    <s v="SEM_1"/>
    <m/>
    <m/>
    <m/>
    <m/>
    <m/>
    <m/>
    <m/>
    <m/>
    <s v="St Jean Beauregard"/>
    <s v="CB  / SUMUP"/>
    <s v="Comptant"/>
    <s v="Ventes"/>
    <n v="98"/>
    <n v="98"/>
    <s v=""/>
    <m/>
  </r>
  <r>
    <x v="45"/>
    <x v="26"/>
    <s v="SS_F"/>
    <m/>
    <s v="O_MI_XS"/>
    <m/>
    <m/>
    <m/>
    <m/>
    <m/>
    <m/>
    <m/>
    <m/>
    <m/>
    <s v="St Jean Beauregard"/>
    <s v="CB  / SUMUP"/>
    <s v="Comptant"/>
    <s v="Ventes"/>
    <n v="55"/>
    <n v="55"/>
    <s v=""/>
    <m/>
  </r>
  <r>
    <x v="46"/>
    <x v="26"/>
    <s v="SS_F"/>
    <m/>
    <s v="O_MI_S"/>
    <m/>
    <m/>
    <m/>
    <m/>
    <m/>
    <m/>
    <m/>
    <m/>
    <m/>
    <s v="St Jean Beauregard"/>
    <s v="CB  / SUMUP"/>
    <s v="Comptant"/>
    <s v="Ventes"/>
    <n v="85"/>
    <n v="85"/>
    <s v=""/>
    <m/>
  </r>
  <r>
    <x v="47"/>
    <x v="27"/>
    <s v="F20_11"/>
    <s v="Veronique Veysset"/>
    <s v="O_MI_S"/>
    <s v="O_MI_S"/>
    <s v="SEM_1"/>
    <s v="SEM_2"/>
    <m/>
    <m/>
    <m/>
    <m/>
    <m/>
    <m/>
    <s v="St Jean Beauregard"/>
    <s v="Chèque "/>
    <s v="Comptant"/>
    <s v="Ventes"/>
    <n v="198"/>
    <n v="198"/>
    <s v=""/>
    <m/>
  </r>
  <r>
    <x v="48"/>
    <x v="27"/>
    <s v="SS_F"/>
    <m/>
    <s v="O_MI_S"/>
    <m/>
    <m/>
    <m/>
    <m/>
    <m/>
    <m/>
    <m/>
    <m/>
    <m/>
    <s v="St Jean Beauregard"/>
    <s v="CB  / SUMUP"/>
    <s v="Comptant"/>
    <s v="Ventes"/>
    <n v="85"/>
    <n v="85"/>
    <s v=""/>
    <m/>
  </r>
  <r>
    <x v="49"/>
    <x v="27"/>
    <s v="SS_F"/>
    <m/>
    <s v="O_EP_XS"/>
    <s v="SEM_2"/>
    <m/>
    <m/>
    <m/>
    <m/>
    <m/>
    <m/>
    <m/>
    <m/>
    <s v="St Jean Beauregard"/>
    <s v="CB  / SUMUP"/>
    <s v="Comptant"/>
    <s v="Ventes"/>
    <n v="60"/>
    <n v="60"/>
    <s v=""/>
    <m/>
  </r>
  <r>
    <x v="50"/>
    <x v="27"/>
    <s v="SS_F"/>
    <m/>
    <s v="SEM_2"/>
    <s v="SEM_2"/>
    <m/>
    <m/>
    <m/>
    <m/>
    <m/>
    <m/>
    <m/>
    <m/>
    <s v="St Jean Beauregard"/>
    <s v="CB  / SUMUP"/>
    <s v="Comptant"/>
    <s v="Ventes"/>
    <n v="30"/>
    <n v="30"/>
    <s v=""/>
    <m/>
  </r>
  <r>
    <x v="51"/>
    <x v="27"/>
    <s v="SS_F"/>
    <m/>
    <s v="SEM_2"/>
    <m/>
    <m/>
    <m/>
    <m/>
    <m/>
    <m/>
    <m/>
    <m/>
    <m/>
    <s v="St Jean Beauregard"/>
    <s v="CB  / SUMUP"/>
    <s v="Comptant"/>
    <s v="Ventes"/>
    <n v="15"/>
    <n v="15"/>
    <s v=""/>
    <m/>
  </r>
  <r>
    <x v="52"/>
    <x v="27"/>
    <s v="SS_F"/>
    <m/>
    <s v="SEM_1"/>
    <m/>
    <m/>
    <m/>
    <m/>
    <m/>
    <m/>
    <m/>
    <m/>
    <m/>
    <s v="St Jean Beauregard"/>
    <s v="CB  / SUMUP"/>
    <s v="Comptant"/>
    <s v="Ventes"/>
    <n v="13"/>
    <n v="13"/>
    <s v=""/>
    <m/>
  </r>
  <r>
    <x v="53"/>
    <x v="27"/>
    <s v="SS_F"/>
    <m/>
    <s v="O_MI_S"/>
    <m/>
    <m/>
    <m/>
    <m/>
    <m/>
    <m/>
    <m/>
    <m/>
    <m/>
    <s v="St Jean Beauregard"/>
    <s v="CB  / SUMUP"/>
    <s v="Comptant"/>
    <s v="Ventes"/>
    <n v="85"/>
    <n v="85"/>
    <s v=""/>
    <m/>
  </r>
  <r>
    <x v="54"/>
    <x v="27"/>
    <s v="SS_F"/>
    <m/>
    <s v="SEM_1"/>
    <m/>
    <m/>
    <m/>
    <m/>
    <m/>
    <m/>
    <m/>
    <m/>
    <m/>
    <s v="St Jean Beauregard"/>
    <s v="CB  / SUMUP"/>
    <s v="Comptant"/>
    <s v="Ventes"/>
    <n v="13"/>
    <n v="13"/>
    <s v=""/>
    <m/>
  </r>
  <r>
    <x v="55"/>
    <x v="27"/>
    <s v="SS_F"/>
    <m/>
    <s v="SEM_1"/>
    <m/>
    <m/>
    <m/>
    <m/>
    <m/>
    <m/>
    <m/>
    <m/>
    <m/>
    <s v="St Jean Beauregard"/>
    <s v="CB  / SUMUP"/>
    <s v="Comptant"/>
    <s v="Ventes"/>
    <n v="13"/>
    <n v="13"/>
    <s v=""/>
    <m/>
  </r>
  <r>
    <x v="56"/>
    <x v="27"/>
    <s v="SS_F"/>
    <m/>
    <s v="SEM_1"/>
    <m/>
    <m/>
    <m/>
    <m/>
    <m/>
    <m/>
    <m/>
    <m/>
    <m/>
    <s v="St Jean Beauregard"/>
    <s v="CB  / SUMUP"/>
    <s v="Comptant"/>
    <s v="Ventes"/>
    <n v="13"/>
    <n v="13"/>
    <s v=""/>
    <m/>
  </r>
  <r>
    <x v="57"/>
    <x v="27"/>
    <s v="SS_F"/>
    <m/>
    <s v="SEM_1"/>
    <m/>
    <m/>
    <m/>
    <m/>
    <m/>
    <m/>
    <m/>
    <m/>
    <m/>
    <s v="St Jean Beauregard"/>
    <s v="CB  / SUMUP"/>
    <s v="Comptant"/>
    <s v="Ventes"/>
    <n v="13"/>
    <n v="13"/>
    <s v=""/>
    <m/>
  </r>
  <r>
    <x v="58"/>
    <x v="27"/>
    <s v="SS_F"/>
    <m/>
    <s v="C_LIN_XS"/>
    <m/>
    <m/>
    <m/>
    <m/>
    <m/>
    <m/>
    <m/>
    <m/>
    <m/>
    <s v="St Jean Beauregard"/>
    <s v="CB  / SUMUP"/>
    <s v="Comptant"/>
    <s v="Ventes"/>
    <n v="79"/>
    <n v="79"/>
    <s v=""/>
    <m/>
  </r>
  <r>
    <x v="59"/>
    <x v="27"/>
    <s v="SS_F"/>
    <m/>
    <s v="BON"/>
    <s v="SEM_1"/>
    <s v="SEM_1"/>
    <m/>
    <m/>
    <m/>
    <m/>
    <m/>
    <m/>
    <m/>
    <s v="St Jean Beauregard"/>
    <s v="Espèces"/>
    <s v="Comptant"/>
    <s v="Ventes"/>
    <n v="91"/>
    <n v="91"/>
    <s v=""/>
    <m/>
  </r>
  <r>
    <x v="60"/>
    <x v="28"/>
    <s v="SS_F"/>
    <m/>
    <s v="SEM_3"/>
    <m/>
    <m/>
    <m/>
    <m/>
    <m/>
    <m/>
    <m/>
    <m/>
    <m/>
    <s v="St Jean Beauregard"/>
    <s v="Chèque "/>
    <s v="Comptant"/>
    <s v="Ventes"/>
    <n v="18"/>
    <n v="18"/>
    <s v=""/>
    <m/>
  </r>
  <r>
    <x v="61"/>
    <x v="28"/>
    <s v="SS_F"/>
    <m/>
    <s v="O_LU_S"/>
    <s v="SEM_1"/>
    <m/>
    <m/>
    <m/>
    <m/>
    <m/>
    <m/>
    <m/>
    <m/>
    <s v="St Jean Beauregard"/>
    <s v="Chèque "/>
    <s v="Comptant"/>
    <s v="Ventes"/>
    <n v="122"/>
    <n v="122"/>
    <s v=""/>
    <m/>
  </r>
  <r>
    <x v="62"/>
    <x v="28"/>
    <s v="SS_F"/>
    <m/>
    <s v="O_ET_S"/>
    <s v="O_MI_S"/>
    <m/>
    <m/>
    <m/>
    <m/>
    <m/>
    <m/>
    <m/>
    <m/>
    <s v="St Jean Beauregard"/>
    <s v="Chèque "/>
    <s v="Comptant"/>
    <s v="Ventes"/>
    <n v="164"/>
    <n v="164"/>
    <s v=""/>
    <m/>
  </r>
  <r>
    <x v="63"/>
    <x v="28"/>
    <s v="F20_17"/>
    <s v="Perrine Thiney"/>
    <s v="O_ET_S"/>
    <s v="T_ET_S"/>
    <s v="O_ET_M"/>
    <s v="O_ET_M"/>
    <s v="O_MI_S"/>
    <s v="T_LU_S"/>
    <m/>
    <m/>
    <m/>
    <m/>
    <s v="St Jean Beauregard"/>
    <s v="Chèque "/>
    <s v="Comptant"/>
    <s v="Ventes"/>
    <n v="344"/>
    <n v="344"/>
    <s v=""/>
    <m/>
  </r>
  <r>
    <x v="64"/>
    <x v="28"/>
    <s v="F20_12"/>
    <s v="Dominique Ziegler"/>
    <s v="O_MI_S"/>
    <m/>
    <m/>
    <m/>
    <m/>
    <m/>
    <m/>
    <m/>
    <m/>
    <m/>
    <s v="St Jean Beauregard"/>
    <s v="CB  / SUMUP"/>
    <s v="Comptant"/>
    <s v="Ventes"/>
    <n v="85"/>
    <n v="85"/>
    <s v=""/>
    <m/>
  </r>
  <r>
    <x v="65"/>
    <x v="28"/>
    <s v="SS_F"/>
    <m/>
    <s v="O_ET_M"/>
    <m/>
    <m/>
    <m/>
    <m/>
    <m/>
    <m/>
    <m/>
    <m/>
    <m/>
    <s v="St Jean Beauregard"/>
    <s v="CB  / SUMUP"/>
    <s v="Comptant"/>
    <s v="Ventes"/>
    <n v="99"/>
    <n v="99"/>
    <s v=""/>
    <m/>
  </r>
  <r>
    <x v="65"/>
    <x v="28"/>
    <s v="SS_F"/>
    <m/>
    <s v="SEM_1"/>
    <s v="SEM_2"/>
    <m/>
    <m/>
    <m/>
    <m/>
    <m/>
    <m/>
    <m/>
    <m/>
    <s v="St Jean Beauregard"/>
    <s v="CB  / SUMUP"/>
    <s v="Comptant"/>
    <s v="Ventes"/>
    <n v="28"/>
    <n v="28"/>
    <s v=""/>
    <m/>
  </r>
  <r>
    <x v="65"/>
    <x v="28"/>
    <s v="SS_F"/>
    <m/>
    <s v="O_LU_S"/>
    <m/>
    <m/>
    <m/>
    <m/>
    <m/>
    <m/>
    <m/>
    <m/>
    <m/>
    <s v="St Jean Beauregard"/>
    <s v="CB  / SUMUP"/>
    <s v="Comptant"/>
    <s v="Ventes"/>
    <n v="109"/>
    <n v="109"/>
    <s v=""/>
    <m/>
  </r>
  <r>
    <x v="65"/>
    <x v="28"/>
    <s v="F20_13"/>
    <s v="Mme Gressent"/>
    <s v="O_MI_S"/>
    <m/>
    <m/>
    <m/>
    <m/>
    <m/>
    <m/>
    <m/>
    <m/>
    <m/>
    <s v="St Jean Beauregard"/>
    <s v="CB  / SUMUP"/>
    <s v="Comptant"/>
    <s v="Ventes"/>
    <n v="85"/>
    <n v="85"/>
    <s v=""/>
    <m/>
  </r>
  <r>
    <x v="65"/>
    <x v="28"/>
    <s v="SS_F"/>
    <m/>
    <s v="SEM_2"/>
    <s v="SEM_2"/>
    <m/>
    <m/>
    <m/>
    <m/>
    <m/>
    <m/>
    <m/>
    <m/>
    <s v="St Jean Beauregard"/>
    <s v="CB  / SUMUP"/>
    <s v="Comptant"/>
    <s v="Ventes"/>
    <n v="30"/>
    <n v="30"/>
    <s v=""/>
    <m/>
  </r>
  <r>
    <x v="65"/>
    <x v="28"/>
    <s v="SS_F"/>
    <m/>
    <s v="SEM_1"/>
    <s v="SEM_3"/>
    <m/>
    <m/>
    <m/>
    <m/>
    <m/>
    <m/>
    <m/>
    <m/>
    <s v="St Jean Beauregard"/>
    <s v="CB  / SUMUP"/>
    <s v="Comptant"/>
    <s v="Ventes"/>
    <n v="31"/>
    <n v="31"/>
    <s v=""/>
    <m/>
  </r>
  <r>
    <x v="65"/>
    <x v="28"/>
    <s v="SS_F"/>
    <m/>
    <s v="O_ET_S"/>
    <s v="O_ET_S"/>
    <s v="T_ET_S"/>
    <s v="T_ET_S"/>
    <m/>
    <m/>
    <m/>
    <m/>
    <m/>
    <m/>
    <s v="St Jean Beauregard"/>
    <s v="CB  / SUMUP"/>
    <s v="Comptant"/>
    <s v="Ventes"/>
    <n v="198"/>
    <n v="198"/>
    <s v=""/>
    <m/>
  </r>
  <r>
    <x v="65"/>
    <x v="28"/>
    <s v="F20_14"/>
    <s v="Monica Rodrigues"/>
    <s v="O_MI_S"/>
    <s v="SEM_1"/>
    <m/>
    <m/>
    <m/>
    <m/>
    <m/>
    <m/>
    <m/>
    <m/>
    <s v="St Jean Beauregard"/>
    <s v="CB  / SUMUP"/>
    <s v="Comptant"/>
    <s v="Ventes"/>
    <n v="98"/>
    <n v="98"/>
    <s v=""/>
    <m/>
  </r>
  <r>
    <x v="65"/>
    <x v="28"/>
    <s v="SS_F"/>
    <m/>
    <s v="SEM_1"/>
    <s v="SEM_1"/>
    <m/>
    <m/>
    <m/>
    <m/>
    <m/>
    <m/>
    <m/>
    <m/>
    <s v="St Jean Beauregard"/>
    <s v="CB  / SUMUP"/>
    <s v="Comptant"/>
    <s v="Ventes"/>
    <n v="26"/>
    <n v="26"/>
    <s v=""/>
    <m/>
  </r>
  <r>
    <x v="65"/>
    <x v="28"/>
    <s v="SS_F"/>
    <m/>
    <s v="SEM_3"/>
    <m/>
    <m/>
    <m/>
    <m/>
    <m/>
    <m/>
    <m/>
    <m/>
    <m/>
    <s v="St Jean Beauregard"/>
    <s v="CB  / SUMUP"/>
    <s v="Comptant"/>
    <s v="Ventes"/>
    <n v="18"/>
    <n v="18"/>
    <s v=""/>
    <m/>
  </r>
  <r>
    <x v="65"/>
    <x v="28"/>
    <s v="SS_F"/>
    <m/>
    <s v="SEM_1"/>
    <m/>
    <m/>
    <m/>
    <m/>
    <m/>
    <m/>
    <m/>
    <m/>
    <m/>
    <s v="St Jean Beauregard"/>
    <s v="CB  / SUMUP"/>
    <s v="Comptant"/>
    <s v="Ventes"/>
    <n v="13"/>
    <n v="13"/>
    <s v=""/>
    <m/>
  </r>
  <r>
    <x v="65"/>
    <x v="28"/>
    <s v="SS_F"/>
    <m/>
    <s v="SEM_2"/>
    <m/>
    <m/>
    <m/>
    <m/>
    <m/>
    <m/>
    <m/>
    <m/>
    <m/>
    <s v="St Jean Beauregard"/>
    <s v="CB  / SUMUP"/>
    <s v="Comptant"/>
    <s v="Ventes"/>
    <n v="15"/>
    <n v="15"/>
    <s v=""/>
    <m/>
  </r>
  <r>
    <x v="65"/>
    <x v="28"/>
    <s v="F20_16"/>
    <s v="Xavier Laeme"/>
    <s v="O_ET_M"/>
    <s v="BON"/>
    <m/>
    <m/>
    <m/>
    <m/>
    <m/>
    <m/>
    <m/>
    <m/>
    <s v="St Jean Beauregard"/>
    <s v="CB  / SUMUP"/>
    <s v="Comptant"/>
    <s v="Ventes"/>
    <n v="164"/>
    <n v="164"/>
    <s v=""/>
    <m/>
  </r>
  <r>
    <x v="65"/>
    <x v="28"/>
    <s v="SS_F"/>
    <m/>
    <s v="O_LU_M"/>
    <m/>
    <m/>
    <m/>
    <m/>
    <m/>
    <m/>
    <m/>
    <m/>
    <m/>
    <s v="St Jean Beauregard"/>
    <s v="CB  / SUMUP"/>
    <s v="Comptant"/>
    <s v="Ventes"/>
    <n v="129"/>
    <n v="129"/>
    <s v=""/>
    <m/>
  </r>
  <r>
    <x v="65"/>
    <x v="28"/>
    <s v="F20_18"/>
    <s v="Geoffrey Kerguen"/>
    <s v="O_MI_S"/>
    <s v="O_ET_S"/>
    <s v="SEM_3"/>
    <m/>
    <m/>
    <m/>
    <m/>
    <m/>
    <m/>
    <m/>
    <s v="St Jean Beauregard"/>
    <s v="CB  / SUMUP"/>
    <s v="Comptant"/>
    <s v="Ventes"/>
    <n v="182"/>
    <n v="182"/>
    <s v=""/>
    <m/>
  </r>
  <r>
    <x v="65"/>
    <x v="28"/>
    <s v="SS_F"/>
    <m/>
    <s v="O_ET_S"/>
    <s v="SEM_3"/>
    <m/>
    <m/>
    <m/>
    <m/>
    <m/>
    <m/>
    <m/>
    <m/>
    <s v="St Jean Beauregard"/>
    <s v="CB  / SUMUP"/>
    <s v="Comptant"/>
    <s v="Ventes"/>
    <n v="92"/>
    <n v="92"/>
    <s v=""/>
    <m/>
  </r>
  <r>
    <x v="65"/>
    <x v="28"/>
    <s v="F20_15"/>
    <s v="Mr Deramaix"/>
    <s v="O_MI_S"/>
    <m/>
    <m/>
    <m/>
    <m/>
    <m/>
    <m/>
    <m/>
    <m/>
    <m/>
    <s v="St Jean Beauregard"/>
    <s v="Espèces"/>
    <s v="Comptant"/>
    <s v="Ventes"/>
    <n v="85"/>
    <n v="85"/>
    <s v=""/>
    <m/>
  </r>
  <r>
    <x v="65"/>
    <x v="28"/>
    <s v="SS_F"/>
    <m/>
    <s v="SEM_1"/>
    <s v="SEM_1"/>
    <s v="SEM_1"/>
    <s v="SEM_2"/>
    <s v="SEM_2"/>
    <s v="SEM_3"/>
    <m/>
    <m/>
    <m/>
    <m/>
    <s v="St Jean Beauregard"/>
    <s v="Espèces"/>
    <s v="Comptant"/>
    <s v="Ventes"/>
    <n v="87"/>
    <n v="87"/>
    <s v=""/>
    <m/>
  </r>
  <r>
    <x v="65"/>
    <x v="29"/>
    <s v="F20_25"/>
    <s v="Mme Bismuth"/>
    <s v="SUR_L_200"/>
    <m/>
    <m/>
    <m/>
    <m/>
    <m/>
    <m/>
    <m/>
    <m/>
    <m/>
    <s v="St Leu"/>
    <s v="Virement"/>
    <s v="Comptant"/>
    <s v="Ventes"/>
    <n v="989"/>
    <n v="989"/>
    <s v=""/>
    <m/>
  </r>
  <r>
    <x v="65"/>
    <x v="30"/>
    <s v="F20_19"/>
    <s v="Mme Lemare"/>
    <s v="O_ET_M"/>
    <s v="O_ET_M"/>
    <s v="O_ET_M"/>
    <m/>
    <m/>
    <m/>
    <m/>
    <m/>
    <m/>
    <m/>
    <s v="St Jean Beauregard"/>
    <s v="Virement"/>
    <s v="Comptant"/>
    <s v="Ventes"/>
    <n v="297"/>
    <n v="297"/>
    <s v=""/>
    <m/>
  </r>
  <r>
    <x v="65"/>
    <x v="30"/>
    <s v="SS_F"/>
    <s v="Milka"/>
    <m/>
    <m/>
    <m/>
    <m/>
    <m/>
    <m/>
    <m/>
    <m/>
    <m/>
    <m/>
    <s v="Atelier"/>
    <s v="Virement"/>
    <s v="Acompte"/>
    <s v="Ventes"/>
    <n v="430"/>
    <n v="430"/>
    <s v=""/>
    <m/>
  </r>
  <r>
    <x v="65"/>
    <x v="31"/>
    <s v="SS_F"/>
    <s v="Dominique Ziegler"/>
    <s v="O_ET_S"/>
    <m/>
    <m/>
    <m/>
    <m/>
    <m/>
    <m/>
    <m/>
    <m/>
    <m/>
    <s v="Atelier"/>
    <s v="Chèque "/>
    <s v="Comptant"/>
    <s v="Ventes"/>
    <n v="79"/>
    <n v="79"/>
    <s v=""/>
    <m/>
  </r>
  <r>
    <x v="65"/>
    <x v="32"/>
    <s v="SS_F"/>
    <s v="Jesus Marie Llusar"/>
    <s v="O_MI_S"/>
    <m/>
    <m/>
    <m/>
    <m/>
    <m/>
    <m/>
    <m/>
    <m/>
    <m/>
    <s v="Gîte"/>
    <s v="Chèque "/>
    <s v="Comptant"/>
    <s v="Ventes"/>
    <n v="85"/>
    <n v="85"/>
    <s v=""/>
    <m/>
  </r>
  <r>
    <x v="65"/>
    <x v="33"/>
    <s v="F20_20"/>
    <s v="Mr Georges Espinar"/>
    <s v="O_LU_S"/>
    <s v="O_LU_S"/>
    <m/>
    <m/>
    <m/>
    <m/>
    <m/>
    <m/>
    <m/>
    <m/>
    <s v="Site Internet"/>
    <s v="Virement"/>
    <s v="Comptant"/>
    <s v="Ventes"/>
    <n v="218"/>
    <n v="218"/>
    <s v=""/>
    <m/>
  </r>
  <r>
    <x v="65"/>
    <x v="34"/>
    <s v="SS_F"/>
    <m/>
    <s v="O_MI_S"/>
    <m/>
    <m/>
    <m/>
    <m/>
    <m/>
    <m/>
    <m/>
    <m/>
    <m/>
    <s v="Atelier"/>
    <s v="CB  / SUMUP"/>
    <s v="Comptant"/>
    <s v="Ventes"/>
    <n v="85"/>
    <n v="85"/>
    <s v=""/>
    <m/>
  </r>
  <r>
    <x v="65"/>
    <x v="35"/>
    <s v="F20_21"/>
    <s v="Mr Mme Kayser"/>
    <m/>
    <m/>
    <m/>
    <m/>
    <m/>
    <m/>
    <m/>
    <m/>
    <m/>
    <m/>
    <s v="Atelier"/>
    <s v="Chèque "/>
    <s v="Acompte"/>
    <s v="Ventes"/>
    <n v="1000"/>
    <n v="1000"/>
    <s v=""/>
    <m/>
  </r>
  <r>
    <x v="65"/>
    <x v="35"/>
    <s v="F20_09"/>
    <s v="Bernadette Woehl"/>
    <s v="MAT_S"/>
    <s v="MAT_S"/>
    <m/>
    <m/>
    <m/>
    <m/>
    <m/>
    <m/>
    <m/>
    <m/>
    <s v="Atelier"/>
    <s v="Chèque "/>
    <s v="Solde"/>
    <s v="Ventes"/>
    <n v="875"/>
    <n v="875"/>
    <s v=""/>
    <m/>
  </r>
  <r>
    <x v="65"/>
    <x v="35"/>
    <s v="SS_F"/>
    <m/>
    <s v="O_MI_S"/>
    <m/>
    <m/>
    <m/>
    <m/>
    <m/>
    <m/>
    <m/>
    <m/>
    <m/>
    <s v="KB oct"/>
    <s v="Chèque "/>
    <s v="Comptant"/>
    <s v="Ventes"/>
    <n v="85"/>
    <n v="85"/>
    <s v=""/>
    <m/>
  </r>
  <r>
    <x v="65"/>
    <x v="35"/>
    <s v="F20_30"/>
    <s v="Marina Patroutcheva"/>
    <m/>
    <m/>
    <m/>
    <m/>
    <m/>
    <m/>
    <m/>
    <m/>
    <m/>
    <m/>
    <s v="Atelier"/>
    <s v="Chèque "/>
    <s v="Acompte"/>
    <s v="Ventes"/>
    <n v="500"/>
    <n v="500"/>
    <s v=""/>
    <m/>
  </r>
  <r>
    <x v="65"/>
    <x v="36"/>
    <s v="SS_F"/>
    <m/>
    <s v="SEM_1"/>
    <m/>
    <m/>
    <m/>
    <m/>
    <m/>
    <m/>
    <m/>
    <m/>
    <m/>
    <s v="KB oct"/>
    <s v="CB  / SUMUP"/>
    <s v="Comptant"/>
    <s v="Ventes"/>
    <n v="13"/>
    <n v="13"/>
    <s v=""/>
    <m/>
  </r>
  <r>
    <x v="65"/>
    <x v="36"/>
    <s v="SS_F"/>
    <m/>
    <s v="SEM_1"/>
    <s v="BON"/>
    <m/>
    <m/>
    <m/>
    <m/>
    <m/>
    <m/>
    <m/>
    <m/>
    <s v="KB oct"/>
    <s v="CB  / SUMUP"/>
    <s v="Comptant"/>
    <s v="Ventes"/>
    <n v="78"/>
    <n v="78"/>
    <s v=""/>
    <m/>
  </r>
  <r>
    <x v="65"/>
    <x v="36"/>
    <s v="SS_F"/>
    <m/>
    <s v="O_MI_S"/>
    <m/>
    <m/>
    <m/>
    <m/>
    <m/>
    <m/>
    <m/>
    <m/>
    <m/>
    <s v="KB oct"/>
    <s v="CB  / SUMUP"/>
    <s v="Comptant"/>
    <s v="Ventes"/>
    <n v="78"/>
    <n v="78"/>
    <s v=""/>
    <m/>
  </r>
  <r>
    <x v="65"/>
    <x v="36"/>
    <s v="SS_F"/>
    <m/>
    <s v="O_MI_S"/>
    <s v="O_ET_S"/>
    <s v="T_LU_S"/>
    <s v="T_LU_S"/>
    <m/>
    <m/>
    <m/>
    <m/>
    <m/>
    <m/>
    <s v="KB oct"/>
    <s v="CB  / SUMUP"/>
    <s v="Comptant"/>
    <s v="Ventes"/>
    <n v="210"/>
    <n v="210"/>
    <s v=""/>
    <m/>
  </r>
  <r>
    <x v="65"/>
    <x v="37"/>
    <s v="SS_F"/>
    <m/>
    <s v="O_MI_S"/>
    <s v="T_LU_S"/>
    <m/>
    <m/>
    <m/>
    <m/>
    <m/>
    <m/>
    <m/>
    <m/>
    <s v="KB oct"/>
    <s v="CB  / SUMUP"/>
    <s v="Comptant"/>
    <s v="Ventes"/>
    <n v="108"/>
    <n v="108"/>
    <s v=""/>
    <m/>
  </r>
  <r>
    <x v="65"/>
    <x v="37"/>
    <s v="SS_F"/>
    <m/>
    <s v="SEM_1"/>
    <m/>
    <m/>
    <m/>
    <m/>
    <m/>
    <m/>
    <m/>
    <m/>
    <m/>
    <s v="KB oct"/>
    <s v="CB  / SUMUP"/>
    <s v="Comptant"/>
    <s v="Ventes"/>
    <n v="13"/>
    <n v="13"/>
    <s v=""/>
    <m/>
  </r>
  <r>
    <x v="65"/>
    <x v="37"/>
    <s v="SS_F"/>
    <m/>
    <s v="O_MI_S"/>
    <m/>
    <m/>
    <m/>
    <m/>
    <m/>
    <m/>
    <m/>
    <m/>
    <m/>
    <s v="KB oct"/>
    <s v="CB  / SUMUP"/>
    <s v="Comptant"/>
    <s v="Ventes"/>
    <n v="85"/>
    <n v="85"/>
    <s v=""/>
    <m/>
  </r>
  <r>
    <x v="65"/>
    <x v="37"/>
    <s v="SS_F"/>
    <m/>
    <s v="O_MI_S"/>
    <m/>
    <m/>
    <m/>
    <m/>
    <m/>
    <m/>
    <m/>
    <m/>
    <m/>
    <s v="KB oct"/>
    <s v="Espèces"/>
    <s v="Comptant"/>
    <s v="Ventes"/>
    <n v="85"/>
    <n v="85"/>
    <s v=""/>
    <m/>
  </r>
  <r>
    <x v="65"/>
    <x v="37"/>
    <s v="SS_F"/>
    <m/>
    <s v="O_MI_S"/>
    <s v="O_MI_S"/>
    <m/>
    <m/>
    <m/>
    <m/>
    <m/>
    <m/>
    <m/>
    <m/>
    <s v="KB oct"/>
    <s v="Espèces"/>
    <s v="Comptant"/>
    <s v="Ventes"/>
    <n v="170"/>
    <n v="170"/>
    <s v=""/>
    <m/>
  </r>
  <r>
    <x v="65"/>
    <x v="37"/>
    <s v="SS_F"/>
    <m/>
    <s v="SEM_1"/>
    <s v="SEM_2"/>
    <m/>
    <m/>
    <m/>
    <m/>
    <m/>
    <m/>
    <m/>
    <m/>
    <s v="KB oct"/>
    <s v="Espèces"/>
    <s v="Comptant"/>
    <s v="Ventes"/>
    <n v="28"/>
    <n v="28"/>
    <s v=""/>
    <m/>
  </r>
  <r>
    <x v="65"/>
    <x v="37"/>
    <s v="SS_F"/>
    <m/>
    <s v="O_MI_S"/>
    <m/>
    <m/>
    <m/>
    <m/>
    <m/>
    <m/>
    <m/>
    <m/>
    <m/>
    <s v="KB oct"/>
    <s v="Espèces"/>
    <s v="Comptant"/>
    <s v="Ventes"/>
    <n v="80"/>
    <n v="80"/>
    <s v=""/>
    <m/>
  </r>
  <r>
    <x v="65"/>
    <x v="37"/>
    <s v="SS_F"/>
    <m/>
    <s v="O_MI_S"/>
    <s v="T_LU_S"/>
    <m/>
    <m/>
    <m/>
    <m/>
    <m/>
    <m/>
    <m/>
    <m/>
    <s v="KB oct"/>
    <s v="Espèces"/>
    <s v="Comptant"/>
    <s v="Ventes"/>
    <n v="108"/>
    <n v="108"/>
    <s v=""/>
    <m/>
  </r>
  <r>
    <x v="65"/>
    <x v="38"/>
    <s v="SS_F"/>
    <m/>
    <s v="O_MI_S"/>
    <m/>
    <m/>
    <m/>
    <m/>
    <m/>
    <m/>
    <m/>
    <m/>
    <m/>
    <s v="KB oct"/>
    <s v="CB  / SUMUP"/>
    <s v="Comptant"/>
    <s v="Ventes"/>
    <n v="85"/>
    <n v="85"/>
    <s v=""/>
    <m/>
  </r>
  <r>
    <x v="65"/>
    <x v="38"/>
    <s v="SS_F"/>
    <m/>
    <s v="O_ET_S"/>
    <m/>
    <m/>
    <m/>
    <m/>
    <m/>
    <m/>
    <m/>
    <m/>
    <m/>
    <s v="KB oct"/>
    <s v="CB  / SUMUP"/>
    <s v="Comptant"/>
    <s v="Ventes"/>
    <n v="79"/>
    <n v="79"/>
    <s v=""/>
    <m/>
  </r>
  <r>
    <x v="65"/>
    <x v="38"/>
    <s v="SS_F"/>
    <m/>
    <s v="SEM_1"/>
    <m/>
    <m/>
    <m/>
    <m/>
    <m/>
    <m/>
    <m/>
    <m/>
    <m/>
    <s v="KB oct"/>
    <s v="CB  / SUMUP"/>
    <s v="Comptant"/>
    <s v="Ventes"/>
    <n v="13"/>
    <n v="13"/>
    <s v=""/>
    <m/>
  </r>
  <r>
    <x v="65"/>
    <x v="38"/>
    <s v="SS_F"/>
    <m/>
    <s v="O_MI_S"/>
    <s v="T_LU_S"/>
    <m/>
    <m/>
    <m/>
    <m/>
    <m/>
    <m/>
    <m/>
    <m/>
    <s v="KB oct"/>
    <s v="CB  / SUMUP"/>
    <s v="Comptant"/>
    <s v="Ventes"/>
    <n v="108"/>
    <n v="108"/>
    <s v=""/>
    <m/>
  </r>
  <r>
    <x v="65"/>
    <x v="38"/>
    <s v="SS_F"/>
    <m/>
    <s v="SEM_1"/>
    <m/>
    <m/>
    <m/>
    <m/>
    <m/>
    <m/>
    <m/>
    <m/>
    <m/>
    <s v="KB oct"/>
    <s v="CB  / SUMUP"/>
    <s v="Comptant"/>
    <s v="Ventes"/>
    <n v="13"/>
    <n v="13"/>
    <s v=""/>
    <m/>
  </r>
  <r>
    <x v="65"/>
    <x v="38"/>
    <s v="SS_F"/>
    <m/>
    <s v="O_MI_S"/>
    <m/>
    <m/>
    <m/>
    <m/>
    <m/>
    <m/>
    <m/>
    <m/>
    <m/>
    <s v="KB oct"/>
    <s v="CB  / SUMUP"/>
    <s v="Comptant"/>
    <s v="Ventes"/>
    <n v="85"/>
    <n v="85"/>
    <s v=""/>
    <m/>
  </r>
  <r>
    <x v="65"/>
    <x v="38"/>
    <s v="SS_F"/>
    <m/>
    <s v="SEM_1"/>
    <m/>
    <m/>
    <m/>
    <m/>
    <m/>
    <m/>
    <m/>
    <m/>
    <m/>
    <s v="KB oct"/>
    <s v="CB  / SUMUP"/>
    <s v="Comptant"/>
    <s v="Ventes"/>
    <n v="13"/>
    <n v="13"/>
    <s v=""/>
    <m/>
  </r>
  <r>
    <x v="65"/>
    <x v="38"/>
    <s v="SS_F"/>
    <m/>
    <s v="O_MI_S"/>
    <s v="T_LU_S"/>
    <m/>
    <m/>
    <m/>
    <m/>
    <m/>
    <m/>
    <m/>
    <m/>
    <s v="KB oct"/>
    <s v="CB  / SUMUP"/>
    <s v="Comptant"/>
    <s v="Ventes"/>
    <n v="108"/>
    <n v="108"/>
    <s v=""/>
    <m/>
  </r>
  <r>
    <x v="65"/>
    <x v="38"/>
    <s v="SS_F"/>
    <m/>
    <s v="O_ET_M"/>
    <m/>
    <m/>
    <m/>
    <m/>
    <m/>
    <m/>
    <m/>
    <m/>
    <m/>
    <s v="KB oct"/>
    <s v="CB  / SUMUP"/>
    <s v="Comptant"/>
    <s v="Ventes"/>
    <n v="99"/>
    <n v="99"/>
    <s v=""/>
    <m/>
  </r>
  <r>
    <x v="65"/>
    <x v="38"/>
    <s v="SS_F"/>
    <m/>
    <s v="O_MI_S"/>
    <s v="O_ET_S"/>
    <m/>
    <m/>
    <m/>
    <m/>
    <m/>
    <m/>
    <m/>
    <m/>
    <s v="KB oct"/>
    <s v="Espèces"/>
    <s v="Comptant"/>
    <s v="Ventes"/>
    <n v="160"/>
    <n v="160"/>
    <s v=""/>
    <m/>
  </r>
  <r>
    <x v="65"/>
    <x v="38"/>
    <s v="SS_F"/>
    <m/>
    <s v="SEM_2"/>
    <m/>
    <m/>
    <m/>
    <m/>
    <m/>
    <m/>
    <m/>
    <m/>
    <m/>
    <s v="KB oct"/>
    <s v="Espèces"/>
    <s v="Comptant"/>
    <s v="Ventes"/>
    <n v="15"/>
    <n v="15"/>
    <s v=""/>
    <m/>
  </r>
  <r>
    <x v="65"/>
    <x v="38"/>
    <s v="SS_F"/>
    <m/>
    <s v="O_LU_S"/>
    <s v="T_LU_S"/>
    <m/>
    <m/>
    <m/>
    <m/>
    <m/>
    <m/>
    <m/>
    <m/>
    <s v="KB oct"/>
    <s v="Espèces"/>
    <s v="Comptant"/>
    <s v="Ventes"/>
    <n v="61"/>
    <n v="61"/>
    <s v=""/>
    <m/>
  </r>
  <r>
    <x v="65"/>
    <x v="38"/>
    <s v="SS_F"/>
    <m/>
    <s v="SEM_2"/>
    <m/>
    <m/>
    <m/>
    <m/>
    <m/>
    <m/>
    <m/>
    <m/>
    <m/>
    <s v="KB oct"/>
    <s v="Espèces"/>
    <s v="Comptant"/>
    <s v="Ventes"/>
    <n v="15"/>
    <n v="15"/>
    <s v=""/>
    <m/>
  </r>
  <r>
    <x v="65"/>
    <x v="39"/>
    <s v="SS_F"/>
    <m/>
    <s v="O_LU_S"/>
    <m/>
    <m/>
    <m/>
    <m/>
    <m/>
    <m/>
    <m/>
    <m/>
    <m/>
    <s v="KB oct"/>
    <s v="CB  / SUMUP"/>
    <s v="Comptant"/>
    <s v="Ventes"/>
    <n v="109"/>
    <n v="109"/>
    <s v=""/>
    <m/>
  </r>
  <r>
    <x v="65"/>
    <x v="39"/>
    <s v="SS_F"/>
    <s v="Dierstein"/>
    <s v="O_MI_S"/>
    <m/>
    <m/>
    <m/>
    <m/>
    <m/>
    <m/>
    <m/>
    <m/>
    <m/>
    <s v="KB oct"/>
    <s v="Chèque "/>
    <s v="Comptant"/>
    <s v="Ventes"/>
    <n v="85"/>
    <n v="85"/>
    <s v=""/>
    <m/>
  </r>
  <r>
    <x v="65"/>
    <x v="39"/>
    <s v="F20_23"/>
    <s v="Mr Mme Giraud Corinne Laurent"/>
    <s v="SUR_L_200"/>
    <s v="SUR_L_200"/>
    <m/>
    <m/>
    <m/>
    <m/>
    <m/>
    <m/>
    <m/>
    <m/>
    <s v="KB oct"/>
    <s v="Chèque "/>
    <s v="Comptant"/>
    <s v="Ventes"/>
    <n v="1780"/>
    <n v="1780"/>
    <s v=""/>
    <m/>
  </r>
  <r>
    <x v="65"/>
    <x v="39"/>
    <s v="SS_F"/>
    <m/>
    <s v="SEM_3"/>
    <s v="SEM_3"/>
    <m/>
    <m/>
    <m/>
    <m/>
    <m/>
    <m/>
    <m/>
    <m/>
    <s v="KB oct"/>
    <s v="Chèque "/>
    <s v="Comptant"/>
    <s v="Ventes"/>
    <n v="34"/>
    <n v="34"/>
    <s v=""/>
    <m/>
  </r>
  <r>
    <x v="65"/>
    <x v="39"/>
    <s v="SS_F"/>
    <m/>
    <s v="SEM_2"/>
    <s v="SEM_3"/>
    <m/>
    <m/>
    <m/>
    <m/>
    <m/>
    <m/>
    <m/>
    <m/>
    <s v="KB oct"/>
    <s v="Chèque "/>
    <s v="Comptant"/>
    <s v="Ventes"/>
    <n v="32"/>
    <n v="32"/>
    <s v=""/>
    <m/>
  </r>
  <r>
    <x v="65"/>
    <x v="39"/>
    <s v="SS_F"/>
    <m/>
    <s v="SEM_2"/>
    <s v="SEM_3"/>
    <m/>
    <m/>
    <m/>
    <m/>
    <m/>
    <m/>
    <m/>
    <m/>
    <s v="KB oct"/>
    <s v="Chèque "/>
    <s v="Comptant"/>
    <s v="Ventes"/>
    <n v="32"/>
    <n v="32"/>
    <s v=""/>
    <m/>
  </r>
  <r>
    <x v="65"/>
    <x v="40"/>
    <s v="F20_24"/>
    <s v="Sandrine Mercier"/>
    <s v="O_ET_L"/>
    <s v="O_ET_L"/>
    <s v="T_ET_L"/>
    <s v="T_ET_L"/>
    <s v="T_ET_L"/>
    <s v="T_ET_L"/>
    <m/>
    <m/>
    <m/>
    <m/>
    <s v="St Jean Beauregard"/>
    <s v="Virement"/>
    <s v="Comptant"/>
    <s v="Ventes"/>
    <n v="334"/>
    <n v="334"/>
    <s v=""/>
    <m/>
  </r>
  <r>
    <x v="65"/>
    <x v="40"/>
    <s v="F20_24"/>
    <s v="Sandrine Mercier"/>
    <s v="T_ET_S"/>
    <s v="T_ET_S"/>
    <m/>
    <m/>
    <m/>
    <m/>
    <m/>
    <m/>
    <m/>
    <m/>
    <s v="St Jean Beauregard"/>
    <s v="Virement"/>
    <s v="Comptant"/>
    <s v="Ventes"/>
    <n v="40"/>
    <n v="40"/>
    <s v=""/>
    <m/>
  </r>
  <r>
    <x v="65"/>
    <x v="41"/>
    <s v="F20_26"/>
    <s v="Danielle Detrez"/>
    <s v="O_EP_S"/>
    <s v="REC_EP"/>
    <s v="REC_EP"/>
    <m/>
    <m/>
    <m/>
    <m/>
    <m/>
    <m/>
    <m/>
    <s v="Atelier"/>
    <s v="Chèque "/>
    <s v="Comptant"/>
    <s v="Ventes"/>
    <n v="89"/>
    <n v="89"/>
    <s v=""/>
    <m/>
  </r>
  <r>
    <x v="65"/>
    <x v="41"/>
    <s v="F20_27"/>
    <s v="Aurélie Vanlerberghe"/>
    <s v="O_LA_XS"/>
    <m/>
    <m/>
    <m/>
    <m/>
    <m/>
    <m/>
    <m/>
    <m/>
    <m/>
    <s v="Site Internet"/>
    <s v="Chèque "/>
    <s v="Comptant"/>
    <s v="Ventes"/>
    <n v="45"/>
    <n v="45"/>
    <s v=""/>
    <m/>
  </r>
  <r>
    <x v="65"/>
    <x v="41"/>
    <s v="SS_F"/>
    <s v="Martin"/>
    <s v="O_LU_S"/>
    <s v="O_LU_S"/>
    <s v="O_LU_S"/>
    <s v="O_ET_S"/>
    <m/>
    <m/>
    <m/>
    <m/>
    <m/>
    <m/>
    <s v="Atelier"/>
    <s v="Chèque "/>
    <s v="Comptant"/>
    <s v="Ventes"/>
    <n v="226"/>
    <n v="226"/>
    <s v=""/>
    <m/>
  </r>
  <r>
    <x v="65"/>
    <x v="42"/>
    <s v="F20_28"/>
    <s v="Roxane Mamon"/>
    <s v="O_MI_XS"/>
    <m/>
    <m/>
    <m/>
    <m/>
    <m/>
    <m/>
    <m/>
    <m/>
    <m/>
    <s v="Site Internet"/>
    <s v="Virement"/>
    <s v="Comptant"/>
    <s v="Ventes"/>
    <n v="50"/>
    <n v="50"/>
    <s v=""/>
    <m/>
  </r>
  <r>
    <x v="65"/>
    <x v="43"/>
    <s v="F20_30"/>
    <s v="Marina Patroutcheva"/>
    <s v="SUR_XL_200"/>
    <m/>
    <m/>
    <m/>
    <m/>
    <m/>
    <m/>
    <m/>
    <m/>
    <m/>
    <s v="Atelier"/>
    <s v="Chèque "/>
    <s v="Solde"/>
    <s v="Ventes"/>
    <n v="470"/>
    <n v="470"/>
    <s v=""/>
    <m/>
  </r>
  <r>
    <x v="65"/>
    <x v="44"/>
    <s v="F20_31"/>
    <s v="Mme Le Henaff"/>
    <s v="O_LU_S"/>
    <m/>
    <m/>
    <m/>
    <m/>
    <m/>
    <m/>
    <m/>
    <m/>
    <m/>
    <s v="Site Internet"/>
    <s v="Virement"/>
    <s v="Comptant"/>
    <s v="Ventes"/>
    <n v="109"/>
    <n v="109"/>
    <s v=""/>
    <m/>
  </r>
  <r>
    <x v="65"/>
    <x v="45"/>
    <s v="F20_29"/>
    <s v="Mme Marending"/>
    <s v="EV_RO"/>
    <s v="EV_RO"/>
    <m/>
    <m/>
    <m/>
    <m/>
    <m/>
    <m/>
    <m/>
    <m/>
    <s v="KB oct"/>
    <s v="Virement"/>
    <s v="Comptant"/>
    <s v="Ventes"/>
    <n v="298"/>
    <n v="298"/>
    <s v=""/>
    <m/>
  </r>
  <r>
    <x v="65"/>
    <x v="46"/>
    <s v="F20_21"/>
    <s v="Mr Mme Kayser"/>
    <s v="SUR_L_190"/>
    <s v="COU_L_350"/>
    <m/>
    <m/>
    <m/>
    <m/>
    <m/>
    <m/>
    <m/>
    <m/>
    <s v="Atelier"/>
    <s v="Chèque "/>
    <s v="Solde"/>
    <s v="Ventes"/>
    <n v="1000"/>
    <n v="1000"/>
    <s v=""/>
    <m/>
  </r>
  <r>
    <x v="65"/>
    <x v="47"/>
    <s v="SS_F"/>
    <s v="Mme Neymann"/>
    <s v="SEM_1"/>
    <s v="SEM_2"/>
    <m/>
    <m/>
    <m/>
    <m/>
    <m/>
    <m/>
    <m/>
    <m/>
    <s v="Atelier"/>
    <s v="Chèque "/>
    <s v="Comptant"/>
    <s v="Ventes"/>
    <n v="28"/>
    <n v="28"/>
    <s v=""/>
    <m/>
  </r>
  <r>
    <x v="65"/>
    <x v="48"/>
    <s v="F20210154"/>
    <s v="Viviane Sorriaux"/>
    <m/>
    <m/>
    <m/>
    <m/>
    <m/>
    <m/>
    <m/>
    <m/>
    <m/>
    <m/>
    <s v="Atelier"/>
    <s v="Virement"/>
    <s v="Acompte"/>
    <s v="Ventes"/>
    <n v="324"/>
    <n v="324"/>
    <s v=""/>
    <m/>
  </r>
  <r>
    <x v="65"/>
    <x v="49"/>
    <s v="F20_32"/>
    <s v="Sylvie Perret"/>
    <s v="COU_XL_350"/>
    <m/>
    <m/>
    <m/>
    <m/>
    <m/>
    <m/>
    <m/>
    <m/>
    <m/>
    <s v="Atelier"/>
    <s v="Chèque "/>
    <s v="Comptant"/>
    <s v="Ventes"/>
    <n v="1215"/>
    <n v="1215"/>
    <s v=""/>
    <m/>
  </r>
  <r>
    <x v="65"/>
    <x v="49"/>
    <s v="F20_36"/>
    <s v="Mme Arnold"/>
    <s v="O_ET_S"/>
    <s v="O_ET_S"/>
    <s v="T_ET_S"/>
    <s v="T_ET_S"/>
    <m/>
    <m/>
    <m/>
    <m/>
    <m/>
    <m/>
    <s v="Site Internet"/>
    <s v="Chèque "/>
    <s v="Comptant"/>
    <s v="Ventes"/>
    <n v="198"/>
    <n v="198"/>
    <s v=""/>
    <m/>
  </r>
  <r>
    <x v="65"/>
    <x v="50"/>
    <s v="F20_34"/>
    <s v="Christine Ackermann"/>
    <s v="SUR_S_190"/>
    <m/>
    <m/>
    <m/>
    <m/>
    <m/>
    <m/>
    <m/>
    <m/>
    <m/>
    <s v="Atelier"/>
    <s v="Chèque "/>
    <s v="Comptant"/>
    <s v="Ventes"/>
    <n v="499"/>
    <n v="499"/>
    <s v=""/>
    <m/>
  </r>
  <r>
    <x v="65"/>
    <x v="50"/>
    <s v="F20210153"/>
    <s v="Danielle Detrez"/>
    <m/>
    <m/>
    <m/>
    <m/>
    <m/>
    <m/>
    <m/>
    <m/>
    <m/>
    <m/>
    <s v="Atelier"/>
    <s v="Chèque "/>
    <s v="Acompte"/>
    <s v="Ventes"/>
    <n v="250"/>
    <n v="250"/>
    <s v=""/>
    <m/>
  </r>
  <r>
    <x v="65"/>
    <x v="51"/>
    <s v="F20_33"/>
    <s v="Or du commun"/>
    <s v="O_MI_S"/>
    <m/>
    <m/>
    <m/>
    <m/>
    <m/>
    <m/>
    <m/>
    <m/>
    <m/>
    <s v="Atelier"/>
    <s v="Chèque "/>
    <s v="Comptant"/>
    <s v="Ventes"/>
    <n v="85"/>
    <n v="85"/>
    <s v=""/>
    <m/>
  </r>
  <r>
    <x v="65"/>
    <x v="51"/>
    <s v="SS_F"/>
    <s v="Mme Spihlmann"/>
    <s v="SEM_3"/>
    <s v="SEM_1"/>
    <m/>
    <m/>
    <m/>
    <m/>
    <m/>
    <m/>
    <m/>
    <m/>
    <s v="Orbey"/>
    <s v="Chèque "/>
    <s v="Comptant"/>
    <s v="Ventes"/>
    <n v="33"/>
    <n v="33"/>
    <s v=""/>
    <m/>
  </r>
  <r>
    <x v="65"/>
    <x v="51"/>
    <s v="SS_F"/>
    <s v="Mme Reinagel"/>
    <s v="SEM_1"/>
    <m/>
    <m/>
    <m/>
    <m/>
    <m/>
    <m/>
    <m/>
    <m/>
    <m/>
    <s v="Orbey"/>
    <s v="Chèque "/>
    <s v="Comptant"/>
    <s v="Ventes"/>
    <n v="13"/>
    <n v="13"/>
    <s v=""/>
    <m/>
  </r>
  <r>
    <x v="65"/>
    <x v="51"/>
    <s v="SS_F"/>
    <s v="Claude Erny"/>
    <s v="BON"/>
    <s v="SEM_2"/>
    <s v="SEM_2"/>
    <m/>
    <m/>
    <m/>
    <m/>
    <m/>
    <m/>
    <m/>
    <s v="Orbey"/>
    <s v="Chèque "/>
    <s v="Comptant"/>
    <s v="Ventes"/>
    <n v="80"/>
    <n v="80"/>
    <s v=""/>
    <m/>
  </r>
  <r>
    <x v="65"/>
    <x v="52"/>
    <s v="SS_F"/>
    <s v="Mme Fischer"/>
    <s v="O_ET_S"/>
    <m/>
    <m/>
    <m/>
    <m/>
    <m/>
    <m/>
    <m/>
    <m/>
    <m/>
    <s v="Orbey"/>
    <s v="Chèque "/>
    <s v="Comptant"/>
    <s v="Ventes"/>
    <n v="79"/>
    <n v="79"/>
    <s v=""/>
    <m/>
  </r>
  <r>
    <x v="65"/>
    <x v="52"/>
    <s v="SS_F"/>
    <s v="Mme Memmi"/>
    <s v="O_MI_S"/>
    <s v="T_LU_S"/>
    <s v="SEM_1"/>
    <s v="SEM_2"/>
    <m/>
    <m/>
    <m/>
    <m/>
    <m/>
    <m/>
    <s v="Orbey"/>
    <s v="Chèque "/>
    <s v="Comptant"/>
    <s v="Ventes"/>
    <n v="136"/>
    <n v="136"/>
    <s v=""/>
    <m/>
  </r>
  <r>
    <x v="65"/>
    <x v="52"/>
    <s v="F20_35"/>
    <s v="Mr Mme Nitsch"/>
    <s v="COU_L_500"/>
    <m/>
    <m/>
    <m/>
    <m/>
    <m/>
    <m/>
    <m/>
    <m/>
    <m/>
    <s v="Orbey"/>
    <s v="Chèque "/>
    <s v="Comptant"/>
    <s v="Ventes"/>
    <n v="1299"/>
    <n v="1299"/>
    <s v=""/>
    <m/>
  </r>
  <r>
    <x v="65"/>
    <x v="52"/>
    <s v="SS_F"/>
    <s v="Mr Mme Nitsch"/>
    <s v="O_MI_S"/>
    <s v="T_LU_S"/>
    <s v="T_LU_S"/>
    <m/>
    <m/>
    <m/>
    <m/>
    <m/>
    <m/>
    <m/>
    <s v="Orbey"/>
    <s v="Chèque "/>
    <s v="Comptant"/>
    <s v="Ventes"/>
    <n v="131"/>
    <n v="131"/>
    <s v=""/>
    <m/>
  </r>
  <r>
    <x v="65"/>
    <x v="52"/>
    <s v="SS_F"/>
    <m/>
    <s v="SEM_1"/>
    <s v="SEM_1"/>
    <s v="SEM_1"/>
    <s v="SEM_2"/>
    <m/>
    <m/>
    <m/>
    <m/>
    <m/>
    <m/>
    <s v="Orbey"/>
    <s v="Espèces"/>
    <s v="Comptant"/>
    <s v="Ventes"/>
    <n v="54"/>
    <n v="54"/>
    <s v=""/>
    <m/>
  </r>
  <r>
    <x v="65"/>
    <x v="53"/>
    <s v="SS_F"/>
    <s v="Mme Kempf"/>
    <s v="O_ET_S"/>
    <s v="SEM_1"/>
    <m/>
    <m/>
    <m/>
    <m/>
    <m/>
    <m/>
    <m/>
    <m/>
    <s v="Atelier"/>
    <s v="Chèque "/>
    <s v="Comptant"/>
    <s v="Ventes"/>
    <n v="92"/>
    <n v="92"/>
    <s v=""/>
    <m/>
  </r>
  <r>
    <x v="65"/>
    <x v="54"/>
    <s v="F20_37"/>
    <s v="Mme Gluchy"/>
    <s v="O_ET_S"/>
    <s v="SEM_1"/>
    <m/>
    <m/>
    <m/>
    <m/>
    <m/>
    <m/>
    <m/>
    <m/>
    <s v="Gîte"/>
    <s v="Chèque "/>
    <s v="Comptant"/>
    <s v="Ventes"/>
    <n v="92"/>
    <n v="92"/>
    <s v=""/>
    <m/>
  </r>
  <r>
    <x v="65"/>
    <x v="55"/>
    <s v="SS_F"/>
    <s v="Mme Ruffer"/>
    <s v="O_LU_M"/>
    <m/>
    <m/>
    <m/>
    <m/>
    <m/>
    <m/>
    <m/>
    <m/>
    <m/>
    <s v="Orbey"/>
    <s v="Chèque "/>
    <s v="Comptant"/>
    <s v="Ventes"/>
    <n v="129"/>
    <n v="129"/>
    <s v=""/>
    <m/>
  </r>
  <r>
    <x v="65"/>
    <x v="55"/>
    <s v="SS_F"/>
    <s v="Mme Chibane"/>
    <s v="SEM_2"/>
    <s v="SEM_2"/>
    <s v="SEM_2"/>
    <m/>
    <m/>
    <m/>
    <m/>
    <m/>
    <m/>
    <m/>
    <s v="Orbey"/>
    <s v="Chèque "/>
    <s v="Comptant"/>
    <s v="Ventes"/>
    <n v="43"/>
    <n v="43"/>
    <s v=""/>
    <m/>
  </r>
  <r>
    <x v="65"/>
    <x v="56"/>
    <s v="F20_42"/>
    <s v="Mr Pokalsky"/>
    <s v="O_ET_XL"/>
    <s v="O_ET_XL"/>
    <s v="T_ET_XL"/>
    <s v="T_ET_XL"/>
    <m/>
    <m/>
    <m/>
    <m/>
    <m/>
    <m/>
    <s v="Atelier"/>
    <s v="Chèque "/>
    <s v="Comptant"/>
    <s v="Ventes"/>
    <n v="296"/>
    <n v="296"/>
    <s v=""/>
    <m/>
  </r>
  <r>
    <x v="65"/>
    <x v="57"/>
    <s v="F20_38"/>
    <s v="Anne Baguet"/>
    <m/>
    <m/>
    <m/>
    <m/>
    <m/>
    <m/>
    <m/>
    <m/>
    <m/>
    <m/>
    <s v="Orbey"/>
    <s v="CB  / SUMUP"/>
    <s v="Acompte"/>
    <s v="Ventes"/>
    <n v="760"/>
    <n v="760"/>
    <s v=""/>
    <m/>
  </r>
  <r>
    <x v="65"/>
    <x v="57"/>
    <s v="F20_39"/>
    <s v="Mr Mme Giraud Corinne Laurent"/>
    <s v="SUR_L_200"/>
    <m/>
    <m/>
    <m/>
    <m/>
    <m/>
    <m/>
    <m/>
    <m/>
    <m/>
    <s v="Orbey"/>
    <s v="CB  / SUMUP"/>
    <s v="Comptant"/>
    <s v="Ventes"/>
    <n v="890"/>
    <n v="890"/>
    <s v=""/>
    <m/>
  </r>
  <r>
    <x v="65"/>
    <x v="57"/>
    <s v="SS_F"/>
    <m/>
    <s v="O_MI_S"/>
    <s v="O_MI_S"/>
    <s v="T_LU_S"/>
    <s v="T_LU_S"/>
    <m/>
    <m/>
    <m/>
    <m/>
    <m/>
    <m/>
    <s v="Orbey"/>
    <s v="Espèces"/>
    <s v="Comptant"/>
    <s v="Ventes"/>
    <n v="216"/>
    <n v="216"/>
    <s v=""/>
    <m/>
  </r>
  <r>
    <x v="65"/>
    <x v="58"/>
    <s v="F20_41"/>
    <s v="Dierstein"/>
    <s v="O_MI_S"/>
    <s v="O_MI_S"/>
    <s v="O_MI_S"/>
    <m/>
    <m/>
    <m/>
    <m/>
    <m/>
    <m/>
    <m/>
    <s v="Atelier"/>
    <s v="Chèque "/>
    <s v="Comptant"/>
    <s v="Ventes"/>
    <n v="255"/>
    <n v="255"/>
    <s v=""/>
    <m/>
  </r>
  <r>
    <x v="65"/>
    <x v="59"/>
    <s v="F20_40"/>
    <s v="Mr Gargowitsch"/>
    <s v="SEM_2"/>
    <s v="SEM_2"/>
    <s v="SEM_2"/>
    <s v="SEM_2"/>
    <m/>
    <m/>
    <m/>
    <m/>
    <m/>
    <m/>
    <s v="Site Internet"/>
    <s v="Chèque "/>
    <s v="Comptant"/>
    <s v="Ventes"/>
    <n v="55"/>
    <n v="55"/>
    <s v=""/>
    <m/>
  </r>
  <r>
    <x v="65"/>
    <x v="60"/>
    <s v="F20_45"/>
    <s v="Mme Schneider"/>
    <s v="O_LU_M"/>
    <s v="O_LU_M"/>
    <m/>
    <m/>
    <m/>
    <m/>
    <m/>
    <m/>
    <m/>
    <m/>
    <s v="Atelier"/>
    <s v="CB  / SUMUP"/>
    <s v="Comptant"/>
    <s v="Ventes"/>
    <n v="258"/>
    <n v="258"/>
    <s v=""/>
    <m/>
  </r>
  <r>
    <x v="65"/>
    <x v="60"/>
    <s v="F20_44"/>
    <s v="Mme Jougla"/>
    <s v="COU_BB"/>
    <m/>
    <m/>
    <m/>
    <m/>
    <m/>
    <m/>
    <m/>
    <m/>
    <m/>
    <s v="Atelier"/>
    <s v="Virement"/>
    <s v="Comptant"/>
    <s v="Ventes"/>
    <n v="319"/>
    <n v="319"/>
    <s v=""/>
    <m/>
  </r>
  <r>
    <x v="65"/>
    <x v="60"/>
    <s v="F20_43"/>
    <s v="Mme Pahl"/>
    <s v="O_ET_S"/>
    <m/>
    <m/>
    <m/>
    <m/>
    <m/>
    <m/>
    <m/>
    <m/>
    <m/>
    <s v="Site Internet"/>
    <s v="Virement"/>
    <s v="Comptant"/>
    <s v="Ventes"/>
    <n v="79"/>
    <n v="79"/>
    <s v=""/>
    <m/>
  </r>
  <r>
    <x v="65"/>
    <x v="61"/>
    <s v="SS_F"/>
    <s v="Isolde Wild"/>
    <s v="O_ET_S"/>
    <m/>
    <m/>
    <m/>
    <m/>
    <m/>
    <m/>
    <m/>
    <m/>
    <m/>
    <s v="Orbey"/>
    <s v="Chèque "/>
    <s v="Comptant"/>
    <s v="Ventes"/>
    <n v="79"/>
    <n v="79"/>
    <s v=""/>
    <m/>
  </r>
  <r>
    <x v="65"/>
    <x v="62"/>
    <s v="SS_F"/>
    <s v="Olive"/>
    <s v="O_SA_S"/>
    <s v="O_SA_S"/>
    <s v="C_FEU_XS"/>
    <s v="C_FEU_XS"/>
    <m/>
    <m/>
    <m/>
    <m/>
    <m/>
    <m/>
    <s v="Atelier"/>
    <s v="CB  / SUMUP"/>
    <s v="Comptant"/>
    <s v="Ventes"/>
    <n v="370"/>
    <n v="370"/>
    <s v=""/>
    <m/>
  </r>
  <r>
    <x v="65"/>
    <x v="63"/>
    <s v="SS_F"/>
    <s v="Milka"/>
    <s v="COU_XL_500"/>
    <m/>
    <m/>
    <m/>
    <m/>
    <m/>
    <m/>
    <m/>
    <m/>
    <m/>
    <s v="Atelier"/>
    <s v="Virement"/>
    <s v="Solde"/>
    <s v="Ventes"/>
    <n v="370"/>
    <n v="370"/>
    <s v=""/>
    <m/>
  </r>
  <r>
    <x v="65"/>
    <x v="64"/>
    <s v="F20_46"/>
    <s v="Mr Mme Friederich"/>
    <m/>
    <m/>
    <m/>
    <m/>
    <m/>
    <m/>
    <m/>
    <m/>
    <m/>
    <m/>
    <s v="Atelier"/>
    <s v="Chèque "/>
    <s v="Acompte"/>
    <s v="Ventes"/>
    <n v="430"/>
    <n v="430"/>
    <s v=""/>
    <m/>
  </r>
  <r>
    <x v="65"/>
    <x v="65"/>
    <m/>
    <m/>
    <m/>
    <m/>
    <m/>
    <m/>
    <m/>
    <m/>
    <m/>
    <m/>
    <m/>
    <m/>
    <m/>
    <m/>
    <m/>
    <m/>
    <m/>
    <s v=""/>
    <s v=""/>
    <m/>
  </r>
</pivotCacheRecords>
</file>

<file path=xl/pivotCache/pivotCacheRecords3.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68">
  <r>
    <x v="0"/>
    <s v="F48"/>
    <s v="Muriel Sauvanaud"/>
    <x v="0"/>
    <x v="0"/>
    <x v="0"/>
    <x v="0"/>
    <x v="0"/>
    <x v="0"/>
    <x v="0"/>
    <x v="0"/>
    <m/>
    <m/>
    <s v="Atelier"/>
    <s v="Chèque "/>
    <s v="Comptant"/>
    <x v="0"/>
    <n v="60"/>
    <n v="60"/>
    <s v=""/>
    <m/>
  </r>
  <r>
    <x v="1"/>
    <s v="F49"/>
    <s v="Caroline Hebinger"/>
    <x v="1"/>
    <x v="1"/>
    <x v="0"/>
    <x v="0"/>
    <x v="0"/>
    <x v="0"/>
    <x v="0"/>
    <x v="0"/>
    <m/>
    <m/>
    <s v="Atelier"/>
    <s v="Chèque "/>
    <s v="Comptant"/>
    <x v="0"/>
    <n v="989"/>
    <n v="989"/>
    <s v=""/>
    <m/>
  </r>
  <r>
    <x v="2"/>
    <s v="SS_F"/>
    <s v="Charlotte Darteil - Gaetan"/>
    <x v="2"/>
    <x v="1"/>
    <x v="0"/>
    <x v="0"/>
    <x v="0"/>
    <x v="0"/>
    <x v="0"/>
    <x v="0"/>
    <m/>
    <m/>
    <s v="Atelier"/>
    <s v="Virement"/>
    <s v="Comptant"/>
    <x v="0"/>
    <n v="550"/>
    <n v="550"/>
    <s v=""/>
    <m/>
  </r>
  <r>
    <x v="3"/>
    <s v="F47"/>
    <s v="Stephanie Hayet"/>
    <x v="3"/>
    <x v="1"/>
    <x v="0"/>
    <x v="0"/>
    <x v="0"/>
    <x v="0"/>
    <x v="0"/>
    <x v="0"/>
    <m/>
    <m/>
    <s v="Atelier"/>
    <s v="Chèque "/>
    <s v="Acompte"/>
    <x v="0"/>
    <n v="600"/>
    <n v="600"/>
    <s v=""/>
    <m/>
  </r>
  <r>
    <x v="4"/>
    <s v="F20_02"/>
    <s v="Gabriel Imbs"/>
    <x v="3"/>
    <x v="1"/>
    <x v="0"/>
    <x v="0"/>
    <x v="0"/>
    <x v="0"/>
    <x v="0"/>
    <x v="0"/>
    <m/>
    <m/>
    <s v="Atelier"/>
    <s v="Chèque "/>
    <s v="Acompte"/>
    <x v="0"/>
    <n v="718"/>
    <n v="718"/>
    <s v=""/>
    <m/>
  </r>
  <r>
    <x v="3"/>
    <s v="SS_F"/>
    <s v="Yvan Gonzalez"/>
    <x v="4"/>
    <x v="2"/>
    <x v="1"/>
    <x v="1"/>
    <x v="1"/>
    <x v="1"/>
    <x v="1"/>
    <x v="1"/>
    <m/>
    <m/>
    <s v="Atelier"/>
    <s v="Chèque "/>
    <s v="Comptant"/>
    <x v="0"/>
    <n v="80"/>
    <n v="80"/>
    <s v=""/>
    <m/>
  </r>
  <r>
    <x v="5"/>
    <s v="SS_F"/>
    <m/>
    <x v="5"/>
    <x v="1"/>
    <x v="0"/>
    <x v="0"/>
    <x v="0"/>
    <x v="0"/>
    <x v="0"/>
    <x v="0"/>
    <m/>
    <m/>
    <s v="Troyes"/>
    <s v="CB  / SUMUP"/>
    <s v="Comptant"/>
    <x v="0"/>
    <n v="13"/>
    <n v="13"/>
    <s v=""/>
    <m/>
  </r>
  <r>
    <x v="5"/>
    <s v="SS_F"/>
    <m/>
    <x v="0"/>
    <x v="0"/>
    <x v="0"/>
    <x v="0"/>
    <x v="0"/>
    <x v="0"/>
    <x v="0"/>
    <x v="0"/>
    <m/>
    <m/>
    <s v="Troyes"/>
    <s v="CB  / SUMUP"/>
    <s v="Comptant"/>
    <x v="0"/>
    <n v="70"/>
    <n v="70"/>
    <s v=""/>
    <m/>
  </r>
  <r>
    <x v="5"/>
    <s v="F20_03"/>
    <s v="Sandrine Motal"/>
    <x v="6"/>
    <x v="3"/>
    <x v="0"/>
    <x v="0"/>
    <x v="0"/>
    <x v="0"/>
    <x v="0"/>
    <x v="0"/>
    <m/>
    <m/>
    <s v="Troyes"/>
    <s v="CB  / SUMUP"/>
    <s v="Comptant"/>
    <x v="0"/>
    <n v="132"/>
    <n v="132"/>
    <s v=""/>
    <m/>
  </r>
  <r>
    <x v="6"/>
    <s v="SS_F"/>
    <m/>
    <x v="7"/>
    <x v="1"/>
    <x v="0"/>
    <x v="0"/>
    <x v="0"/>
    <x v="0"/>
    <x v="0"/>
    <x v="0"/>
    <m/>
    <m/>
    <s v="Troyes"/>
    <s v="CB  / SUMUP"/>
    <s v="Comptant"/>
    <x v="0"/>
    <n v="15"/>
    <n v="15"/>
    <s v=""/>
    <m/>
  </r>
  <r>
    <x v="6"/>
    <s v="SS_F"/>
    <m/>
    <x v="8"/>
    <x v="1"/>
    <x v="0"/>
    <x v="0"/>
    <x v="0"/>
    <x v="0"/>
    <x v="0"/>
    <x v="0"/>
    <m/>
    <m/>
    <s v="Troyes"/>
    <s v="CB  / SUMUP"/>
    <s v="Comptant"/>
    <x v="0"/>
    <n v="85"/>
    <n v="85"/>
    <s v=""/>
    <m/>
  </r>
  <r>
    <x v="7"/>
    <s v="SS_F"/>
    <m/>
    <x v="7"/>
    <x v="1"/>
    <x v="0"/>
    <x v="0"/>
    <x v="0"/>
    <x v="0"/>
    <x v="0"/>
    <x v="0"/>
    <m/>
    <m/>
    <s v="Troyes"/>
    <s v="CB  / SUMUP"/>
    <s v="Comptant"/>
    <x v="0"/>
    <n v="13"/>
    <n v="13"/>
    <s v=""/>
    <m/>
  </r>
  <r>
    <x v="8"/>
    <s v="SS_F"/>
    <s v="Anson"/>
    <x v="0"/>
    <x v="1"/>
    <x v="0"/>
    <x v="0"/>
    <x v="0"/>
    <x v="0"/>
    <x v="0"/>
    <x v="0"/>
    <m/>
    <m/>
    <s v="Troyes"/>
    <s v="Chèque "/>
    <s v="Comptant"/>
    <x v="0"/>
    <n v="55"/>
    <n v="55"/>
    <s v=""/>
    <m/>
  </r>
  <r>
    <x v="8"/>
    <s v="SS_F"/>
    <s v="Mme Bertholle"/>
    <x v="9"/>
    <x v="1"/>
    <x v="0"/>
    <x v="0"/>
    <x v="0"/>
    <x v="0"/>
    <x v="0"/>
    <x v="0"/>
    <m/>
    <m/>
    <s v="Troyes"/>
    <s v="Chèque "/>
    <s v="Comptant"/>
    <x v="0"/>
    <n v="79"/>
    <n v="79"/>
    <s v=""/>
    <m/>
  </r>
  <r>
    <x v="8"/>
    <s v="SS_F"/>
    <s v="Nabot"/>
    <x v="8"/>
    <x v="3"/>
    <x v="0"/>
    <x v="0"/>
    <x v="0"/>
    <x v="0"/>
    <x v="0"/>
    <x v="0"/>
    <m/>
    <m/>
    <s v="Troyes"/>
    <s v="Chèque "/>
    <s v="Comptant"/>
    <x v="0"/>
    <n v="98"/>
    <n v="98"/>
    <s v=""/>
    <m/>
  </r>
  <r>
    <x v="8"/>
    <s v="SS_F"/>
    <s v="Mme Sandri"/>
    <x v="10"/>
    <x v="4"/>
    <x v="0"/>
    <x v="0"/>
    <x v="0"/>
    <x v="0"/>
    <x v="0"/>
    <x v="0"/>
    <m/>
    <m/>
    <s v="Troyes"/>
    <s v="Chèque "/>
    <s v="Comptant"/>
    <x v="0"/>
    <n v="50"/>
    <n v="50"/>
    <s v=""/>
    <m/>
  </r>
  <r>
    <x v="8"/>
    <s v="SS_F"/>
    <s v="feutre salon de Troyes"/>
    <x v="5"/>
    <x v="3"/>
    <x v="2"/>
    <x v="2"/>
    <x v="2"/>
    <x v="2"/>
    <x v="0"/>
    <x v="0"/>
    <m/>
    <m/>
    <s v="Troyes"/>
    <s v="Espèces"/>
    <s v="Comptant"/>
    <x v="0"/>
    <n v="96"/>
    <n v="96"/>
    <s v=""/>
    <s v="REC_MI - 10 €"/>
  </r>
  <r>
    <x v="9"/>
    <s v="SS_F"/>
    <s v="Didier Moret et Regine Zimmerbach"/>
    <x v="9"/>
    <x v="5"/>
    <x v="0"/>
    <x v="0"/>
    <x v="0"/>
    <x v="0"/>
    <x v="0"/>
    <x v="0"/>
    <m/>
    <m/>
    <s v="Atelier"/>
    <s v="Chèque "/>
    <s v="Comptant"/>
    <x v="0"/>
    <n v="180"/>
    <n v="180"/>
    <s v=""/>
    <m/>
  </r>
  <r>
    <x v="9"/>
    <s v="F50"/>
    <s v="Caroline Hebinger"/>
    <x v="11"/>
    <x v="1"/>
    <x v="0"/>
    <x v="0"/>
    <x v="0"/>
    <x v="0"/>
    <x v="0"/>
    <x v="0"/>
    <m/>
    <m/>
    <s v="Atelier"/>
    <s v="Chèque "/>
    <s v="Comptant"/>
    <x v="0"/>
    <n v="620"/>
    <n v="620"/>
    <s v=""/>
    <m/>
  </r>
  <r>
    <x v="9"/>
    <s v="F20_02"/>
    <s v="Gabriel Imbs"/>
    <x v="12"/>
    <x v="5"/>
    <x v="3"/>
    <x v="0"/>
    <x v="0"/>
    <x v="0"/>
    <x v="0"/>
    <x v="0"/>
    <m/>
    <m/>
    <s v="Atelier"/>
    <s v="Chèque "/>
    <s v="Solde"/>
    <x v="0"/>
    <n v="700"/>
    <n v="700"/>
    <s v=""/>
    <m/>
  </r>
  <r>
    <x v="10"/>
    <s v="F20_05"/>
    <s v="Franck Jung"/>
    <x v="3"/>
    <x v="1"/>
    <x v="0"/>
    <x v="0"/>
    <x v="0"/>
    <x v="0"/>
    <x v="0"/>
    <x v="0"/>
    <m/>
    <m/>
    <s v="Atelier"/>
    <s v="Virement"/>
    <s v="Acompte"/>
    <x v="0"/>
    <n v="433"/>
    <n v="433"/>
    <s v=""/>
    <m/>
  </r>
  <r>
    <x v="11"/>
    <s v="F47"/>
    <s v="Stephanie Hayet"/>
    <x v="12"/>
    <x v="1"/>
    <x v="0"/>
    <x v="0"/>
    <x v="0"/>
    <x v="0"/>
    <x v="0"/>
    <x v="0"/>
    <m/>
    <m/>
    <s v="Atelier"/>
    <s v="Chèque "/>
    <s v="Solde"/>
    <x v="0"/>
    <n v="600"/>
    <n v="600"/>
    <s v=""/>
    <m/>
  </r>
  <r>
    <x v="11"/>
    <s v="F20_04"/>
    <s v="Edith Sainte Beuve"/>
    <x v="8"/>
    <x v="1"/>
    <x v="0"/>
    <x v="0"/>
    <x v="0"/>
    <x v="0"/>
    <x v="0"/>
    <x v="0"/>
    <m/>
    <m/>
    <s v="Atelier"/>
    <s v="Chèque "/>
    <s v="Comptant"/>
    <x v="0"/>
    <n v="85"/>
    <n v="85"/>
    <s v=""/>
    <m/>
  </r>
  <r>
    <x v="12"/>
    <s v="SS_F"/>
    <s v="Mme Bourgeois"/>
    <x v="0"/>
    <x v="0"/>
    <x v="0"/>
    <x v="0"/>
    <x v="0"/>
    <x v="0"/>
    <x v="0"/>
    <x v="0"/>
    <m/>
    <m/>
    <s v="Atelier"/>
    <s v="Chèque "/>
    <s v="Comptant"/>
    <x v="0"/>
    <n v="65"/>
    <n v="65"/>
    <s v=""/>
    <m/>
  </r>
  <r>
    <x v="13"/>
    <s v="F20_07"/>
    <s v="Christine Juin"/>
    <x v="3"/>
    <x v="1"/>
    <x v="0"/>
    <x v="0"/>
    <x v="0"/>
    <x v="0"/>
    <x v="0"/>
    <x v="0"/>
    <m/>
    <m/>
    <s v="Atelier"/>
    <s v="Virement"/>
    <s v="Acompte"/>
    <x v="0"/>
    <n v="114"/>
    <n v="114"/>
    <m/>
    <m/>
  </r>
  <r>
    <x v="14"/>
    <s v="F20_05"/>
    <s v="Franck Jung"/>
    <x v="12"/>
    <x v="1"/>
    <x v="0"/>
    <x v="0"/>
    <x v="0"/>
    <x v="0"/>
    <x v="0"/>
    <x v="0"/>
    <m/>
    <m/>
    <s v="Atelier"/>
    <s v="Virement"/>
    <s v="Solde"/>
    <x v="0"/>
    <n v="866"/>
    <n v="866"/>
    <s v=""/>
    <m/>
  </r>
  <r>
    <x v="15"/>
    <s v="F20_06"/>
    <s v="Amanda Ehrhart"/>
    <x v="9"/>
    <x v="1"/>
    <x v="0"/>
    <x v="0"/>
    <x v="0"/>
    <x v="0"/>
    <x v="0"/>
    <x v="0"/>
    <m/>
    <m/>
    <s v="Atelier"/>
    <s v="Virement"/>
    <s v="Comptant"/>
    <x v="0"/>
    <n v="79"/>
    <n v="79"/>
    <s v=""/>
    <m/>
  </r>
  <r>
    <x v="16"/>
    <s v="SS_F"/>
    <s v="Barbora Rezkova Loris"/>
    <x v="13"/>
    <x v="1"/>
    <x v="0"/>
    <x v="0"/>
    <x v="0"/>
    <x v="0"/>
    <x v="0"/>
    <x v="0"/>
    <m/>
    <m/>
    <s v="Atelier"/>
    <s v="Chèque "/>
    <s v="Comptant"/>
    <x v="0"/>
    <n v="890"/>
    <n v="890"/>
    <s v=""/>
    <m/>
  </r>
  <r>
    <x v="17"/>
    <s v="F20_07"/>
    <s v="Christine Juin"/>
    <x v="3"/>
    <x v="1"/>
    <x v="0"/>
    <x v="0"/>
    <x v="0"/>
    <x v="0"/>
    <x v="0"/>
    <x v="0"/>
    <m/>
    <m/>
    <s v="Atelier"/>
    <s v="Virement"/>
    <s v="Acompte"/>
    <x v="0"/>
    <n v="114"/>
    <n v="114"/>
    <s v=""/>
    <m/>
  </r>
  <r>
    <x v="18"/>
    <s v="F20_08"/>
    <s v="Jessiva Moret pour Mme Bismuth"/>
    <x v="8"/>
    <x v="4"/>
    <x v="0"/>
    <x v="0"/>
    <x v="0"/>
    <x v="0"/>
    <x v="0"/>
    <x v="0"/>
    <m/>
    <m/>
    <s v="Site Internet"/>
    <s v="Virement"/>
    <s v="Comptant"/>
    <x v="0"/>
    <n v="110"/>
    <n v="110"/>
    <s v=""/>
    <m/>
  </r>
  <r>
    <x v="19"/>
    <s v="SS_F"/>
    <s v="La ruche qui dit oui"/>
    <x v="5"/>
    <x v="6"/>
    <x v="0"/>
    <x v="0"/>
    <x v="0"/>
    <x v="0"/>
    <x v="0"/>
    <x v="0"/>
    <m/>
    <m/>
    <s v="EcoBio"/>
    <s v="Virement"/>
    <s v="Comptant"/>
    <x v="0"/>
    <n v="31"/>
    <n v="31"/>
    <s v=""/>
    <m/>
  </r>
  <r>
    <x v="20"/>
    <s v="SS_F"/>
    <s v="La ruche qui dit oui"/>
    <x v="5"/>
    <x v="1"/>
    <x v="0"/>
    <x v="0"/>
    <x v="0"/>
    <x v="0"/>
    <x v="0"/>
    <x v="0"/>
    <m/>
    <m/>
    <s v="EcoBio"/>
    <s v="Virement"/>
    <s v="Comptant"/>
    <x v="0"/>
    <n v="13"/>
    <n v="13"/>
    <s v=""/>
    <m/>
  </r>
  <r>
    <x v="21"/>
    <s v="SS_F"/>
    <s v="Aurélie Dallons"/>
    <x v="8"/>
    <x v="7"/>
    <x v="4"/>
    <x v="3"/>
    <x v="3"/>
    <x v="0"/>
    <x v="0"/>
    <x v="0"/>
    <m/>
    <m/>
    <s v="Gîte"/>
    <s v="Chèque "/>
    <s v="Comptant"/>
    <x v="0"/>
    <n v="450"/>
    <n v="450"/>
    <s v=""/>
    <m/>
  </r>
  <r>
    <x v="21"/>
    <s v="SS_F"/>
    <s v="Charlotte Klein - Léo Cappuccio"/>
    <x v="14"/>
    <x v="8"/>
    <x v="0"/>
    <x v="0"/>
    <x v="0"/>
    <x v="0"/>
    <x v="0"/>
    <x v="0"/>
    <m/>
    <m/>
    <s v="Atelier"/>
    <s v="Chèque "/>
    <s v="Comptant"/>
    <x v="0"/>
    <n v="200"/>
    <n v="200"/>
    <s v=""/>
    <m/>
  </r>
  <r>
    <x v="22"/>
    <s v="F20_07"/>
    <s v="Christine Juin"/>
    <x v="14"/>
    <x v="9"/>
    <x v="5"/>
    <x v="4"/>
    <x v="0"/>
    <x v="0"/>
    <x v="0"/>
    <x v="0"/>
    <m/>
    <m/>
    <s v="Atelier"/>
    <s v="Virement"/>
    <s v="Solde"/>
    <x v="0"/>
    <n v="114"/>
    <n v="114"/>
    <m/>
    <s v="2  tissus préparés 30x50"/>
  </r>
  <r>
    <x v="23"/>
    <s v="SS_F"/>
    <s v="Julien Marquis"/>
    <x v="15"/>
    <x v="1"/>
    <x v="0"/>
    <x v="0"/>
    <x v="0"/>
    <x v="0"/>
    <x v="0"/>
    <x v="0"/>
    <m/>
    <m/>
    <s v="Atelier"/>
    <s v="CB  / SUMUP"/>
    <s v="Comptant"/>
    <x v="0"/>
    <n v="130"/>
    <n v="130"/>
    <s v=""/>
    <m/>
  </r>
  <r>
    <x v="23"/>
    <s v="SS_F"/>
    <s v="Brigitte Butterlin"/>
    <x v="14"/>
    <x v="1"/>
    <x v="0"/>
    <x v="0"/>
    <x v="0"/>
    <x v="0"/>
    <x v="0"/>
    <x v="0"/>
    <m/>
    <m/>
    <s v="Atelier"/>
    <s v="Chèque "/>
    <s v="Comptant"/>
    <x v="0"/>
    <n v="149"/>
    <n v="149"/>
    <s v=""/>
    <m/>
  </r>
  <r>
    <x v="24"/>
    <s v="F20_09"/>
    <s v="Bernadette Woehl"/>
    <x v="3"/>
    <x v="1"/>
    <x v="0"/>
    <x v="0"/>
    <x v="0"/>
    <x v="0"/>
    <x v="0"/>
    <x v="0"/>
    <m/>
    <m/>
    <s v="Atelier"/>
    <s v="Chèque "/>
    <s v="Acompte"/>
    <x v="0"/>
    <n v="437"/>
    <n v="437"/>
    <s v=""/>
    <m/>
  </r>
  <r>
    <x v="25"/>
    <s v="SS_F"/>
    <s v="Mr Geslin - Mme Wong"/>
    <x v="16"/>
    <x v="1"/>
    <x v="0"/>
    <x v="0"/>
    <x v="0"/>
    <x v="0"/>
    <x v="0"/>
    <x v="0"/>
    <m/>
    <m/>
    <s v="Atelier"/>
    <s v="Virement"/>
    <s v="Comptant"/>
    <x v="0"/>
    <n v="45"/>
    <n v="45"/>
    <s v=""/>
    <m/>
  </r>
  <r>
    <x v="26"/>
    <s v="SS_F"/>
    <m/>
    <x v="5"/>
    <x v="1"/>
    <x v="0"/>
    <x v="0"/>
    <x v="0"/>
    <x v="0"/>
    <x v="0"/>
    <x v="0"/>
    <m/>
    <m/>
    <s v="St Jean Beauregard"/>
    <s v="Chèque "/>
    <s v="Comptant"/>
    <x v="0"/>
    <n v="13"/>
    <n v="13"/>
    <s v=""/>
    <m/>
  </r>
  <r>
    <x v="26"/>
    <s v="SS_F"/>
    <m/>
    <x v="0"/>
    <x v="0"/>
    <x v="6"/>
    <x v="0"/>
    <x v="0"/>
    <x v="0"/>
    <x v="0"/>
    <x v="0"/>
    <m/>
    <m/>
    <s v="St Jean Beauregard"/>
    <s v="Chèque "/>
    <s v="Comptant"/>
    <x v="0"/>
    <n v="93"/>
    <n v="93"/>
    <s v=""/>
    <m/>
  </r>
  <r>
    <x v="26"/>
    <s v="F20_10"/>
    <s v="Michel Rouyer"/>
    <x v="0"/>
    <x v="1"/>
    <x v="0"/>
    <x v="0"/>
    <x v="0"/>
    <x v="0"/>
    <x v="0"/>
    <x v="0"/>
    <m/>
    <m/>
    <s v="St Jean Beauregard"/>
    <s v="Chèque "/>
    <s v="Comptant"/>
    <x v="0"/>
    <n v="55"/>
    <n v="55"/>
    <s v=""/>
    <m/>
  </r>
  <r>
    <x v="26"/>
    <s v="SS_F"/>
    <m/>
    <x v="5"/>
    <x v="1"/>
    <x v="0"/>
    <x v="0"/>
    <x v="0"/>
    <x v="0"/>
    <x v="0"/>
    <x v="0"/>
    <m/>
    <m/>
    <s v="St Jean Beauregard"/>
    <s v="CB  / SUMUP"/>
    <s v="Comptant"/>
    <x v="0"/>
    <n v="13"/>
    <n v="13"/>
    <s v=""/>
    <m/>
  </r>
  <r>
    <x v="26"/>
    <s v="SS_F"/>
    <m/>
    <x v="5"/>
    <x v="1"/>
    <x v="0"/>
    <x v="0"/>
    <x v="0"/>
    <x v="0"/>
    <x v="0"/>
    <x v="0"/>
    <m/>
    <m/>
    <s v="St Jean Beauregard"/>
    <s v="CB  / SUMUP"/>
    <s v="Comptant"/>
    <x v="0"/>
    <n v="13"/>
    <n v="13"/>
    <s v=""/>
    <m/>
  </r>
  <r>
    <x v="26"/>
    <s v="SS_F"/>
    <m/>
    <x v="8"/>
    <x v="3"/>
    <x v="0"/>
    <x v="0"/>
    <x v="0"/>
    <x v="0"/>
    <x v="0"/>
    <x v="0"/>
    <m/>
    <m/>
    <s v="St Jean Beauregard"/>
    <s v="CB  / SUMUP"/>
    <s v="Comptant"/>
    <x v="0"/>
    <n v="98"/>
    <n v="98"/>
    <s v=""/>
    <m/>
  </r>
  <r>
    <x v="26"/>
    <s v="SS_F"/>
    <m/>
    <x v="0"/>
    <x v="1"/>
    <x v="0"/>
    <x v="0"/>
    <x v="0"/>
    <x v="0"/>
    <x v="0"/>
    <x v="0"/>
    <m/>
    <m/>
    <s v="St Jean Beauregard"/>
    <s v="CB  / SUMUP"/>
    <s v="Comptant"/>
    <x v="0"/>
    <n v="55"/>
    <n v="55"/>
    <s v=""/>
    <m/>
  </r>
  <r>
    <x v="26"/>
    <s v="SS_F"/>
    <m/>
    <x v="8"/>
    <x v="1"/>
    <x v="0"/>
    <x v="0"/>
    <x v="0"/>
    <x v="0"/>
    <x v="0"/>
    <x v="0"/>
    <m/>
    <m/>
    <s v="St Jean Beauregard"/>
    <s v="CB  / SUMUP"/>
    <s v="Comptant"/>
    <x v="0"/>
    <n v="85"/>
    <n v="85"/>
    <s v=""/>
    <m/>
  </r>
  <r>
    <x v="27"/>
    <s v="F20_11"/>
    <s v="Veronique Veysset"/>
    <x v="8"/>
    <x v="10"/>
    <x v="2"/>
    <x v="5"/>
    <x v="0"/>
    <x v="0"/>
    <x v="0"/>
    <x v="0"/>
    <m/>
    <m/>
    <s v="St Jean Beauregard"/>
    <s v="Chèque "/>
    <s v="Comptant"/>
    <x v="0"/>
    <n v="198"/>
    <n v="198"/>
    <s v=""/>
    <m/>
  </r>
  <r>
    <x v="27"/>
    <s v="SS_F"/>
    <m/>
    <x v="8"/>
    <x v="1"/>
    <x v="0"/>
    <x v="0"/>
    <x v="0"/>
    <x v="0"/>
    <x v="0"/>
    <x v="0"/>
    <m/>
    <m/>
    <s v="St Jean Beauregard"/>
    <s v="CB  / SUMUP"/>
    <s v="Comptant"/>
    <x v="0"/>
    <n v="85"/>
    <n v="85"/>
    <s v=""/>
    <m/>
  </r>
  <r>
    <x v="27"/>
    <s v="SS_F"/>
    <m/>
    <x v="17"/>
    <x v="11"/>
    <x v="0"/>
    <x v="0"/>
    <x v="0"/>
    <x v="0"/>
    <x v="0"/>
    <x v="0"/>
    <m/>
    <m/>
    <s v="St Jean Beauregard"/>
    <s v="CB  / SUMUP"/>
    <s v="Comptant"/>
    <x v="0"/>
    <n v="60"/>
    <n v="60"/>
    <s v=""/>
    <m/>
  </r>
  <r>
    <x v="27"/>
    <s v="SS_F"/>
    <m/>
    <x v="7"/>
    <x v="11"/>
    <x v="0"/>
    <x v="0"/>
    <x v="0"/>
    <x v="0"/>
    <x v="0"/>
    <x v="0"/>
    <m/>
    <m/>
    <s v="St Jean Beauregard"/>
    <s v="CB  / SUMUP"/>
    <s v="Comptant"/>
    <x v="0"/>
    <n v="30"/>
    <n v="30"/>
    <s v=""/>
    <m/>
  </r>
  <r>
    <x v="27"/>
    <s v="SS_F"/>
    <m/>
    <x v="7"/>
    <x v="1"/>
    <x v="0"/>
    <x v="0"/>
    <x v="0"/>
    <x v="0"/>
    <x v="0"/>
    <x v="0"/>
    <m/>
    <m/>
    <s v="St Jean Beauregard"/>
    <s v="CB  / SUMUP"/>
    <s v="Comptant"/>
    <x v="0"/>
    <n v="15"/>
    <n v="15"/>
    <s v=""/>
    <m/>
  </r>
  <r>
    <x v="27"/>
    <s v="SS_F"/>
    <m/>
    <x v="5"/>
    <x v="1"/>
    <x v="0"/>
    <x v="0"/>
    <x v="0"/>
    <x v="0"/>
    <x v="0"/>
    <x v="0"/>
    <m/>
    <m/>
    <s v="St Jean Beauregard"/>
    <s v="CB  / SUMUP"/>
    <s v="Comptant"/>
    <x v="0"/>
    <n v="13"/>
    <n v="13"/>
    <s v=""/>
    <m/>
  </r>
  <r>
    <x v="27"/>
    <s v="SS_F"/>
    <m/>
    <x v="8"/>
    <x v="1"/>
    <x v="0"/>
    <x v="0"/>
    <x v="0"/>
    <x v="0"/>
    <x v="0"/>
    <x v="0"/>
    <m/>
    <m/>
    <s v="St Jean Beauregard"/>
    <s v="CB  / SUMUP"/>
    <s v="Comptant"/>
    <x v="0"/>
    <n v="85"/>
    <n v="85"/>
    <s v=""/>
    <m/>
  </r>
  <r>
    <x v="27"/>
    <s v="SS_F"/>
    <m/>
    <x v="5"/>
    <x v="1"/>
    <x v="0"/>
    <x v="0"/>
    <x v="0"/>
    <x v="0"/>
    <x v="0"/>
    <x v="0"/>
    <m/>
    <m/>
    <s v="St Jean Beauregard"/>
    <s v="CB  / SUMUP"/>
    <s v="Comptant"/>
    <x v="0"/>
    <n v="13"/>
    <n v="13"/>
    <s v=""/>
    <m/>
  </r>
  <r>
    <x v="27"/>
    <s v="SS_F"/>
    <m/>
    <x v="5"/>
    <x v="1"/>
    <x v="0"/>
    <x v="0"/>
    <x v="0"/>
    <x v="0"/>
    <x v="0"/>
    <x v="0"/>
    <m/>
    <m/>
    <s v="St Jean Beauregard"/>
    <s v="CB  / SUMUP"/>
    <s v="Comptant"/>
    <x v="0"/>
    <n v="13"/>
    <n v="13"/>
    <s v=""/>
    <m/>
  </r>
  <r>
    <x v="27"/>
    <s v="SS_F"/>
    <m/>
    <x v="5"/>
    <x v="1"/>
    <x v="0"/>
    <x v="0"/>
    <x v="0"/>
    <x v="0"/>
    <x v="0"/>
    <x v="0"/>
    <m/>
    <m/>
    <s v="St Jean Beauregard"/>
    <s v="CB  / SUMUP"/>
    <s v="Comptant"/>
    <x v="0"/>
    <n v="13"/>
    <n v="13"/>
    <s v=""/>
    <m/>
  </r>
  <r>
    <x v="27"/>
    <s v="SS_F"/>
    <m/>
    <x v="5"/>
    <x v="1"/>
    <x v="0"/>
    <x v="0"/>
    <x v="0"/>
    <x v="0"/>
    <x v="0"/>
    <x v="0"/>
    <m/>
    <m/>
    <s v="St Jean Beauregard"/>
    <s v="CB  / SUMUP"/>
    <s v="Comptant"/>
    <x v="0"/>
    <n v="13"/>
    <n v="13"/>
    <s v=""/>
    <m/>
  </r>
  <r>
    <x v="27"/>
    <s v="SS_F"/>
    <m/>
    <x v="18"/>
    <x v="1"/>
    <x v="0"/>
    <x v="0"/>
    <x v="0"/>
    <x v="0"/>
    <x v="0"/>
    <x v="0"/>
    <m/>
    <m/>
    <s v="St Jean Beauregard"/>
    <s v="CB  / SUMUP"/>
    <s v="Comptant"/>
    <x v="0"/>
    <n v="79"/>
    <n v="79"/>
    <s v=""/>
    <m/>
  </r>
  <r>
    <x v="27"/>
    <s v="SS_F"/>
    <m/>
    <x v="19"/>
    <x v="3"/>
    <x v="2"/>
    <x v="0"/>
    <x v="0"/>
    <x v="0"/>
    <x v="0"/>
    <x v="0"/>
    <m/>
    <m/>
    <s v="St Jean Beauregard"/>
    <s v="Espèces"/>
    <s v="Comptant"/>
    <x v="0"/>
    <n v="91"/>
    <n v="91"/>
    <s v=""/>
    <m/>
  </r>
  <r>
    <x v="28"/>
    <s v="SS_F"/>
    <m/>
    <x v="20"/>
    <x v="1"/>
    <x v="0"/>
    <x v="0"/>
    <x v="0"/>
    <x v="0"/>
    <x v="0"/>
    <x v="0"/>
    <m/>
    <m/>
    <s v="St Jean Beauregard"/>
    <s v="Chèque "/>
    <s v="Comptant"/>
    <x v="0"/>
    <n v="18"/>
    <n v="18"/>
    <s v=""/>
    <m/>
  </r>
  <r>
    <x v="28"/>
    <s v="SS_F"/>
    <m/>
    <x v="21"/>
    <x v="3"/>
    <x v="0"/>
    <x v="0"/>
    <x v="0"/>
    <x v="0"/>
    <x v="0"/>
    <x v="0"/>
    <m/>
    <m/>
    <s v="St Jean Beauregard"/>
    <s v="Chèque "/>
    <s v="Comptant"/>
    <x v="0"/>
    <n v="122"/>
    <n v="122"/>
    <s v=""/>
    <m/>
  </r>
  <r>
    <x v="28"/>
    <s v="SS_F"/>
    <m/>
    <x v="9"/>
    <x v="10"/>
    <x v="0"/>
    <x v="0"/>
    <x v="0"/>
    <x v="0"/>
    <x v="0"/>
    <x v="0"/>
    <m/>
    <m/>
    <s v="St Jean Beauregard"/>
    <s v="Chèque "/>
    <s v="Comptant"/>
    <x v="0"/>
    <n v="164"/>
    <n v="164"/>
    <s v=""/>
    <m/>
  </r>
  <r>
    <x v="28"/>
    <s v="F20_17"/>
    <s v="Perrine Thiney"/>
    <x v="9"/>
    <x v="12"/>
    <x v="4"/>
    <x v="3"/>
    <x v="4"/>
    <x v="3"/>
    <x v="0"/>
    <x v="0"/>
    <m/>
    <m/>
    <s v="St Jean Beauregard"/>
    <s v="Chèque "/>
    <s v="Comptant"/>
    <x v="0"/>
    <n v="344"/>
    <n v="344"/>
    <s v=""/>
    <m/>
  </r>
  <r>
    <x v="28"/>
    <s v="F20_12"/>
    <s v="Dominique Ziegler"/>
    <x v="8"/>
    <x v="1"/>
    <x v="0"/>
    <x v="0"/>
    <x v="0"/>
    <x v="0"/>
    <x v="0"/>
    <x v="0"/>
    <m/>
    <m/>
    <s v="St Jean Beauregard"/>
    <s v="CB  / SUMUP"/>
    <s v="Comptant"/>
    <x v="0"/>
    <n v="85"/>
    <n v="85"/>
    <s v=""/>
    <m/>
  </r>
  <r>
    <x v="28"/>
    <s v="SS_F"/>
    <m/>
    <x v="22"/>
    <x v="1"/>
    <x v="0"/>
    <x v="0"/>
    <x v="0"/>
    <x v="0"/>
    <x v="0"/>
    <x v="0"/>
    <m/>
    <m/>
    <s v="St Jean Beauregard"/>
    <s v="CB  / SUMUP"/>
    <s v="Comptant"/>
    <x v="0"/>
    <n v="99"/>
    <n v="99"/>
    <s v=""/>
    <m/>
  </r>
  <r>
    <x v="28"/>
    <s v="SS_F"/>
    <m/>
    <x v="5"/>
    <x v="11"/>
    <x v="0"/>
    <x v="0"/>
    <x v="0"/>
    <x v="0"/>
    <x v="0"/>
    <x v="0"/>
    <m/>
    <m/>
    <s v="St Jean Beauregard"/>
    <s v="CB  / SUMUP"/>
    <s v="Comptant"/>
    <x v="0"/>
    <n v="28"/>
    <n v="28"/>
    <s v=""/>
    <m/>
  </r>
  <r>
    <x v="28"/>
    <s v="SS_F"/>
    <m/>
    <x v="21"/>
    <x v="1"/>
    <x v="0"/>
    <x v="0"/>
    <x v="0"/>
    <x v="0"/>
    <x v="0"/>
    <x v="0"/>
    <m/>
    <m/>
    <s v="St Jean Beauregard"/>
    <s v="CB  / SUMUP"/>
    <s v="Comptant"/>
    <x v="0"/>
    <n v="109"/>
    <n v="109"/>
    <s v=""/>
    <m/>
  </r>
  <r>
    <x v="28"/>
    <s v="F20_13"/>
    <s v="Mme Gressent"/>
    <x v="8"/>
    <x v="1"/>
    <x v="0"/>
    <x v="0"/>
    <x v="0"/>
    <x v="0"/>
    <x v="0"/>
    <x v="0"/>
    <m/>
    <m/>
    <s v="St Jean Beauregard"/>
    <s v="CB  / SUMUP"/>
    <s v="Comptant"/>
    <x v="0"/>
    <n v="85"/>
    <n v="85"/>
    <s v=""/>
    <m/>
  </r>
  <r>
    <x v="28"/>
    <s v="SS_F"/>
    <m/>
    <x v="7"/>
    <x v="11"/>
    <x v="0"/>
    <x v="0"/>
    <x v="0"/>
    <x v="0"/>
    <x v="0"/>
    <x v="0"/>
    <m/>
    <m/>
    <s v="St Jean Beauregard"/>
    <s v="CB  / SUMUP"/>
    <s v="Comptant"/>
    <x v="0"/>
    <n v="30"/>
    <n v="30"/>
    <s v=""/>
    <m/>
  </r>
  <r>
    <x v="28"/>
    <s v="SS_F"/>
    <m/>
    <x v="5"/>
    <x v="6"/>
    <x v="0"/>
    <x v="0"/>
    <x v="0"/>
    <x v="0"/>
    <x v="0"/>
    <x v="0"/>
    <m/>
    <m/>
    <s v="St Jean Beauregard"/>
    <s v="CB  / SUMUP"/>
    <s v="Comptant"/>
    <x v="0"/>
    <n v="31"/>
    <n v="31"/>
    <s v=""/>
    <m/>
  </r>
  <r>
    <x v="28"/>
    <s v="SS_F"/>
    <m/>
    <x v="9"/>
    <x v="13"/>
    <x v="7"/>
    <x v="6"/>
    <x v="0"/>
    <x v="0"/>
    <x v="0"/>
    <x v="0"/>
    <m/>
    <m/>
    <s v="St Jean Beauregard"/>
    <s v="CB  / SUMUP"/>
    <s v="Comptant"/>
    <x v="0"/>
    <n v="198"/>
    <n v="198"/>
    <s v=""/>
    <m/>
  </r>
  <r>
    <x v="28"/>
    <s v="F20_14"/>
    <s v="Monica Rodrigues"/>
    <x v="8"/>
    <x v="3"/>
    <x v="0"/>
    <x v="0"/>
    <x v="0"/>
    <x v="0"/>
    <x v="0"/>
    <x v="0"/>
    <m/>
    <m/>
    <s v="St Jean Beauregard"/>
    <s v="CB  / SUMUP"/>
    <s v="Comptant"/>
    <x v="0"/>
    <n v="98"/>
    <n v="98"/>
    <s v=""/>
    <m/>
  </r>
  <r>
    <x v="28"/>
    <s v="SS_F"/>
    <m/>
    <x v="5"/>
    <x v="3"/>
    <x v="0"/>
    <x v="0"/>
    <x v="0"/>
    <x v="0"/>
    <x v="0"/>
    <x v="0"/>
    <m/>
    <m/>
    <s v="St Jean Beauregard"/>
    <s v="CB  / SUMUP"/>
    <s v="Comptant"/>
    <x v="0"/>
    <n v="26"/>
    <n v="26"/>
    <s v=""/>
    <m/>
  </r>
  <r>
    <x v="28"/>
    <s v="SS_F"/>
    <m/>
    <x v="20"/>
    <x v="1"/>
    <x v="0"/>
    <x v="0"/>
    <x v="0"/>
    <x v="0"/>
    <x v="0"/>
    <x v="0"/>
    <m/>
    <m/>
    <s v="St Jean Beauregard"/>
    <s v="CB  / SUMUP"/>
    <s v="Comptant"/>
    <x v="0"/>
    <n v="18"/>
    <n v="18"/>
    <s v=""/>
    <m/>
  </r>
  <r>
    <x v="28"/>
    <s v="SS_F"/>
    <m/>
    <x v="5"/>
    <x v="1"/>
    <x v="0"/>
    <x v="0"/>
    <x v="0"/>
    <x v="0"/>
    <x v="0"/>
    <x v="0"/>
    <m/>
    <m/>
    <s v="St Jean Beauregard"/>
    <s v="CB  / SUMUP"/>
    <s v="Comptant"/>
    <x v="0"/>
    <n v="13"/>
    <n v="13"/>
    <s v=""/>
    <m/>
  </r>
  <r>
    <x v="28"/>
    <s v="SS_F"/>
    <m/>
    <x v="7"/>
    <x v="1"/>
    <x v="0"/>
    <x v="0"/>
    <x v="0"/>
    <x v="0"/>
    <x v="0"/>
    <x v="0"/>
    <m/>
    <m/>
    <s v="St Jean Beauregard"/>
    <s v="CB  / SUMUP"/>
    <s v="Comptant"/>
    <x v="0"/>
    <n v="15"/>
    <n v="15"/>
    <s v=""/>
    <m/>
  </r>
  <r>
    <x v="28"/>
    <s v="F20_16"/>
    <s v="Xavier Laeme"/>
    <x v="22"/>
    <x v="8"/>
    <x v="0"/>
    <x v="0"/>
    <x v="0"/>
    <x v="0"/>
    <x v="0"/>
    <x v="0"/>
    <m/>
    <m/>
    <s v="St Jean Beauregard"/>
    <s v="CB  / SUMUP"/>
    <s v="Comptant"/>
    <x v="0"/>
    <n v="164"/>
    <n v="164"/>
    <s v=""/>
    <m/>
  </r>
  <r>
    <x v="28"/>
    <s v="SS_F"/>
    <m/>
    <x v="23"/>
    <x v="1"/>
    <x v="0"/>
    <x v="0"/>
    <x v="0"/>
    <x v="0"/>
    <x v="0"/>
    <x v="0"/>
    <m/>
    <m/>
    <s v="St Jean Beauregard"/>
    <s v="CB  / SUMUP"/>
    <s v="Comptant"/>
    <x v="0"/>
    <n v="129"/>
    <n v="129"/>
    <s v=""/>
    <m/>
  </r>
  <r>
    <x v="28"/>
    <s v="F20_18"/>
    <s v="Geoffrey Kerguen"/>
    <x v="8"/>
    <x v="13"/>
    <x v="8"/>
    <x v="0"/>
    <x v="0"/>
    <x v="0"/>
    <x v="0"/>
    <x v="0"/>
    <m/>
    <m/>
    <s v="St Jean Beauregard"/>
    <s v="CB  / SUMUP"/>
    <s v="Comptant"/>
    <x v="0"/>
    <n v="182"/>
    <n v="182"/>
    <s v=""/>
    <m/>
  </r>
  <r>
    <x v="28"/>
    <s v="SS_F"/>
    <m/>
    <x v="9"/>
    <x v="6"/>
    <x v="0"/>
    <x v="0"/>
    <x v="0"/>
    <x v="0"/>
    <x v="0"/>
    <x v="0"/>
    <m/>
    <m/>
    <s v="St Jean Beauregard"/>
    <s v="CB  / SUMUP"/>
    <s v="Comptant"/>
    <x v="0"/>
    <n v="92"/>
    <n v="92"/>
    <s v=""/>
    <m/>
  </r>
  <r>
    <x v="28"/>
    <s v="F20_15"/>
    <s v="Mr Deramaix"/>
    <x v="8"/>
    <x v="1"/>
    <x v="0"/>
    <x v="0"/>
    <x v="0"/>
    <x v="0"/>
    <x v="0"/>
    <x v="0"/>
    <m/>
    <m/>
    <s v="St Jean Beauregard"/>
    <s v="Espèces"/>
    <s v="Comptant"/>
    <x v="0"/>
    <n v="85"/>
    <n v="85"/>
    <s v=""/>
    <m/>
  </r>
  <r>
    <x v="28"/>
    <s v="SS_F"/>
    <m/>
    <x v="5"/>
    <x v="3"/>
    <x v="2"/>
    <x v="5"/>
    <x v="2"/>
    <x v="4"/>
    <x v="0"/>
    <x v="0"/>
    <m/>
    <m/>
    <s v="St Jean Beauregard"/>
    <s v="Espèces"/>
    <s v="Comptant"/>
    <x v="0"/>
    <n v="87"/>
    <n v="87"/>
    <s v=""/>
    <m/>
  </r>
  <r>
    <x v="29"/>
    <s v="F20_25"/>
    <s v="Mme Bismuth"/>
    <x v="13"/>
    <x v="1"/>
    <x v="0"/>
    <x v="0"/>
    <x v="0"/>
    <x v="0"/>
    <x v="0"/>
    <x v="0"/>
    <m/>
    <m/>
    <s v="St Leu"/>
    <s v="Virement"/>
    <s v="Comptant"/>
    <x v="0"/>
    <n v="989"/>
    <n v="989"/>
    <s v=""/>
    <m/>
  </r>
  <r>
    <x v="30"/>
    <s v="F20_19"/>
    <s v="Mme Lemare"/>
    <x v="22"/>
    <x v="7"/>
    <x v="4"/>
    <x v="0"/>
    <x v="0"/>
    <x v="0"/>
    <x v="0"/>
    <x v="0"/>
    <m/>
    <m/>
    <s v="St Jean Beauregard"/>
    <s v="Virement"/>
    <s v="Comptant"/>
    <x v="0"/>
    <n v="297"/>
    <n v="297"/>
    <s v=""/>
    <m/>
  </r>
  <r>
    <x v="30"/>
    <s v="SS_F"/>
    <s v="Milka"/>
    <x v="3"/>
    <x v="1"/>
    <x v="0"/>
    <x v="0"/>
    <x v="0"/>
    <x v="0"/>
    <x v="0"/>
    <x v="0"/>
    <m/>
    <m/>
    <s v="Atelier"/>
    <s v="Virement"/>
    <s v="Acompte"/>
    <x v="0"/>
    <n v="430"/>
    <n v="430"/>
    <s v=""/>
    <m/>
  </r>
  <r>
    <x v="31"/>
    <s v="SS_F"/>
    <s v="Dominique Ziegler"/>
    <x v="9"/>
    <x v="1"/>
    <x v="0"/>
    <x v="0"/>
    <x v="0"/>
    <x v="0"/>
    <x v="0"/>
    <x v="0"/>
    <m/>
    <m/>
    <s v="Atelier"/>
    <s v="Chèque "/>
    <s v="Comptant"/>
    <x v="0"/>
    <n v="79"/>
    <n v="79"/>
    <s v=""/>
    <m/>
  </r>
  <r>
    <x v="32"/>
    <s v="SS_F"/>
    <s v="Jesus Marie Llusar"/>
    <x v="8"/>
    <x v="1"/>
    <x v="0"/>
    <x v="0"/>
    <x v="0"/>
    <x v="0"/>
    <x v="0"/>
    <x v="0"/>
    <m/>
    <m/>
    <s v="Gîte"/>
    <s v="Chèque "/>
    <s v="Comptant"/>
    <x v="0"/>
    <n v="85"/>
    <n v="85"/>
    <s v=""/>
    <m/>
  </r>
  <r>
    <x v="33"/>
    <s v="F20_20"/>
    <s v="Mr Georges Espinar"/>
    <x v="21"/>
    <x v="5"/>
    <x v="0"/>
    <x v="0"/>
    <x v="0"/>
    <x v="0"/>
    <x v="0"/>
    <x v="0"/>
    <m/>
    <m/>
    <s v="Site Internet"/>
    <s v="Virement"/>
    <s v="Comptant"/>
    <x v="0"/>
    <n v="218"/>
    <n v="218"/>
    <s v=""/>
    <m/>
  </r>
  <r>
    <x v="34"/>
    <s v="SS_F"/>
    <m/>
    <x v="8"/>
    <x v="1"/>
    <x v="0"/>
    <x v="0"/>
    <x v="0"/>
    <x v="0"/>
    <x v="0"/>
    <x v="0"/>
    <m/>
    <m/>
    <s v="Atelier"/>
    <s v="CB  / SUMUP"/>
    <s v="Comptant"/>
    <x v="0"/>
    <n v="85"/>
    <n v="85"/>
    <s v=""/>
    <m/>
  </r>
  <r>
    <x v="35"/>
    <s v="F20_21"/>
    <s v="Mr Mme Kayser"/>
    <x v="3"/>
    <x v="1"/>
    <x v="0"/>
    <x v="0"/>
    <x v="0"/>
    <x v="0"/>
    <x v="0"/>
    <x v="0"/>
    <m/>
    <m/>
    <s v="Atelier"/>
    <s v="Chèque "/>
    <s v="Acompte"/>
    <x v="0"/>
    <n v="1000"/>
    <n v="1000"/>
    <s v=""/>
    <m/>
  </r>
  <r>
    <x v="35"/>
    <s v="F20_09"/>
    <s v="Bernadette Woehl"/>
    <x v="24"/>
    <x v="14"/>
    <x v="0"/>
    <x v="0"/>
    <x v="0"/>
    <x v="0"/>
    <x v="0"/>
    <x v="0"/>
    <m/>
    <m/>
    <s v="Atelier"/>
    <s v="Chèque "/>
    <s v="Solde"/>
    <x v="0"/>
    <n v="875"/>
    <n v="875"/>
    <s v=""/>
    <m/>
  </r>
  <r>
    <x v="35"/>
    <s v="SS_F"/>
    <m/>
    <x v="8"/>
    <x v="1"/>
    <x v="0"/>
    <x v="0"/>
    <x v="0"/>
    <x v="0"/>
    <x v="0"/>
    <x v="0"/>
    <m/>
    <m/>
    <s v="KB oct"/>
    <s v="Chèque "/>
    <s v="Comptant"/>
    <x v="0"/>
    <n v="85"/>
    <n v="85"/>
    <s v=""/>
    <m/>
  </r>
  <r>
    <x v="35"/>
    <s v="F20_30"/>
    <s v="Marina Patroutcheva"/>
    <x v="3"/>
    <x v="1"/>
    <x v="0"/>
    <x v="0"/>
    <x v="0"/>
    <x v="0"/>
    <x v="0"/>
    <x v="0"/>
    <m/>
    <m/>
    <s v="Atelier"/>
    <s v="Chèque "/>
    <s v="Acompte"/>
    <x v="0"/>
    <n v="500"/>
    <n v="500"/>
    <s v=""/>
    <m/>
  </r>
  <r>
    <x v="36"/>
    <s v="SS_F"/>
    <m/>
    <x v="5"/>
    <x v="1"/>
    <x v="0"/>
    <x v="0"/>
    <x v="0"/>
    <x v="0"/>
    <x v="0"/>
    <x v="0"/>
    <m/>
    <m/>
    <s v="KB oct"/>
    <s v="CB  / SUMUP"/>
    <s v="Comptant"/>
    <x v="0"/>
    <n v="13"/>
    <n v="13"/>
    <s v=""/>
    <m/>
  </r>
  <r>
    <x v="36"/>
    <s v="SS_F"/>
    <m/>
    <x v="5"/>
    <x v="8"/>
    <x v="0"/>
    <x v="0"/>
    <x v="0"/>
    <x v="0"/>
    <x v="0"/>
    <x v="0"/>
    <m/>
    <m/>
    <s v="KB oct"/>
    <s v="CB  / SUMUP"/>
    <s v="Comptant"/>
    <x v="0"/>
    <n v="78"/>
    <n v="78"/>
    <s v=""/>
    <m/>
  </r>
  <r>
    <x v="36"/>
    <s v="SS_F"/>
    <m/>
    <x v="8"/>
    <x v="1"/>
    <x v="0"/>
    <x v="0"/>
    <x v="0"/>
    <x v="0"/>
    <x v="0"/>
    <x v="0"/>
    <m/>
    <m/>
    <s v="KB oct"/>
    <s v="CB  / SUMUP"/>
    <s v="Comptant"/>
    <x v="0"/>
    <n v="78"/>
    <n v="78"/>
    <s v=""/>
    <m/>
  </r>
  <r>
    <x v="36"/>
    <s v="SS_F"/>
    <m/>
    <x v="8"/>
    <x v="13"/>
    <x v="6"/>
    <x v="7"/>
    <x v="0"/>
    <x v="0"/>
    <x v="0"/>
    <x v="0"/>
    <m/>
    <m/>
    <s v="KB oct"/>
    <s v="CB  / SUMUP"/>
    <s v="Comptant"/>
    <x v="0"/>
    <n v="210"/>
    <n v="210"/>
    <s v=""/>
    <m/>
  </r>
  <r>
    <x v="37"/>
    <s v="SS_F"/>
    <m/>
    <x v="8"/>
    <x v="4"/>
    <x v="0"/>
    <x v="0"/>
    <x v="0"/>
    <x v="0"/>
    <x v="0"/>
    <x v="0"/>
    <m/>
    <m/>
    <s v="KB oct"/>
    <s v="CB  / SUMUP"/>
    <s v="Comptant"/>
    <x v="0"/>
    <n v="108"/>
    <n v="108"/>
    <s v=""/>
    <m/>
  </r>
  <r>
    <x v="37"/>
    <s v="SS_F"/>
    <m/>
    <x v="5"/>
    <x v="1"/>
    <x v="0"/>
    <x v="0"/>
    <x v="0"/>
    <x v="0"/>
    <x v="0"/>
    <x v="0"/>
    <m/>
    <m/>
    <s v="KB oct"/>
    <s v="CB  / SUMUP"/>
    <s v="Comptant"/>
    <x v="0"/>
    <n v="13"/>
    <n v="13"/>
    <s v=""/>
    <m/>
  </r>
  <r>
    <x v="37"/>
    <s v="SS_F"/>
    <m/>
    <x v="8"/>
    <x v="1"/>
    <x v="0"/>
    <x v="0"/>
    <x v="0"/>
    <x v="0"/>
    <x v="0"/>
    <x v="0"/>
    <m/>
    <m/>
    <s v="KB oct"/>
    <s v="CB  / SUMUP"/>
    <s v="Comptant"/>
    <x v="0"/>
    <n v="85"/>
    <n v="85"/>
    <s v=""/>
    <m/>
  </r>
  <r>
    <x v="37"/>
    <s v="SS_F"/>
    <m/>
    <x v="8"/>
    <x v="1"/>
    <x v="0"/>
    <x v="0"/>
    <x v="0"/>
    <x v="0"/>
    <x v="0"/>
    <x v="0"/>
    <m/>
    <m/>
    <s v="KB oct"/>
    <s v="Espèces"/>
    <s v="Comptant"/>
    <x v="0"/>
    <n v="85"/>
    <n v="85"/>
    <s v=""/>
    <m/>
  </r>
  <r>
    <x v="37"/>
    <s v="SS_F"/>
    <m/>
    <x v="8"/>
    <x v="10"/>
    <x v="0"/>
    <x v="0"/>
    <x v="0"/>
    <x v="0"/>
    <x v="0"/>
    <x v="0"/>
    <m/>
    <m/>
    <s v="KB oct"/>
    <s v="Espèces"/>
    <s v="Comptant"/>
    <x v="0"/>
    <n v="170"/>
    <n v="170"/>
    <s v=""/>
    <m/>
  </r>
  <r>
    <x v="37"/>
    <s v="SS_F"/>
    <m/>
    <x v="5"/>
    <x v="11"/>
    <x v="0"/>
    <x v="0"/>
    <x v="0"/>
    <x v="0"/>
    <x v="0"/>
    <x v="0"/>
    <m/>
    <m/>
    <s v="KB oct"/>
    <s v="Espèces"/>
    <s v="Comptant"/>
    <x v="0"/>
    <n v="28"/>
    <n v="28"/>
    <s v=""/>
    <m/>
  </r>
  <r>
    <x v="37"/>
    <s v="SS_F"/>
    <m/>
    <x v="8"/>
    <x v="1"/>
    <x v="0"/>
    <x v="0"/>
    <x v="0"/>
    <x v="0"/>
    <x v="0"/>
    <x v="0"/>
    <m/>
    <m/>
    <s v="KB oct"/>
    <s v="Espèces"/>
    <s v="Comptant"/>
    <x v="0"/>
    <n v="80"/>
    <n v="80"/>
    <s v=""/>
    <m/>
  </r>
  <r>
    <x v="37"/>
    <s v="SS_F"/>
    <m/>
    <x v="8"/>
    <x v="4"/>
    <x v="0"/>
    <x v="0"/>
    <x v="0"/>
    <x v="0"/>
    <x v="0"/>
    <x v="0"/>
    <m/>
    <m/>
    <s v="KB oct"/>
    <s v="Espèces"/>
    <s v="Comptant"/>
    <x v="0"/>
    <n v="108"/>
    <n v="108"/>
    <s v=""/>
    <m/>
  </r>
  <r>
    <x v="38"/>
    <s v="SS_F"/>
    <m/>
    <x v="8"/>
    <x v="1"/>
    <x v="0"/>
    <x v="0"/>
    <x v="0"/>
    <x v="0"/>
    <x v="0"/>
    <x v="0"/>
    <m/>
    <m/>
    <s v="KB oct"/>
    <s v="CB  / SUMUP"/>
    <s v="Comptant"/>
    <x v="0"/>
    <n v="85"/>
    <n v="85"/>
    <s v=""/>
    <m/>
  </r>
  <r>
    <x v="38"/>
    <s v="SS_F"/>
    <m/>
    <x v="9"/>
    <x v="1"/>
    <x v="0"/>
    <x v="0"/>
    <x v="0"/>
    <x v="0"/>
    <x v="0"/>
    <x v="0"/>
    <m/>
    <m/>
    <s v="KB oct"/>
    <s v="CB  / SUMUP"/>
    <s v="Comptant"/>
    <x v="0"/>
    <n v="79"/>
    <n v="79"/>
    <s v=""/>
    <m/>
  </r>
  <r>
    <x v="38"/>
    <s v="SS_F"/>
    <m/>
    <x v="5"/>
    <x v="1"/>
    <x v="0"/>
    <x v="0"/>
    <x v="0"/>
    <x v="0"/>
    <x v="0"/>
    <x v="0"/>
    <m/>
    <m/>
    <s v="KB oct"/>
    <s v="CB  / SUMUP"/>
    <s v="Comptant"/>
    <x v="0"/>
    <n v="13"/>
    <n v="13"/>
    <s v=""/>
    <m/>
  </r>
  <r>
    <x v="38"/>
    <s v="SS_F"/>
    <m/>
    <x v="8"/>
    <x v="4"/>
    <x v="0"/>
    <x v="0"/>
    <x v="0"/>
    <x v="0"/>
    <x v="0"/>
    <x v="0"/>
    <m/>
    <m/>
    <s v="KB oct"/>
    <s v="CB  / SUMUP"/>
    <s v="Comptant"/>
    <x v="0"/>
    <n v="108"/>
    <n v="108"/>
    <s v=""/>
    <m/>
  </r>
  <r>
    <x v="38"/>
    <s v="SS_F"/>
    <m/>
    <x v="5"/>
    <x v="1"/>
    <x v="0"/>
    <x v="0"/>
    <x v="0"/>
    <x v="0"/>
    <x v="0"/>
    <x v="0"/>
    <m/>
    <m/>
    <s v="KB oct"/>
    <s v="CB  / SUMUP"/>
    <s v="Comptant"/>
    <x v="0"/>
    <n v="13"/>
    <n v="13"/>
    <s v=""/>
    <m/>
  </r>
  <r>
    <x v="38"/>
    <s v="SS_F"/>
    <m/>
    <x v="8"/>
    <x v="1"/>
    <x v="0"/>
    <x v="0"/>
    <x v="0"/>
    <x v="0"/>
    <x v="0"/>
    <x v="0"/>
    <m/>
    <m/>
    <s v="KB oct"/>
    <s v="CB  / SUMUP"/>
    <s v="Comptant"/>
    <x v="0"/>
    <n v="85"/>
    <n v="85"/>
    <s v=""/>
    <m/>
  </r>
  <r>
    <x v="38"/>
    <s v="SS_F"/>
    <m/>
    <x v="5"/>
    <x v="1"/>
    <x v="0"/>
    <x v="0"/>
    <x v="0"/>
    <x v="0"/>
    <x v="0"/>
    <x v="0"/>
    <m/>
    <m/>
    <s v="KB oct"/>
    <s v="CB  / SUMUP"/>
    <s v="Comptant"/>
    <x v="0"/>
    <n v="13"/>
    <n v="13"/>
    <s v=""/>
    <m/>
  </r>
  <r>
    <x v="38"/>
    <s v="SS_F"/>
    <m/>
    <x v="8"/>
    <x v="4"/>
    <x v="0"/>
    <x v="0"/>
    <x v="0"/>
    <x v="0"/>
    <x v="0"/>
    <x v="0"/>
    <m/>
    <m/>
    <s v="KB oct"/>
    <s v="CB  / SUMUP"/>
    <s v="Comptant"/>
    <x v="0"/>
    <n v="108"/>
    <n v="108"/>
    <s v=""/>
    <m/>
  </r>
  <r>
    <x v="38"/>
    <s v="SS_F"/>
    <m/>
    <x v="22"/>
    <x v="1"/>
    <x v="0"/>
    <x v="0"/>
    <x v="0"/>
    <x v="0"/>
    <x v="0"/>
    <x v="0"/>
    <m/>
    <m/>
    <s v="KB oct"/>
    <s v="CB  / SUMUP"/>
    <s v="Comptant"/>
    <x v="0"/>
    <n v="99"/>
    <n v="99"/>
    <s v=""/>
    <m/>
  </r>
  <r>
    <x v="38"/>
    <s v="SS_F"/>
    <m/>
    <x v="8"/>
    <x v="13"/>
    <x v="0"/>
    <x v="0"/>
    <x v="0"/>
    <x v="0"/>
    <x v="0"/>
    <x v="0"/>
    <m/>
    <m/>
    <s v="KB oct"/>
    <s v="Espèces"/>
    <s v="Comptant"/>
    <x v="0"/>
    <n v="160"/>
    <n v="160"/>
    <s v=""/>
    <m/>
  </r>
  <r>
    <x v="38"/>
    <s v="SS_F"/>
    <m/>
    <x v="7"/>
    <x v="1"/>
    <x v="0"/>
    <x v="0"/>
    <x v="0"/>
    <x v="0"/>
    <x v="0"/>
    <x v="0"/>
    <m/>
    <m/>
    <s v="KB oct"/>
    <s v="Espèces"/>
    <s v="Comptant"/>
    <x v="0"/>
    <n v="15"/>
    <n v="15"/>
    <s v=""/>
    <m/>
  </r>
  <r>
    <x v="38"/>
    <s v="SS_F"/>
    <m/>
    <x v="21"/>
    <x v="4"/>
    <x v="0"/>
    <x v="0"/>
    <x v="0"/>
    <x v="0"/>
    <x v="0"/>
    <x v="0"/>
    <m/>
    <m/>
    <s v="KB oct"/>
    <s v="Espèces"/>
    <s v="Comptant"/>
    <x v="0"/>
    <n v="61"/>
    <n v="61"/>
    <s v=""/>
    <m/>
  </r>
  <r>
    <x v="38"/>
    <s v="SS_F"/>
    <m/>
    <x v="7"/>
    <x v="1"/>
    <x v="0"/>
    <x v="0"/>
    <x v="0"/>
    <x v="0"/>
    <x v="0"/>
    <x v="0"/>
    <m/>
    <m/>
    <s v="KB oct"/>
    <s v="Espèces"/>
    <s v="Comptant"/>
    <x v="0"/>
    <n v="15"/>
    <n v="15"/>
    <s v=""/>
    <m/>
  </r>
  <r>
    <x v="39"/>
    <s v="SS_F"/>
    <m/>
    <x v="21"/>
    <x v="1"/>
    <x v="0"/>
    <x v="0"/>
    <x v="0"/>
    <x v="0"/>
    <x v="0"/>
    <x v="0"/>
    <m/>
    <m/>
    <s v="KB oct"/>
    <s v="CB  / SUMUP"/>
    <s v="Comptant"/>
    <x v="0"/>
    <n v="109"/>
    <n v="109"/>
    <s v=""/>
    <m/>
  </r>
  <r>
    <x v="39"/>
    <s v="SS_F"/>
    <s v="Dierstein"/>
    <x v="8"/>
    <x v="1"/>
    <x v="0"/>
    <x v="0"/>
    <x v="0"/>
    <x v="0"/>
    <x v="0"/>
    <x v="0"/>
    <m/>
    <m/>
    <s v="KB oct"/>
    <s v="Chèque "/>
    <s v="Comptant"/>
    <x v="0"/>
    <n v="85"/>
    <n v="85"/>
    <s v=""/>
    <m/>
  </r>
  <r>
    <x v="39"/>
    <s v="F20_23"/>
    <s v="Mr Mme Giraud Corinne Laurent"/>
    <x v="13"/>
    <x v="15"/>
    <x v="0"/>
    <x v="0"/>
    <x v="0"/>
    <x v="0"/>
    <x v="0"/>
    <x v="0"/>
    <m/>
    <m/>
    <s v="KB oct"/>
    <s v="Chèque "/>
    <s v="Comptant"/>
    <x v="0"/>
    <n v="1780"/>
    <n v="1780"/>
    <s v=""/>
    <m/>
  </r>
  <r>
    <x v="39"/>
    <s v="SS_F"/>
    <m/>
    <x v="20"/>
    <x v="6"/>
    <x v="0"/>
    <x v="0"/>
    <x v="0"/>
    <x v="0"/>
    <x v="0"/>
    <x v="0"/>
    <m/>
    <m/>
    <s v="KB oct"/>
    <s v="Chèque "/>
    <s v="Comptant"/>
    <x v="0"/>
    <n v="34"/>
    <n v="34"/>
    <s v=""/>
    <m/>
  </r>
  <r>
    <x v="39"/>
    <s v="SS_F"/>
    <m/>
    <x v="7"/>
    <x v="6"/>
    <x v="0"/>
    <x v="0"/>
    <x v="0"/>
    <x v="0"/>
    <x v="0"/>
    <x v="0"/>
    <m/>
    <m/>
    <s v="KB oct"/>
    <s v="Chèque "/>
    <s v="Comptant"/>
    <x v="0"/>
    <n v="32"/>
    <n v="32"/>
    <s v=""/>
    <m/>
  </r>
  <r>
    <x v="39"/>
    <s v="SS_F"/>
    <m/>
    <x v="7"/>
    <x v="6"/>
    <x v="0"/>
    <x v="0"/>
    <x v="0"/>
    <x v="0"/>
    <x v="0"/>
    <x v="0"/>
    <m/>
    <m/>
    <s v="KB oct"/>
    <s v="Chèque "/>
    <s v="Comptant"/>
    <x v="0"/>
    <n v="32"/>
    <n v="32"/>
    <s v=""/>
    <m/>
  </r>
  <r>
    <x v="40"/>
    <s v="F20_24"/>
    <s v="Sandrine Mercier"/>
    <x v="25"/>
    <x v="16"/>
    <x v="9"/>
    <x v="8"/>
    <x v="5"/>
    <x v="5"/>
    <x v="0"/>
    <x v="0"/>
    <m/>
    <m/>
    <s v="St Jean Beauregard"/>
    <s v="Virement"/>
    <s v="Comptant"/>
    <x v="0"/>
    <n v="334"/>
    <n v="334"/>
    <s v=""/>
    <m/>
  </r>
  <r>
    <x v="40"/>
    <s v="F20_24"/>
    <s v="Sandrine Mercier"/>
    <x v="4"/>
    <x v="12"/>
    <x v="0"/>
    <x v="0"/>
    <x v="0"/>
    <x v="0"/>
    <x v="0"/>
    <x v="0"/>
    <m/>
    <m/>
    <s v="St Jean Beauregard"/>
    <s v="Virement"/>
    <s v="Comptant"/>
    <x v="0"/>
    <n v="40"/>
    <n v="40"/>
    <s v=""/>
    <m/>
  </r>
  <r>
    <x v="41"/>
    <s v="F20_26"/>
    <s v="Danielle Detrez"/>
    <x v="26"/>
    <x v="17"/>
    <x v="10"/>
    <x v="0"/>
    <x v="0"/>
    <x v="0"/>
    <x v="0"/>
    <x v="0"/>
    <m/>
    <m/>
    <s v="Atelier"/>
    <s v="Chèque "/>
    <s v="Comptant"/>
    <x v="0"/>
    <n v="89"/>
    <n v="89"/>
    <s v=""/>
    <m/>
  </r>
  <r>
    <x v="41"/>
    <s v="F20_27"/>
    <s v="Aurélie Vanlerberghe"/>
    <x v="16"/>
    <x v="1"/>
    <x v="0"/>
    <x v="0"/>
    <x v="0"/>
    <x v="0"/>
    <x v="0"/>
    <x v="0"/>
    <m/>
    <m/>
    <s v="Site Internet"/>
    <s v="Chèque "/>
    <s v="Comptant"/>
    <x v="0"/>
    <n v="45"/>
    <n v="45"/>
    <s v=""/>
    <m/>
  </r>
  <r>
    <x v="41"/>
    <s v="SS_F"/>
    <s v="Martin"/>
    <x v="21"/>
    <x v="5"/>
    <x v="3"/>
    <x v="9"/>
    <x v="0"/>
    <x v="0"/>
    <x v="0"/>
    <x v="0"/>
    <m/>
    <m/>
    <s v="Atelier"/>
    <s v="Chèque "/>
    <s v="Comptant"/>
    <x v="0"/>
    <n v="226"/>
    <n v="226"/>
    <s v=""/>
    <m/>
  </r>
  <r>
    <x v="42"/>
    <s v="F20_28"/>
    <s v="Roxane Mamon"/>
    <x v="0"/>
    <x v="1"/>
    <x v="0"/>
    <x v="0"/>
    <x v="0"/>
    <x v="0"/>
    <x v="0"/>
    <x v="0"/>
    <m/>
    <m/>
    <s v="Site Internet"/>
    <s v="Virement"/>
    <s v="Comptant"/>
    <x v="0"/>
    <n v="50"/>
    <n v="50"/>
    <s v=""/>
    <m/>
  </r>
  <r>
    <x v="43"/>
    <s v="F20_30"/>
    <s v="Marina Patroutcheva"/>
    <x v="27"/>
    <x v="1"/>
    <x v="0"/>
    <x v="0"/>
    <x v="0"/>
    <x v="0"/>
    <x v="0"/>
    <x v="0"/>
    <m/>
    <m/>
    <s v="Atelier"/>
    <s v="Chèque "/>
    <s v="Solde"/>
    <x v="0"/>
    <n v="470"/>
    <n v="470"/>
    <s v=""/>
    <m/>
  </r>
  <r>
    <x v="44"/>
    <s v="F20_31"/>
    <s v="Mme Le Henaff"/>
    <x v="21"/>
    <x v="1"/>
    <x v="0"/>
    <x v="0"/>
    <x v="0"/>
    <x v="0"/>
    <x v="0"/>
    <x v="0"/>
    <m/>
    <m/>
    <s v="Site Internet"/>
    <s v="Virement"/>
    <s v="Comptant"/>
    <x v="0"/>
    <n v="109"/>
    <n v="109"/>
    <s v=""/>
    <m/>
  </r>
  <r>
    <x v="45"/>
    <s v="F20_29"/>
    <s v="Mme Marending"/>
    <x v="14"/>
    <x v="18"/>
    <x v="0"/>
    <x v="0"/>
    <x v="0"/>
    <x v="0"/>
    <x v="0"/>
    <x v="0"/>
    <m/>
    <m/>
    <s v="KB oct"/>
    <s v="Virement"/>
    <s v="Comptant"/>
    <x v="0"/>
    <n v="298"/>
    <n v="298"/>
    <s v=""/>
    <m/>
  </r>
  <r>
    <x v="46"/>
    <s v="F20_21"/>
    <s v="Mr Mme Kayser"/>
    <x v="28"/>
    <x v="19"/>
    <x v="0"/>
    <x v="0"/>
    <x v="0"/>
    <x v="0"/>
    <x v="0"/>
    <x v="0"/>
    <m/>
    <m/>
    <s v="Atelier"/>
    <s v="Chèque "/>
    <s v="Solde"/>
    <x v="0"/>
    <n v="1000"/>
    <n v="1000"/>
    <s v=""/>
    <m/>
  </r>
  <r>
    <x v="47"/>
    <s v="SS_F"/>
    <s v="Mme Neymann"/>
    <x v="5"/>
    <x v="11"/>
    <x v="0"/>
    <x v="0"/>
    <x v="0"/>
    <x v="0"/>
    <x v="0"/>
    <x v="0"/>
    <m/>
    <m/>
    <s v="Atelier"/>
    <s v="Chèque "/>
    <s v="Comptant"/>
    <x v="0"/>
    <n v="28"/>
    <n v="28"/>
    <s v=""/>
    <m/>
  </r>
  <r>
    <x v="48"/>
    <s v="F20210154"/>
    <s v="Viviane Sorriaux"/>
    <x v="3"/>
    <x v="1"/>
    <x v="0"/>
    <x v="0"/>
    <x v="0"/>
    <x v="0"/>
    <x v="0"/>
    <x v="0"/>
    <m/>
    <m/>
    <s v="Atelier"/>
    <s v="Virement"/>
    <s v="Acompte"/>
    <x v="0"/>
    <n v="324"/>
    <n v="324"/>
    <s v=""/>
    <m/>
  </r>
  <r>
    <x v="49"/>
    <s v="F20_32"/>
    <s v="Sylvie Perret"/>
    <x v="29"/>
    <x v="1"/>
    <x v="0"/>
    <x v="0"/>
    <x v="0"/>
    <x v="0"/>
    <x v="0"/>
    <x v="0"/>
    <m/>
    <m/>
    <s v="Atelier"/>
    <s v="Chèque "/>
    <s v="Comptant"/>
    <x v="0"/>
    <n v="1215"/>
    <n v="1215"/>
    <s v=""/>
    <m/>
  </r>
  <r>
    <x v="49"/>
    <s v="F20_36"/>
    <s v="Mme Arnold"/>
    <x v="9"/>
    <x v="13"/>
    <x v="7"/>
    <x v="6"/>
    <x v="0"/>
    <x v="0"/>
    <x v="0"/>
    <x v="0"/>
    <m/>
    <m/>
    <s v="Site Internet"/>
    <s v="Chèque "/>
    <s v="Comptant"/>
    <x v="0"/>
    <n v="198"/>
    <n v="198"/>
    <s v=""/>
    <m/>
  </r>
  <r>
    <x v="50"/>
    <s v="F20_34"/>
    <s v="Christine Ackermann"/>
    <x v="30"/>
    <x v="1"/>
    <x v="0"/>
    <x v="0"/>
    <x v="0"/>
    <x v="0"/>
    <x v="0"/>
    <x v="0"/>
    <m/>
    <m/>
    <s v="Atelier"/>
    <s v="Chèque "/>
    <s v="Comptant"/>
    <x v="0"/>
    <n v="499"/>
    <n v="499"/>
    <s v=""/>
    <m/>
  </r>
  <r>
    <x v="50"/>
    <s v="F20210153"/>
    <s v="Danielle Detrez"/>
    <x v="3"/>
    <x v="1"/>
    <x v="0"/>
    <x v="0"/>
    <x v="0"/>
    <x v="0"/>
    <x v="0"/>
    <x v="0"/>
    <m/>
    <m/>
    <s v="Atelier"/>
    <s v="Chèque "/>
    <s v="Acompte"/>
    <x v="0"/>
    <n v="250"/>
    <n v="250"/>
    <s v=""/>
    <m/>
  </r>
  <r>
    <x v="51"/>
    <s v="F20_33"/>
    <s v="Or du commun"/>
    <x v="8"/>
    <x v="1"/>
    <x v="0"/>
    <x v="0"/>
    <x v="0"/>
    <x v="0"/>
    <x v="0"/>
    <x v="0"/>
    <m/>
    <m/>
    <s v="Atelier"/>
    <s v="Chèque "/>
    <s v="Comptant"/>
    <x v="0"/>
    <n v="85"/>
    <n v="85"/>
    <s v=""/>
    <m/>
  </r>
  <r>
    <x v="51"/>
    <s v="SS_F"/>
    <s v="Mme Spihlmann"/>
    <x v="20"/>
    <x v="3"/>
    <x v="0"/>
    <x v="0"/>
    <x v="0"/>
    <x v="0"/>
    <x v="0"/>
    <x v="0"/>
    <m/>
    <m/>
    <s v="Orbey"/>
    <s v="Chèque "/>
    <s v="Comptant"/>
    <x v="0"/>
    <n v="33"/>
    <n v="33"/>
    <s v=""/>
    <m/>
  </r>
  <r>
    <x v="51"/>
    <s v="SS_F"/>
    <s v="Mme Reinagel"/>
    <x v="5"/>
    <x v="1"/>
    <x v="0"/>
    <x v="0"/>
    <x v="0"/>
    <x v="0"/>
    <x v="0"/>
    <x v="0"/>
    <m/>
    <m/>
    <s v="Orbey"/>
    <s v="Chèque "/>
    <s v="Comptant"/>
    <x v="0"/>
    <n v="13"/>
    <n v="13"/>
    <s v=""/>
    <m/>
  </r>
  <r>
    <x v="51"/>
    <s v="SS_F"/>
    <s v="Claude Erny"/>
    <x v="19"/>
    <x v="11"/>
    <x v="11"/>
    <x v="0"/>
    <x v="0"/>
    <x v="0"/>
    <x v="0"/>
    <x v="0"/>
    <m/>
    <m/>
    <s v="Orbey"/>
    <s v="Chèque "/>
    <s v="Comptant"/>
    <x v="0"/>
    <n v="80"/>
    <n v="80"/>
    <s v=""/>
    <m/>
  </r>
  <r>
    <x v="52"/>
    <s v="SS_F"/>
    <s v="Mme Fischer"/>
    <x v="9"/>
    <x v="1"/>
    <x v="0"/>
    <x v="0"/>
    <x v="0"/>
    <x v="0"/>
    <x v="0"/>
    <x v="0"/>
    <m/>
    <m/>
    <s v="Orbey"/>
    <s v="Chèque "/>
    <s v="Comptant"/>
    <x v="0"/>
    <n v="79"/>
    <n v="79"/>
    <s v=""/>
    <m/>
  </r>
  <r>
    <x v="52"/>
    <s v="SS_F"/>
    <s v="Mme Memmi"/>
    <x v="8"/>
    <x v="4"/>
    <x v="2"/>
    <x v="5"/>
    <x v="0"/>
    <x v="0"/>
    <x v="0"/>
    <x v="0"/>
    <m/>
    <m/>
    <s v="Orbey"/>
    <s v="Chèque "/>
    <s v="Comptant"/>
    <x v="0"/>
    <n v="136"/>
    <n v="136"/>
    <s v=""/>
    <m/>
  </r>
  <r>
    <x v="52"/>
    <s v="F20_35"/>
    <s v="Mr Mme Nitsch"/>
    <x v="12"/>
    <x v="1"/>
    <x v="0"/>
    <x v="0"/>
    <x v="0"/>
    <x v="0"/>
    <x v="0"/>
    <x v="0"/>
    <m/>
    <m/>
    <s v="Orbey"/>
    <s v="Chèque "/>
    <s v="Comptant"/>
    <x v="0"/>
    <n v="1299"/>
    <n v="1299"/>
    <s v=""/>
    <m/>
  </r>
  <r>
    <x v="52"/>
    <s v="SS_F"/>
    <s v="Mr Mme Nitsch"/>
    <x v="8"/>
    <x v="4"/>
    <x v="6"/>
    <x v="0"/>
    <x v="0"/>
    <x v="0"/>
    <x v="0"/>
    <x v="0"/>
    <m/>
    <m/>
    <s v="Orbey"/>
    <s v="Chèque "/>
    <s v="Comptant"/>
    <x v="0"/>
    <n v="131"/>
    <n v="131"/>
    <s v=""/>
    <m/>
  </r>
  <r>
    <x v="52"/>
    <s v="SS_F"/>
    <m/>
    <x v="5"/>
    <x v="3"/>
    <x v="2"/>
    <x v="5"/>
    <x v="0"/>
    <x v="0"/>
    <x v="0"/>
    <x v="0"/>
    <m/>
    <m/>
    <s v="Orbey"/>
    <s v="Espèces"/>
    <s v="Comptant"/>
    <x v="0"/>
    <n v="54"/>
    <n v="54"/>
    <s v=""/>
    <m/>
  </r>
  <r>
    <x v="53"/>
    <s v="SS_F"/>
    <s v="Mme Kempf"/>
    <x v="9"/>
    <x v="3"/>
    <x v="0"/>
    <x v="0"/>
    <x v="0"/>
    <x v="0"/>
    <x v="0"/>
    <x v="0"/>
    <m/>
    <m/>
    <s v="Atelier"/>
    <s v="Chèque "/>
    <s v="Comptant"/>
    <x v="0"/>
    <n v="92"/>
    <n v="92"/>
    <s v=""/>
    <m/>
  </r>
  <r>
    <x v="54"/>
    <s v="F20_37"/>
    <s v="Mme Gluchy"/>
    <x v="9"/>
    <x v="3"/>
    <x v="0"/>
    <x v="0"/>
    <x v="0"/>
    <x v="0"/>
    <x v="0"/>
    <x v="0"/>
    <m/>
    <m/>
    <s v="Gîte"/>
    <s v="Chèque "/>
    <s v="Comptant"/>
    <x v="0"/>
    <n v="92"/>
    <n v="92"/>
    <s v=""/>
    <m/>
  </r>
  <r>
    <x v="55"/>
    <s v="SS_F"/>
    <s v="Mme Ruffer"/>
    <x v="23"/>
    <x v="1"/>
    <x v="0"/>
    <x v="0"/>
    <x v="0"/>
    <x v="0"/>
    <x v="0"/>
    <x v="0"/>
    <m/>
    <m/>
    <s v="Orbey"/>
    <s v="Chèque "/>
    <s v="Comptant"/>
    <x v="0"/>
    <n v="129"/>
    <n v="129"/>
    <s v=""/>
    <m/>
  </r>
  <r>
    <x v="55"/>
    <s v="SS_F"/>
    <s v="Mme Chibane"/>
    <x v="7"/>
    <x v="11"/>
    <x v="11"/>
    <x v="0"/>
    <x v="0"/>
    <x v="0"/>
    <x v="0"/>
    <x v="0"/>
    <m/>
    <m/>
    <s v="Orbey"/>
    <s v="Chèque "/>
    <s v="Comptant"/>
    <x v="0"/>
    <n v="43"/>
    <n v="43"/>
    <s v=""/>
    <m/>
  </r>
  <r>
    <x v="56"/>
    <s v="F20_42"/>
    <s v="Mr Pokalsky"/>
    <x v="6"/>
    <x v="20"/>
    <x v="12"/>
    <x v="10"/>
    <x v="0"/>
    <x v="0"/>
    <x v="0"/>
    <x v="0"/>
    <m/>
    <m/>
    <s v="Atelier"/>
    <s v="Chèque "/>
    <s v="Comptant"/>
    <x v="0"/>
    <n v="296"/>
    <n v="296"/>
    <s v=""/>
    <m/>
  </r>
  <r>
    <x v="57"/>
    <s v="F20_38"/>
    <s v="Anne Baguet"/>
    <x v="3"/>
    <x v="1"/>
    <x v="0"/>
    <x v="0"/>
    <x v="0"/>
    <x v="0"/>
    <x v="0"/>
    <x v="0"/>
    <m/>
    <m/>
    <s v="Orbey"/>
    <s v="CB  / SUMUP"/>
    <s v="Acompte"/>
    <x v="0"/>
    <n v="760"/>
    <n v="760"/>
    <s v=""/>
    <m/>
  </r>
  <r>
    <x v="57"/>
    <s v="F20_39"/>
    <s v="Mr Mme Giraud Corinne Laurent"/>
    <x v="13"/>
    <x v="1"/>
    <x v="0"/>
    <x v="0"/>
    <x v="0"/>
    <x v="0"/>
    <x v="0"/>
    <x v="0"/>
    <m/>
    <m/>
    <s v="Orbey"/>
    <s v="CB  / SUMUP"/>
    <s v="Comptant"/>
    <x v="0"/>
    <n v="890"/>
    <n v="890"/>
    <s v=""/>
    <m/>
  </r>
  <r>
    <x v="57"/>
    <s v="SS_F"/>
    <m/>
    <x v="8"/>
    <x v="10"/>
    <x v="6"/>
    <x v="7"/>
    <x v="0"/>
    <x v="0"/>
    <x v="0"/>
    <x v="0"/>
    <m/>
    <m/>
    <s v="Orbey"/>
    <s v="Espèces"/>
    <s v="Comptant"/>
    <x v="0"/>
    <n v="216"/>
    <n v="216"/>
    <s v=""/>
    <m/>
  </r>
  <r>
    <x v="58"/>
    <s v="F20_41"/>
    <s v="Dierstein"/>
    <x v="8"/>
    <x v="10"/>
    <x v="13"/>
    <x v="0"/>
    <x v="0"/>
    <x v="0"/>
    <x v="0"/>
    <x v="0"/>
    <m/>
    <m/>
    <s v="Atelier"/>
    <s v="Chèque "/>
    <s v="Comptant"/>
    <x v="0"/>
    <n v="255"/>
    <n v="255"/>
    <s v=""/>
    <m/>
  </r>
  <r>
    <x v="59"/>
    <s v="F20_40"/>
    <s v="Mr Gargowitsch"/>
    <x v="7"/>
    <x v="11"/>
    <x v="11"/>
    <x v="5"/>
    <x v="0"/>
    <x v="0"/>
    <x v="0"/>
    <x v="0"/>
    <m/>
    <m/>
    <s v="Site Internet"/>
    <s v="Chèque "/>
    <s v="Comptant"/>
    <x v="0"/>
    <n v="55"/>
    <n v="55"/>
    <s v=""/>
    <m/>
  </r>
  <r>
    <x v="60"/>
    <s v="F20_45"/>
    <s v="Mme Schneider"/>
    <x v="23"/>
    <x v="21"/>
    <x v="0"/>
    <x v="0"/>
    <x v="0"/>
    <x v="0"/>
    <x v="0"/>
    <x v="0"/>
    <m/>
    <m/>
    <s v="Atelier"/>
    <s v="CB  / SUMUP"/>
    <s v="Comptant"/>
    <x v="0"/>
    <n v="258"/>
    <n v="258"/>
    <s v=""/>
    <m/>
  </r>
  <r>
    <x v="60"/>
    <s v="F20_44"/>
    <s v="Mme Jougla"/>
    <x v="31"/>
    <x v="1"/>
    <x v="0"/>
    <x v="0"/>
    <x v="0"/>
    <x v="0"/>
    <x v="0"/>
    <x v="0"/>
    <m/>
    <m/>
    <s v="Atelier"/>
    <s v="Virement"/>
    <s v="Comptant"/>
    <x v="0"/>
    <n v="319"/>
    <n v="319"/>
    <s v=""/>
    <m/>
  </r>
  <r>
    <x v="60"/>
    <s v="F20_43"/>
    <s v="Mme Pahl"/>
    <x v="9"/>
    <x v="1"/>
    <x v="0"/>
    <x v="0"/>
    <x v="0"/>
    <x v="0"/>
    <x v="0"/>
    <x v="0"/>
    <m/>
    <m/>
    <s v="Site Internet"/>
    <s v="Virement"/>
    <s v="Comptant"/>
    <x v="0"/>
    <n v="79"/>
    <n v="79"/>
    <s v=""/>
    <m/>
  </r>
  <r>
    <x v="61"/>
    <s v="SS_F"/>
    <s v="Isolde Wild"/>
    <x v="9"/>
    <x v="1"/>
    <x v="0"/>
    <x v="0"/>
    <x v="0"/>
    <x v="0"/>
    <x v="0"/>
    <x v="0"/>
    <m/>
    <m/>
    <s v="Orbey"/>
    <s v="Chèque "/>
    <s v="Comptant"/>
    <x v="0"/>
    <n v="79"/>
    <n v="79"/>
    <s v=""/>
    <m/>
  </r>
  <r>
    <x v="62"/>
    <s v="SS_F"/>
    <s v="Olive"/>
    <x v="32"/>
    <x v="22"/>
    <x v="14"/>
    <x v="11"/>
    <x v="0"/>
    <x v="0"/>
    <x v="0"/>
    <x v="0"/>
    <m/>
    <m/>
    <s v="Atelier"/>
    <s v="CB  / SUMUP"/>
    <s v="Comptant"/>
    <x v="0"/>
    <n v="370"/>
    <n v="370"/>
    <s v=""/>
    <m/>
  </r>
  <r>
    <x v="63"/>
    <s v="SS_F"/>
    <s v="Milka"/>
    <x v="33"/>
    <x v="1"/>
    <x v="0"/>
    <x v="0"/>
    <x v="0"/>
    <x v="0"/>
    <x v="0"/>
    <x v="0"/>
    <m/>
    <m/>
    <s v="Atelier"/>
    <s v="Virement"/>
    <s v="Solde"/>
    <x v="0"/>
    <n v="370"/>
    <n v="370"/>
    <s v=""/>
    <m/>
  </r>
  <r>
    <x v="64"/>
    <s v="F20_46"/>
    <s v="Mr Mme Friederich"/>
    <x v="3"/>
    <x v="1"/>
    <x v="0"/>
    <x v="0"/>
    <x v="0"/>
    <x v="0"/>
    <x v="0"/>
    <x v="0"/>
    <m/>
    <m/>
    <s v="Atelier"/>
    <s v="Chèque "/>
    <s v="Acompte"/>
    <x v="0"/>
    <n v="430"/>
    <n v="430"/>
    <s v=""/>
    <m/>
  </r>
  <r>
    <x v="65"/>
    <m/>
    <m/>
    <x v="3"/>
    <x v="1"/>
    <x v="0"/>
    <x v="0"/>
    <x v="0"/>
    <x v="0"/>
    <x v="0"/>
    <x v="0"/>
    <m/>
    <m/>
    <m/>
    <m/>
    <m/>
    <x v="1"/>
    <m/>
    <s v=""/>
    <s v=""/>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_rels/pivotTable5.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_rels/pivotTable6.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_rels/pivotTable7.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_rels/pivotTable8.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_rels/pivotTable9.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_rels/pivotTable10.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11.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441F6E8-35A6-4548-B21A-EB059DC52599}" name="Tableau croisé dynamique7" cacheId="1" dataOnRows="1" applyNumberFormats="0" applyBorderFormats="0" applyFontFormats="0" applyPatternFormats="0" applyAlignmentFormats="0" applyWidthHeightFormats="1" dataCaption="Valeurs" updatedVersion="7" minRefreshableVersion="3" useAutoFormatting="1" itemPrintTitles="1" createdVersion="7" indent="0" outline="1" outlineData="1" multipleFieldFilters="0">
  <location ref="A3:BP120" firstHeaderRow="1" firstDataRow="2" firstDataCol="1"/>
  <pivotFields count="23">
    <pivotField axis="axisCol" showAll="0">
      <items count="67">
        <item x="65"/>
        <item x="60"/>
        <item x="56"/>
        <item x="55"/>
        <item x="54"/>
        <item x="53"/>
        <item x="11"/>
        <item x="0"/>
        <item x="4"/>
        <item x="9"/>
        <item x="3"/>
        <item x="8"/>
        <item x="2"/>
        <item x="7"/>
        <item x="5"/>
        <item x="10"/>
        <item x="1"/>
        <item x="6"/>
        <item x="50"/>
        <item x="49"/>
        <item x="46"/>
        <item x="48"/>
        <item x="47"/>
        <item x="30"/>
        <item x="35"/>
        <item x="28"/>
        <item x="27"/>
        <item x="26"/>
        <item x="29"/>
        <item x="33"/>
        <item x="24"/>
        <item x="23"/>
        <item x="22"/>
        <item x="25"/>
        <item x="31"/>
        <item x="34"/>
        <item x="32"/>
        <item x="36"/>
        <item x="63"/>
        <item x="62"/>
        <item x="64"/>
        <item x="57"/>
        <item x="58"/>
        <item x="59"/>
        <item x="52"/>
        <item x="51"/>
        <item x="12"/>
        <item x="19"/>
        <item x="20"/>
        <item x="17"/>
        <item x="18"/>
        <item x="61"/>
        <item x="15"/>
        <item x="16"/>
        <item x="21"/>
        <item x="13"/>
        <item x="14"/>
        <item x="44"/>
        <item x="43"/>
        <item x="42"/>
        <item x="45"/>
        <item x="40"/>
        <item x="39"/>
        <item x="38"/>
        <item x="41"/>
        <item x="37"/>
        <item t="default"/>
      </items>
    </pivotField>
    <pivotField axis="axisRow" showAll="0">
      <items count="369">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 x="119"/>
        <item x="120"/>
        <item x="121"/>
        <item x="122"/>
        <item x="123"/>
        <item x="124"/>
        <item x="125"/>
        <item x="126"/>
        <item x="127"/>
        <item x="128"/>
        <item x="129"/>
        <item x="130"/>
        <item x="131"/>
        <item x="132"/>
        <item x="133"/>
        <item x="134"/>
        <item x="135"/>
        <item x="136"/>
        <item x="137"/>
        <item x="138"/>
        <item x="139"/>
        <item x="140"/>
        <item x="141"/>
        <item x="142"/>
        <item x="143"/>
        <item x="144"/>
        <item x="145"/>
        <item x="146"/>
        <item x="147"/>
        <item x="148"/>
        <item x="149"/>
        <item x="150"/>
        <item x="151"/>
        <item x="152"/>
        <item x="153"/>
        <item x="154"/>
        <item x="155"/>
        <item x="156"/>
        <item x="157"/>
        <item x="158"/>
        <item x="159"/>
        <item x="160"/>
        <item x="161"/>
        <item x="162"/>
        <item x="163"/>
        <item x="164"/>
        <item x="165"/>
        <item x="166"/>
        <item x="167"/>
        <item x="168"/>
        <item x="169"/>
        <item x="170"/>
        <item x="171"/>
        <item x="172"/>
        <item x="173"/>
        <item x="174"/>
        <item x="175"/>
        <item x="176"/>
        <item x="177"/>
        <item x="178"/>
        <item x="179"/>
        <item x="180"/>
        <item x="181"/>
        <item x="182"/>
        <item x="183"/>
        <item x="184"/>
        <item x="185"/>
        <item x="186"/>
        <item x="187"/>
        <item x="188"/>
        <item x="189"/>
        <item x="190"/>
        <item x="191"/>
        <item x="192"/>
        <item x="193"/>
        <item x="194"/>
        <item x="195"/>
        <item x="196"/>
        <item x="197"/>
        <item x="198"/>
        <item x="199"/>
        <item x="200"/>
        <item x="201"/>
        <item x="202"/>
        <item x="203"/>
        <item x="204"/>
        <item x="205"/>
        <item x="206"/>
        <item x="207"/>
        <item x="208"/>
        <item x="209"/>
        <item x="210"/>
        <item x="211"/>
        <item x="212"/>
        <item x="213"/>
        <item x="214"/>
        <item x="215"/>
        <item x="216"/>
        <item x="217"/>
        <item x="218"/>
        <item x="219"/>
        <item x="220"/>
        <item x="221"/>
        <item x="222"/>
        <item x="223"/>
        <item x="224"/>
        <item x="225"/>
        <item x="226"/>
        <item x="227"/>
        <item x="228"/>
        <item x="229"/>
        <item x="230"/>
        <item x="231"/>
        <item x="232"/>
        <item x="233"/>
        <item x="234"/>
        <item x="235"/>
        <item x="236"/>
        <item x="237"/>
        <item x="238"/>
        <item x="239"/>
        <item x="240"/>
        <item x="241"/>
        <item x="242"/>
        <item x="243"/>
        <item x="244"/>
        <item x="245"/>
        <item x="246"/>
        <item x="247"/>
        <item x="248"/>
        <item x="249"/>
        <item x="250"/>
        <item x="251"/>
        <item x="252"/>
        <item x="253"/>
        <item x="254"/>
        <item x="255"/>
        <item x="256"/>
        <item x="257"/>
        <item x="258"/>
        <item x="259"/>
        <item x="260"/>
        <item x="261"/>
        <item x="262"/>
        <item x="263"/>
        <item x="264"/>
        <item x="265"/>
        <item x="266"/>
        <item x="267"/>
        <item x="268"/>
        <item x="269"/>
        <item x="270"/>
        <item x="271"/>
        <item x="272"/>
        <item x="273"/>
        <item x="274"/>
        <item x="275"/>
        <item x="276"/>
        <item x="277"/>
        <item x="278"/>
        <item x="279"/>
        <item x="280"/>
        <item x="281"/>
        <item x="282"/>
        <item x="283"/>
        <item x="284"/>
        <item x="285"/>
        <item x="286"/>
        <item x="287"/>
        <item x="288"/>
        <item x="289"/>
        <item x="290"/>
        <item x="291"/>
        <item x="292"/>
        <item x="293"/>
        <item x="294"/>
        <item x="295"/>
        <item x="296"/>
        <item x="297"/>
        <item x="298"/>
        <item x="299"/>
        <item x="300"/>
        <item x="301"/>
        <item x="302"/>
        <item x="303"/>
        <item x="304"/>
        <item x="305"/>
        <item x="306"/>
        <item x="307"/>
        <item x="308"/>
        <item x="309"/>
        <item x="310"/>
        <item x="311"/>
        <item x="312"/>
        <item x="313"/>
        <item x="314"/>
        <item x="315"/>
        <item x="316"/>
        <item x="317"/>
        <item x="318"/>
        <item x="319"/>
        <item x="320"/>
        <item x="321"/>
        <item x="322"/>
        <item x="323"/>
        <item x="324"/>
        <item x="325"/>
        <item x="326"/>
        <item x="327"/>
        <item x="328"/>
        <item x="329"/>
        <item x="330"/>
        <item x="331"/>
        <item x="332"/>
        <item x="333"/>
        <item x="334"/>
        <item x="335"/>
        <item x="336"/>
        <item x="337"/>
        <item x="338"/>
        <item x="339"/>
        <item x="340"/>
        <item x="341"/>
        <item x="342"/>
        <item x="343"/>
        <item x="344"/>
        <item x="345"/>
        <item x="346"/>
        <item x="347"/>
        <item x="348"/>
        <item x="349"/>
        <item x="350"/>
        <item x="351"/>
        <item x="352"/>
        <item x="353"/>
        <item x="354"/>
        <item x="355"/>
        <item x="356"/>
        <item x="357"/>
        <item x="358"/>
        <item x="359"/>
        <item x="360"/>
        <item x="361"/>
        <item x="362"/>
        <item x="363"/>
        <item x="364"/>
        <item x="365"/>
        <item x="366"/>
        <item x="367"/>
        <item t="default"/>
      </items>
    </pivotField>
    <pivotField showAll="0"/>
    <pivotField showAll="0"/>
    <pivotField dataField="1" showAll="0"/>
    <pivotField dataField="1" showAll="0"/>
    <pivotField dataField="1" showAll="0"/>
    <pivotField dataField="1" showAll="0"/>
    <pivotField dataField="1" showAll="0"/>
    <pivotField dataField="1" showAll="0"/>
    <pivotField dataField="1" showAll="0"/>
    <pivotField dataField="1" showAll="0"/>
    <pivotField showAll="0"/>
    <pivotField showAll="0"/>
    <pivotField showAll="0"/>
    <pivotField showAll="0"/>
    <pivotField showAll="0"/>
    <pivotField showAll="0"/>
    <pivotField showAll="0"/>
    <pivotField showAll="0"/>
    <pivotField showAll="0"/>
    <pivotField showAll="0"/>
    <pivotField axis="axisRow" showAll="0">
      <items count="15">
        <item sd="0" x="0"/>
        <item sd="0" x="1"/>
        <item sd="0" x="2"/>
        <item sd="0" x="3"/>
        <item sd="0" x="4"/>
        <item sd="0" x="5"/>
        <item sd="0" x="6"/>
        <item sd="0" x="7"/>
        <item sd="0" x="8"/>
        <item sd="0" x="9"/>
        <item sd="0" x="10"/>
        <item sd="0" x="11"/>
        <item sd="0" x="12"/>
        <item sd="0" x="13"/>
        <item t="default"/>
      </items>
    </pivotField>
  </pivotFields>
  <rowFields count="3">
    <field x="22"/>
    <field x="1"/>
    <field x="-2"/>
  </rowFields>
  <rowItems count="116">
    <i>
      <x/>
    </i>
    <i r="2">
      <x/>
    </i>
    <i r="2" i="1">
      <x v="1"/>
    </i>
    <i r="2" i="2">
      <x v="2"/>
    </i>
    <i r="2" i="3">
      <x v="3"/>
    </i>
    <i r="2" i="4">
      <x v="4"/>
    </i>
    <i r="2" i="5">
      <x v="5"/>
    </i>
    <i r="2" i="6">
      <x v="6"/>
    </i>
    <i r="2" i="7">
      <x v="7"/>
    </i>
    <i>
      <x v="1"/>
    </i>
    <i r="2">
      <x/>
    </i>
    <i r="2" i="1">
      <x v="1"/>
    </i>
    <i r="2" i="2">
      <x v="2"/>
    </i>
    <i r="2" i="3">
      <x v="3"/>
    </i>
    <i r="2" i="4">
      <x v="4"/>
    </i>
    <i r="2" i="5">
      <x v="5"/>
    </i>
    <i r="2" i="6">
      <x v="6"/>
    </i>
    <i r="2" i="7">
      <x v="7"/>
    </i>
    <i>
      <x v="2"/>
    </i>
    <i r="2">
      <x/>
    </i>
    <i r="2" i="1">
      <x v="1"/>
    </i>
    <i r="2" i="2">
      <x v="2"/>
    </i>
    <i r="2" i="3">
      <x v="3"/>
    </i>
    <i r="2" i="4">
      <x v="4"/>
    </i>
    <i r="2" i="5">
      <x v="5"/>
    </i>
    <i r="2" i="6">
      <x v="6"/>
    </i>
    <i r="2" i="7">
      <x v="7"/>
    </i>
    <i>
      <x v="3"/>
    </i>
    <i r="2">
      <x/>
    </i>
    <i r="2" i="1">
      <x v="1"/>
    </i>
    <i r="2" i="2">
      <x v="2"/>
    </i>
    <i r="2" i="3">
      <x v="3"/>
    </i>
    <i r="2" i="4">
      <x v="4"/>
    </i>
    <i r="2" i="5">
      <x v="5"/>
    </i>
    <i r="2" i="6">
      <x v="6"/>
    </i>
    <i r="2" i="7">
      <x v="7"/>
    </i>
    <i>
      <x v="5"/>
    </i>
    <i r="2">
      <x/>
    </i>
    <i r="2" i="1">
      <x v="1"/>
    </i>
    <i r="2" i="2">
      <x v="2"/>
    </i>
    <i r="2" i="3">
      <x v="3"/>
    </i>
    <i r="2" i="4">
      <x v="4"/>
    </i>
    <i r="2" i="5">
      <x v="5"/>
    </i>
    <i r="2" i="6">
      <x v="6"/>
    </i>
    <i r="2" i="7">
      <x v="7"/>
    </i>
    <i>
      <x v="6"/>
    </i>
    <i r="2">
      <x/>
    </i>
    <i r="2" i="1">
      <x v="1"/>
    </i>
    <i r="2" i="2">
      <x v="2"/>
    </i>
    <i r="2" i="3">
      <x v="3"/>
    </i>
    <i r="2" i="4">
      <x v="4"/>
    </i>
    <i r="2" i="5">
      <x v="5"/>
    </i>
    <i r="2" i="6">
      <x v="6"/>
    </i>
    <i r="2" i="7">
      <x v="7"/>
    </i>
    <i>
      <x v="7"/>
    </i>
    <i r="2">
      <x/>
    </i>
    <i r="2" i="1">
      <x v="1"/>
    </i>
    <i r="2" i="2">
      <x v="2"/>
    </i>
    <i r="2" i="3">
      <x v="3"/>
    </i>
    <i r="2" i="4">
      <x v="4"/>
    </i>
    <i r="2" i="5">
      <x v="5"/>
    </i>
    <i r="2" i="6">
      <x v="6"/>
    </i>
    <i r="2" i="7">
      <x v="7"/>
    </i>
    <i>
      <x v="8"/>
    </i>
    <i r="2">
      <x/>
    </i>
    <i r="2" i="1">
      <x v="1"/>
    </i>
    <i r="2" i="2">
      <x v="2"/>
    </i>
    <i r="2" i="3">
      <x v="3"/>
    </i>
    <i r="2" i="4">
      <x v="4"/>
    </i>
    <i r="2" i="5">
      <x v="5"/>
    </i>
    <i r="2" i="6">
      <x v="6"/>
    </i>
    <i r="2" i="7">
      <x v="7"/>
    </i>
    <i>
      <x v="9"/>
    </i>
    <i r="2">
      <x/>
    </i>
    <i r="2" i="1">
      <x v="1"/>
    </i>
    <i r="2" i="2">
      <x v="2"/>
    </i>
    <i r="2" i="3">
      <x v="3"/>
    </i>
    <i r="2" i="4">
      <x v="4"/>
    </i>
    <i r="2" i="5">
      <x v="5"/>
    </i>
    <i r="2" i="6">
      <x v="6"/>
    </i>
    <i r="2" i="7">
      <x v="7"/>
    </i>
    <i>
      <x v="10"/>
    </i>
    <i r="2">
      <x/>
    </i>
    <i r="2" i="1">
      <x v="1"/>
    </i>
    <i r="2" i="2">
      <x v="2"/>
    </i>
    <i r="2" i="3">
      <x v="3"/>
    </i>
    <i r="2" i="4">
      <x v="4"/>
    </i>
    <i r="2" i="5">
      <x v="5"/>
    </i>
    <i r="2" i="6">
      <x v="6"/>
    </i>
    <i r="2" i="7">
      <x v="7"/>
    </i>
    <i>
      <x v="11"/>
    </i>
    <i r="2">
      <x/>
    </i>
    <i r="2" i="1">
      <x v="1"/>
    </i>
    <i r="2" i="2">
      <x v="2"/>
    </i>
    <i r="2" i="3">
      <x v="3"/>
    </i>
    <i r="2" i="4">
      <x v="4"/>
    </i>
    <i r="2" i="5">
      <x v="5"/>
    </i>
    <i r="2" i="6">
      <x v="6"/>
    </i>
    <i r="2" i="7">
      <x v="7"/>
    </i>
    <i>
      <x v="12"/>
    </i>
    <i r="2">
      <x/>
    </i>
    <i r="2" i="1">
      <x v="1"/>
    </i>
    <i r="2" i="2">
      <x v="2"/>
    </i>
    <i r="2" i="3">
      <x v="3"/>
    </i>
    <i r="2" i="4">
      <x v="4"/>
    </i>
    <i r="2" i="5">
      <x v="5"/>
    </i>
    <i r="2" i="6">
      <x v="6"/>
    </i>
    <i r="2" i="7">
      <x v="7"/>
    </i>
    <i t="grand">
      <x/>
    </i>
    <i t="grand" i="1">
      <x/>
    </i>
    <i t="grand" i="2">
      <x/>
    </i>
    <i t="grand" i="3">
      <x/>
    </i>
    <i t="grand" i="4">
      <x/>
    </i>
    <i t="grand" i="5">
      <x/>
    </i>
    <i t="grand" i="6">
      <x/>
    </i>
    <i t="grand" i="7">
      <x/>
    </i>
  </rowItems>
  <colFields count="1">
    <field x="0"/>
  </colFields>
  <colItems count="67">
    <i>
      <x/>
    </i>
    <i>
      <x v="1"/>
    </i>
    <i>
      <x v="2"/>
    </i>
    <i>
      <x v="3"/>
    </i>
    <i>
      <x v="4"/>
    </i>
    <i>
      <x v="5"/>
    </i>
    <i>
      <x v="6"/>
    </i>
    <i>
      <x v="7"/>
    </i>
    <i>
      <x v="8"/>
    </i>
    <i>
      <x v="9"/>
    </i>
    <i>
      <x v="10"/>
    </i>
    <i>
      <x v="11"/>
    </i>
    <i>
      <x v="12"/>
    </i>
    <i>
      <x v="13"/>
    </i>
    <i>
      <x v="14"/>
    </i>
    <i>
      <x v="15"/>
    </i>
    <i>
      <x v="16"/>
    </i>
    <i>
      <x v="17"/>
    </i>
    <i>
      <x v="18"/>
    </i>
    <i>
      <x v="19"/>
    </i>
    <i>
      <x v="20"/>
    </i>
    <i>
      <x v="21"/>
    </i>
    <i>
      <x v="22"/>
    </i>
    <i>
      <x v="23"/>
    </i>
    <i>
      <x v="24"/>
    </i>
    <i>
      <x v="25"/>
    </i>
    <i>
      <x v="26"/>
    </i>
    <i>
      <x v="27"/>
    </i>
    <i>
      <x v="28"/>
    </i>
    <i>
      <x v="29"/>
    </i>
    <i>
      <x v="30"/>
    </i>
    <i>
      <x v="31"/>
    </i>
    <i>
      <x v="32"/>
    </i>
    <i>
      <x v="33"/>
    </i>
    <i>
      <x v="34"/>
    </i>
    <i>
      <x v="35"/>
    </i>
    <i>
      <x v="36"/>
    </i>
    <i>
      <x v="37"/>
    </i>
    <i>
      <x v="38"/>
    </i>
    <i>
      <x v="39"/>
    </i>
    <i>
      <x v="40"/>
    </i>
    <i>
      <x v="41"/>
    </i>
    <i>
      <x v="42"/>
    </i>
    <i>
      <x v="43"/>
    </i>
    <i>
      <x v="44"/>
    </i>
    <i>
      <x v="45"/>
    </i>
    <i>
      <x v="46"/>
    </i>
    <i>
      <x v="47"/>
    </i>
    <i>
      <x v="48"/>
    </i>
    <i>
      <x v="49"/>
    </i>
    <i>
      <x v="50"/>
    </i>
    <i>
      <x v="51"/>
    </i>
    <i>
      <x v="52"/>
    </i>
    <i>
      <x v="53"/>
    </i>
    <i>
      <x v="54"/>
    </i>
    <i>
      <x v="55"/>
    </i>
    <i>
      <x v="56"/>
    </i>
    <i>
      <x v="57"/>
    </i>
    <i>
      <x v="58"/>
    </i>
    <i>
      <x v="59"/>
    </i>
    <i>
      <x v="60"/>
    </i>
    <i>
      <x v="61"/>
    </i>
    <i>
      <x v="62"/>
    </i>
    <i>
      <x v="63"/>
    </i>
    <i>
      <x v="64"/>
    </i>
    <i>
      <x v="65"/>
    </i>
    <i t="grand">
      <x/>
    </i>
  </colItems>
  <dataFields count="8">
    <dataField name="Nombre de Pièce _x000a_vendue 1" fld="4" subtotal="count" baseField="0" baseItem="0"/>
    <dataField name="Nombre de Pièce _x000a_vendue 2" fld="5" subtotal="count" baseField="0" baseItem="0"/>
    <dataField name="Nombre de Pièce _x000a_vendue 3" fld="6" subtotal="count" baseField="0" baseItem="0"/>
    <dataField name="Nombre de Pièce _x000a_vendue 4" fld="7" subtotal="count" baseField="0" baseItem="0"/>
    <dataField name="Nombre de Pièce _x000a_vendue 5" fld="8" subtotal="count" baseField="0" baseItem="0"/>
    <dataField name="Nombre de Pièce _x000a_vendue 6" fld="9" subtotal="count" baseField="0" baseItem="0"/>
    <dataField name="Nombre de Pièce _x000a_vendue 7" fld="10" subtotal="count" baseField="0" baseItem="0"/>
    <dataField name="Nombre de Pièce _x000a_vendue 8" fld="11" subtotal="count" baseField="0" baseItem="0"/>
  </dataFields>
  <formats count="26">
    <format dxfId="211">
      <pivotArea outline="0" collapsedLevelsAreSubtotals="1" fieldPosition="0"/>
    </format>
    <format dxfId="210">
      <pivotArea field="22" type="button" dataOnly="0" labelOnly="1" outline="0" axis="axisRow" fieldPosition="0"/>
    </format>
    <format dxfId="209">
      <pivotArea field="1" type="button" dataOnly="0" labelOnly="1" outline="0" axis="axisRow" fieldPosition="1"/>
    </format>
    <format dxfId="208">
      <pivotArea field="-2" type="button" dataOnly="0" labelOnly="1" outline="0" axis="axisRow" fieldPosition="2"/>
    </format>
    <format dxfId="207">
      <pivotArea type="topRight" dataOnly="0" labelOnly="1" outline="0" fieldPosition="0"/>
    </format>
    <format dxfId="206">
      <pivotArea dataOnly="0" labelOnly="1" fieldPosition="0">
        <references count="1">
          <reference field="22" count="12">
            <x v="0"/>
            <x v="1"/>
            <x v="2"/>
            <x v="3"/>
            <x v="5"/>
            <x v="6"/>
            <x v="7"/>
            <x v="8"/>
            <x v="9"/>
            <x v="10"/>
            <x v="11"/>
            <x v="12"/>
          </reference>
        </references>
      </pivotArea>
    </format>
    <format dxfId="205">
      <pivotArea field="22" dataOnly="0" labelOnly="1" grandRow="1" outline="0" axis="axisRow" fieldPosition="0">
        <references count="1">
          <reference field="4294967294" count="1" selected="0">
            <x v="0"/>
          </reference>
        </references>
      </pivotArea>
    </format>
    <format dxfId="204">
      <pivotArea field="22" dataOnly="0" labelOnly="1" grandRow="1" outline="0" axis="axisRow" fieldPosition="0">
        <references count="1">
          <reference field="4294967294" count="1" selected="0">
            <x v="1"/>
          </reference>
        </references>
      </pivotArea>
    </format>
    <format dxfId="203">
      <pivotArea field="22" dataOnly="0" labelOnly="1" grandRow="1" outline="0" axis="axisRow" fieldPosition="0">
        <references count="1">
          <reference field="4294967294" count="1" selected="0">
            <x v="2"/>
          </reference>
        </references>
      </pivotArea>
    </format>
    <format dxfId="202">
      <pivotArea field="22" dataOnly="0" labelOnly="1" grandRow="1" outline="0" axis="axisRow" fieldPosition="0">
        <references count="1">
          <reference field="4294967294" count="1" selected="0">
            <x v="3"/>
          </reference>
        </references>
      </pivotArea>
    </format>
    <format dxfId="201">
      <pivotArea field="22" dataOnly="0" labelOnly="1" grandRow="1" outline="0" axis="axisRow" fieldPosition="0">
        <references count="1">
          <reference field="4294967294" count="1" selected="0">
            <x v="4"/>
          </reference>
        </references>
      </pivotArea>
    </format>
    <format dxfId="200">
      <pivotArea field="22" dataOnly="0" labelOnly="1" grandRow="1" outline="0" axis="axisRow" fieldPosition="0">
        <references count="1">
          <reference field="4294967294" count="1" selected="0">
            <x v="5"/>
          </reference>
        </references>
      </pivotArea>
    </format>
    <format dxfId="199">
      <pivotArea field="22" dataOnly="0" labelOnly="1" grandRow="1" outline="0" axis="axisRow" fieldPosition="0">
        <references count="1">
          <reference field="4294967294" count="1" selected="0">
            <x v="6"/>
          </reference>
        </references>
      </pivotArea>
    </format>
    <format dxfId="198">
      <pivotArea field="22" dataOnly="0" labelOnly="1" grandRow="1" outline="0" axis="axisRow" fieldPosition="0">
        <references count="1">
          <reference field="4294967294" count="1" selected="0">
            <x v="7"/>
          </reference>
        </references>
      </pivotArea>
    </format>
    <format dxfId="197">
      <pivotArea dataOnly="0" labelOnly="1" outline="0" fieldPosition="0">
        <references count="2">
          <reference field="4294967294" count="8">
            <x v="0"/>
            <x v="1"/>
            <x v="2"/>
            <x v="3"/>
            <x v="4"/>
            <x v="5"/>
            <x v="6"/>
            <x v="7"/>
          </reference>
          <reference field="22" count="1" selected="0">
            <x v="0"/>
          </reference>
        </references>
      </pivotArea>
    </format>
    <format dxfId="196">
      <pivotArea dataOnly="0" labelOnly="1" outline="0" fieldPosition="0">
        <references count="2">
          <reference field="4294967294" count="8">
            <x v="0"/>
            <x v="1"/>
            <x v="2"/>
            <x v="3"/>
            <x v="4"/>
            <x v="5"/>
            <x v="6"/>
            <x v="7"/>
          </reference>
          <reference field="22" count="1" selected="0">
            <x v="1"/>
          </reference>
        </references>
      </pivotArea>
    </format>
    <format dxfId="195">
      <pivotArea dataOnly="0" labelOnly="1" outline="0" fieldPosition="0">
        <references count="2">
          <reference field="4294967294" count="8">
            <x v="0"/>
            <x v="1"/>
            <x v="2"/>
            <x v="3"/>
            <x v="4"/>
            <x v="5"/>
            <x v="6"/>
            <x v="7"/>
          </reference>
          <reference field="22" count="1" selected="0">
            <x v="2"/>
          </reference>
        </references>
      </pivotArea>
    </format>
    <format dxfId="194">
      <pivotArea dataOnly="0" labelOnly="1" outline="0" fieldPosition="0">
        <references count="2">
          <reference field="4294967294" count="8">
            <x v="0"/>
            <x v="1"/>
            <x v="2"/>
            <x v="3"/>
            <x v="4"/>
            <x v="5"/>
            <x v="6"/>
            <x v="7"/>
          </reference>
          <reference field="22" count="1" selected="0">
            <x v="3"/>
          </reference>
        </references>
      </pivotArea>
    </format>
    <format dxfId="193">
      <pivotArea dataOnly="0" labelOnly="1" outline="0" fieldPosition="0">
        <references count="2">
          <reference field="4294967294" count="8">
            <x v="0"/>
            <x v="1"/>
            <x v="2"/>
            <x v="3"/>
            <x v="4"/>
            <x v="5"/>
            <x v="6"/>
            <x v="7"/>
          </reference>
          <reference field="22" count="1" selected="0">
            <x v="5"/>
          </reference>
        </references>
      </pivotArea>
    </format>
    <format dxfId="192">
      <pivotArea dataOnly="0" labelOnly="1" outline="0" fieldPosition="0">
        <references count="2">
          <reference field="4294967294" count="8">
            <x v="0"/>
            <x v="1"/>
            <x v="2"/>
            <x v="3"/>
            <x v="4"/>
            <x v="5"/>
            <x v="6"/>
            <x v="7"/>
          </reference>
          <reference field="22" count="1" selected="0">
            <x v="6"/>
          </reference>
        </references>
      </pivotArea>
    </format>
    <format dxfId="191">
      <pivotArea dataOnly="0" labelOnly="1" outline="0" fieldPosition="0">
        <references count="2">
          <reference field="4294967294" count="8">
            <x v="0"/>
            <x v="1"/>
            <x v="2"/>
            <x v="3"/>
            <x v="4"/>
            <x v="5"/>
            <x v="6"/>
            <x v="7"/>
          </reference>
          <reference field="22" count="1" selected="0">
            <x v="7"/>
          </reference>
        </references>
      </pivotArea>
    </format>
    <format dxfId="190">
      <pivotArea dataOnly="0" labelOnly="1" outline="0" fieldPosition="0">
        <references count="2">
          <reference field="4294967294" count="8">
            <x v="0"/>
            <x v="1"/>
            <x v="2"/>
            <x v="3"/>
            <x v="4"/>
            <x v="5"/>
            <x v="6"/>
            <x v="7"/>
          </reference>
          <reference field="22" count="1" selected="0">
            <x v="8"/>
          </reference>
        </references>
      </pivotArea>
    </format>
    <format dxfId="189">
      <pivotArea dataOnly="0" labelOnly="1" outline="0" fieldPosition="0">
        <references count="2">
          <reference field="4294967294" count="8">
            <x v="0"/>
            <x v="1"/>
            <x v="2"/>
            <x v="3"/>
            <x v="4"/>
            <x v="5"/>
            <x v="6"/>
            <x v="7"/>
          </reference>
          <reference field="22" count="1" selected="0">
            <x v="9"/>
          </reference>
        </references>
      </pivotArea>
    </format>
    <format dxfId="188">
      <pivotArea dataOnly="0" labelOnly="1" outline="0" fieldPosition="0">
        <references count="2">
          <reference field="4294967294" count="8">
            <x v="0"/>
            <x v="1"/>
            <x v="2"/>
            <x v="3"/>
            <x v="4"/>
            <x v="5"/>
            <x v="6"/>
            <x v="7"/>
          </reference>
          <reference field="22" count="1" selected="0">
            <x v="10"/>
          </reference>
        </references>
      </pivotArea>
    </format>
    <format dxfId="187">
      <pivotArea dataOnly="0" labelOnly="1" outline="0" fieldPosition="0">
        <references count="2">
          <reference field="4294967294" count="8">
            <x v="0"/>
            <x v="1"/>
            <x v="2"/>
            <x v="3"/>
            <x v="4"/>
            <x v="5"/>
            <x v="6"/>
            <x v="7"/>
          </reference>
          <reference field="22" count="1" selected="0">
            <x v="11"/>
          </reference>
        </references>
      </pivotArea>
    </format>
    <format dxfId="186">
      <pivotArea dataOnly="0" labelOnly="1" outline="0" fieldPosition="0">
        <references count="2">
          <reference field="4294967294" count="8">
            <x v="0"/>
            <x v="1"/>
            <x v="2"/>
            <x v="3"/>
            <x v="4"/>
            <x v="5"/>
            <x v="6"/>
            <x v="7"/>
          </reference>
          <reference field="22" count="1" selected="0">
            <x v="12"/>
          </reference>
        </references>
      </pivotArea>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AAFF478D-743A-1B43-B53E-1D0A7A236CD6}" name="TCD_Pièce_4" cacheId="2" applyNumberFormats="0" applyBorderFormats="0" applyFontFormats="0" applyPatternFormats="0" applyAlignmentFormats="0" applyWidthHeightFormats="1" dataCaption="Valeurs" updatedVersion="7" minRefreshableVersion="3" useAutoFormatting="1" itemPrintTitles="1" createdVersion="7" indent="0" outline="1" outlineData="1" multipleFieldFilters="0">
  <location ref="R44:AE58" firstHeaderRow="1" firstDataRow="2" firstDataCol="1"/>
  <pivotFields count="21">
    <pivotField axis="axisCol" showAll="0">
      <items count="15">
        <item x="0"/>
        <item x="1"/>
        <item x="2"/>
        <item x="3"/>
        <item x="4"/>
        <item x="5"/>
        <item x="6"/>
        <item x="7"/>
        <item x="8"/>
        <item x="9"/>
        <item x="10"/>
        <item x="11"/>
        <item x="12"/>
        <item x="13"/>
        <item t="default"/>
      </items>
    </pivotField>
    <pivotField showAll="0"/>
    <pivotField showAll="0"/>
    <pivotField showAll="0"/>
    <pivotField showAll="0"/>
    <pivotField showAll="0"/>
    <pivotField axis="axisRow" dataField="1" showAll="0">
      <items count="13">
        <item x="11"/>
        <item x="1"/>
        <item x="3"/>
        <item x="9"/>
        <item x="5"/>
        <item x="2"/>
        <item x="4"/>
        <item x="8"/>
        <item x="6"/>
        <item x="10"/>
        <item x="7"/>
        <item x="0"/>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s>
  <rowFields count="1">
    <field x="6"/>
  </rowFields>
  <rowItems count="13">
    <i>
      <x/>
    </i>
    <i>
      <x v="1"/>
    </i>
    <i>
      <x v="2"/>
    </i>
    <i>
      <x v="3"/>
    </i>
    <i>
      <x v="4"/>
    </i>
    <i>
      <x v="5"/>
    </i>
    <i>
      <x v="6"/>
    </i>
    <i>
      <x v="7"/>
    </i>
    <i>
      <x v="8"/>
    </i>
    <i>
      <x v="9"/>
    </i>
    <i>
      <x v="10"/>
    </i>
    <i>
      <x v="11"/>
    </i>
    <i t="grand">
      <x/>
    </i>
  </rowItems>
  <colFields count="1">
    <field x="0"/>
  </colFields>
  <colItems count="13">
    <i>
      <x/>
    </i>
    <i>
      <x v="1"/>
    </i>
    <i>
      <x v="2"/>
    </i>
    <i>
      <x v="3"/>
    </i>
    <i>
      <x v="5"/>
    </i>
    <i>
      <x v="6"/>
    </i>
    <i>
      <x v="7"/>
    </i>
    <i>
      <x v="8"/>
    </i>
    <i>
      <x v="9"/>
    </i>
    <i>
      <x v="10"/>
    </i>
    <i>
      <x v="11"/>
    </i>
    <i>
      <x v="12"/>
    </i>
    <i t="grand">
      <x/>
    </i>
  </colItems>
  <dataFields count="1">
    <dataField name="Nombre de Pièce _x000a_vendue 4" fld="6"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3.xml><?xml version="1.0" encoding="utf-8"?>
<pivotTableDefinition xmlns="http://schemas.openxmlformats.org/spreadsheetml/2006/main" xmlns:mc="http://schemas.openxmlformats.org/markup-compatibility/2006" xmlns:xr="http://schemas.microsoft.com/office/spreadsheetml/2014/revision" mc:Ignorable="xr" xr:uid="{7FBA2A2A-A0F8-DB4C-A9CE-BE1459401F07}" name="TCD_Pièce_3" cacheId="2" applyNumberFormats="0" applyBorderFormats="0" applyFontFormats="0" applyPatternFormats="0" applyAlignmentFormats="0" applyWidthHeightFormats="1" dataCaption="Valeurs" updatedVersion="7" minRefreshableVersion="3" useAutoFormatting="1" itemPrintTitles="1" createdVersion="7" indent="0" outline="1" outlineData="1" multipleFieldFilters="0">
  <location ref="A44:N61" firstHeaderRow="1" firstDataRow="2" firstDataCol="1"/>
  <pivotFields count="21">
    <pivotField axis="axisCol" showAll="0">
      <items count="15">
        <item x="0"/>
        <item x="1"/>
        <item x="2"/>
        <item x="3"/>
        <item x="4"/>
        <item x="5"/>
        <item x="6"/>
        <item x="7"/>
        <item x="8"/>
        <item x="9"/>
        <item x="10"/>
        <item x="11"/>
        <item x="12"/>
        <item x="13"/>
        <item t="default"/>
      </items>
    </pivotField>
    <pivotField showAll="0"/>
    <pivotField showAll="0"/>
    <pivotField showAll="0"/>
    <pivotField showAll="0"/>
    <pivotField axis="axisRow" dataField="1" showAll="0">
      <items count="16">
        <item x="14"/>
        <item x="1"/>
        <item x="4"/>
        <item x="3"/>
        <item x="13"/>
        <item x="10"/>
        <item x="2"/>
        <item x="11"/>
        <item x="8"/>
        <item x="5"/>
        <item x="9"/>
        <item x="7"/>
        <item x="12"/>
        <item x="6"/>
        <item x="0"/>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s>
  <rowFields count="1">
    <field x="5"/>
  </rowFields>
  <rowItems count="16">
    <i>
      <x/>
    </i>
    <i>
      <x v="1"/>
    </i>
    <i>
      <x v="2"/>
    </i>
    <i>
      <x v="3"/>
    </i>
    <i>
      <x v="4"/>
    </i>
    <i>
      <x v="5"/>
    </i>
    <i>
      <x v="6"/>
    </i>
    <i>
      <x v="7"/>
    </i>
    <i>
      <x v="8"/>
    </i>
    <i>
      <x v="9"/>
    </i>
    <i>
      <x v="10"/>
    </i>
    <i>
      <x v="11"/>
    </i>
    <i>
      <x v="12"/>
    </i>
    <i>
      <x v="13"/>
    </i>
    <i>
      <x v="14"/>
    </i>
    <i t="grand">
      <x/>
    </i>
  </rowItems>
  <colFields count="1">
    <field x="0"/>
  </colFields>
  <colItems count="13">
    <i>
      <x/>
    </i>
    <i>
      <x v="1"/>
    </i>
    <i>
      <x v="2"/>
    </i>
    <i>
      <x v="3"/>
    </i>
    <i>
      <x v="5"/>
    </i>
    <i>
      <x v="6"/>
    </i>
    <i>
      <x v="7"/>
    </i>
    <i>
      <x v="8"/>
    </i>
    <i>
      <x v="9"/>
    </i>
    <i>
      <x v="10"/>
    </i>
    <i>
      <x v="11"/>
    </i>
    <i>
      <x v="12"/>
    </i>
    <i t="grand">
      <x/>
    </i>
  </colItems>
  <dataFields count="1">
    <dataField name="Nombre de Pièce _x000a_vendue 3" fld="5"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4.xml><?xml version="1.0" encoding="utf-8"?>
<pivotTableDefinition xmlns="http://schemas.openxmlformats.org/spreadsheetml/2006/main" xmlns:mc="http://schemas.openxmlformats.org/markup-compatibility/2006" xmlns:xr="http://schemas.microsoft.com/office/spreadsheetml/2014/revision" mc:Ignorable="xr" xr:uid="{22D8F67C-CF6F-0B4F-9442-FC7E0011E7ED}" name="TCD_Pièce_8" cacheId="2" applyNumberFormats="0" applyBorderFormats="0" applyFontFormats="0" applyPatternFormats="0" applyAlignmentFormats="0" applyWidthHeightFormats="1" dataCaption="Valeurs" updatedVersion="7" minRefreshableVersion="3" useAutoFormatting="1" itemPrintTitles="1" createdVersion="7" indent="0" outline="1" outlineData="1" multipleFieldFilters="0">
  <location ref="R81:AE85" firstHeaderRow="1" firstDataRow="2" firstDataCol="1"/>
  <pivotFields count="21">
    <pivotField axis="axisCol" showAll="0">
      <items count="15">
        <item x="0"/>
        <item x="1"/>
        <item x="2"/>
        <item x="3"/>
        <item x="4"/>
        <item x="5"/>
        <item x="6"/>
        <item x="7"/>
        <item x="8"/>
        <item x="9"/>
        <item x="10"/>
        <item x="11"/>
        <item x="12"/>
        <item x="13"/>
        <item t="default"/>
      </items>
    </pivotField>
    <pivotField showAll="0"/>
    <pivotField showAll="0"/>
    <pivotField showAll="0"/>
    <pivotField showAll="0"/>
    <pivotField showAll="0"/>
    <pivotField showAll="0"/>
    <pivotField showAll="0"/>
    <pivotField showAll="0"/>
    <pivotField showAll="0"/>
    <pivotField axis="axisRow" dataField="1" showAll="0">
      <items count="3">
        <item x="1"/>
        <item x="0"/>
        <item t="default"/>
      </items>
    </pivotField>
    <pivotField showAll="0"/>
    <pivotField showAll="0"/>
    <pivotField showAll="0"/>
    <pivotField showAll="0"/>
    <pivotField showAll="0"/>
    <pivotField showAll="0"/>
    <pivotField showAll="0"/>
    <pivotField showAll="0"/>
    <pivotField showAll="0"/>
    <pivotField showAll="0"/>
  </pivotFields>
  <rowFields count="1">
    <field x="10"/>
  </rowFields>
  <rowItems count="3">
    <i>
      <x/>
    </i>
    <i>
      <x v="1"/>
    </i>
    <i t="grand">
      <x/>
    </i>
  </rowItems>
  <colFields count="1">
    <field x="0"/>
  </colFields>
  <colItems count="13">
    <i>
      <x/>
    </i>
    <i>
      <x v="1"/>
    </i>
    <i>
      <x v="2"/>
    </i>
    <i>
      <x v="3"/>
    </i>
    <i>
      <x v="5"/>
    </i>
    <i>
      <x v="6"/>
    </i>
    <i>
      <x v="7"/>
    </i>
    <i>
      <x v="8"/>
    </i>
    <i>
      <x v="9"/>
    </i>
    <i>
      <x v="10"/>
    </i>
    <i>
      <x v="11"/>
    </i>
    <i>
      <x v="12"/>
    </i>
    <i t="grand">
      <x/>
    </i>
  </colItems>
  <dataFields count="1">
    <dataField name="Nombre de Pièce _x000a_vendue 8" fld="10"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5.xml><?xml version="1.0" encoding="utf-8"?>
<pivotTableDefinition xmlns="http://schemas.openxmlformats.org/spreadsheetml/2006/main" xmlns:mc="http://schemas.openxmlformats.org/markup-compatibility/2006" xmlns:xr="http://schemas.microsoft.com/office/spreadsheetml/2014/revision" mc:Ignorable="xr" xr:uid="{CF62472C-DEF2-EF47-B9F0-B08EF1A898B7}" name="TCD_Pièce_7" cacheId="2" applyNumberFormats="0" applyBorderFormats="0" applyFontFormats="0" applyPatternFormats="0" applyAlignmentFormats="0" applyWidthHeightFormats="1" dataCaption="Valeurs" updatedVersion="7" minRefreshableVersion="3" useAutoFormatting="1" itemPrintTitles="1" createdVersion="7" indent="0" outline="1" outlineData="1" multipleFieldFilters="0">
  <location ref="A81:N85" firstHeaderRow="1" firstDataRow="2" firstDataCol="1"/>
  <pivotFields count="21">
    <pivotField axis="axisCol" showAll="0">
      <items count="15">
        <item x="0"/>
        <item x="1"/>
        <item x="2"/>
        <item x="3"/>
        <item x="4"/>
        <item x="5"/>
        <item x="6"/>
        <item x="7"/>
        <item x="8"/>
        <item x="9"/>
        <item x="10"/>
        <item x="11"/>
        <item x="12"/>
        <item x="13"/>
        <item t="default"/>
      </items>
    </pivotField>
    <pivotField showAll="0"/>
    <pivotField showAll="0"/>
    <pivotField showAll="0"/>
    <pivotField showAll="0"/>
    <pivotField showAll="0"/>
    <pivotField showAll="0"/>
    <pivotField showAll="0"/>
    <pivotField showAll="0"/>
    <pivotField axis="axisRow" dataField="1" showAll="0">
      <items count="3">
        <item x="1"/>
        <item x="0"/>
        <item t="default"/>
      </items>
    </pivotField>
    <pivotField showAll="0"/>
    <pivotField showAll="0"/>
    <pivotField showAll="0"/>
    <pivotField showAll="0"/>
    <pivotField showAll="0"/>
    <pivotField showAll="0"/>
    <pivotField showAll="0"/>
    <pivotField showAll="0"/>
    <pivotField showAll="0"/>
    <pivotField showAll="0"/>
    <pivotField showAll="0"/>
  </pivotFields>
  <rowFields count="1">
    <field x="9"/>
  </rowFields>
  <rowItems count="3">
    <i>
      <x/>
    </i>
    <i>
      <x v="1"/>
    </i>
    <i t="grand">
      <x/>
    </i>
  </rowItems>
  <colFields count="1">
    <field x="0"/>
  </colFields>
  <colItems count="13">
    <i>
      <x/>
    </i>
    <i>
      <x v="1"/>
    </i>
    <i>
      <x v="2"/>
    </i>
    <i>
      <x v="3"/>
    </i>
    <i>
      <x v="5"/>
    </i>
    <i>
      <x v="6"/>
    </i>
    <i>
      <x v="7"/>
    </i>
    <i>
      <x v="8"/>
    </i>
    <i>
      <x v="9"/>
    </i>
    <i>
      <x v="10"/>
    </i>
    <i>
      <x v="11"/>
    </i>
    <i>
      <x v="12"/>
    </i>
    <i t="grand">
      <x/>
    </i>
  </colItems>
  <dataFields count="1">
    <dataField name="Nombre de Pièce _x000a_vendue 7" fld="9"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6.xml><?xml version="1.0" encoding="utf-8"?>
<pivotTableDefinition xmlns="http://schemas.openxmlformats.org/spreadsheetml/2006/main" xmlns:mc="http://schemas.openxmlformats.org/markup-compatibility/2006" xmlns:xr="http://schemas.microsoft.com/office/spreadsheetml/2014/revision" mc:Ignorable="xr" xr:uid="{844C41C2-90B8-0547-836F-66CD3529AF61}" name="TCD_Pièce_2" cacheId="2" dataOnRows="1" applyNumberFormats="0" applyBorderFormats="0" applyFontFormats="0" applyPatternFormats="0" applyAlignmentFormats="0" applyWidthHeightFormats="1" dataCaption="Valeurs" updatedVersion="7" minRefreshableVersion="3" useAutoFormatting="1" itemPrintTitles="1" createdVersion="7" indent="0" outline="1" outlineData="1" multipleFieldFilters="0">
  <location ref="R3:AE28" firstHeaderRow="1" firstDataRow="2" firstDataCol="1"/>
  <pivotFields count="21">
    <pivotField axis="axisCol" showAll="0" defaultSubtotal="0">
      <items count="14">
        <item x="0"/>
        <item x="1"/>
        <item x="2"/>
        <item x="3"/>
        <item x="4"/>
        <item x="5"/>
        <item x="6"/>
        <item x="7"/>
        <item x="8"/>
        <item x="9"/>
        <item x="10"/>
        <item x="11"/>
        <item x="12"/>
        <item x="13"/>
      </items>
    </pivotField>
    <pivotField showAll="0"/>
    <pivotField showAll="0"/>
    <pivotField showAll="0"/>
    <pivotField axis="axisRow" dataField="1" showAll="0">
      <items count="24">
        <item x="8"/>
        <item x="2"/>
        <item x="19"/>
        <item x="9"/>
        <item x="18"/>
        <item x="14"/>
        <item x="16"/>
        <item x="7"/>
        <item x="13"/>
        <item x="20"/>
        <item x="21"/>
        <item x="5"/>
        <item x="10"/>
        <item x="22"/>
        <item x="17"/>
        <item x="3"/>
        <item x="11"/>
        <item x="6"/>
        <item x="15"/>
        <item x="12"/>
        <item x="4"/>
        <item x="0"/>
        <item x="1"/>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s>
  <rowFields count="1">
    <field x="4"/>
  </rowFields>
  <rowItems count="24">
    <i>
      <x/>
    </i>
    <i>
      <x v="1"/>
    </i>
    <i>
      <x v="2"/>
    </i>
    <i>
      <x v="3"/>
    </i>
    <i>
      <x v="4"/>
    </i>
    <i>
      <x v="5"/>
    </i>
    <i>
      <x v="6"/>
    </i>
    <i>
      <x v="7"/>
    </i>
    <i>
      <x v="8"/>
    </i>
    <i>
      <x v="9"/>
    </i>
    <i>
      <x v="10"/>
    </i>
    <i>
      <x v="11"/>
    </i>
    <i>
      <x v="12"/>
    </i>
    <i>
      <x v="13"/>
    </i>
    <i>
      <x v="14"/>
    </i>
    <i>
      <x v="15"/>
    </i>
    <i>
      <x v="16"/>
    </i>
    <i>
      <x v="17"/>
    </i>
    <i>
      <x v="18"/>
    </i>
    <i>
      <x v="19"/>
    </i>
    <i>
      <x v="20"/>
    </i>
    <i>
      <x v="21"/>
    </i>
    <i>
      <x v="22"/>
    </i>
    <i t="grand">
      <x/>
    </i>
  </rowItems>
  <colFields count="1">
    <field x="0"/>
  </colFields>
  <colItems count="13">
    <i>
      <x/>
    </i>
    <i>
      <x v="1"/>
    </i>
    <i>
      <x v="2"/>
    </i>
    <i>
      <x v="3"/>
    </i>
    <i>
      <x v="5"/>
    </i>
    <i>
      <x v="6"/>
    </i>
    <i>
      <x v="7"/>
    </i>
    <i>
      <x v="8"/>
    </i>
    <i>
      <x v="9"/>
    </i>
    <i>
      <x v="10"/>
    </i>
    <i>
      <x v="11"/>
    </i>
    <i>
      <x v="12"/>
    </i>
    <i t="grand">
      <x/>
    </i>
  </colItems>
  <dataFields count="1">
    <dataField name="Nombre de Pièce _x000a_vendue 2" fld="4"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7.xml><?xml version="1.0" encoding="utf-8"?>
<pivotTableDefinition xmlns="http://schemas.openxmlformats.org/spreadsheetml/2006/main" xmlns:mc="http://schemas.openxmlformats.org/markup-compatibility/2006" xmlns:xr="http://schemas.microsoft.com/office/spreadsheetml/2014/revision" mc:Ignorable="xr" xr:uid="{BDE5B783-E55F-F244-B268-B081F14AABF7}" name="TCD_Pièce_6" cacheId="2" applyNumberFormats="0" applyBorderFormats="0" applyFontFormats="0" applyPatternFormats="0" applyAlignmentFormats="0" applyWidthHeightFormats="1" dataCaption="Valeurs" updatedVersion="7" minRefreshableVersion="3" useAutoFormatting="1" itemPrintTitles="1" createdVersion="7" indent="0" outline="1" outlineData="1" multipleFieldFilters="0">
  <location ref="R67:AE75" firstHeaderRow="1" firstDataRow="2" firstDataCol="1"/>
  <pivotFields count="21">
    <pivotField axis="axisCol" showAll="0">
      <items count="15">
        <item x="0"/>
        <item x="1"/>
        <item x="2"/>
        <item x="3"/>
        <item x="4"/>
        <item x="5"/>
        <item x="6"/>
        <item x="7"/>
        <item x="8"/>
        <item x="9"/>
        <item x="10"/>
        <item x="11"/>
        <item x="12"/>
        <item x="13"/>
        <item t="default"/>
      </items>
    </pivotField>
    <pivotField showAll="0"/>
    <pivotField showAll="0"/>
    <pivotField showAll="0"/>
    <pivotField showAll="0"/>
    <pivotField showAll="0"/>
    <pivotField showAll="0"/>
    <pivotField showAll="0"/>
    <pivotField axis="axisRow" dataField="1" showAll="0">
      <items count="7">
        <item x="1"/>
        <item x="2"/>
        <item x="4"/>
        <item x="5"/>
        <item x="3"/>
        <item x="0"/>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s>
  <rowFields count="1">
    <field x="8"/>
  </rowFields>
  <rowItems count="7">
    <i>
      <x/>
    </i>
    <i>
      <x v="1"/>
    </i>
    <i>
      <x v="2"/>
    </i>
    <i>
      <x v="3"/>
    </i>
    <i>
      <x v="4"/>
    </i>
    <i>
      <x v="5"/>
    </i>
    <i t="grand">
      <x/>
    </i>
  </rowItems>
  <colFields count="1">
    <field x="0"/>
  </colFields>
  <colItems count="13">
    <i>
      <x/>
    </i>
    <i>
      <x v="1"/>
    </i>
    <i>
      <x v="2"/>
    </i>
    <i>
      <x v="3"/>
    </i>
    <i>
      <x v="5"/>
    </i>
    <i>
      <x v="6"/>
    </i>
    <i>
      <x v="7"/>
    </i>
    <i>
      <x v="8"/>
    </i>
    <i>
      <x v="9"/>
    </i>
    <i>
      <x v="10"/>
    </i>
    <i>
      <x v="11"/>
    </i>
    <i>
      <x v="12"/>
    </i>
    <i t="grand">
      <x/>
    </i>
  </colItems>
  <dataFields count="1">
    <dataField name="Nombre de Pièce _x000a_vendue 6" fld="8"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8.xml><?xml version="1.0" encoding="utf-8"?>
<pivotTableDefinition xmlns="http://schemas.openxmlformats.org/spreadsheetml/2006/main" xmlns:mc="http://schemas.openxmlformats.org/markup-compatibility/2006" xmlns:xr="http://schemas.microsoft.com/office/spreadsheetml/2014/revision" mc:Ignorable="xr" xr:uid="{98DDFAC4-0872-9544-AE67-21E1310EB7FC}" name="TCD_Pièce_1" cacheId="2" dataOnRows="1" applyNumberFormats="0" applyBorderFormats="0" applyFontFormats="0" applyPatternFormats="0" applyAlignmentFormats="0" applyWidthHeightFormats="1" dataCaption="Valeurs" updatedVersion="7" minRefreshableVersion="3" useAutoFormatting="1" itemPrintTitles="1" createdVersion="7" indent="0" outline="1" outlineData="1" multipleFieldFilters="0">
  <location ref="A3:N39" firstHeaderRow="1" firstDataRow="2" firstDataCol="1"/>
  <pivotFields count="21">
    <pivotField axis="axisCol" showAll="0">
      <items count="15">
        <item x="0"/>
        <item x="1"/>
        <item x="2"/>
        <item x="3"/>
        <item x="4"/>
        <item x="5"/>
        <item x="6"/>
        <item x="7"/>
        <item x="8"/>
        <item x="9"/>
        <item x="10"/>
        <item x="11"/>
        <item x="12"/>
        <item x="13"/>
        <item t="default"/>
      </items>
    </pivotField>
    <pivotField showAll="0"/>
    <pivotField showAll="0"/>
    <pivotField axis="axisRow" dataField="1" showAll="0">
      <items count="35">
        <item x="19"/>
        <item x="18"/>
        <item x="31"/>
        <item x="1"/>
        <item x="12"/>
        <item x="29"/>
        <item x="33"/>
        <item x="2"/>
        <item x="14"/>
        <item x="24"/>
        <item x="26"/>
        <item x="17"/>
        <item x="25"/>
        <item x="22"/>
        <item x="9"/>
        <item x="6"/>
        <item x="16"/>
        <item x="23"/>
        <item x="21"/>
        <item x="15"/>
        <item x="8"/>
        <item x="0"/>
        <item x="32"/>
        <item x="5"/>
        <item x="7"/>
        <item x="20"/>
        <item x="28"/>
        <item x="13"/>
        <item x="11"/>
        <item x="30"/>
        <item x="27"/>
        <item x="4"/>
        <item x="10"/>
        <item x="3"/>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s>
  <rowFields count="1">
    <field x="3"/>
  </rowFields>
  <rowItems count="35">
    <i>
      <x/>
    </i>
    <i>
      <x v="1"/>
    </i>
    <i>
      <x v="2"/>
    </i>
    <i>
      <x v="3"/>
    </i>
    <i>
      <x v="4"/>
    </i>
    <i>
      <x v="5"/>
    </i>
    <i>
      <x v="6"/>
    </i>
    <i>
      <x v="7"/>
    </i>
    <i>
      <x v="8"/>
    </i>
    <i>
      <x v="9"/>
    </i>
    <i>
      <x v="10"/>
    </i>
    <i>
      <x v="11"/>
    </i>
    <i>
      <x v="12"/>
    </i>
    <i>
      <x v="13"/>
    </i>
    <i>
      <x v="14"/>
    </i>
    <i>
      <x v="15"/>
    </i>
    <i>
      <x v="16"/>
    </i>
    <i>
      <x v="17"/>
    </i>
    <i>
      <x v="18"/>
    </i>
    <i>
      <x v="19"/>
    </i>
    <i>
      <x v="20"/>
    </i>
    <i>
      <x v="21"/>
    </i>
    <i>
      <x v="22"/>
    </i>
    <i>
      <x v="23"/>
    </i>
    <i>
      <x v="24"/>
    </i>
    <i>
      <x v="25"/>
    </i>
    <i>
      <x v="26"/>
    </i>
    <i>
      <x v="27"/>
    </i>
    <i>
      <x v="28"/>
    </i>
    <i>
      <x v="29"/>
    </i>
    <i>
      <x v="30"/>
    </i>
    <i>
      <x v="31"/>
    </i>
    <i>
      <x v="32"/>
    </i>
    <i>
      <x v="33"/>
    </i>
    <i t="grand">
      <x/>
    </i>
  </rowItems>
  <colFields count="1">
    <field x="0"/>
  </colFields>
  <colItems count="13">
    <i>
      <x/>
    </i>
    <i>
      <x v="1"/>
    </i>
    <i>
      <x v="2"/>
    </i>
    <i>
      <x v="3"/>
    </i>
    <i>
      <x v="5"/>
    </i>
    <i>
      <x v="6"/>
    </i>
    <i>
      <x v="7"/>
    </i>
    <i>
      <x v="8"/>
    </i>
    <i>
      <x v="9"/>
    </i>
    <i>
      <x v="10"/>
    </i>
    <i>
      <x v="11"/>
    </i>
    <i>
      <x v="12"/>
    </i>
    <i t="grand">
      <x/>
    </i>
  </colItems>
  <dataFields count="1">
    <dataField name="Nombre de Pièce _x000a_vendue 1" fld="3" subtotal="count" baseField="0" baseItem="0"/>
  </dataFields>
  <formats count="3">
    <format dxfId="123">
      <pivotArea outline="0" collapsedLevelsAreSubtotals="1" fieldPosition="0"/>
    </format>
    <format dxfId="122">
      <pivotArea dataOnly="0" labelOnly="1" fieldPosition="0">
        <references count="1">
          <reference field="3" count="0"/>
        </references>
      </pivotArea>
    </format>
    <format dxfId="121">
      <pivotArea outline="0" collapsedLevelsAreSubtotals="1"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9.xml><?xml version="1.0" encoding="utf-8"?>
<pivotTableDefinition xmlns="http://schemas.openxmlformats.org/spreadsheetml/2006/main" xmlns:mc="http://schemas.openxmlformats.org/markup-compatibility/2006" xmlns:xr="http://schemas.microsoft.com/office/spreadsheetml/2014/revision" mc:Ignorable="xr" xr:uid="{F790F3A8-36EA-234C-8AD8-14C152C3CBE9}" name="TCD_Pièce_5" cacheId="2" applyNumberFormats="0" applyBorderFormats="0" applyFontFormats="0" applyPatternFormats="0" applyAlignmentFormats="0" applyWidthHeightFormats="1" dataCaption="Valeurs" updatedVersion="7" minRefreshableVersion="3" useAutoFormatting="1" itemPrintTitles="1" createdVersion="7" indent="0" outline="1" outlineData="1" multipleFieldFilters="0">
  <location ref="A67:N75" firstHeaderRow="1" firstDataRow="2" firstDataCol="1"/>
  <pivotFields count="21">
    <pivotField axis="axisCol" showAll="0">
      <items count="15">
        <item x="0"/>
        <item x="1"/>
        <item x="2"/>
        <item x="3"/>
        <item x="4"/>
        <item x="5"/>
        <item x="6"/>
        <item x="7"/>
        <item x="8"/>
        <item x="9"/>
        <item x="10"/>
        <item x="11"/>
        <item x="12"/>
        <item x="13"/>
        <item t="default"/>
      </items>
    </pivotField>
    <pivotField showAll="0"/>
    <pivotField showAll="0"/>
    <pivotField showAll="0"/>
    <pivotField showAll="0"/>
    <pivotField showAll="0"/>
    <pivotField showAll="0"/>
    <pivotField axis="axisRow" dataField="1" showAll="0">
      <items count="7">
        <item x="1"/>
        <item x="3"/>
        <item x="4"/>
        <item x="2"/>
        <item x="5"/>
        <item x="0"/>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s>
  <rowFields count="1">
    <field x="7"/>
  </rowFields>
  <rowItems count="7">
    <i>
      <x/>
    </i>
    <i>
      <x v="1"/>
    </i>
    <i>
      <x v="2"/>
    </i>
    <i>
      <x v="3"/>
    </i>
    <i>
      <x v="4"/>
    </i>
    <i>
      <x v="5"/>
    </i>
    <i t="grand">
      <x/>
    </i>
  </rowItems>
  <colFields count="1">
    <field x="0"/>
  </colFields>
  <colItems count="13">
    <i>
      <x/>
    </i>
    <i>
      <x v="1"/>
    </i>
    <i>
      <x v="2"/>
    </i>
    <i>
      <x v="3"/>
    </i>
    <i>
      <x v="5"/>
    </i>
    <i>
      <x v="6"/>
    </i>
    <i>
      <x v="7"/>
    </i>
    <i>
      <x v="8"/>
    </i>
    <i>
      <x v="9"/>
    </i>
    <i>
      <x v="10"/>
    </i>
    <i>
      <x v="11"/>
    </i>
    <i>
      <x v="12"/>
    </i>
    <i t="grand">
      <x/>
    </i>
  </colItems>
  <dataFields count="1">
    <dataField name="Nombre de Pièce _x000a_vendue 5" fld="7"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10.xml><?xml version="1.0" encoding="utf-8"?>
<pivotTableDefinition xmlns="http://schemas.openxmlformats.org/spreadsheetml/2006/main" xmlns:mc="http://schemas.openxmlformats.org/markup-compatibility/2006" xmlns:xr="http://schemas.microsoft.com/office/spreadsheetml/2014/revision" mc:Ignorable="xr" xr:uid="{884B9CDB-023A-AB41-A40B-D28B4EE2B61E}" name="TCD_depenses" cacheId="0" dataOnRows="1" applyNumberFormats="0" applyBorderFormats="0" applyFontFormats="0" applyPatternFormats="0" applyAlignmentFormats="0" applyWidthHeightFormats="1" dataCaption="Valeurs" updatedVersion="7" minRefreshableVersion="3" useAutoFormatting="1" itemPrintTitles="1" createdVersion="7" indent="0" outline="1" outlineData="1" multipleFieldFilters="0">
  <location ref="A2:N14" firstHeaderRow="1" firstDataRow="2" firstDataCol="1"/>
  <pivotFields count="34">
    <pivotField axis="axisCol" showAll="0">
      <items count="15">
        <item x="0"/>
        <item x="1"/>
        <item x="2"/>
        <item x="3"/>
        <item x="4"/>
        <item x="5"/>
        <item x="6"/>
        <item x="7"/>
        <item x="8"/>
        <item x="9"/>
        <item x="10"/>
        <item x="11"/>
        <item x="12"/>
        <item x="13"/>
        <item t="default"/>
      </items>
    </pivotField>
    <pivotField showAll="0"/>
    <pivotField showAll="0"/>
    <pivotField axis="axisRow" showAll="0">
      <items count="11">
        <item x="3"/>
        <item x="5"/>
        <item x="6"/>
        <item x="7"/>
        <item x="1"/>
        <item x="2"/>
        <item x="0"/>
        <item x="4"/>
        <item x="9"/>
        <item x="8"/>
        <item t="default"/>
      </items>
    </pivotField>
    <pivotField showAll="0"/>
    <pivotField dataField="1" showAll="0"/>
    <pivotField showAll="0"/>
    <pivotField numFmtId="176"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items count="7">
        <item sd="0" x="0"/>
        <item x="1"/>
        <item x="2"/>
        <item x="3"/>
        <item sd="0" x="4"/>
        <item sd="0" x="5"/>
        <item t="default"/>
      </items>
    </pivotField>
    <pivotField showAll="0">
      <items count="5">
        <item sd="0" x="0"/>
        <item x="1"/>
        <item x="2"/>
        <item sd="0" x="3"/>
        <item t="default"/>
      </items>
    </pivotField>
  </pivotFields>
  <rowFields count="1">
    <field x="3"/>
  </rowFields>
  <rowItems count="11">
    <i>
      <x/>
    </i>
    <i>
      <x v="1"/>
    </i>
    <i>
      <x v="2"/>
    </i>
    <i>
      <x v="3"/>
    </i>
    <i>
      <x v="4"/>
    </i>
    <i>
      <x v="5"/>
    </i>
    <i>
      <x v="6"/>
    </i>
    <i>
      <x v="7"/>
    </i>
    <i>
      <x v="8"/>
    </i>
    <i>
      <x v="9"/>
    </i>
    <i t="grand">
      <x/>
    </i>
  </rowItems>
  <colFields count="1">
    <field x="0"/>
  </colFields>
  <colItems count="13">
    <i>
      <x/>
    </i>
    <i>
      <x v="1"/>
    </i>
    <i>
      <x v="2"/>
    </i>
    <i>
      <x v="3"/>
    </i>
    <i>
      <x v="5"/>
    </i>
    <i>
      <x v="6"/>
    </i>
    <i>
      <x v="7"/>
    </i>
    <i>
      <x v="8"/>
    </i>
    <i>
      <x v="9"/>
    </i>
    <i>
      <x v="10"/>
    </i>
    <i>
      <x v="11"/>
    </i>
    <i>
      <x v="12"/>
    </i>
    <i t="grand">
      <x/>
    </i>
  </colItems>
  <dataFields count="1">
    <dataField name="Somme de Montant TTC" fld="5" baseField="0" baseItem="0"/>
  </dataFields>
  <formats count="10">
    <format dxfId="52">
      <pivotArea type="all" dataOnly="0" outline="0" fieldPosition="0"/>
    </format>
    <format dxfId="51">
      <pivotArea outline="0" collapsedLevelsAreSubtotals="1" fieldPosition="0"/>
    </format>
    <format dxfId="50">
      <pivotArea type="origin" dataOnly="0" labelOnly="1" outline="0" fieldPosition="0"/>
    </format>
    <format dxfId="49">
      <pivotArea field="0" type="button" dataOnly="0" labelOnly="1" outline="0" axis="axisCol" fieldPosition="0"/>
    </format>
    <format dxfId="48">
      <pivotArea type="topRight" dataOnly="0" labelOnly="1" outline="0" fieldPosition="0"/>
    </format>
    <format dxfId="47">
      <pivotArea field="3" type="button" dataOnly="0" labelOnly="1" outline="0" axis="axisRow" fieldPosition="0"/>
    </format>
    <format dxfId="46">
      <pivotArea dataOnly="0" labelOnly="1" fieldPosition="0">
        <references count="1">
          <reference field="3" count="0"/>
        </references>
      </pivotArea>
    </format>
    <format dxfId="45">
      <pivotArea dataOnly="0" labelOnly="1" grandRow="1" outline="0" fieldPosition="0"/>
    </format>
    <format dxfId="44">
      <pivotArea dataOnly="0" labelOnly="1" fieldPosition="0">
        <references count="1">
          <reference field="0" count="12">
            <x v="0"/>
            <x v="1"/>
            <x v="2"/>
            <x v="3"/>
            <x v="5"/>
            <x v="6"/>
            <x v="7"/>
            <x v="8"/>
            <x v="9"/>
            <x v="10"/>
            <x v="11"/>
            <x v="12"/>
          </reference>
        </references>
      </pivotArea>
    </format>
    <format dxfId="43">
      <pivotArea dataOnly="0" labelOnly="1" grandCol="1" outline="0"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11.xml><?xml version="1.0" encoding="utf-8"?>
<pivotTableDefinition xmlns="http://schemas.openxmlformats.org/spreadsheetml/2006/main" xmlns:mc="http://schemas.openxmlformats.org/markup-compatibility/2006" xmlns:xr="http://schemas.microsoft.com/office/spreadsheetml/2014/revision" mc:Ignorable="xr" xr:uid="{13E59DC4-39BA-8E47-9B9A-615A5F3C5129}" name="TCD_recettes" cacheId="2" applyNumberFormats="0" applyBorderFormats="0" applyFontFormats="0" applyPatternFormats="0" applyAlignmentFormats="0" applyWidthHeightFormats="1" dataCaption="Valeurs" updatedVersion="7" minRefreshableVersion="3" useAutoFormatting="1" itemPrintTitles="1" createdVersion="7" indent="0" outline="1" outlineData="1" multipleFieldFilters="0">
  <location ref="A3:N7" firstHeaderRow="1" firstDataRow="2" firstDataCol="1"/>
  <pivotFields count="21">
    <pivotField axis="axisCol" showAll="0" insertBlankRow="1">
      <items count="15">
        <item x="0"/>
        <item x="1"/>
        <item x="2"/>
        <item x="3"/>
        <item x="4"/>
        <item x="5"/>
        <item x="6"/>
        <item x="7"/>
        <item x="8"/>
        <item x="9"/>
        <item x="10"/>
        <item x="11"/>
        <item x="12"/>
        <item x="13"/>
        <item t="default"/>
      </items>
    </pivotField>
    <pivotField showAll="0" insertBlankRow="1"/>
    <pivotField showAll="0" insertBlankRow="1"/>
    <pivotField showAll="0" insertBlankRow="1"/>
    <pivotField showAll="0" insertBlankRow="1"/>
    <pivotField showAll="0" insertBlankRow="1"/>
    <pivotField showAll="0" insertBlankRow="1"/>
    <pivotField showAll="0" insertBlankRow="1"/>
    <pivotField showAll="0" insertBlankRow="1"/>
    <pivotField showAll="0" insertBlankRow="1"/>
    <pivotField showAll="0" insertBlankRow="1"/>
    <pivotField showAll="0" insertBlankRow="1"/>
    <pivotField showAll="0" insertBlankRow="1"/>
    <pivotField showAll="0" insertBlankRow="1"/>
    <pivotField showAll="0" insertBlankRow="1"/>
    <pivotField showAll="0" insertBlankRow="1"/>
    <pivotField axis="axisRow" showAll="0" insertBlankRow="1">
      <items count="4">
        <item x="0"/>
        <item x="1"/>
        <item m="1" x="2"/>
        <item t="default"/>
      </items>
    </pivotField>
    <pivotField dataField="1" showAll="0" insertBlankRow="1"/>
    <pivotField showAll="0" insertBlankRow="1"/>
    <pivotField showAll="0" insertBlankRow="1"/>
    <pivotField showAll="0" insertBlankRow="1"/>
  </pivotFields>
  <rowFields count="1">
    <field x="16"/>
  </rowFields>
  <rowItems count="3">
    <i>
      <x/>
    </i>
    <i>
      <x v="1"/>
    </i>
    <i t="grand">
      <x/>
    </i>
  </rowItems>
  <colFields count="1">
    <field x="0"/>
  </colFields>
  <colItems count="13">
    <i>
      <x/>
    </i>
    <i>
      <x v="1"/>
    </i>
    <i>
      <x v="2"/>
    </i>
    <i>
      <x v="3"/>
    </i>
    <i>
      <x v="5"/>
    </i>
    <i>
      <x v="6"/>
    </i>
    <i>
      <x v="7"/>
    </i>
    <i>
      <x v="8"/>
    </i>
    <i>
      <x v="9"/>
    </i>
    <i>
      <x v="10"/>
    </i>
    <i>
      <x v="11"/>
    </i>
    <i>
      <x v="12"/>
    </i>
    <i t="grand">
      <x/>
    </i>
  </colItems>
  <dataFields count="1">
    <dataField name="Somme de Montant" fld="17" baseField="0" baseItem="0" numFmtId="3"/>
  </dataFields>
  <formats count="44">
    <format dxfId="96">
      <pivotArea type="all" dataOnly="0" outline="0" fieldPosition="0"/>
    </format>
    <format dxfId="95">
      <pivotArea type="all" dataOnly="0" outline="0" fieldPosition="0"/>
    </format>
    <format dxfId="94">
      <pivotArea grandRow="1" outline="0" collapsedLevelsAreSubtotals="1" fieldPosition="0"/>
    </format>
    <format dxfId="93">
      <pivotArea dataOnly="0" labelOnly="1" grandRow="1" outline="0" fieldPosition="0"/>
    </format>
    <format dxfId="92">
      <pivotArea dataOnly="0" labelOnly="1" fieldPosition="0">
        <references count="1">
          <reference field="16" count="0"/>
        </references>
      </pivotArea>
    </format>
    <format dxfId="91">
      <pivotArea dataOnly="0" labelOnly="1" grandCol="1" outline="0" fieldPosition="0"/>
    </format>
    <format dxfId="90">
      <pivotArea dataOnly="0" labelOnly="1" fieldPosition="0">
        <references count="1">
          <reference field="16" count="0"/>
        </references>
      </pivotArea>
    </format>
    <format dxfId="89">
      <pivotArea dataOnly="0" labelOnly="1" grandCol="1" outline="0" fieldPosition="0"/>
    </format>
    <format dxfId="88">
      <pivotArea dataOnly="0" outline="0" fieldPosition="0">
        <references count="1">
          <reference field="16" count="0"/>
        </references>
      </pivotArea>
    </format>
    <format dxfId="87">
      <pivotArea dataOnly="0" labelOnly="1" fieldPosition="0">
        <references count="1">
          <reference field="16" count="0"/>
        </references>
      </pivotArea>
    </format>
    <format dxfId="86">
      <pivotArea dataOnly="0" labelOnly="1" grandCol="1" outline="0" fieldPosition="0"/>
    </format>
    <format dxfId="85">
      <pivotArea dataOnly="0" labelOnly="1" fieldPosition="0">
        <references count="1">
          <reference field="16" count="0"/>
        </references>
      </pivotArea>
    </format>
    <format dxfId="84">
      <pivotArea dataOnly="0" labelOnly="1" grandCol="1" outline="0" fieldPosition="0"/>
    </format>
    <format dxfId="83">
      <pivotArea outline="0" collapsedLevelsAreSubtotals="1" fieldPosition="0">
        <references count="1">
          <reference field="16" count="0" selected="0"/>
        </references>
      </pivotArea>
    </format>
    <format dxfId="82">
      <pivotArea field="16" type="button" dataOnly="0" labelOnly="1" outline="0" axis="axisRow" fieldPosition="0"/>
    </format>
    <format dxfId="81">
      <pivotArea dataOnly="0" labelOnly="1" fieldPosition="0">
        <references count="1">
          <reference field="16" count="0"/>
        </references>
      </pivotArea>
    </format>
    <format dxfId="80">
      <pivotArea outline="0" collapsedLevelsAreSubtotals="1" fieldPosition="0">
        <references count="1">
          <reference field="16" count="0" selected="0"/>
        </references>
      </pivotArea>
    </format>
    <format dxfId="79">
      <pivotArea dataOnly="0" labelOnly="1" fieldPosition="0">
        <references count="1">
          <reference field="16" count="0"/>
        </references>
      </pivotArea>
    </format>
    <format dxfId="78">
      <pivotArea grandCol="1" outline="0" collapsedLevelsAreSubtotals="1" fieldPosition="0"/>
    </format>
    <format dxfId="77">
      <pivotArea type="topRight" dataOnly="0" labelOnly="1" outline="0" fieldPosition="0"/>
    </format>
    <format dxfId="76">
      <pivotArea dataOnly="0" labelOnly="1" grandCol="1" outline="0" fieldPosition="0"/>
    </format>
    <format dxfId="75">
      <pivotArea dataOnly="0" labelOnly="1" grandCol="1" outline="0" fieldPosition="0"/>
    </format>
    <format dxfId="74">
      <pivotArea outline="0" collapsedLevelsAreSubtotals="1" fieldPosition="0"/>
    </format>
    <format dxfId="73">
      <pivotArea dataOnly="0" labelOnly="1" grandCol="1" outline="0" fieldPosition="0"/>
    </format>
    <format dxfId="72">
      <pivotArea dataOnly="0" labelOnly="1" fieldPosition="0">
        <references count="1">
          <reference field="16" count="0"/>
        </references>
      </pivotArea>
    </format>
    <format dxfId="71">
      <pivotArea dataOnly="0" labelOnly="1" fieldPosition="0">
        <references count="1">
          <reference field="16" count="0"/>
        </references>
      </pivotArea>
    </format>
    <format dxfId="70">
      <pivotArea dataOnly="0" labelOnly="1" grandRow="1" outline="0" fieldPosition="0"/>
    </format>
    <format dxfId="69">
      <pivotArea outline="0" collapsedLevelsAreSubtotals="1" fieldPosition="0"/>
    </format>
    <format dxfId="68">
      <pivotArea dataOnly="0" labelOnly="1" fieldPosition="0">
        <references count="1">
          <reference field="16" count="0"/>
        </references>
      </pivotArea>
    </format>
    <format dxfId="67">
      <pivotArea dataOnly="0" labelOnly="1" grandRow="1" outline="0" fieldPosition="0"/>
    </format>
    <format dxfId="66">
      <pivotArea outline="0" collapsedLevelsAreSubtotals="1" fieldPosition="0"/>
    </format>
    <format dxfId="65">
      <pivotArea dataOnly="0" labelOnly="1" fieldPosition="0">
        <references count="1">
          <reference field="16" count="0"/>
        </references>
      </pivotArea>
    </format>
    <format dxfId="64">
      <pivotArea dataOnly="0" labelOnly="1" grandRow="1" outline="0" fieldPosition="0"/>
    </format>
    <format dxfId="63">
      <pivotArea field="16" type="button" dataOnly="0" labelOnly="1" outline="0" axis="axisRow" fieldPosition="0"/>
    </format>
    <format dxfId="62">
      <pivotArea dataOnly="0" labelOnly="1" grandCol="1" outline="0" fieldPosition="0"/>
    </format>
    <format dxfId="61">
      <pivotArea field="16" type="button" dataOnly="0" labelOnly="1" outline="0" axis="axisRow" fieldPosition="0"/>
    </format>
    <format dxfId="60">
      <pivotArea dataOnly="0" labelOnly="1" grandCol="1" outline="0" fieldPosition="0"/>
    </format>
    <format dxfId="59">
      <pivotArea field="0" type="button" dataOnly="0" labelOnly="1" outline="0" axis="axisCol" fieldPosition="0"/>
    </format>
    <format dxfId="58">
      <pivotArea field="0" type="button" dataOnly="0" labelOnly="1" outline="0" axis="axisCol" fieldPosition="0"/>
    </format>
    <format dxfId="57">
      <pivotArea field="16" type="button" dataOnly="0" labelOnly="1" outline="0" axis="axisRow" fieldPosition="0"/>
    </format>
    <format dxfId="56">
      <pivotArea field="16" type="button" dataOnly="0" labelOnly="1" outline="0" axis="axisRow" fieldPosition="0"/>
    </format>
    <format dxfId="55">
      <pivotArea field="0" dataOnly="0" labelOnly="1" grandCol="1" outline="0" axis="axisCol" fieldPosition="0">
        <references count="1">
          <reference field="4294967294" count="1" selected="0">
            <x v="0"/>
          </reference>
        </references>
      </pivotArea>
    </format>
    <format dxfId="54">
      <pivotArea dataOnly="0" labelOnly="1" grandCol="1" outline="0" fieldPosition="0"/>
    </format>
    <format dxfId="53">
      <pivotArea dataOnly="0" labelOnly="1" grandCol="1" outline="0" fieldPosition="0"/>
    </format>
  </formats>
  <pivotTableStyleInfo name="PivotStyleMedium13"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InsertBlankRowDefault="1"/>
    </ext>
  </extLst>
</pivotTableDefinitio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5269E0A1-A48B-174F-84FC-53F16556E2BA}" name="t_recettes5" displayName="t_recettes5" ref="A5:V173" totalsRowShown="0" headerRowBorderDxfId="185" tableBorderDxfId="184" totalsRowBorderDxfId="183">
  <autoFilter ref="A5:V173" xr:uid="{00000000-0009-0000-0100-000003000000}"/>
  <tableColumns count="22">
    <tableColumn id="22" xr3:uid="{5A7FBE07-F454-D849-A98A-F1662AEC512E}" name="Références" dataDxfId="182" dataCellStyle="Normal 2">
      <calculatedColumnFormula>Paramétrage!A2</calculatedColumnFormula>
    </tableColumn>
    <tableColumn id="1" xr3:uid="{D712DC09-7FA0-8448-B19F-5D302A8C3EEF}" name="Date" dataDxfId="181" dataCellStyle="Normal 2"/>
    <tableColumn id="2" xr3:uid="{08742708-6D35-C145-9A95-48812EF94E61}" name="Réf. de la pièce comptable" dataDxfId="180" dataCellStyle="Normal 2"/>
    <tableColumn id="3" xr3:uid="{9F6CBBB8-3D14-3543-8C61-71E9E702A8E6}" name="Client" dataDxfId="179" dataCellStyle="Normal 2"/>
    <tableColumn id="4" xr3:uid="{3CFA72D5-538D-3E48-99D7-3D91B745F4E1}" name="Pièce _x000a_vendue 1" dataDxfId="178" dataCellStyle="Normal 2"/>
    <tableColumn id="5" xr3:uid="{A52381A2-62DB-9841-9EE6-6FA6D64C8880}" name="Pièce _x000a_vendue 2" dataDxfId="177" dataCellStyle="Normal 2"/>
    <tableColumn id="6" xr3:uid="{5066525A-7626-0D46-90AD-E3AF6C527E03}" name="Pièce _x000a_vendue 3" dataDxfId="176" dataCellStyle="Normal 2"/>
    <tableColumn id="7" xr3:uid="{1C5120FE-82E9-E542-B9BE-911973031888}" name="Pièce _x000a_vendue 4" dataDxfId="175" dataCellStyle="Normal 2"/>
    <tableColumn id="8" xr3:uid="{439D3DE1-05BD-8B4E-88CA-049A09AA6CA1}" name="Pièce _x000a_vendue 5" dataDxfId="174" dataCellStyle="Normal 2"/>
    <tableColumn id="9" xr3:uid="{A4AF108A-A9A0-F241-96B3-62FD872D9F78}" name="Pièce _x000a_vendue 6" dataDxfId="173" dataCellStyle="Normal 2"/>
    <tableColumn id="20" xr3:uid="{0AC4A386-B12C-B340-9DBC-F91F55BEC243}" name="Pièce _x000a_vendue 7" dataDxfId="172" dataCellStyle="Normal 2"/>
    <tableColumn id="19" xr3:uid="{DC12BA1F-2422-5545-A955-84E7E7EE55E2}" name="Pièce _x000a_vendue 8" dataDxfId="171" dataCellStyle="Normal 2"/>
    <tableColumn id="10" xr3:uid="{FC086162-7975-DE45-BA47-D661E4065474}" name="Cadeau 1" dataDxfId="170" dataCellStyle="Normal 2"/>
    <tableColumn id="21" xr3:uid="{4B2D92D1-348F-A54B-947F-8F54A5AD71AA}" name="Cadeau 2" dataDxfId="169" dataCellStyle="Normal 2"/>
    <tableColumn id="11" xr3:uid="{448802C5-283E-3F4D-AA2F-BD946FF740B6}" name="Lieux_x000a_ de vente" dataDxfId="168" dataCellStyle="Normal 2"/>
    <tableColumn id="12" xr3:uid="{8320DC34-0D5A-3147-993F-7BC7D51FF5ED}" name="Mode d’encaissement" dataDxfId="167" dataCellStyle="Normal 2"/>
    <tableColumn id="13" xr3:uid="{B12E21F3-4CB8-FE4E-8CA8-253F5CA77335}" name="Paiement" dataDxfId="166" dataCellStyle="Normal 2"/>
    <tableColumn id="14" xr3:uid="{3E85512A-DC6B-9F47-BB9C-CC97002EC4C8}" name="Nature" dataDxfId="165" dataCellStyle="Normal 2"/>
    <tableColumn id="15" xr3:uid="{E3ECB9A2-B575-494F-BBAA-1C4933D98570}" name="Montant" dataDxfId="164" dataCellStyle="Euro"/>
    <tableColumn id="16" xr3:uid="{D4F6E4B7-F152-164C-99F4-9F1A69DC1CA3}" name=" Ventes" dataDxfId="163" dataCellStyle="Euro">
      <calculatedColumnFormula>IF("ventes"=$R6,$S6,"")</calculatedColumnFormula>
    </tableColumn>
    <tableColumn id="17" xr3:uid="{982DCAFD-F369-2C47-9FAD-41C4A4B830C7}" name="Prestations de services" dataDxfId="162" dataCellStyle="Euro">
      <calculatedColumnFormula>IF("prestations de services"=$R6,$S6,"")</calculatedColumnFormula>
    </tableColumn>
    <tableColumn id="18" xr3:uid="{FB3E0B5C-C59A-1B49-9FC1-C3FA3F3C4579}" name="Observations" dataDxfId="161" dataCellStyle="Normal 2"/>
  </tableColumns>
  <tableStyleInfo name="Style de tableau 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2DC79843-75D8-DF47-B9B5-9012C13B286B}" name="t_depenses" displayName="t_depenses" ref="A4:AF184" totalsRowShown="0" headerRowDxfId="160" dataDxfId="158" headerRowBorderDxfId="159" tableBorderDxfId="157" totalsRowBorderDxfId="156" headerRowCellStyle="Euro" dataCellStyle="Euro">
  <autoFilter ref="A4:AF184" xr:uid="{61ED8693-B1E2-C44D-84ED-40A26C5D0788}"/>
  <tableColumns count="32">
    <tableColumn id="1" xr3:uid="{276F7E10-E9B5-2C4F-AC4B-2E7602BEE44B}" name="Date" dataDxfId="155" dataCellStyle="Normal 2"/>
    <tableColumn id="2" xr3:uid="{D5FF5D14-60E7-F34C-B55E-AE610E00975B}" name="Référence de la pièce comptable" dataDxfId="154" dataCellStyle="Normal 2"/>
    <tableColumn id="3" xr3:uid="{D5283A10-3DB5-414C-8019-01573713D466}" name="Libéllé" dataDxfId="153" dataCellStyle="Normal 2"/>
    <tableColumn id="4" xr3:uid="{C4DFA89E-BF18-A243-AFBE-2A69E3631B36}" name="Nature" dataDxfId="152" dataCellStyle="Euro"/>
    <tableColumn id="5" xr3:uid="{453E7787-5DE9-8F4F-974E-FBF2225CE2D9}" name="Moyens de paiement" dataDxfId="151" dataCellStyle="Euro"/>
    <tableColumn id="6" xr3:uid="{6D4673FB-D0BD-114B-9076-B47DA3FECDB7}" name="Montant TTC" dataDxfId="150" dataCellStyle="Euro"/>
    <tableColumn id="7" xr3:uid="{2F41586A-078C-584B-8C28-09A0CF3ADABB}" name="Colonne1" dataDxfId="149" dataCellStyle="Euro"/>
    <tableColumn id="8" xr3:uid="{6CEB6BD5-1F48-DF4A-A596-A1CA9BD99599}" name="Colonne2" dataDxfId="148" dataCellStyle="Euro">
      <calculatedColumnFormula>F5</calculatedColumnFormula>
    </tableColumn>
    <tableColumn id="9" xr3:uid="{9A283B9C-A073-A549-AB9C-F4344697B94B}" name="Contrôle calculs" dataDxfId="147" dataCellStyle="Euro">
      <calculatedColumnFormula>IF(SUM(J5:AF5)-F5=0,"","Erreur")</calculatedColumnFormula>
    </tableColumn>
    <tableColumn id="10" xr3:uid="{0E1E2623-9331-904C-BD8C-A67BD780E009}" name="Matières premières" dataDxfId="146" dataCellStyle="Euro">
      <calculatedColumnFormula>IF(t_depenses[[#Headers],[Matières premières]]=$D5,$F5,"")</calculatedColumnFormula>
    </tableColumn>
    <tableColumn id="11" xr3:uid="{818AD20C-11C2-8C47-A0A5-844787E2CD01}" name="Fournitures couture" dataDxfId="145" dataCellStyle="Euro">
      <calculatedColumnFormula>IF(t_depenses[[#Headers],[Fournitures couture]]=$D5,$F5,"")</calculatedColumnFormula>
    </tableColumn>
    <tableColumn id="12" xr3:uid="{FB6D7776-98AC-9B49-9888-67A456E6B64F}" name="Sous-traitance" dataDxfId="144" dataCellStyle="Euro">
      <calculatedColumnFormula>IF(t_depenses[[#Headers],[Sous-traitance]]=$D5,$F5,"")</calculatedColumnFormula>
    </tableColumn>
    <tableColumn id="13" xr3:uid="{CF8BC4CF-242F-2740-8436-BF4CC8A3874E}" name="Energie : eau, électricité, chauffage" dataDxfId="143" dataCellStyle="Euro">
      <calculatedColumnFormula>IF(t_depenses[[#Headers],[Energie : eau, électricité, chauffage]]=$D5,$F5,"")</calculatedColumnFormula>
    </tableColumn>
    <tableColumn id="14" xr3:uid="{01D1587B-F6FB-B249-963B-30AD154112F4}" name="Mobilier d'expo" dataDxfId="142" dataCellStyle="Euro">
      <calculatedColumnFormula>IF(t_depenses[[#Headers],[Mobilier d''expo]]=$D5,$F5,"")</calculatedColumnFormula>
    </tableColumn>
    <tableColumn id="15" xr3:uid="{1D9CE2AB-7E85-7944-AC35-0DF816F2AC53}" name="Fournitures, petit outillage" dataDxfId="141" dataCellStyle="Euro">
      <calculatedColumnFormula>IF(t_depenses[[#Headers],[Fournitures, petit outillage]]=$D5,$F5,"")</calculatedColumnFormula>
    </tableColumn>
    <tableColumn id="16" xr3:uid="{399D26C1-9081-EE44-BDA7-B0985D087832}" name="Fournitures administratives (bureau)" dataDxfId="140" dataCellStyle="Euro">
      <calculatedColumnFormula>IF(t_depenses[[#Headers],[Fournitures administratives (bureau)]]=$D5,$F5,"")</calculatedColumnFormula>
    </tableColumn>
    <tableColumn id="17" xr3:uid="{ECF5CB8D-4B3B-534B-8A7A-7FC569F42025}" name="Emballage et conditionnement (cartons, étiquettes…)" dataDxfId="139" dataCellStyle="Euro">
      <calculatedColumnFormula>IF(t_depenses[[#Headers],[Emballage et conditionnement (cartons, étiquettes…)]]=$D5,$F5,"")</calculatedColumnFormula>
    </tableColumn>
    <tableColumn id="18" xr3:uid="{776DF367-5116-5940-9205-B92CB62620D5}" name="Loyers et charges locatives " dataDxfId="138" dataCellStyle="Euro">
      <calculatedColumnFormula>IF(t_depenses[[#Headers],[Loyers et charges locatives ]]=$D5,$F5,"")</calculatedColumnFormula>
    </tableColumn>
    <tableColumn id="19" xr3:uid="{0FC3695D-7E17-4347-8758-DD8851634771}" name="Assurances" dataDxfId="137" dataCellStyle="Euro">
      <calculatedColumnFormula>IF(t_depenses[[#Headers],[Assurances]]=$D5,$F5,"")</calculatedColumnFormula>
    </tableColumn>
    <tableColumn id="20" xr3:uid="{172FAA54-AE9E-9849-953E-630589C8BF31}" name="Entretien (locaux, matériels)" dataDxfId="136" dataCellStyle="Euro">
      <calculatedColumnFormula>IF(t_depenses[[#Headers],[Entretien (locaux, matériels)]]=$D5,$F5,"")</calculatedColumnFormula>
    </tableColumn>
    <tableColumn id="21" xr3:uid="{29A8D88A-4269-ED4C-89AB-1ED05A80B1CC}" name="Frais de site Internet" dataDxfId="135" dataCellStyle="Euro">
      <calculatedColumnFormula>IF(t_depenses[[#Headers],[Frais de site Internet]]=$D5,$F5,"")</calculatedColumnFormula>
    </tableColumn>
    <tableColumn id="22" xr3:uid="{40BC7E5E-3C51-E946-8CF6-15D809E63505}" name="Frais postaux, téléphone, Internet" dataDxfId="134" dataCellStyle="Euro">
      <calculatedColumnFormula>IF(t_depenses[[#Headers],[Frais postaux, téléphone, Internet]]=$D5,$F5,"")</calculatedColumnFormula>
    </tableColumn>
    <tableColumn id="23" xr3:uid="{C364EC46-AF8A-024C-94FB-D8A267040CEE}" name="Communication" dataDxfId="133" dataCellStyle="Euro">
      <calculatedColumnFormula>IF(t_depenses[[#Headers],[Communication]]=$D5,$F5,"")</calculatedColumnFormula>
    </tableColumn>
    <tableColumn id="24" xr3:uid="{79F76D9F-8945-594A-AE22-A7F344D04774}" name="Formation" dataDxfId="132" dataCellStyle="Euro">
      <calculatedColumnFormula>IF(t_depenses[[#Headers],[Formation]]=$D5,$F5,"")</calculatedColumnFormula>
    </tableColumn>
    <tableColumn id="25" xr3:uid="{4C67C4B6-5992-134E-B857-B7A30F179D0C}" name="Déplacements, réception" dataDxfId="131" dataCellStyle="Euro">
      <calculatedColumnFormula>IF(t_depenses[[#Headers],[Déplacements, réception]]=$D5,$F5,"")</calculatedColumnFormula>
    </tableColumn>
    <tableColumn id="26" xr3:uid="{01135EB1-B5EE-2743-81C6-D2D7A08AF4BB}" name="Expo, frais de participation aux salons" dataDxfId="130" dataCellStyle="Euro">
      <calculatedColumnFormula>IF(t_depenses[[#Headers],[Expo, frais de participation aux salons]]=$D5,$F5,"")</calculatedColumnFormula>
    </tableColumn>
    <tableColumn id="27" xr3:uid="{0F988C79-2D5F-9F40-A86A-62561A552BC5}" name="Retraite complémentaire" dataDxfId="129" dataCellStyle="Euro">
      <calculatedColumnFormula>IF(t_depenses[[#Headers],[Retraite complémentaire]]=$D5,$F5,"")</calculatedColumnFormula>
    </tableColumn>
    <tableColumn id="28" xr3:uid="{24EEA11D-BAB3-A549-B90D-F435CCAFBE9E}" name="Cotisations (adhésions)" dataDxfId="128" dataCellStyle="Euro">
      <calculatedColumnFormula>IF(t_depenses[[#Headers],[Cotisations (adhésions)]]=$D5,$F5,"")</calculatedColumnFormula>
    </tableColumn>
    <tableColumn id="29" xr3:uid="{CE994931-82CC-684F-BD26-FF0167508ECD}" name="Impôts et taxes" dataDxfId="127" dataCellStyle="Euro">
      <calculatedColumnFormula>IF(t_depenses[[#Headers],[Impôts et taxes]]=$D5,$F5,"")</calculatedColumnFormula>
    </tableColumn>
    <tableColumn id="30" xr3:uid="{39B14838-0340-4548-8C24-0D8014431AC4}" name="Rémunération du dirigeant" dataDxfId="126" dataCellStyle="Euro">
      <calculatedColumnFormula>IF(t_depenses[[#Headers],[Rémunération du dirigeant]]=$D5,$F5,"")</calculatedColumnFormula>
    </tableColumn>
    <tableColumn id="31" xr3:uid="{54AEB361-025C-1440-B019-65BF7A3330D6}" name="Charges sociales de l'exploitant (URSSAF, CFE…)" dataDxfId="125" dataCellStyle="Euro">
      <calculatedColumnFormula>IF(t_depenses[[#Headers],[Charges sociales de l''exploitant (URSSAF, CFE…)]]=$D5,$F5,"")</calculatedColumnFormula>
    </tableColumn>
    <tableColumn id="32" xr3:uid="{75494A76-93F8-F94A-803D-E6CF36FA4F8B}" name="Frais bancaires" dataDxfId="124" dataCellStyle="Euro">
      <calculatedColumnFormula>IF(t_depenses[[#Headers],[Frais bancaires]]=$D5,$F5,"")</calculatedColumnFormula>
    </tableColumn>
  </tableColumns>
  <tableStyleInfo name="TableStyleLight14"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t_recettes" displayName="t_recettes" ref="A5:U172" totalsRowShown="0" headerRowBorderDxfId="120" tableBorderDxfId="119" totalsRowBorderDxfId="118">
  <autoFilter ref="A5:U172" xr:uid="{00000000-0009-0000-0100-000003000000}"/>
  <tableColumns count="21">
    <tableColumn id="1" xr3:uid="{00000000-0010-0000-0000-000001000000}" name="Date" dataDxfId="117" dataCellStyle="Normal 2"/>
    <tableColumn id="2" xr3:uid="{00000000-0010-0000-0000-000002000000}" name="Réf. de la pièce comptable" dataDxfId="116" dataCellStyle="Normal 2"/>
    <tableColumn id="3" xr3:uid="{00000000-0010-0000-0000-000003000000}" name="Client" dataDxfId="115" dataCellStyle="Normal 2"/>
    <tableColumn id="4" xr3:uid="{00000000-0010-0000-0000-000004000000}" name="Pièce _x000a_vendue 1" dataDxfId="114" dataCellStyle="Normal 2"/>
    <tableColumn id="5" xr3:uid="{00000000-0010-0000-0000-000005000000}" name="Pièce _x000a_vendue 2" dataDxfId="113" dataCellStyle="Normal 2"/>
    <tableColumn id="6" xr3:uid="{00000000-0010-0000-0000-000006000000}" name="Pièce _x000a_vendue 3" dataDxfId="112" dataCellStyle="Normal 2"/>
    <tableColumn id="7" xr3:uid="{00000000-0010-0000-0000-000007000000}" name="Pièce _x000a_vendue 4" dataDxfId="111" dataCellStyle="Normal 2"/>
    <tableColumn id="8" xr3:uid="{00000000-0010-0000-0000-000008000000}" name="Pièce _x000a_vendue 5" dataDxfId="110" dataCellStyle="Normal 2"/>
    <tableColumn id="9" xr3:uid="{00000000-0010-0000-0000-000009000000}" name="Pièce _x000a_vendue 6" dataDxfId="109" dataCellStyle="Normal 2"/>
    <tableColumn id="20" xr3:uid="{7C75138A-370B-5A4F-BE25-76DFCE112773}" name="Pièce _x000a_vendue 7" dataDxfId="108" dataCellStyle="Normal 2"/>
    <tableColumn id="19" xr3:uid="{21C7533D-1105-3142-894F-539DBE25064A}" name="Pièce _x000a_vendue 8" dataDxfId="107" dataCellStyle="Normal 2"/>
    <tableColumn id="10" xr3:uid="{00000000-0010-0000-0000-00000A000000}" name="Cadeau 1" dataDxfId="106" dataCellStyle="Normal 2"/>
    <tableColumn id="21" xr3:uid="{E1E87A89-A7A4-5847-9EAE-610975CBCAA9}" name="Cadeau 2" dataDxfId="105" dataCellStyle="Normal 2"/>
    <tableColumn id="11" xr3:uid="{00000000-0010-0000-0000-00000B000000}" name="Lieux_x000a_ de vente" dataDxfId="104" dataCellStyle="Normal 2"/>
    <tableColumn id="12" xr3:uid="{00000000-0010-0000-0000-00000C000000}" name="Mode d’encaissement" dataDxfId="103" dataCellStyle="Normal 2"/>
    <tableColumn id="13" xr3:uid="{00000000-0010-0000-0000-00000D000000}" name="Paiement" dataDxfId="102" dataCellStyle="Normal 2"/>
    <tableColumn id="14" xr3:uid="{00000000-0010-0000-0000-00000E000000}" name="Nature" dataDxfId="101" dataCellStyle="Normal 2"/>
    <tableColumn id="15" xr3:uid="{00000000-0010-0000-0000-00000F000000}" name="Montant" dataDxfId="100" dataCellStyle="Euro"/>
    <tableColumn id="16" xr3:uid="{00000000-0010-0000-0000-000010000000}" name=" Ventes" dataDxfId="99" dataCellStyle="Euro">
      <calculatedColumnFormula>IF("ventes"=$Q6,$R6,"")</calculatedColumnFormula>
    </tableColumn>
    <tableColumn id="17" xr3:uid="{00000000-0010-0000-0000-000011000000}" name="Prestations de services" dataDxfId="98" dataCellStyle="Euro">
      <calculatedColumnFormula>IF("prestations de services"=$Q6,$R6,"")</calculatedColumnFormula>
    </tableColumn>
    <tableColumn id="18" xr3:uid="{00000000-0010-0000-0000-000012000000}" name="Observations" dataDxfId="97" dataCellStyle="Normal 2"/>
  </tableColumns>
  <tableStyleInfo name="Style de tableau 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1000000}" name="t_paramétrage" displayName="t_paramétrage" ref="A1:J66" totalsRowShown="0" headerRowDxfId="42" dataDxfId="41" headerRowCellStyle="Normal 2" dataCellStyle="Normal 2">
  <autoFilter ref="A1:J66" xr:uid="{00000000-0009-0000-0100-000005000000}"/>
  <tableColumns count="10">
    <tableColumn id="1" xr3:uid="{00000000-0010-0000-0100-000001000000}" name="Références" dataDxfId="40"/>
    <tableColumn id="2" xr3:uid="{00000000-0010-0000-0100-000002000000}" name="Désignation" dataDxfId="39"/>
    <tableColumn id="3" xr3:uid="{00000000-0010-0000-0100-000003000000}" name="Catégories" dataDxfId="38"/>
    <tableColumn id="4" xr3:uid="{00000000-0010-0000-0100-000004000000}" name="Nature des dépenses" dataDxfId="37" dataCellStyle="Normal 2"/>
    <tableColumn id="5" xr3:uid="{00000000-0010-0000-0100-000005000000}" name="Mode de paiement" dataDxfId="36" dataCellStyle="Normal 2"/>
    <tableColumn id="6" xr3:uid="{00000000-0010-0000-0100-000006000000}" name="Mode d'encaissement" dataDxfId="35" dataCellStyle="Normal 2"/>
    <tableColumn id="7" xr3:uid="{00000000-0010-0000-0100-000007000000}" name="Nature des recettes" dataDxfId="34" dataCellStyle="Normal 2"/>
    <tableColumn id="8" xr3:uid="{00000000-0010-0000-0100-000008000000}" name="Paiement" dataDxfId="33" dataCellStyle="Normal 2"/>
    <tableColumn id="9" xr3:uid="{00000000-0010-0000-0100-000009000000}" name="Lieu de vente" dataDxfId="32" dataCellStyle="Normal 2"/>
    <tableColumn id="10" xr3:uid="{00000000-0010-0000-0100-00000A000000}" name="Année" dataDxfId="31" dataCellStyle="Normal 2"/>
  </tableColumns>
  <tableStyleInfo name="Style de tableau 1" showFirstColumn="0" showLastColumn="0" showRowStripes="1" showColumnStripes="0"/>
</table>
</file>

<file path=xl/theme/theme1.xml><?xml version="1.0" encoding="utf-8"?>
<a:theme xmlns:a="http://schemas.openxmlformats.org/drawingml/2006/main" name="Thème AMEADE 2021 16_9ème">
  <a:themeElements>
    <a:clrScheme name="AMEADE">
      <a:dk1>
        <a:srgbClr val="000000"/>
      </a:dk1>
      <a:lt1>
        <a:srgbClr val="FFFFFF"/>
      </a:lt1>
      <a:dk2>
        <a:srgbClr val="052E41"/>
      </a:dk2>
      <a:lt2>
        <a:srgbClr val="E7E6E6"/>
      </a:lt2>
      <a:accent1>
        <a:srgbClr val="E13D36"/>
      </a:accent1>
      <a:accent2>
        <a:srgbClr val="DF0000"/>
      </a:accent2>
      <a:accent3>
        <a:srgbClr val="A30000"/>
      </a:accent3>
      <a:accent4>
        <a:srgbClr val="92C5C4"/>
      </a:accent4>
      <a:accent5>
        <a:srgbClr val="6DB2B1"/>
      </a:accent5>
      <a:accent6>
        <a:srgbClr val="53A09F"/>
      </a:accent6>
      <a:hlink>
        <a:srgbClr val="53A09F"/>
      </a:hlink>
      <a:folHlink>
        <a:srgbClr val="92C5C4"/>
      </a:folHlink>
    </a:clrScheme>
    <a:fontScheme name="Calibri-Cambria">
      <a:majorFont>
        <a:latin typeface="Calibri" panose="020F0502020204030204"/>
        <a:ea typeface=""/>
        <a:cs typeface=""/>
        <a:font script="Jpan" typeface="HGｺﾞｼｯｸM"/>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mbria" panose="02040503050406030204"/>
        <a:ea typeface=""/>
        <a:cs typeface=""/>
        <a:font script="Jpan" typeface="HG明朝B"/>
        <a:font script="Hang" typeface="맑은 고딕"/>
        <a:font script="Hans" typeface="黑体"/>
        <a:font script="Hant" typeface="新細明體"/>
        <a:font script="Arab" typeface="Times New Roman"/>
        <a:font script="Hebr" typeface="Times New Roman"/>
        <a:font script="Thai" typeface="Angsana New"/>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Thème AMEADE 2021 16_9ème" id="{283FE839-D10F-2645-9C67-EF04C29BC7C7}" vid="{14087DD4-E54E-0C41-B9DD-661BFF26FD1D}"/>
    </a:ext>
  </a:extLst>
</a:theme>
</file>

<file path=xl/worksheets/_rels/sheet1.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1" Type="http://schemas.openxmlformats.org/officeDocument/2006/relationships/table" Target="../tables/table2.xml"/></Relationships>
</file>

<file path=xl/worksheets/_rels/sheet4.xml.rels><?xml version="1.0" encoding="UTF-8" standalone="yes"?>
<Relationships xmlns="http://schemas.openxmlformats.org/package/2006/relationships"><Relationship Id="rId1" Type="http://schemas.openxmlformats.org/officeDocument/2006/relationships/table" Target="../tables/table3.xml"/></Relationships>
</file>

<file path=xl/worksheets/_rels/sheet5.xml.rels><?xml version="1.0" encoding="UTF-8" standalone="yes"?>
<Relationships xmlns="http://schemas.openxmlformats.org/package/2006/relationships"><Relationship Id="rId8" Type="http://schemas.openxmlformats.org/officeDocument/2006/relationships/pivotTable" Target="../pivotTables/pivotTable9.xml"/><Relationship Id="rId3" Type="http://schemas.openxmlformats.org/officeDocument/2006/relationships/pivotTable" Target="../pivotTables/pivotTable4.xml"/><Relationship Id="rId7" Type="http://schemas.openxmlformats.org/officeDocument/2006/relationships/pivotTable" Target="../pivotTables/pivotTable8.xml"/><Relationship Id="rId2" Type="http://schemas.openxmlformats.org/officeDocument/2006/relationships/pivotTable" Target="../pivotTables/pivotTable3.xml"/><Relationship Id="rId1" Type="http://schemas.openxmlformats.org/officeDocument/2006/relationships/pivotTable" Target="../pivotTables/pivotTable2.xml"/><Relationship Id="rId6" Type="http://schemas.openxmlformats.org/officeDocument/2006/relationships/pivotTable" Target="../pivotTables/pivotTable7.xml"/><Relationship Id="rId5" Type="http://schemas.openxmlformats.org/officeDocument/2006/relationships/pivotTable" Target="../pivotTables/pivotTable6.xml"/><Relationship Id="rId4" Type="http://schemas.openxmlformats.org/officeDocument/2006/relationships/pivotTable" Target="../pivotTables/pivotTable5.xml"/></Relationships>
</file>

<file path=xl/worksheets/_rels/sheet8.xml.rels><?xml version="1.0" encoding="UTF-8" standalone="yes"?>
<Relationships xmlns="http://schemas.openxmlformats.org/package/2006/relationships"><Relationship Id="rId1" Type="http://schemas.openxmlformats.org/officeDocument/2006/relationships/pivotTable" Target="../pivotTables/pivotTable10.xml"/></Relationships>
</file>

<file path=xl/worksheets/_rels/sheet9.xml.rels><?xml version="1.0" encoding="UTF-8" standalone="yes"?>
<Relationships xmlns="http://schemas.openxmlformats.org/package/2006/relationships"><Relationship Id="rId1" Type="http://schemas.openxmlformats.org/officeDocument/2006/relationships/pivotTable" Target="../pivotTables/pivotTable11.xml"/></Relationships>
</file>

<file path=xl/worksheets/_rels/sheet10.xml.rels><?xml version="1.0" encoding="UTF-8" standalone="yes"?>
<Relationships xmlns="http://schemas.openxmlformats.org/package/2006/relationships"><Relationship Id="rId1"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84BA323-C1A0-3348-8251-EAE9EABA7DA4}">
  <dimension ref="A3:DA175"/>
  <sheetViews>
    <sheetView workbookViewId="0">
      <selection activeCell="G9" sqref="G9"/>
    </sheetView>
  </sheetViews>
  <sheetFormatPr baseColWidth="10" defaultRowHeight="16"/>
  <cols>
    <col min="1" max="1" width="30.5" bestFit="1" customWidth="1"/>
    <col min="2" max="2" width="22.83203125" style="200" bestFit="1" customWidth="1"/>
    <col min="3" max="3" width="5" style="200" bestFit="1" customWidth="1"/>
    <col min="4" max="4" width="8.5" style="200" bestFit="1" customWidth="1"/>
    <col min="5" max="5" width="9.6640625" style="200" bestFit="1" customWidth="1"/>
    <col min="6" max="6" width="7.83203125" style="200" bestFit="1" customWidth="1"/>
    <col min="7" max="7" width="9" style="200" bestFit="1" customWidth="1"/>
    <col min="8" max="8" width="6.83203125" style="200" bestFit="1" customWidth="1"/>
    <col min="9" max="9" width="8.1640625" style="200" bestFit="1" customWidth="1"/>
    <col min="10" max="11" width="10.6640625" style="200" bestFit="1" customWidth="1"/>
    <col min="12" max="13" width="11.5" style="200" bestFit="1" customWidth="1"/>
    <col min="14" max="15" width="10.83203125" style="200" bestFit="1" customWidth="1"/>
    <col min="16" max="17" width="11.83203125" style="200" bestFit="1" customWidth="1"/>
    <col min="18" max="19" width="12" style="200" bestFit="1" customWidth="1"/>
    <col min="20" max="20" width="6.5" style="200" bestFit="1" customWidth="1"/>
    <col min="21" max="21" width="6.83203125" style="200" bestFit="1" customWidth="1"/>
    <col min="22" max="22" width="8.33203125" style="200" bestFit="1" customWidth="1"/>
    <col min="23" max="23" width="7" style="200" bestFit="1" customWidth="1"/>
    <col min="24" max="24" width="8.1640625" style="200" bestFit="1" customWidth="1"/>
    <col min="25" max="25" width="7.5" style="200" bestFit="1" customWidth="1"/>
    <col min="26" max="26" width="8.6640625" style="200" bestFit="1" customWidth="1"/>
    <col min="27" max="27" width="7.33203125" style="200" bestFit="1" customWidth="1"/>
    <col min="28" max="28" width="8.1640625" style="200" bestFit="1" customWidth="1"/>
    <col min="29" max="29" width="7.5" style="200" bestFit="1" customWidth="1"/>
    <col min="30" max="30" width="8.5" style="200" bestFit="1" customWidth="1"/>
    <col min="31" max="31" width="8.6640625" style="200" bestFit="1" customWidth="1"/>
    <col min="32" max="32" width="7.5" style="200" bestFit="1" customWidth="1"/>
    <col min="33" max="33" width="8.33203125" style="200" bestFit="1" customWidth="1"/>
    <col min="34" max="34" width="7.6640625" style="200" bestFit="1" customWidth="1"/>
    <col min="35" max="35" width="8.6640625" style="200" bestFit="1" customWidth="1"/>
    <col min="36" max="36" width="7.6640625" style="200" bestFit="1" customWidth="1"/>
    <col min="37" max="37" width="8.83203125" style="200" bestFit="1" customWidth="1"/>
    <col min="38" max="38" width="7.6640625" style="200" bestFit="1" customWidth="1"/>
    <col min="39" max="39" width="8.83203125" style="200" bestFit="1" customWidth="1"/>
    <col min="40" max="40" width="7.33203125" style="200" bestFit="1" customWidth="1"/>
    <col min="41" max="42" width="7.5" style="200" bestFit="1" customWidth="1"/>
    <col min="43" max="45" width="6.83203125" style="200" bestFit="1" customWidth="1"/>
    <col min="46" max="46" width="6.33203125" style="200" bestFit="1" customWidth="1"/>
    <col min="47" max="47" width="7.5" style="200" bestFit="1" customWidth="1"/>
    <col min="48" max="48" width="8" style="200" bestFit="1" customWidth="1"/>
    <col min="49" max="50" width="10.5" style="200" bestFit="1" customWidth="1"/>
    <col min="51" max="52" width="11.33203125" style="200" bestFit="1" customWidth="1"/>
    <col min="53" max="53" width="9.33203125" style="200" bestFit="1" customWidth="1"/>
    <col min="54" max="55" width="10.6640625" style="200" bestFit="1" customWidth="1"/>
    <col min="56" max="56" width="11.6640625" style="200" bestFit="1" customWidth="1"/>
    <col min="57" max="58" width="11.83203125" style="200" bestFit="1" customWidth="1"/>
    <col min="59" max="59" width="7" style="200" bestFit="1" customWidth="1"/>
    <col min="60" max="60" width="7.83203125" style="200" bestFit="1" customWidth="1"/>
    <col min="61" max="61" width="7.1640625" style="200" bestFit="1" customWidth="1"/>
    <col min="62" max="62" width="8.1640625" style="200" bestFit="1" customWidth="1"/>
    <col min="63" max="63" width="7.1640625" style="200" bestFit="1" customWidth="1"/>
    <col min="64" max="64" width="8" style="200" bestFit="1" customWidth="1"/>
    <col min="65" max="65" width="7.33203125" style="200" bestFit="1" customWidth="1"/>
    <col min="66" max="66" width="8.33203125" style="200" bestFit="1" customWidth="1"/>
    <col min="67" max="67" width="8.5" style="200" bestFit="1" customWidth="1"/>
    <col min="68" max="68" width="12" style="200" bestFit="1" customWidth="1"/>
    <col min="69" max="69" width="5" style="200" bestFit="1" customWidth="1"/>
    <col min="70" max="70" width="8.5" style="200" bestFit="1" customWidth="1"/>
    <col min="71" max="71" width="9.6640625" style="200" bestFit="1" customWidth="1"/>
    <col min="72" max="72" width="7.83203125" style="200" bestFit="1" customWidth="1"/>
    <col min="73" max="73" width="9" style="200" bestFit="1" customWidth="1"/>
    <col min="74" max="74" width="6.83203125" style="200" bestFit="1" customWidth="1"/>
    <col min="75" max="75" width="8.1640625" style="200" bestFit="1" customWidth="1"/>
    <col min="76" max="77" width="10.6640625" style="200" bestFit="1" customWidth="1"/>
    <col min="78" max="79" width="11.5" style="200" bestFit="1" customWidth="1"/>
    <col min="80" max="81" width="10.83203125" style="200" bestFit="1" customWidth="1"/>
    <col min="82" max="83" width="11.83203125" style="200" bestFit="1" customWidth="1"/>
    <col min="84" max="85" width="12" style="200" bestFit="1" customWidth="1"/>
    <col min="86" max="86" width="6.5" style="200" bestFit="1" customWidth="1"/>
    <col min="87" max="87" width="6.83203125" style="200" bestFit="1" customWidth="1"/>
    <col min="88" max="88" width="8.33203125" style="200" bestFit="1" customWidth="1"/>
    <col min="89" max="89" width="7" style="200" bestFit="1" customWidth="1"/>
    <col min="90" max="90" width="8.1640625" style="200" bestFit="1" customWidth="1"/>
    <col min="91" max="91" width="7.5" style="200" bestFit="1" customWidth="1"/>
    <col min="92" max="92" width="8.6640625" style="200" bestFit="1" customWidth="1"/>
    <col min="93" max="93" width="7.33203125" style="200" bestFit="1" customWidth="1"/>
    <col min="94" max="94" width="8.1640625" style="200" bestFit="1" customWidth="1"/>
    <col min="95" max="95" width="7.5" style="200" bestFit="1" customWidth="1"/>
    <col min="96" max="96" width="8.5" style="200" bestFit="1" customWidth="1"/>
    <col min="97" max="97" width="8.6640625" style="200" bestFit="1" customWidth="1"/>
    <col min="98" max="98" width="7.5" style="200" bestFit="1" customWidth="1"/>
    <col min="99" max="99" width="8.33203125" style="200" bestFit="1" customWidth="1"/>
    <col min="100" max="100" width="7.6640625" style="200" bestFit="1" customWidth="1"/>
    <col min="101" max="101" width="8.6640625" style="200" bestFit="1" customWidth="1"/>
    <col min="102" max="102" width="7.6640625" style="200" bestFit="1" customWidth="1"/>
    <col min="103" max="103" width="8.83203125" style="200" bestFit="1" customWidth="1"/>
    <col min="104" max="104" width="7.6640625" style="200" bestFit="1" customWidth="1"/>
    <col min="105" max="105" width="8.83203125" style="200" bestFit="1" customWidth="1"/>
    <col min="106" max="106" width="7.33203125" bestFit="1" customWidth="1"/>
    <col min="107" max="108" width="7.5" bestFit="1" customWidth="1"/>
    <col min="109" max="111" width="6.83203125" bestFit="1" customWidth="1"/>
    <col min="112" max="112" width="6.33203125" bestFit="1" customWidth="1"/>
    <col min="113" max="113" width="7.5" bestFit="1" customWidth="1"/>
    <col min="114" max="114" width="8" bestFit="1" customWidth="1"/>
    <col min="115" max="116" width="10.5" bestFit="1" customWidth="1"/>
    <col min="117" max="118" width="11.33203125" bestFit="1" customWidth="1"/>
    <col min="119" max="119" width="9.33203125" bestFit="1" customWidth="1"/>
    <col min="120" max="121" width="10.6640625" bestFit="1" customWidth="1"/>
    <col min="122" max="122" width="11.6640625" bestFit="1" customWidth="1"/>
    <col min="123" max="124" width="11.83203125" bestFit="1" customWidth="1"/>
    <col min="125" max="125" width="7" bestFit="1" customWidth="1"/>
    <col min="126" max="126" width="7.83203125" bestFit="1" customWidth="1"/>
    <col min="127" max="127" width="7.1640625" bestFit="1" customWidth="1"/>
    <col min="128" max="128" width="8.1640625" bestFit="1" customWidth="1"/>
    <col min="129" max="129" width="7.1640625" bestFit="1" customWidth="1"/>
    <col min="130" max="130" width="8" bestFit="1" customWidth="1"/>
    <col min="131" max="131" width="7.33203125" bestFit="1" customWidth="1"/>
    <col min="132" max="132" width="8.33203125" bestFit="1" customWidth="1"/>
    <col min="133" max="133" width="8.5" bestFit="1" customWidth="1"/>
    <col min="134" max="134" width="24.33203125" bestFit="1" customWidth="1"/>
    <col min="135" max="135" width="5" bestFit="1" customWidth="1"/>
    <col min="136" max="136" width="8.5" bestFit="1" customWidth="1"/>
    <col min="137" max="137" width="9.6640625" bestFit="1" customWidth="1"/>
    <col min="138" max="138" width="7.83203125" bestFit="1" customWidth="1"/>
    <col min="139" max="139" width="9" bestFit="1" customWidth="1"/>
    <col min="140" max="140" width="6.83203125" bestFit="1" customWidth="1"/>
    <col min="141" max="141" width="8.1640625" bestFit="1" customWidth="1"/>
    <col min="142" max="143" width="10.6640625" bestFit="1" customWidth="1"/>
    <col min="144" max="145" width="11.5" bestFit="1" customWidth="1"/>
    <col min="146" max="147" width="10.83203125" bestFit="1" customWidth="1"/>
    <col min="148" max="149" width="11.83203125" bestFit="1" customWidth="1"/>
    <col min="150" max="151" width="12" bestFit="1" customWidth="1"/>
    <col min="152" max="152" width="6.5" bestFit="1" customWidth="1"/>
    <col min="153" max="153" width="6.83203125" bestFit="1" customWidth="1"/>
    <col min="154" max="154" width="8.33203125" bestFit="1" customWidth="1"/>
    <col min="155" max="155" width="7" bestFit="1" customWidth="1"/>
    <col min="156" max="156" width="8.1640625" bestFit="1" customWidth="1"/>
    <col min="157" max="157" width="7.5" bestFit="1" customWidth="1"/>
    <col min="158" max="158" width="8.6640625" bestFit="1" customWidth="1"/>
    <col min="159" max="159" width="7.33203125" bestFit="1" customWidth="1"/>
    <col min="160" max="160" width="8.1640625" bestFit="1" customWidth="1"/>
    <col min="161" max="161" width="7.5" bestFit="1" customWidth="1"/>
    <col min="162" max="162" width="8.5" bestFit="1" customWidth="1"/>
    <col min="163" max="163" width="8.6640625" bestFit="1" customWidth="1"/>
    <col min="164" max="164" width="7.5" bestFit="1" customWidth="1"/>
    <col min="165" max="165" width="8.33203125" bestFit="1" customWidth="1"/>
    <col min="166" max="166" width="7.6640625" bestFit="1" customWidth="1"/>
    <col min="167" max="167" width="8.6640625" bestFit="1" customWidth="1"/>
    <col min="168" max="168" width="7.6640625" bestFit="1" customWidth="1"/>
    <col min="169" max="169" width="8.83203125" bestFit="1" customWidth="1"/>
    <col min="170" max="170" width="7.6640625" bestFit="1" customWidth="1"/>
    <col min="171" max="171" width="8.83203125" bestFit="1" customWidth="1"/>
    <col min="172" max="172" width="7.33203125" bestFit="1" customWidth="1"/>
    <col min="173" max="174" width="7.5" bestFit="1" customWidth="1"/>
    <col min="175" max="177" width="6.83203125" bestFit="1" customWidth="1"/>
    <col min="178" max="178" width="6.33203125" bestFit="1" customWidth="1"/>
    <col min="179" max="179" width="7.5" bestFit="1" customWidth="1"/>
    <col min="180" max="180" width="8" bestFit="1" customWidth="1"/>
    <col min="181" max="182" width="10.5" bestFit="1" customWidth="1"/>
    <col min="183" max="184" width="11.33203125" bestFit="1" customWidth="1"/>
    <col min="185" max="185" width="9.33203125" bestFit="1" customWidth="1"/>
    <col min="186" max="187" width="10.6640625" bestFit="1" customWidth="1"/>
    <col min="188" max="188" width="11.6640625" bestFit="1" customWidth="1"/>
    <col min="189" max="190" width="11.83203125" bestFit="1" customWidth="1"/>
    <col min="191" max="191" width="7" bestFit="1" customWidth="1"/>
    <col min="192" max="192" width="7.83203125" bestFit="1" customWidth="1"/>
    <col min="193" max="193" width="7.1640625" bestFit="1" customWidth="1"/>
    <col min="194" max="194" width="8.1640625" bestFit="1" customWidth="1"/>
    <col min="195" max="195" width="7.1640625" bestFit="1" customWidth="1"/>
    <col min="196" max="196" width="8" bestFit="1" customWidth="1"/>
    <col min="197" max="197" width="7.33203125" bestFit="1" customWidth="1"/>
    <col min="198" max="198" width="8.33203125" bestFit="1" customWidth="1"/>
    <col min="199" max="199" width="8.5" bestFit="1" customWidth="1"/>
    <col min="200" max="200" width="24.33203125" bestFit="1" customWidth="1"/>
    <col min="201" max="201" width="5" bestFit="1" customWidth="1"/>
    <col min="202" max="202" width="8.5" bestFit="1" customWidth="1"/>
    <col min="203" max="203" width="9.6640625" bestFit="1" customWidth="1"/>
    <col min="204" max="204" width="7.83203125" bestFit="1" customWidth="1"/>
    <col min="205" max="205" width="9" bestFit="1" customWidth="1"/>
    <col min="206" max="206" width="6.83203125" bestFit="1" customWidth="1"/>
    <col min="207" max="207" width="8.1640625" bestFit="1" customWidth="1"/>
    <col min="208" max="209" width="10.6640625" bestFit="1" customWidth="1"/>
    <col min="210" max="211" width="11.5" bestFit="1" customWidth="1"/>
    <col min="212" max="213" width="10.83203125" bestFit="1" customWidth="1"/>
    <col min="214" max="215" width="11.83203125" bestFit="1" customWidth="1"/>
    <col min="216" max="217" width="12" bestFit="1" customWidth="1"/>
    <col min="218" max="218" width="6.5" bestFit="1" customWidth="1"/>
    <col min="219" max="219" width="6.83203125" bestFit="1" customWidth="1"/>
    <col min="220" max="220" width="8.33203125" bestFit="1" customWidth="1"/>
    <col min="221" max="221" width="7" bestFit="1" customWidth="1"/>
    <col min="222" max="222" width="8.1640625" bestFit="1" customWidth="1"/>
    <col min="223" max="223" width="7.5" bestFit="1" customWidth="1"/>
    <col min="224" max="224" width="8.6640625" bestFit="1" customWidth="1"/>
    <col min="225" max="225" width="7.33203125" bestFit="1" customWidth="1"/>
    <col min="226" max="226" width="8.1640625" bestFit="1" customWidth="1"/>
    <col min="227" max="227" width="7.5" bestFit="1" customWidth="1"/>
    <col min="228" max="228" width="8.5" bestFit="1" customWidth="1"/>
    <col min="229" max="229" width="8.6640625" bestFit="1" customWidth="1"/>
    <col min="230" max="230" width="7.5" bestFit="1" customWidth="1"/>
    <col min="231" max="231" width="8.33203125" bestFit="1" customWidth="1"/>
    <col min="232" max="232" width="7.6640625" bestFit="1" customWidth="1"/>
    <col min="233" max="233" width="8.6640625" bestFit="1" customWidth="1"/>
    <col min="234" max="234" width="7.6640625" bestFit="1" customWidth="1"/>
    <col min="235" max="235" width="8.83203125" bestFit="1" customWidth="1"/>
    <col min="236" max="236" width="7.6640625" bestFit="1" customWidth="1"/>
    <col min="237" max="237" width="8.83203125" bestFit="1" customWidth="1"/>
    <col min="238" max="238" width="7.33203125" bestFit="1" customWidth="1"/>
    <col min="239" max="240" width="7.5" bestFit="1" customWidth="1"/>
    <col min="241" max="243" width="6.83203125" bestFit="1" customWidth="1"/>
    <col min="244" max="244" width="6.33203125" bestFit="1" customWidth="1"/>
    <col min="245" max="245" width="7.5" bestFit="1" customWidth="1"/>
    <col min="246" max="246" width="8" bestFit="1" customWidth="1"/>
    <col min="247" max="248" width="10.5" bestFit="1" customWidth="1"/>
    <col min="249" max="250" width="11.33203125" bestFit="1" customWidth="1"/>
    <col min="251" max="251" width="9.33203125" bestFit="1" customWidth="1"/>
    <col min="252" max="253" width="10.6640625" bestFit="1" customWidth="1"/>
    <col min="254" max="254" width="11.6640625" bestFit="1" customWidth="1"/>
    <col min="255" max="256" width="11.83203125" bestFit="1" customWidth="1"/>
    <col min="257" max="257" width="7" bestFit="1" customWidth="1"/>
    <col min="258" max="258" width="7.83203125" bestFit="1" customWidth="1"/>
    <col min="259" max="259" width="7.1640625" bestFit="1" customWidth="1"/>
    <col min="260" max="260" width="8.1640625" bestFit="1" customWidth="1"/>
    <col min="261" max="261" width="7.1640625" bestFit="1" customWidth="1"/>
    <col min="262" max="262" width="8" bestFit="1" customWidth="1"/>
    <col min="263" max="263" width="7.33203125" bestFit="1" customWidth="1"/>
    <col min="264" max="264" width="8.33203125" bestFit="1" customWidth="1"/>
    <col min="265" max="265" width="8.5" bestFit="1" customWidth="1"/>
    <col min="266" max="266" width="24.33203125" bestFit="1" customWidth="1"/>
    <col min="267" max="267" width="5" bestFit="1" customWidth="1"/>
    <col min="268" max="268" width="8.5" bestFit="1" customWidth="1"/>
    <col min="269" max="269" width="9.6640625" bestFit="1" customWidth="1"/>
    <col min="270" max="270" width="7.83203125" bestFit="1" customWidth="1"/>
    <col min="271" max="271" width="9" bestFit="1" customWidth="1"/>
    <col min="272" max="272" width="6.83203125" bestFit="1" customWidth="1"/>
    <col min="273" max="273" width="8.1640625" bestFit="1" customWidth="1"/>
    <col min="274" max="275" width="10.6640625" bestFit="1" customWidth="1"/>
    <col min="276" max="277" width="11.5" bestFit="1" customWidth="1"/>
    <col min="278" max="279" width="10.83203125" bestFit="1" customWidth="1"/>
    <col min="280" max="281" width="11.83203125" bestFit="1" customWidth="1"/>
    <col min="282" max="283" width="12" bestFit="1" customWidth="1"/>
    <col min="284" max="284" width="6.5" bestFit="1" customWidth="1"/>
    <col min="285" max="285" width="6.83203125" bestFit="1" customWidth="1"/>
    <col min="286" max="286" width="8.33203125" bestFit="1" customWidth="1"/>
    <col min="287" max="287" width="7" bestFit="1" customWidth="1"/>
    <col min="288" max="288" width="8.1640625" bestFit="1" customWidth="1"/>
    <col min="289" max="289" width="7.5" bestFit="1" customWidth="1"/>
    <col min="290" max="290" width="8.6640625" bestFit="1" customWidth="1"/>
    <col min="291" max="291" width="7.33203125" bestFit="1" customWidth="1"/>
    <col min="292" max="292" width="8.1640625" bestFit="1" customWidth="1"/>
    <col min="293" max="293" width="7.5" bestFit="1" customWidth="1"/>
    <col min="294" max="294" width="8.5" bestFit="1" customWidth="1"/>
    <col min="295" max="295" width="8.6640625" bestFit="1" customWidth="1"/>
    <col min="296" max="296" width="7.5" bestFit="1" customWidth="1"/>
    <col min="297" max="297" width="8.33203125" bestFit="1" customWidth="1"/>
    <col min="298" max="298" width="7.6640625" bestFit="1" customWidth="1"/>
    <col min="299" max="299" width="8.6640625" bestFit="1" customWidth="1"/>
    <col min="300" max="300" width="7.6640625" bestFit="1" customWidth="1"/>
    <col min="301" max="301" width="8.83203125" bestFit="1" customWidth="1"/>
    <col min="302" max="302" width="7.6640625" bestFit="1" customWidth="1"/>
    <col min="303" max="303" width="8.83203125" bestFit="1" customWidth="1"/>
    <col min="304" max="304" width="7.33203125" bestFit="1" customWidth="1"/>
    <col min="305" max="306" width="7.5" bestFit="1" customWidth="1"/>
    <col min="307" max="309" width="6.83203125" bestFit="1" customWidth="1"/>
    <col min="310" max="310" width="6.33203125" bestFit="1" customWidth="1"/>
    <col min="311" max="311" width="7.5" bestFit="1" customWidth="1"/>
    <col min="312" max="312" width="8" bestFit="1" customWidth="1"/>
    <col min="313" max="314" width="10.5" bestFit="1" customWidth="1"/>
    <col min="315" max="316" width="11.33203125" bestFit="1" customWidth="1"/>
    <col min="317" max="317" width="9.33203125" bestFit="1" customWidth="1"/>
    <col min="318" max="319" width="10.6640625" bestFit="1" customWidth="1"/>
    <col min="320" max="320" width="11.6640625" bestFit="1" customWidth="1"/>
    <col min="321" max="322" width="11.83203125" bestFit="1" customWidth="1"/>
    <col min="323" max="323" width="7" bestFit="1" customWidth="1"/>
    <col min="324" max="324" width="7.83203125" bestFit="1" customWidth="1"/>
    <col min="325" max="325" width="7.1640625" bestFit="1" customWidth="1"/>
    <col min="326" max="326" width="8.1640625" bestFit="1" customWidth="1"/>
    <col min="327" max="327" width="7.1640625" bestFit="1" customWidth="1"/>
    <col min="328" max="328" width="8" bestFit="1" customWidth="1"/>
    <col min="329" max="329" width="7.33203125" bestFit="1" customWidth="1"/>
    <col min="330" max="330" width="8.33203125" bestFit="1" customWidth="1"/>
    <col min="331" max="331" width="8.5" bestFit="1" customWidth="1"/>
    <col min="332" max="332" width="24.33203125" bestFit="1" customWidth="1"/>
    <col min="333" max="333" width="5" bestFit="1" customWidth="1"/>
    <col min="334" max="334" width="8.5" bestFit="1" customWidth="1"/>
    <col min="335" max="335" width="9.6640625" bestFit="1" customWidth="1"/>
    <col min="336" max="336" width="7.83203125" bestFit="1" customWidth="1"/>
    <col min="337" max="337" width="9" bestFit="1" customWidth="1"/>
    <col min="338" max="338" width="6.83203125" bestFit="1" customWidth="1"/>
    <col min="339" max="339" width="8.1640625" bestFit="1" customWidth="1"/>
    <col min="340" max="341" width="10.6640625" bestFit="1" customWidth="1"/>
    <col min="342" max="343" width="11.5" bestFit="1" customWidth="1"/>
    <col min="344" max="345" width="10.83203125" bestFit="1" customWidth="1"/>
    <col min="346" max="347" width="11.83203125" bestFit="1" customWidth="1"/>
    <col min="348" max="349" width="12" bestFit="1" customWidth="1"/>
    <col min="350" max="350" width="6.5" bestFit="1" customWidth="1"/>
    <col min="351" max="351" width="6.83203125" bestFit="1" customWidth="1"/>
    <col min="352" max="352" width="8.33203125" bestFit="1" customWidth="1"/>
    <col min="353" max="353" width="7" bestFit="1" customWidth="1"/>
    <col min="354" max="354" width="8.1640625" bestFit="1" customWidth="1"/>
    <col min="355" max="355" width="7.5" bestFit="1" customWidth="1"/>
    <col min="356" max="356" width="8.6640625" bestFit="1" customWidth="1"/>
    <col min="357" max="357" width="7.33203125" bestFit="1" customWidth="1"/>
    <col min="358" max="358" width="8.1640625" bestFit="1" customWidth="1"/>
    <col min="359" max="359" width="7.5" bestFit="1" customWidth="1"/>
    <col min="360" max="360" width="8.5" bestFit="1" customWidth="1"/>
    <col min="361" max="361" width="8.6640625" bestFit="1" customWidth="1"/>
    <col min="362" max="362" width="7.5" bestFit="1" customWidth="1"/>
    <col min="363" max="363" width="8.33203125" bestFit="1" customWidth="1"/>
    <col min="364" max="364" width="7.6640625" bestFit="1" customWidth="1"/>
    <col min="365" max="365" width="8.6640625" bestFit="1" customWidth="1"/>
    <col min="366" max="366" width="7.6640625" bestFit="1" customWidth="1"/>
    <col min="367" max="367" width="8.83203125" bestFit="1" customWidth="1"/>
    <col min="368" max="368" width="7.6640625" bestFit="1" customWidth="1"/>
    <col min="369" max="369" width="8.83203125" bestFit="1" customWidth="1"/>
    <col min="370" max="370" width="7.33203125" bestFit="1" customWidth="1"/>
    <col min="371" max="372" width="7.5" bestFit="1" customWidth="1"/>
    <col min="373" max="375" width="6.83203125" bestFit="1" customWidth="1"/>
    <col min="376" max="376" width="6.33203125" bestFit="1" customWidth="1"/>
    <col min="377" max="377" width="7.5" bestFit="1" customWidth="1"/>
    <col min="378" max="378" width="8" bestFit="1" customWidth="1"/>
    <col min="379" max="380" width="10.5" bestFit="1" customWidth="1"/>
    <col min="381" max="382" width="11.33203125" bestFit="1" customWidth="1"/>
    <col min="383" max="383" width="9.33203125" bestFit="1" customWidth="1"/>
    <col min="384" max="385" width="10.6640625" bestFit="1" customWidth="1"/>
    <col min="386" max="386" width="11.6640625" bestFit="1" customWidth="1"/>
    <col min="387" max="388" width="11.83203125" bestFit="1" customWidth="1"/>
    <col min="389" max="389" width="7" bestFit="1" customWidth="1"/>
    <col min="390" max="390" width="7.83203125" bestFit="1" customWidth="1"/>
    <col min="391" max="391" width="7.1640625" bestFit="1" customWidth="1"/>
    <col min="392" max="392" width="8.1640625" bestFit="1" customWidth="1"/>
    <col min="393" max="393" width="7.1640625" bestFit="1" customWidth="1"/>
    <col min="394" max="394" width="8" bestFit="1" customWidth="1"/>
    <col min="395" max="395" width="7.33203125" bestFit="1" customWidth="1"/>
    <col min="396" max="396" width="8.33203125" bestFit="1" customWidth="1"/>
    <col min="397" max="397" width="8.5" bestFit="1" customWidth="1"/>
    <col min="398" max="398" width="24.33203125" bestFit="1" customWidth="1"/>
    <col min="399" max="399" width="5" bestFit="1" customWidth="1"/>
    <col min="400" max="400" width="8.5" bestFit="1" customWidth="1"/>
    <col min="401" max="401" width="9.6640625" bestFit="1" customWidth="1"/>
    <col min="402" max="402" width="7.83203125" bestFit="1" customWidth="1"/>
    <col min="403" max="403" width="9" bestFit="1" customWidth="1"/>
    <col min="404" max="404" width="6.83203125" bestFit="1" customWidth="1"/>
    <col min="405" max="405" width="8.1640625" bestFit="1" customWidth="1"/>
    <col min="406" max="407" width="10.6640625" bestFit="1" customWidth="1"/>
    <col min="408" max="409" width="11.5" bestFit="1" customWidth="1"/>
    <col min="410" max="411" width="10.83203125" bestFit="1" customWidth="1"/>
    <col min="412" max="413" width="11.83203125" bestFit="1" customWidth="1"/>
    <col min="414" max="415" width="12" bestFit="1" customWidth="1"/>
    <col min="416" max="416" width="6.5" bestFit="1" customWidth="1"/>
    <col min="417" max="417" width="6.83203125" bestFit="1" customWidth="1"/>
    <col min="418" max="418" width="8.33203125" bestFit="1" customWidth="1"/>
    <col min="419" max="419" width="7" bestFit="1" customWidth="1"/>
    <col min="420" max="420" width="8.1640625" bestFit="1" customWidth="1"/>
    <col min="421" max="421" width="7.5" bestFit="1" customWidth="1"/>
    <col min="422" max="422" width="8.6640625" bestFit="1" customWidth="1"/>
    <col min="423" max="423" width="7.33203125" bestFit="1" customWidth="1"/>
    <col min="424" max="424" width="8.1640625" bestFit="1" customWidth="1"/>
    <col min="425" max="425" width="7.5" bestFit="1" customWidth="1"/>
    <col min="426" max="426" width="8.5" bestFit="1" customWidth="1"/>
    <col min="427" max="427" width="8.6640625" bestFit="1" customWidth="1"/>
    <col min="428" max="428" width="7.5" bestFit="1" customWidth="1"/>
    <col min="429" max="429" width="8.33203125" bestFit="1" customWidth="1"/>
    <col min="430" max="430" width="7.6640625" bestFit="1" customWidth="1"/>
    <col min="431" max="431" width="8.6640625" bestFit="1" customWidth="1"/>
    <col min="432" max="432" width="7.6640625" bestFit="1" customWidth="1"/>
    <col min="433" max="433" width="8.83203125" bestFit="1" customWidth="1"/>
    <col min="434" max="434" width="7.6640625" bestFit="1" customWidth="1"/>
    <col min="435" max="435" width="8.83203125" bestFit="1" customWidth="1"/>
    <col min="436" max="436" width="7.33203125" bestFit="1" customWidth="1"/>
    <col min="437" max="438" width="7.5" bestFit="1" customWidth="1"/>
    <col min="439" max="441" width="6.83203125" bestFit="1" customWidth="1"/>
    <col min="442" max="442" width="6.33203125" bestFit="1" customWidth="1"/>
    <col min="443" max="443" width="7.5" bestFit="1" customWidth="1"/>
    <col min="444" max="444" width="8" bestFit="1" customWidth="1"/>
    <col min="445" max="446" width="10.5" bestFit="1" customWidth="1"/>
    <col min="447" max="448" width="11.33203125" bestFit="1" customWidth="1"/>
    <col min="449" max="449" width="9.33203125" bestFit="1" customWidth="1"/>
    <col min="450" max="451" width="10.6640625" bestFit="1" customWidth="1"/>
    <col min="452" max="452" width="11.6640625" bestFit="1" customWidth="1"/>
    <col min="453" max="454" width="11.83203125" bestFit="1" customWidth="1"/>
    <col min="455" max="455" width="7" bestFit="1" customWidth="1"/>
    <col min="456" max="456" width="7.83203125" bestFit="1" customWidth="1"/>
    <col min="457" max="457" width="7.1640625" bestFit="1" customWidth="1"/>
    <col min="458" max="458" width="8.1640625" bestFit="1" customWidth="1"/>
    <col min="459" max="459" width="7.1640625" bestFit="1" customWidth="1"/>
    <col min="460" max="460" width="8" bestFit="1" customWidth="1"/>
    <col min="461" max="461" width="7.33203125" bestFit="1" customWidth="1"/>
    <col min="462" max="462" width="8.33203125" bestFit="1" customWidth="1"/>
    <col min="463" max="463" width="8.5" bestFit="1" customWidth="1"/>
    <col min="464" max="464" width="24.33203125" bestFit="1" customWidth="1"/>
    <col min="465" max="465" width="5" bestFit="1" customWidth="1"/>
    <col min="466" max="466" width="8.5" bestFit="1" customWidth="1"/>
    <col min="467" max="467" width="9.6640625" bestFit="1" customWidth="1"/>
    <col min="468" max="468" width="7.83203125" bestFit="1" customWidth="1"/>
    <col min="469" max="469" width="9" bestFit="1" customWidth="1"/>
    <col min="470" max="470" width="6.83203125" bestFit="1" customWidth="1"/>
    <col min="471" max="471" width="8.1640625" bestFit="1" customWidth="1"/>
    <col min="472" max="473" width="10.6640625" bestFit="1" customWidth="1"/>
    <col min="474" max="475" width="11.5" bestFit="1" customWidth="1"/>
    <col min="476" max="477" width="10.83203125" bestFit="1" customWidth="1"/>
    <col min="478" max="479" width="11.83203125" bestFit="1" customWidth="1"/>
    <col min="480" max="481" width="12" bestFit="1" customWidth="1"/>
    <col min="482" max="482" width="6.5" bestFit="1" customWidth="1"/>
    <col min="483" max="483" width="6.83203125" bestFit="1" customWidth="1"/>
    <col min="484" max="484" width="8.33203125" bestFit="1" customWidth="1"/>
    <col min="485" max="485" width="7" bestFit="1" customWidth="1"/>
    <col min="486" max="486" width="8.1640625" bestFit="1" customWidth="1"/>
    <col min="487" max="487" width="7.5" bestFit="1" customWidth="1"/>
    <col min="488" max="488" width="8.6640625" bestFit="1" customWidth="1"/>
    <col min="489" max="489" width="7.33203125" bestFit="1" customWidth="1"/>
    <col min="490" max="490" width="8.1640625" bestFit="1" customWidth="1"/>
    <col min="491" max="491" width="7.5" bestFit="1" customWidth="1"/>
    <col min="492" max="492" width="8.5" bestFit="1" customWidth="1"/>
    <col min="493" max="493" width="8.6640625" bestFit="1" customWidth="1"/>
    <col min="494" max="494" width="7.5" bestFit="1" customWidth="1"/>
    <col min="495" max="495" width="8.33203125" bestFit="1" customWidth="1"/>
    <col min="496" max="496" width="7.6640625" bestFit="1" customWidth="1"/>
    <col min="497" max="497" width="8.6640625" bestFit="1" customWidth="1"/>
    <col min="498" max="498" width="7.6640625" bestFit="1" customWidth="1"/>
    <col min="499" max="499" width="8.83203125" bestFit="1" customWidth="1"/>
    <col min="500" max="500" width="7.6640625" bestFit="1" customWidth="1"/>
    <col min="501" max="501" width="8.83203125" bestFit="1" customWidth="1"/>
    <col min="502" max="502" width="7.33203125" bestFit="1" customWidth="1"/>
    <col min="503" max="504" width="7.5" bestFit="1" customWidth="1"/>
    <col min="505" max="507" width="6.83203125" bestFit="1" customWidth="1"/>
    <col min="508" max="508" width="6.33203125" bestFit="1" customWidth="1"/>
    <col min="509" max="509" width="7.5" bestFit="1" customWidth="1"/>
    <col min="510" max="510" width="8" bestFit="1" customWidth="1"/>
    <col min="511" max="512" width="10.5" bestFit="1" customWidth="1"/>
    <col min="513" max="514" width="11.33203125" bestFit="1" customWidth="1"/>
    <col min="515" max="515" width="9.33203125" bestFit="1" customWidth="1"/>
    <col min="516" max="517" width="10.6640625" bestFit="1" customWidth="1"/>
    <col min="518" max="518" width="11.6640625" bestFit="1" customWidth="1"/>
    <col min="519" max="520" width="11.83203125" bestFit="1" customWidth="1"/>
    <col min="521" max="521" width="7" bestFit="1" customWidth="1"/>
    <col min="522" max="522" width="7.83203125" bestFit="1" customWidth="1"/>
    <col min="523" max="523" width="7.1640625" bestFit="1" customWidth="1"/>
    <col min="524" max="524" width="8.1640625" bestFit="1" customWidth="1"/>
    <col min="525" max="525" width="7.1640625" bestFit="1" customWidth="1"/>
    <col min="526" max="526" width="8" bestFit="1" customWidth="1"/>
    <col min="527" max="527" width="7.33203125" bestFit="1" customWidth="1"/>
    <col min="528" max="528" width="8.33203125" bestFit="1" customWidth="1"/>
    <col min="529" max="529" width="8.5" bestFit="1" customWidth="1"/>
    <col min="530" max="537" width="29.1640625" bestFit="1" customWidth="1"/>
    <col min="538" max="539" width="11.33203125" bestFit="1" customWidth="1"/>
    <col min="540" max="540" width="11.83203125" bestFit="1" customWidth="1"/>
    <col min="541" max="541" width="10.5" bestFit="1" customWidth="1"/>
    <col min="542" max="542" width="11.83203125" bestFit="1" customWidth="1"/>
    <col min="543" max="543" width="10.1640625" bestFit="1" customWidth="1"/>
    <col min="544" max="544" width="11.6640625" bestFit="1" customWidth="1"/>
    <col min="545" max="545" width="12.6640625" bestFit="1" customWidth="1"/>
    <col min="546" max="546" width="10.1640625" bestFit="1" customWidth="1"/>
    <col min="547" max="547" width="12.6640625" bestFit="1" customWidth="1"/>
    <col min="548" max="548" width="9.1640625" bestFit="1" customWidth="1"/>
    <col min="549" max="549" width="11.6640625" bestFit="1" customWidth="1"/>
    <col min="550" max="550" width="9.1640625" bestFit="1" customWidth="1"/>
    <col min="551" max="551" width="11.6640625" bestFit="1" customWidth="1"/>
    <col min="552" max="552" width="9.1640625" bestFit="1" customWidth="1"/>
    <col min="553" max="553" width="11.6640625" bestFit="1" customWidth="1"/>
    <col min="554" max="554" width="9" bestFit="1" customWidth="1"/>
    <col min="555" max="555" width="11.5" bestFit="1" customWidth="1"/>
    <col min="556" max="556" width="9" bestFit="1" customWidth="1"/>
    <col min="557" max="557" width="11.5" bestFit="1" customWidth="1"/>
    <col min="558" max="558" width="9" bestFit="1" customWidth="1"/>
    <col min="559" max="559" width="11.5" bestFit="1" customWidth="1"/>
    <col min="560" max="560" width="9" bestFit="1" customWidth="1"/>
    <col min="561" max="561" width="11.5" bestFit="1" customWidth="1"/>
    <col min="562" max="562" width="9" bestFit="1" customWidth="1"/>
    <col min="563" max="563" width="11.5" bestFit="1" customWidth="1"/>
    <col min="564" max="564" width="8.6640625" bestFit="1" customWidth="1"/>
    <col min="565" max="565" width="7.6640625" bestFit="1" customWidth="1"/>
    <col min="566" max="566" width="11" bestFit="1" customWidth="1"/>
    <col min="567" max="567" width="9.83203125" bestFit="1" customWidth="1"/>
    <col min="568" max="568" width="12.33203125" bestFit="1" customWidth="1"/>
    <col min="569" max="569" width="9.83203125" bestFit="1" customWidth="1"/>
    <col min="570" max="570" width="12.33203125" bestFit="1" customWidth="1"/>
    <col min="571" max="571" width="9.83203125" bestFit="1" customWidth="1"/>
    <col min="572" max="572" width="8.83203125" bestFit="1" customWidth="1"/>
    <col min="573" max="573" width="12.33203125" bestFit="1" customWidth="1"/>
    <col min="574" max="574" width="9.83203125" bestFit="1" customWidth="1"/>
    <col min="575" max="575" width="12.33203125" bestFit="1" customWidth="1"/>
    <col min="576" max="576" width="9.5" bestFit="1" customWidth="1"/>
    <col min="577" max="577" width="7" bestFit="1" customWidth="1"/>
    <col min="578" max="578" width="7.83203125" bestFit="1" customWidth="1"/>
    <col min="579" max="579" width="7.1640625" bestFit="1" customWidth="1"/>
    <col min="580" max="580" width="8.1640625" bestFit="1" customWidth="1"/>
    <col min="581" max="581" width="7.1640625" bestFit="1" customWidth="1"/>
    <col min="582" max="582" width="8" bestFit="1" customWidth="1"/>
    <col min="583" max="583" width="8.33203125" bestFit="1" customWidth="1"/>
    <col min="584" max="584" width="12" bestFit="1" customWidth="1"/>
    <col min="585" max="585" width="9.5" bestFit="1" customWidth="1"/>
    <col min="586" max="586" width="9.6640625" bestFit="1" customWidth="1"/>
    <col min="587" max="587" width="7.83203125" bestFit="1" customWidth="1"/>
    <col min="588" max="588" width="9" bestFit="1" customWidth="1"/>
    <col min="589" max="589" width="6.5" bestFit="1" customWidth="1"/>
    <col min="590" max="590" width="6.83203125" bestFit="1" customWidth="1"/>
    <col min="591" max="591" width="7" bestFit="1" customWidth="1"/>
    <col min="592" max="592" width="8.1640625" bestFit="1" customWidth="1"/>
    <col min="593" max="595" width="6.83203125" bestFit="1" customWidth="1"/>
    <col min="596" max="596" width="6.33203125" bestFit="1" customWidth="1"/>
    <col min="597" max="597" width="7.5" bestFit="1" customWidth="1"/>
    <col min="598" max="598" width="12" bestFit="1" customWidth="1"/>
    <col min="599" max="599" width="9.5" bestFit="1" customWidth="1"/>
    <col min="600" max="600" width="5" bestFit="1" customWidth="1"/>
    <col min="601" max="601" width="7.33203125" bestFit="1" customWidth="1"/>
    <col min="602" max="603" width="7.5" bestFit="1" customWidth="1"/>
    <col min="604" max="604" width="9.33203125" bestFit="1" customWidth="1"/>
    <col min="605" max="605" width="12" bestFit="1" customWidth="1"/>
    <col min="606" max="606" width="9.5" bestFit="1" customWidth="1"/>
    <col min="607" max="607" width="12" bestFit="1" customWidth="1"/>
    <col min="608" max="608" width="9.5" bestFit="1" customWidth="1"/>
    <col min="609" max="609" width="12" bestFit="1" customWidth="1"/>
    <col min="610" max="610" width="9.5" bestFit="1" customWidth="1"/>
    <col min="611" max="611" width="12" bestFit="1" customWidth="1"/>
    <col min="612" max="612" width="9.5" bestFit="1" customWidth="1"/>
    <col min="613" max="613" width="12" bestFit="1" customWidth="1"/>
    <col min="614" max="614" width="9.5" bestFit="1" customWidth="1"/>
    <col min="615" max="615" width="12" bestFit="1" customWidth="1"/>
    <col min="616" max="616" width="9.5" bestFit="1" customWidth="1"/>
    <col min="617" max="617" width="12" bestFit="1" customWidth="1"/>
    <col min="618" max="618" width="8.5" bestFit="1" customWidth="1"/>
    <col min="619" max="619" width="11" bestFit="1" customWidth="1"/>
    <col min="620" max="620" width="8.5" bestFit="1" customWidth="1"/>
    <col min="621" max="621" width="11" bestFit="1" customWidth="1"/>
    <col min="622" max="622" width="8.5" bestFit="1" customWidth="1"/>
    <col min="623" max="623" width="11" bestFit="1" customWidth="1"/>
    <col min="624" max="624" width="8.5" bestFit="1" customWidth="1"/>
    <col min="625" max="625" width="11" bestFit="1" customWidth="1"/>
    <col min="626" max="626" width="8.5" bestFit="1" customWidth="1"/>
    <col min="627" max="627" width="11" bestFit="1" customWidth="1"/>
    <col min="628" max="628" width="8.5" bestFit="1" customWidth="1"/>
    <col min="629" max="629" width="11" bestFit="1" customWidth="1"/>
    <col min="630" max="630" width="8.5" bestFit="1" customWidth="1"/>
    <col min="631" max="631" width="11" bestFit="1" customWidth="1"/>
    <col min="632" max="632" width="8.5" bestFit="1" customWidth="1"/>
    <col min="633" max="633" width="11" bestFit="1" customWidth="1"/>
    <col min="634" max="634" width="9" bestFit="1" customWidth="1"/>
    <col min="635" max="635" width="11.5" bestFit="1" customWidth="1"/>
    <col min="636" max="636" width="9" bestFit="1" customWidth="1"/>
    <col min="637" max="637" width="11.5" bestFit="1" customWidth="1"/>
    <col min="638" max="638" width="9" bestFit="1" customWidth="1"/>
    <col min="639" max="639" width="11.5" bestFit="1" customWidth="1"/>
    <col min="640" max="640" width="9" bestFit="1" customWidth="1"/>
    <col min="641" max="641" width="11.5" bestFit="1" customWidth="1"/>
    <col min="642" max="642" width="9" bestFit="1" customWidth="1"/>
    <col min="643" max="643" width="11.5" bestFit="1" customWidth="1"/>
    <col min="644" max="644" width="8.83203125" bestFit="1" customWidth="1"/>
    <col min="645" max="645" width="11.33203125" bestFit="1" customWidth="1"/>
    <col min="646" max="646" width="8.83203125" bestFit="1" customWidth="1"/>
    <col min="647" max="647" width="11.33203125" bestFit="1" customWidth="1"/>
    <col min="648" max="648" width="8.83203125" bestFit="1" customWidth="1"/>
    <col min="649" max="649" width="11.33203125" bestFit="1" customWidth="1"/>
    <col min="650" max="650" width="8.83203125" bestFit="1" customWidth="1"/>
    <col min="651" max="651" width="11.33203125" bestFit="1" customWidth="1"/>
    <col min="652" max="652" width="8.83203125" bestFit="1" customWidth="1"/>
    <col min="653" max="653" width="11.33203125" bestFit="1" customWidth="1"/>
    <col min="654" max="654" width="8.83203125" bestFit="1" customWidth="1"/>
    <col min="655" max="655" width="11.33203125" bestFit="1" customWidth="1"/>
    <col min="656" max="656" width="8.83203125" bestFit="1" customWidth="1"/>
    <col min="657" max="657" width="11.33203125" bestFit="1" customWidth="1"/>
    <col min="658" max="658" width="8.83203125" bestFit="1" customWidth="1"/>
    <col min="659" max="659" width="11.33203125" bestFit="1" customWidth="1"/>
    <col min="660" max="660" width="8.83203125" bestFit="1" customWidth="1"/>
    <col min="661" max="661" width="11.33203125" bestFit="1" customWidth="1"/>
    <col min="662" max="662" width="8.83203125" bestFit="1" customWidth="1"/>
    <col min="663" max="663" width="11.33203125" bestFit="1" customWidth="1"/>
    <col min="664" max="664" width="8.83203125" bestFit="1" customWidth="1"/>
    <col min="665" max="665" width="11.33203125" bestFit="1" customWidth="1"/>
    <col min="666" max="666" width="8.83203125" bestFit="1" customWidth="1"/>
    <col min="667" max="667" width="11.33203125" bestFit="1" customWidth="1"/>
    <col min="668" max="668" width="8.83203125" bestFit="1" customWidth="1"/>
    <col min="669" max="669" width="11.33203125" bestFit="1" customWidth="1"/>
    <col min="670" max="670" width="8.83203125" bestFit="1" customWidth="1"/>
    <col min="671" max="671" width="11.33203125" bestFit="1" customWidth="1"/>
    <col min="672" max="672" width="8.83203125" bestFit="1" customWidth="1"/>
    <col min="673" max="673" width="11.33203125" bestFit="1" customWidth="1"/>
    <col min="674" max="674" width="8.83203125" bestFit="1" customWidth="1"/>
    <col min="675" max="675" width="11.33203125" bestFit="1" customWidth="1"/>
    <col min="676" max="676" width="8.83203125" bestFit="1" customWidth="1"/>
    <col min="677" max="677" width="11.33203125" bestFit="1" customWidth="1"/>
    <col min="678" max="678" width="24.33203125" bestFit="1" customWidth="1"/>
    <col min="679" max="679" width="10.6640625" bestFit="1" customWidth="1"/>
    <col min="680" max="680" width="9.5" bestFit="1" customWidth="1"/>
    <col min="681" max="683" width="12" bestFit="1" customWidth="1"/>
    <col min="685" max="685" width="12" bestFit="1" customWidth="1"/>
    <col min="686" max="686" width="11.5" bestFit="1" customWidth="1"/>
    <col min="687" max="688" width="11.83203125" bestFit="1" customWidth="1"/>
    <col min="689" max="689" width="10.6640625" bestFit="1" customWidth="1"/>
    <col min="690" max="690" width="11.83203125" bestFit="1" customWidth="1"/>
    <col min="691" max="691" width="11.5" bestFit="1" customWidth="1"/>
    <col min="693" max="693" width="12" bestFit="1" customWidth="1"/>
    <col min="694" max="694" width="11.83203125" bestFit="1" customWidth="1"/>
    <col min="695" max="695" width="10.6640625" bestFit="1" customWidth="1"/>
    <col min="696" max="697" width="11.83203125" bestFit="1" customWidth="1"/>
    <col min="698" max="698" width="9.33203125" bestFit="1" customWidth="1"/>
    <col min="699" max="699" width="11.83203125" bestFit="1" customWidth="1"/>
    <col min="700" max="700" width="9.33203125" bestFit="1" customWidth="1"/>
    <col min="701" max="702" width="10.6640625" bestFit="1" customWidth="1"/>
    <col min="703" max="705" width="11.83203125" bestFit="1" customWidth="1"/>
    <col min="706" max="706" width="10.5" bestFit="1" customWidth="1"/>
    <col min="707" max="708" width="11.33203125" bestFit="1" customWidth="1"/>
    <col min="709" max="709" width="11.83203125" bestFit="1" customWidth="1"/>
    <col min="710" max="710" width="10.5" bestFit="1" customWidth="1"/>
    <col min="711" max="711" width="11.83203125" bestFit="1" customWidth="1"/>
    <col min="712" max="712" width="10.1640625" bestFit="1" customWidth="1"/>
    <col min="713" max="713" width="11.6640625" bestFit="1" customWidth="1"/>
    <col min="714" max="714" width="12.6640625" bestFit="1" customWidth="1"/>
    <col min="715" max="715" width="10.1640625" bestFit="1" customWidth="1"/>
    <col min="716" max="716" width="12.6640625" bestFit="1" customWidth="1"/>
    <col min="717" max="717" width="9.1640625" bestFit="1" customWidth="1"/>
    <col min="718" max="718" width="11.6640625" bestFit="1" customWidth="1"/>
    <col min="719" max="719" width="9.1640625" bestFit="1" customWidth="1"/>
    <col min="720" max="720" width="11.6640625" bestFit="1" customWidth="1"/>
    <col min="721" max="721" width="9.1640625" bestFit="1" customWidth="1"/>
    <col min="722" max="722" width="11.6640625" bestFit="1" customWidth="1"/>
    <col min="723" max="723" width="9" bestFit="1" customWidth="1"/>
    <col min="724" max="724" width="11.5" bestFit="1" customWidth="1"/>
    <col min="725" max="725" width="9" bestFit="1" customWidth="1"/>
    <col min="726" max="726" width="11.5" bestFit="1" customWidth="1"/>
    <col min="727" max="727" width="9" bestFit="1" customWidth="1"/>
    <col min="728" max="728" width="11.5" bestFit="1" customWidth="1"/>
    <col min="729" max="729" width="9" bestFit="1" customWidth="1"/>
    <col min="730" max="730" width="11.5" bestFit="1" customWidth="1"/>
    <col min="731" max="731" width="9" bestFit="1" customWidth="1"/>
    <col min="732" max="732" width="11.5" bestFit="1" customWidth="1"/>
    <col min="733" max="733" width="8.6640625" bestFit="1" customWidth="1"/>
    <col min="734" max="734" width="7.6640625" bestFit="1" customWidth="1"/>
    <col min="735" max="735" width="11" bestFit="1" customWidth="1"/>
    <col min="736" max="736" width="9.83203125" bestFit="1" customWidth="1"/>
    <col min="737" max="737" width="12.33203125" bestFit="1" customWidth="1"/>
    <col min="738" max="738" width="9.83203125" bestFit="1" customWidth="1"/>
    <col min="739" max="739" width="12.33203125" bestFit="1" customWidth="1"/>
    <col min="740" max="740" width="9.83203125" bestFit="1" customWidth="1"/>
    <col min="741" max="741" width="8.83203125" bestFit="1" customWidth="1"/>
    <col min="742" max="742" width="12.33203125" bestFit="1" customWidth="1"/>
    <col min="743" max="743" width="9.83203125" bestFit="1" customWidth="1"/>
    <col min="744" max="744" width="12.33203125" bestFit="1" customWidth="1"/>
    <col min="745" max="745" width="9.5" bestFit="1" customWidth="1"/>
    <col min="746" max="746" width="7" bestFit="1" customWidth="1"/>
    <col min="747" max="747" width="7.83203125" bestFit="1" customWidth="1"/>
    <col min="748" max="748" width="7.1640625" bestFit="1" customWidth="1"/>
    <col min="749" max="749" width="8.1640625" bestFit="1" customWidth="1"/>
    <col min="750" max="750" width="7.1640625" bestFit="1" customWidth="1"/>
    <col min="751" max="751" width="8" bestFit="1" customWidth="1"/>
    <col min="752" max="752" width="8.33203125" bestFit="1" customWidth="1"/>
    <col min="753" max="753" width="12" bestFit="1" customWidth="1"/>
    <col min="754" max="754" width="9.5" bestFit="1" customWidth="1"/>
    <col min="755" max="755" width="9.6640625" bestFit="1" customWidth="1"/>
    <col min="756" max="756" width="7.83203125" bestFit="1" customWidth="1"/>
    <col min="757" max="757" width="9" bestFit="1" customWidth="1"/>
    <col min="758" max="758" width="6.5" bestFit="1" customWidth="1"/>
    <col min="759" max="759" width="6.83203125" bestFit="1" customWidth="1"/>
    <col min="760" max="760" width="7" bestFit="1" customWidth="1"/>
    <col min="761" max="761" width="8.1640625" bestFit="1" customWidth="1"/>
    <col min="762" max="764" width="6.83203125" bestFit="1" customWidth="1"/>
    <col min="765" max="765" width="6.33203125" bestFit="1" customWidth="1"/>
    <col min="766" max="766" width="7.5" bestFit="1" customWidth="1"/>
    <col min="767" max="767" width="12" bestFit="1" customWidth="1"/>
    <col min="768" max="768" width="9.5" bestFit="1" customWidth="1"/>
    <col min="769" max="769" width="5" bestFit="1" customWidth="1"/>
    <col min="770" max="770" width="7.33203125" bestFit="1" customWidth="1"/>
    <col min="771" max="772" width="7.5" bestFit="1" customWidth="1"/>
    <col min="773" max="773" width="9.33203125" bestFit="1" customWidth="1"/>
    <col min="774" max="774" width="12" bestFit="1" customWidth="1"/>
    <col min="775" max="775" width="9.5" bestFit="1" customWidth="1"/>
    <col min="776" max="776" width="12" bestFit="1" customWidth="1"/>
    <col min="777" max="777" width="9.5" bestFit="1" customWidth="1"/>
    <col min="778" max="778" width="12" bestFit="1" customWidth="1"/>
    <col min="779" max="779" width="9.5" bestFit="1" customWidth="1"/>
    <col min="780" max="780" width="12" bestFit="1" customWidth="1"/>
    <col min="781" max="781" width="9.5" bestFit="1" customWidth="1"/>
    <col min="782" max="782" width="12" bestFit="1" customWidth="1"/>
    <col min="783" max="783" width="9.5" bestFit="1" customWidth="1"/>
    <col min="784" max="784" width="12" bestFit="1" customWidth="1"/>
    <col min="785" max="785" width="9.5" bestFit="1" customWidth="1"/>
    <col min="786" max="786" width="12" bestFit="1" customWidth="1"/>
    <col min="787" max="787" width="8.5" bestFit="1" customWidth="1"/>
    <col min="788" max="788" width="11" bestFit="1" customWidth="1"/>
    <col min="789" max="789" width="8.5" bestFit="1" customWidth="1"/>
    <col min="790" max="790" width="11" bestFit="1" customWidth="1"/>
    <col min="791" max="791" width="8.5" bestFit="1" customWidth="1"/>
    <col min="792" max="792" width="11" bestFit="1" customWidth="1"/>
    <col min="793" max="793" width="8.5" bestFit="1" customWidth="1"/>
    <col min="794" max="794" width="11" bestFit="1" customWidth="1"/>
    <col min="795" max="795" width="8.5" bestFit="1" customWidth="1"/>
    <col min="796" max="796" width="11" bestFit="1" customWidth="1"/>
    <col min="797" max="797" width="8.5" bestFit="1" customWidth="1"/>
    <col min="798" max="798" width="11" bestFit="1" customWidth="1"/>
    <col min="799" max="799" width="8.5" bestFit="1" customWidth="1"/>
    <col min="800" max="800" width="11" bestFit="1" customWidth="1"/>
    <col min="801" max="801" width="8.5" bestFit="1" customWidth="1"/>
    <col min="802" max="802" width="11" bestFit="1" customWidth="1"/>
    <col min="803" max="803" width="9" bestFit="1" customWidth="1"/>
    <col min="804" max="804" width="11.5" bestFit="1" customWidth="1"/>
    <col min="805" max="805" width="9" bestFit="1" customWidth="1"/>
    <col min="806" max="806" width="11.5" bestFit="1" customWidth="1"/>
    <col min="807" max="807" width="9" bestFit="1" customWidth="1"/>
    <col min="808" max="808" width="11.5" bestFit="1" customWidth="1"/>
    <col min="809" max="809" width="9" bestFit="1" customWidth="1"/>
    <col min="810" max="810" width="11.5" bestFit="1" customWidth="1"/>
    <col min="811" max="811" width="9" bestFit="1" customWidth="1"/>
    <col min="812" max="812" width="11.5" bestFit="1" customWidth="1"/>
    <col min="813" max="813" width="8.83203125" bestFit="1" customWidth="1"/>
    <col min="814" max="814" width="11.33203125" bestFit="1" customWidth="1"/>
    <col min="815" max="815" width="8.83203125" bestFit="1" customWidth="1"/>
    <col min="816" max="816" width="11.33203125" bestFit="1" customWidth="1"/>
    <col min="817" max="817" width="8.83203125" bestFit="1" customWidth="1"/>
    <col min="818" max="818" width="11.33203125" bestFit="1" customWidth="1"/>
    <col min="819" max="819" width="8.83203125" bestFit="1" customWidth="1"/>
    <col min="820" max="820" width="11.33203125" bestFit="1" customWidth="1"/>
    <col min="821" max="821" width="8.83203125" bestFit="1" customWidth="1"/>
    <col min="822" max="822" width="11.33203125" bestFit="1" customWidth="1"/>
    <col min="823" max="823" width="8.83203125" bestFit="1" customWidth="1"/>
    <col min="824" max="824" width="11.33203125" bestFit="1" customWidth="1"/>
    <col min="825" max="825" width="8.83203125" bestFit="1" customWidth="1"/>
    <col min="826" max="826" width="11.33203125" bestFit="1" customWidth="1"/>
    <col min="827" max="827" width="8.83203125" bestFit="1" customWidth="1"/>
    <col min="828" max="828" width="11.33203125" bestFit="1" customWidth="1"/>
    <col min="829" max="829" width="8.83203125" bestFit="1" customWidth="1"/>
    <col min="830" max="830" width="11.33203125" bestFit="1" customWidth="1"/>
    <col min="831" max="831" width="8.83203125" bestFit="1" customWidth="1"/>
    <col min="832" max="832" width="11.33203125" bestFit="1" customWidth="1"/>
    <col min="833" max="833" width="8.83203125" bestFit="1" customWidth="1"/>
    <col min="834" max="834" width="11.33203125" bestFit="1" customWidth="1"/>
    <col min="835" max="835" width="8.83203125" bestFit="1" customWidth="1"/>
    <col min="836" max="836" width="11.33203125" bestFit="1" customWidth="1"/>
    <col min="837" max="837" width="8.83203125" bestFit="1" customWidth="1"/>
    <col min="838" max="838" width="11.33203125" bestFit="1" customWidth="1"/>
    <col min="839" max="839" width="8.83203125" bestFit="1" customWidth="1"/>
    <col min="840" max="840" width="11.33203125" bestFit="1" customWidth="1"/>
    <col min="841" max="841" width="8.83203125" bestFit="1" customWidth="1"/>
    <col min="842" max="842" width="11.33203125" bestFit="1" customWidth="1"/>
    <col min="843" max="843" width="8.83203125" bestFit="1" customWidth="1"/>
    <col min="844" max="844" width="11.33203125" bestFit="1" customWidth="1"/>
    <col min="845" max="845" width="8.83203125" bestFit="1" customWidth="1"/>
    <col min="846" max="846" width="11.33203125" bestFit="1" customWidth="1"/>
    <col min="847" max="847" width="24.33203125" bestFit="1" customWidth="1"/>
    <col min="848" max="848" width="10.6640625" bestFit="1" customWidth="1"/>
    <col min="849" max="849" width="9.5" bestFit="1" customWidth="1"/>
    <col min="850" max="852" width="12" bestFit="1" customWidth="1"/>
    <col min="854" max="854" width="12" bestFit="1" customWidth="1"/>
    <col min="855" max="855" width="11.5" bestFit="1" customWidth="1"/>
    <col min="856" max="857" width="11.83203125" bestFit="1" customWidth="1"/>
    <col min="858" max="858" width="10.6640625" bestFit="1" customWidth="1"/>
    <col min="859" max="859" width="11.83203125" bestFit="1" customWidth="1"/>
    <col min="860" max="860" width="11.5" bestFit="1" customWidth="1"/>
    <col min="862" max="862" width="12" bestFit="1" customWidth="1"/>
    <col min="863" max="863" width="11.83203125" bestFit="1" customWidth="1"/>
    <col min="864" max="864" width="10.6640625" bestFit="1" customWidth="1"/>
    <col min="865" max="866" width="11.83203125" bestFit="1" customWidth="1"/>
    <col min="867" max="867" width="9.33203125" bestFit="1" customWidth="1"/>
    <col min="868" max="868" width="11.83203125" bestFit="1" customWidth="1"/>
    <col min="869" max="869" width="9.33203125" bestFit="1" customWidth="1"/>
    <col min="870" max="871" width="10.6640625" bestFit="1" customWidth="1"/>
    <col min="872" max="874" width="11.83203125" bestFit="1" customWidth="1"/>
    <col min="875" max="875" width="10.5" bestFit="1" customWidth="1"/>
    <col min="876" max="877" width="11.33203125" bestFit="1" customWidth="1"/>
    <col min="878" max="878" width="11.83203125" bestFit="1" customWidth="1"/>
    <col min="879" max="879" width="10.5" bestFit="1" customWidth="1"/>
    <col min="880" max="880" width="11.83203125" bestFit="1" customWidth="1"/>
    <col min="881" max="881" width="10.1640625" bestFit="1" customWidth="1"/>
    <col min="882" max="882" width="11.6640625" bestFit="1" customWidth="1"/>
    <col min="883" max="883" width="12.6640625" bestFit="1" customWidth="1"/>
    <col min="884" max="884" width="10.1640625" bestFit="1" customWidth="1"/>
    <col min="885" max="885" width="12.6640625" bestFit="1" customWidth="1"/>
    <col min="886" max="886" width="9.1640625" bestFit="1" customWidth="1"/>
    <col min="887" max="887" width="11.6640625" bestFit="1" customWidth="1"/>
    <col min="888" max="888" width="9.1640625" bestFit="1" customWidth="1"/>
    <col min="889" max="889" width="11.6640625" bestFit="1" customWidth="1"/>
    <col min="890" max="890" width="9.1640625" bestFit="1" customWidth="1"/>
    <col min="891" max="891" width="11.6640625" bestFit="1" customWidth="1"/>
    <col min="892" max="892" width="9" bestFit="1" customWidth="1"/>
    <col min="893" max="893" width="11.5" bestFit="1" customWidth="1"/>
    <col min="894" max="894" width="9" bestFit="1" customWidth="1"/>
    <col min="895" max="895" width="11.5" bestFit="1" customWidth="1"/>
    <col min="896" max="896" width="9" bestFit="1" customWidth="1"/>
    <col min="897" max="897" width="11.5" bestFit="1" customWidth="1"/>
    <col min="898" max="898" width="9" bestFit="1" customWidth="1"/>
    <col min="899" max="899" width="11.5" bestFit="1" customWidth="1"/>
    <col min="900" max="900" width="9" bestFit="1" customWidth="1"/>
    <col min="901" max="901" width="11.5" bestFit="1" customWidth="1"/>
    <col min="902" max="902" width="8.6640625" bestFit="1" customWidth="1"/>
    <col min="903" max="903" width="7.6640625" bestFit="1" customWidth="1"/>
    <col min="904" max="904" width="11" bestFit="1" customWidth="1"/>
    <col min="905" max="905" width="9.83203125" bestFit="1" customWidth="1"/>
    <col min="906" max="906" width="12.33203125" bestFit="1" customWidth="1"/>
    <col min="907" max="907" width="9.83203125" bestFit="1" customWidth="1"/>
    <col min="908" max="908" width="12.33203125" bestFit="1" customWidth="1"/>
    <col min="909" max="909" width="9.83203125" bestFit="1" customWidth="1"/>
    <col min="910" max="910" width="8.83203125" bestFit="1" customWidth="1"/>
    <col min="911" max="911" width="12.33203125" bestFit="1" customWidth="1"/>
    <col min="912" max="912" width="9.83203125" bestFit="1" customWidth="1"/>
    <col min="913" max="913" width="12.33203125" bestFit="1" customWidth="1"/>
    <col min="914" max="914" width="9.5" bestFit="1" customWidth="1"/>
    <col min="915" max="915" width="7" bestFit="1" customWidth="1"/>
    <col min="916" max="916" width="7.83203125" bestFit="1" customWidth="1"/>
    <col min="917" max="917" width="7.1640625" bestFit="1" customWidth="1"/>
    <col min="918" max="918" width="8.1640625" bestFit="1" customWidth="1"/>
    <col min="919" max="919" width="7.1640625" bestFit="1" customWidth="1"/>
    <col min="920" max="920" width="8" bestFit="1" customWidth="1"/>
    <col min="921" max="921" width="8.33203125" bestFit="1" customWidth="1"/>
    <col min="922" max="922" width="12" bestFit="1" customWidth="1"/>
    <col min="923" max="923" width="9.5" bestFit="1" customWidth="1"/>
    <col min="924" max="924" width="9.6640625" bestFit="1" customWidth="1"/>
    <col min="925" max="925" width="7.83203125" bestFit="1" customWidth="1"/>
    <col min="926" max="926" width="9" bestFit="1" customWidth="1"/>
    <col min="927" max="927" width="6.5" bestFit="1" customWidth="1"/>
    <col min="928" max="928" width="6.83203125" bestFit="1" customWidth="1"/>
    <col min="929" max="929" width="7" bestFit="1" customWidth="1"/>
    <col min="930" max="930" width="8.1640625" bestFit="1" customWidth="1"/>
    <col min="931" max="933" width="6.83203125" bestFit="1" customWidth="1"/>
    <col min="934" max="934" width="6.33203125" bestFit="1" customWidth="1"/>
    <col min="935" max="935" width="7.5" bestFit="1" customWidth="1"/>
    <col min="936" max="936" width="12" bestFit="1" customWidth="1"/>
    <col min="937" max="937" width="9.5" bestFit="1" customWidth="1"/>
    <col min="938" max="938" width="5" bestFit="1" customWidth="1"/>
    <col min="939" max="939" width="7.33203125" bestFit="1" customWidth="1"/>
    <col min="940" max="941" width="7.5" bestFit="1" customWidth="1"/>
    <col min="942" max="942" width="9.33203125" bestFit="1" customWidth="1"/>
    <col min="943" max="943" width="12" bestFit="1" customWidth="1"/>
    <col min="944" max="944" width="9.5" bestFit="1" customWidth="1"/>
    <col min="945" max="945" width="12" bestFit="1" customWidth="1"/>
    <col min="946" max="946" width="9.5" bestFit="1" customWidth="1"/>
    <col min="947" max="947" width="12" bestFit="1" customWidth="1"/>
    <col min="948" max="948" width="9.5" bestFit="1" customWidth="1"/>
    <col min="949" max="949" width="12" bestFit="1" customWidth="1"/>
    <col min="950" max="950" width="9.5" bestFit="1" customWidth="1"/>
    <col min="951" max="951" width="12" bestFit="1" customWidth="1"/>
    <col min="952" max="952" width="9.5" bestFit="1" customWidth="1"/>
    <col min="953" max="953" width="12" bestFit="1" customWidth="1"/>
    <col min="954" max="954" width="9.5" bestFit="1" customWidth="1"/>
    <col min="955" max="955" width="12" bestFit="1" customWidth="1"/>
    <col min="956" max="956" width="8.5" bestFit="1" customWidth="1"/>
    <col min="957" max="957" width="11" bestFit="1" customWidth="1"/>
    <col min="958" max="958" width="8.5" bestFit="1" customWidth="1"/>
    <col min="959" max="959" width="11" bestFit="1" customWidth="1"/>
    <col min="960" max="960" width="8.5" bestFit="1" customWidth="1"/>
    <col min="961" max="961" width="11" bestFit="1" customWidth="1"/>
    <col min="962" max="962" width="8.5" bestFit="1" customWidth="1"/>
    <col min="963" max="963" width="11" bestFit="1" customWidth="1"/>
    <col min="964" max="964" width="8.5" bestFit="1" customWidth="1"/>
    <col min="965" max="965" width="11" bestFit="1" customWidth="1"/>
    <col min="966" max="966" width="8.5" bestFit="1" customWidth="1"/>
    <col min="967" max="967" width="11" bestFit="1" customWidth="1"/>
    <col min="968" max="968" width="8.5" bestFit="1" customWidth="1"/>
    <col min="969" max="969" width="11" bestFit="1" customWidth="1"/>
    <col min="970" max="970" width="8.5" bestFit="1" customWidth="1"/>
    <col min="971" max="971" width="11" bestFit="1" customWidth="1"/>
    <col min="972" max="972" width="9" bestFit="1" customWidth="1"/>
    <col min="973" max="973" width="11.5" bestFit="1" customWidth="1"/>
    <col min="974" max="974" width="9" bestFit="1" customWidth="1"/>
    <col min="975" max="975" width="11.5" bestFit="1" customWidth="1"/>
    <col min="976" max="976" width="9" bestFit="1" customWidth="1"/>
    <col min="977" max="977" width="11.5" bestFit="1" customWidth="1"/>
    <col min="978" max="978" width="9" bestFit="1" customWidth="1"/>
    <col min="979" max="979" width="11.5" bestFit="1" customWidth="1"/>
    <col min="980" max="980" width="9" bestFit="1" customWidth="1"/>
    <col min="981" max="981" width="11.5" bestFit="1" customWidth="1"/>
    <col min="982" max="982" width="8.83203125" bestFit="1" customWidth="1"/>
    <col min="983" max="983" width="11.33203125" bestFit="1" customWidth="1"/>
    <col min="984" max="984" width="8.83203125" bestFit="1" customWidth="1"/>
    <col min="985" max="985" width="11.33203125" bestFit="1" customWidth="1"/>
    <col min="986" max="986" width="8.83203125" bestFit="1" customWidth="1"/>
    <col min="987" max="987" width="11.33203125" bestFit="1" customWidth="1"/>
    <col min="988" max="988" width="8.83203125" bestFit="1" customWidth="1"/>
    <col min="989" max="989" width="11.33203125" bestFit="1" customWidth="1"/>
    <col min="990" max="990" width="8.83203125" bestFit="1" customWidth="1"/>
    <col min="991" max="991" width="11.33203125" bestFit="1" customWidth="1"/>
    <col min="992" max="992" width="8.83203125" bestFit="1" customWidth="1"/>
    <col min="993" max="993" width="11.33203125" bestFit="1" customWidth="1"/>
    <col min="994" max="994" width="8.83203125" bestFit="1" customWidth="1"/>
    <col min="995" max="995" width="11.33203125" bestFit="1" customWidth="1"/>
    <col min="996" max="996" width="8.83203125" bestFit="1" customWidth="1"/>
    <col min="997" max="997" width="11.33203125" bestFit="1" customWidth="1"/>
    <col min="998" max="998" width="8.83203125" bestFit="1" customWidth="1"/>
    <col min="999" max="999" width="11.33203125" bestFit="1" customWidth="1"/>
    <col min="1000" max="1000" width="8.83203125" bestFit="1" customWidth="1"/>
    <col min="1001" max="1001" width="11.33203125" bestFit="1" customWidth="1"/>
    <col min="1002" max="1002" width="8.83203125" bestFit="1" customWidth="1"/>
    <col min="1003" max="1003" width="11.33203125" bestFit="1" customWidth="1"/>
    <col min="1004" max="1004" width="8.83203125" bestFit="1" customWidth="1"/>
    <col min="1005" max="1005" width="11.33203125" bestFit="1" customWidth="1"/>
    <col min="1006" max="1006" width="8.83203125" bestFit="1" customWidth="1"/>
    <col min="1007" max="1007" width="11.33203125" bestFit="1" customWidth="1"/>
    <col min="1008" max="1008" width="8.83203125" bestFit="1" customWidth="1"/>
    <col min="1009" max="1009" width="11.33203125" bestFit="1" customWidth="1"/>
    <col min="1010" max="1010" width="8.83203125" bestFit="1" customWidth="1"/>
    <col min="1011" max="1011" width="11.33203125" bestFit="1" customWidth="1"/>
    <col min="1012" max="1012" width="8.83203125" bestFit="1" customWidth="1"/>
    <col min="1013" max="1013" width="11.33203125" bestFit="1" customWidth="1"/>
    <col min="1014" max="1014" width="8.83203125" bestFit="1" customWidth="1"/>
    <col min="1015" max="1015" width="11.33203125" bestFit="1" customWidth="1"/>
    <col min="1016" max="1016" width="24.33203125" bestFit="1" customWidth="1"/>
    <col min="1017" max="1017" width="10.6640625" bestFit="1" customWidth="1"/>
    <col min="1018" max="1018" width="9.5" bestFit="1" customWidth="1"/>
    <col min="1019" max="1021" width="12" bestFit="1" customWidth="1"/>
    <col min="1023" max="1023" width="12" bestFit="1" customWidth="1"/>
    <col min="1024" max="1024" width="11.5" bestFit="1" customWidth="1"/>
    <col min="1025" max="1026" width="11.83203125" bestFit="1" customWidth="1"/>
    <col min="1027" max="1027" width="10.6640625" bestFit="1" customWidth="1"/>
    <col min="1028" max="1028" width="11.83203125" bestFit="1" customWidth="1"/>
    <col min="1029" max="1029" width="11.5" bestFit="1" customWidth="1"/>
    <col min="1031" max="1031" width="12" bestFit="1" customWidth="1"/>
    <col min="1032" max="1032" width="11.83203125" bestFit="1" customWidth="1"/>
    <col min="1033" max="1033" width="10.6640625" bestFit="1" customWidth="1"/>
    <col min="1034" max="1035" width="11.83203125" bestFit="1" customWidth="1"/>
    <col min="1036" max="1036" width="9.33203125" bestFit="1" customWidth="1"/>
    <col min="1037" max="1037" width="11.83203125" bestFit="1" customWidth="1"/>
    <col min="1038" max="1038" width="9.33203125" bestFit="1" customWidth="1"/>
    <col min="1039" max="1040" width="10.6640625" bestFit="1" customWidth="1"/>
    <col min="1041" max="1043" width="11.83203125" bestFit="1" customWidth="1"/>
    <col min="1044" max="1044" width="10.5" bestFit="1" customWidth="1"/>
    <col min="1045" max="1046" width="11.33203125" bestFit="1" customWidth="1"/>
    <col min="1047" max="1047" width="11.83203125" bestFit="1" customWidth="1"/>
    <col min="1048" max="1048" width="10.5" bestFit="1" customWidth="1"/>
    <col min="1049" max="1049" width="11.83203125" bestFit="1" customWidth="1"/>
    <col min="1050" max="1050" width="10.1640625" bestFit="1" customWidth="1"/>
    <col min="1051" max="1051" width="11.6640625" bestFit="1" customWidth="1"/>
    <col min="1052" max="1052" width="12.6640625" bestFit="1" customWidth="1"/>
    <col min="1053" max="1053" width="10.1640625" bestFit="1" customWidth="1"/>
    <col min="1054" max="1054" width="12.6640625" bestFit="1" customWidth="1"/>
    <col min="1055" max="1055" width="9.1640625" bestFit="1" customWidth="1"/>
    <col min="1056" max="1056" width="11.6640625" bestFit="1" customWidth="1"/>
    <col min="1057" max="1057" width="9.1640625" bestFit="1" customWidth="1"/>
    <col min="1058" max="1058" width="11.6640625" bestFit="1" customWidth="1"/>
    <col min="1059" max="1059" width="9.1640625" bestFit="1" customWidth="1"/>
    <col min="1060" max="1060" width="11.6640625" bestFit="1" customWidth="1"/>
    <col min="1061" max="1061" width="9" bestFit="1" customWidth="1"/>
    <col min="1062" max="1062" width="11.5" bestFit="1" customWidth="1"/>
    <col min="1063" max="1063" width="9" bestFit="1" customWidth="1"/>
    <col min="1064" max="1064" width="11.5" bestFit="1" customWidth="1"/>
    <col min="1065" max="1065" width="9" bestFit="1" customWidth="1"/>
    <col min="1066" max="1066" width="11.5" bestFit="1" customWidth="1"/>
    <col min="1067" max="1067" width="9" bestFit="1" customWidth="1"/>
    <col min="1068" max="1068" width="11.5" bestFit="1" customWidth="1"/>
    <col min="1069" max="1069" width="9" bestFit="1" customWidth="1"/>
    <col min="1070" max="1070" width="11.5" bestFit="1" customWidth="1"/>
    <col min="1071" max="1071" width="8.6640625" bestFit="1" customWidth="1"/>
    <col min="1072" max="1072" width="7.6640625" bestFit="1" customWidth="1"/>
    <col min="1073" max="1073" width="11" bestFit="1" customWidth="1"/>
    <col min="1074" max="1074" width="9.83203125" bestFit="1" customWidth="1"/>
    <col min="1075" max="1075" width="12.33203125" bestFit="1" customWidth="1"/>
    <col min="1076" max="1076" width="9.83203125" bestFit="1" customWidth="1"/>
    <col min="1077" max="1077" width="12.33203125" bestFit="1" customWidth="1"/>
    <col min="1078" max="1078" width="9.83203125" bestFit="1" customWidth="1"/>
    <col min="1079" max="1079" width="8.83203125" bestFit="1" customWidth="1"/>
    <col min="1080" max="1080" width="12.33203125" bestFit="1" customWidth="1"/>
    <col min="1081" max="1081" width="9.83203125" bestFit="1" customWidth="1"/>
    <col min="1082" max="1082" width="12.33203125" bestFit="1" customWidth="1"/>
    <col min="1083" max="1083" width="9.5" bestFit="1" customWidth="1"/>
    <col min="1084" max="1084" width="7" bestFit="1" customWidth="1"/>
    <col min="1085" max="1085" width="7.83203125" bestFit="1" customWidth="1"/>
    <col min="1086" max="1086" width="7.1640625" bestFit="1" customWidth="1"/>
    <col min="1087" max="1087" width="8.1640625" bestFit="1" customWidth="1"/>
    <col min="1088" max="1088" width="7.1640625" bestFit="1" customWidth="1"/>
    <col min="1089" max="1089" width="8" bestFit="1" customWidth="1"/>
    <col min="1090" max="1090" width="8.33203125" bestFit="1" customWidth="1"/>
    <col min="1091" max="1091" width="12" bestFit="1" customWidth="1"/>
    <col min="1092" max="1092" width="9.5" bestFit="1" customWidth="1"/>
    <col min="1093" max="1093" width="9.6640625" bestFit="1" customWidth="1"/>
    <col min="1094" max="1094" width="7.83203125" bestFit="1" customWidth="1"/>
    <col min="1095" max="1095" width="9" bestFit="1" customWidth="1"/>
    <col min="1096" max="1096" width="6.5" bestFit="1" customWidth="1"/>
    <col min="1097" max="1097" width="6.83203125" bestFit="1" customWidth="1"/>
    <col min="1098" max="1098" width="7" bestFit="1" customWidth="1"/>
    <col min="1099" max="1099" width="8.1640625" bestFit="1" customWidth="1"/>
    <col min="1100" max="1102" width="6.83203125" bestFit="1" customWidth="1"/>
    <col min="1103" max="1103" width="6.33203125" bestFit="1" customWidth="1"/>
    <col min="1104" max="1104" width="7.5" bestFit="1" customWidth="1"/>
    <col min="1105" max="1105" width="12" bestFit="1" customWidth="1"/>
    <col min="1106" max="1106" width="9.5" bestFit="1" customWidth="1"/>
    <col min="1107" max="1107" width="5" bestFit="1" customWidth="1"/>
    <col min="1108" max="1108" width="7.33203125" bestFit="1" customWidth="1"/>
    <col min="1109" max="1110" width="7.5" bestFit="1" customWidth="1"/>
    <col min="1111" max="1111" width="9.33203125" bestFit="1" customWidth="1"/>
    <col min="1112" max="1112" width="12" bestFit="1" customWidth="1"/>
    <col min="1113" max="1113" width="9.5" bestFit="1" customWidth="1"/>
    <col min="1114" max="1114" width="12" bestFit="1" customWidth="1"/>
    <col min="1115" max="1115" width="9.5" bestFit="1" customWidth="1"/>
    <col min="1116" max="1116" width="12" bestFit="1" customWidth="1"/>
    <col min="1117" max="1117" width="9.5" bestFit="1" customWidth="1"/>
    <col min="1118" max="1118" width="12" bestFit="1" customWidth="1"/>
    <col min="1119" max="1119" width="9.5" bestFit="1" customWidth="1"/>
    <col min="1120" max="1120" width="12" bestFit="1" customWidth="1"/>
    <col min="1121" max="1121" width="9.5" bestFit="1" customWidth="1"/>
    <col min="1122" max="1122" width="12" bestFit="1" customWidth="1"/>
    <col min="1123" max="1123" width="9.5" bestFit="1" customWidth="1"/>
    <col min="1124" max="1124" width="12" bestFit="1" customWidth="1"/>
    <col min="1125" max="1125" width="8.5" bestFit="1" customWidth="1"/>
    <col min="1126" max="1126" width="11" bestFit="1" customWidth="1"/>
    <col min="1127" max="1127" width="8.5" bestFit="1" customWidth="1"/>
    <col min="1128" max="1128" width="11" bestFit="1" customWidth="1"/>
    <col min="1129" max="1129" width="8.5" bestFit="1" customWidth="1"/>
    <col min="1130" max="1130" width="11" bestFit="1" customWidth="1"/>
    <col min="1131" max="1131" width="8.5" bestFit="1" customWidth="1"/>
    <col min="1132" max="1132" width="11" bestFit="1" customWidth="1"/>
    <col min="1133" max="1133" width="8.5" bestFit="1" customWidth="1"/>
    <col min="1134" max="1134" width="11" bestFit="1" customWidth="1"/>
    <col min="1135" max="1135" width="8.5" bestFit="1" customWidth="1"/>
    <col min="1136" max="1136" width="11" bestFit="1" customWidth="1"/>
    <col min="1137" max="1137" width="8.5" bestFit="1" customWidth="1"/>
    <col min="1138" max="1138" width="11" bestFit="1" customWidth="1"/>
    <col min="1139" max="1139" width="8.5" bestFit="1" customWidth="1"/>
    <col min="1140" max="1140" width="11" bestFit="1" customWidth="1"/>
    <col min="1141" max="1141" width="9" bestFit="1" customWidth="1"/>
    <col min="1142" max="1142" width="11.5" bestFit="1" customWidth="1"/>
    <col min="1143" max="1143" width="9" bestFit="1" customWidth="1"/>
    <col min="1144" max="1144" width="11.5" bestFit="1" customWidth="1"/>
    <col min="1145" max="1145" width="9" bestFit="1" customWidth="1"/>
    <col min="1146" max="1146" width="11.5" bestFit="1" customWidth="1"/>
    <col min="1147" max="1147" width="9" bestFit="1" customWidth="1"/>
    <col min="1148" max="1148" width="11.5" bestFit="1" customWidth="1"/>
    <col min="1149" max="1149" width="9" bestFit="1" customWidth="1"/>
    <col min="1150" max="1150" width="11.5" bestFit="1" customWidth="1"/>
    <col min="1151" max="1151" width="8.83203125" bestFit="1" customWidth="1"/>
    <col min="1152" max="1152" width="11.33203125" bestFit="1" customWidth="1"/>
    <col min="1153" max="1153" width="8.83203125" bestFit="1" customWidth="1"/>
    <col min="1154" max="1154" width="11.33203125" bestFit="1" customWidth="1"/>
    <col min="1155" max="1155" width="8.83203125" bestFit="1" customWidth="1"/>
    <col min="1156" max="1156" width="11.33203125" bestFit="1" customWidth="1"/>
    <col min="1157" max="1157" width="8.83203125" bestFit="1" customWidth="1"/>
    <col min="1158" max="1158" width="11.33203125" bestFit="1" customWidth="1"/>
    <col min="1159" max="1159" width="8.83203125" bestFit="1" customWidth="1"/>
    <col min="1160" max="1160" width="11.33203125" bestFit="1" customWidth="1"/>
    <col min="1161" max="1161" width="8.83203125" bestFit="1" customWidth="1"/>
    <col min="1162" max="1162" width="11.33203125" bestFit="1" customWidth="1"/>
    <col min="1163" max="1163" width="8.83203125" bestFit="1" customWidth="1"/>
    <col min="1164" max="1164" width="11.33203125" bestFit="1" customWidth="1"/>
    <col min="1165" max="1165" width="8.83203125" bestFit="1" customWidth="1"/>
    <col min="1166" max="1166" width="11.33203125" bestFit="1" customWidth="1"/>
    <col min="1167" max="1167" width="8.83203125" bestFit="1" customWidth="1"/>
    <col min="1168" max="1168" width="11.33203125" bestFit="1" customWidth="1"/>
    <col min="1169" max="1169" width="8.83203125" bestFit="1" customWidth="1"/>
    <col min="1170" max="1170" width="11.33203125" bestFit="1" customWidth="1"/>
    <col min="1171" max="1171" width="8.83203125" bestFit="1" customWidth="1"/>
    <col min="1172" max="1172" width="11.33203125" bestFit="1" customWidth="1"/>
    <col min="1173" max="1173" width="8.83203125" bestFit="1" customWidth="1"/>
    <col min="1174" max="1174" width="11.33203125" bestFit="1" customWidth="1"/>
    <col min="1175" max="1175" width="8.83203125" bestFit="1" customWidth="1"/>
    <col min="1176" max="1176" width="11.33203125" bestFit="1" customWidth="1"/>
    <col min="1177" max="1177" width="8.83203125" bestFit="1" customWidth="1"/>
    <col min="1178" max="1178" width="11.33203125" bestFit="1" customWidth="1"/>
    <col min="1179" max="1179" width="8.83203125" bestFit="1" customWidth="1"/>
    <col min="1180" max="1180" width="11.33203125" bestFit="1" customWidth="1"/>
    <col min="1181" max="1181" width="8.83203125" bestFit="1" customWidth="1"/>
    <col min="1182" max="1182" width="11.33203125" bestFit="1" customWidth="1"/>
    <col min="1183" max="1183" width="8.83203125" bestFit="1" customWidth="1"/>
    <col min="1184" max="1184" width="11.33203125" bestFit="1" customWidth="1"/>
    <col min="1185" max="1185" width="24.33203125" bestFit="1" customWidth="1"/>
    <col min="1186" max="1186" width="10.6640625" bestFit="1" customWidth="1"/>
    <col min="1187" max="1187" width="9.5" bestFit="1" customWidth="1"/>
    <col min="1188" max="1190" width="12" bestFit="1" customWidth="1"/>
    <col min="1192" max="1192" width="12" bestFit="1" customWidth="1"/>
    <col min="1193" max="1193" width="11.5" bestFit="1" customWidth="1"/>
    <col min="1194" max="1195" width="11.83203125" bestFit="1" customWidth="1"/>
    <col min="1196" max="1196" width="10.6640625" bestFit="1" customWidth="1"/>
    <col min="1197" max="1197" width="11.83203125" bestFit="1" customWidth="1"/>
    <col min="1198" max="1198" width="11.5" bestFit="1" customWidth="1"/>
    <col min="1200" max="1200" width="12" bestFit="1" customWidth="1"/>
    <col min="1201" max="1201" width="11.83203125" bestFit="1" customWidth="1"/>
    <col min="1202" max="1202" width="10.6640625" bestFit="1" customWidth="1"/>
    <col min="1203" max="1204" width="11.83203125" bestFit="1" customWidth="1"/>
    <col min="1205" max="1205" width="9.33203125" bestFit="1" customWidth="1"/>
    <col min="1206" max="1206" width="11.83203125" bestFit="1" customWidth="1"/>
    <col min="1207" max="1207" width="9.33203125" bestFit="1" customWidth="1"/>
    <col min="1208" max="1209" width="10.6640625" bestFit="1" customWidth="1"/>
    <col min="1210" max="1212" width="11.83203125" bestFit="1" customWidth="1"/>
    <col min="1213" max="1213" width="10.5" bestFit="1" customWidth="1"/>
    <col min="1214" max="1215" width="11.33203125" bestFit="1" customWidth="1"/>
    <col min="1216" max="1216" width="11.83203125" bestFit="1" customWidth="1"/>
    <col min="1217" max="1217" width="10.5" bestFit="1" customWidth="1"/>
    <col min="1218" max="1218" width="11.83203125" bestFit="1" customWidth="1"/>
    <col min="1219" max="1219" width="10.1640625" bestFit="1" customWidth="1"/>
    <col min="1220" max="1220" width="11.6640625" bestFit="1" customWidth="1"/>
    <col min="1221" max="1221" width="12.6640625" bestFit="1" customWidth="1"/>
    <col min="1222" max="1222" width="10.1640625" bestFit="1" customWidth="1"/>
    <col min="1223" max="1223" width="12.6640625" bestFit="1" customWidth="1"/>
    <col min="1224" max="1224" width="9.1640625" bestFit="1" customWidth="1"/>
    <col min="1225" max="1225" width="11.6640625" bestFit="1" customWidth="1"/>
    <col min="1226" max="1226" width="9.1640625" bestFit="1" customWidth="1"/>
    <col min="1227" max="1227" width="11.6640625" bestFit="1" customWidth="1"/>
    <col min="1228" max="1228" width="9.1640625" bestFit="1" customWidth="1"/>
    <col min="1229" max="1229" width="11.6640625" bestFit="1" customWidth="1"/>
    <col min="1230" max="1230" width="9" bestFit="1" customWidth="1"/>
    <col min="1231" max="1231" width="11.5" bestFit="1" customWidth="1"/>
    <col min="1232" max="1232" width="9" bestFit="1" customWidth="1"/>
    <col min="1233" max="1233" width="11.5" bestFit="1" customWidth="1"/>
    <col min="1234" max="1234" width="9" bestFit="1" customWidth="1"/>
    <col min="1235" max="1235" width="11.5" bestFit="1" customWidth="1"/>
    <col min="1236" max="1236" width="9" bestFit="1" customWidth="1"/>
    <col min="1237" max="1237" width="11.5" bestFit="1" customWidth="1"/>
    <col min="1238" max="1238" width="9" bestFit="1" customWidth="1"/>
    <col min="1239" max="1239" width="11.5" bestFit="1" customWidth="1"/>
    <col min="1240" max="1240" width="8.6640625" bestFit="1" customWidth="1"/>
    <col min="1241" max="1241" width="7.6640625" bestFit="1" customWidth="1"/>
    <col min="1242" max="1242" width="11" bestFit="1" customWidth="1"/>
    <col min="1243" max="1243" width="9.83203125" bestFit="1" customWidth="1"/>
    <col min="1244" max="1244" width="12.33203125" bestFit="1" customWidth="1"/>
    <col min="1245" max="1245" width="9.83203125" bestFit="1" customWidth="1"/>
    <col min="1246" max="1246" width="12.33203125" bestFit="1" customWidth="1"/>
    <col min="1247" max="1247" width="9.83203125" bestFit="1" customWidth="1"/>
    <col min="1248" max="1248" width="8.83203125" bestFit="1" customWidth="1"/>
    <col min="1249" max="1249" width="12.33203125" bestFit="1" customWidth="1"/>
    <col min="1250" max="1250" width="9.83203125" bestFit="1" customWidth="1"/>
    <col min="1251" max="1251" width="12.33203125" bestFit="1" customWidth="1"/>
    <col min="1252" max="1252" width="9.5" bestFit="1" customWidth="1"/>
    <col min="1253" max="1253" width="7" bestFit="1" customWidth="1"/>
    <col min="1254" max="1254" width="7.83203125" bestFit="1" customWidth="1"/>
    <col min="1255" max="1255" width="7.1640625" bestFit="1" customWidth="1"/>
    <col min="1256" max="1256" width="8.1640625" bestFit="1" customWidth="1"/>
    <col min="1257" max="1257" width="7.1640625" bestFit="1" customWidth="1"/>
    <col min="1258" max="1258" width="8" bestFit="1" customWidth="1"/>
    <col min="1259" max="1259" width="8.33203125" bestFit="1" customWidth="1"/>
    <col min="1260" max="1260" width="12" bestFit="1" customWidth="1"/>
    <col min="1261" max="1261" width="9.5" bestFit="1" customWidth="1"/>
    <col min="1262" max="1262" width="9.6640625" bestFit="1" customWidth="1"/>
    <col min="1263" max="1263" width="7.83203125" bestFit="1" customWidth="1"/>
    <col min="1264" max="1264" width="9" bestFit="1" customWidth="1"/>
    <col min="1265" max="1265" width="6.5" bestFit="1" customWidth="1"/>
    <col min="1266" max="1266" width="6.83203125" bestFit="1" customWidth="1"/>
    <col min="1267" max="1267" width="7" bestFit="1" customWidth="1"/>
    <col min="1268" max="1268" width="8.1640625" bestFit="1" customWidth="1"/>
    <col min="1269" max="1271" width="6.83203125" bestFit="1" customWidth="1"/>
    <col min="1272" max="1272" width="6.33203125" bestFit="1" customWidth="1"/>
    <col min="1273" max="1273" width="7.5" bestFit="1" customWidth="1"/>
    <col min="1274" max="1274" width="12" bestFit="1" customWidth="1"/>
    <col min="1275" max="1275" width="9.5" bestFit="1" customWidth="1"/>
    <col min="1276" max="1276" width="5" bestFit="1" customWidth="1"/>
    <col min="1277" max="1277" width="7.33203125" bestFit="1" customWidth="1"/>
    <col min="1278" max="1279" width="7.5" bestFit="1" customWidth="1"/>
    <col min="1280" max="1280" width="9.33203125" bestFit="1" customWidth="1"/>
    <col min="1281" max="1281" width="12" bestFit="1" customWidth="1"/>
    <col min="1282" max="1282" width="9.5" bestFit="1" customWidth="1"/>
    <col min="1283" max="1283" width="12" bestFit="1" customWidth="1"/>
    <col min="1284" max="1284" width="9.5" bestFit="1" customWidth="1"/>
    <col min="1285" max="1285" width="12" bestFit="1" customWidth="1"/>
    <col min="1286" max="1286" width="9.5" bestFit="1" customWidth="1"/>
    <col min="1287" max="1287" width="12" bestFit="1" customWidth="1"/>
    <col min="1288" max="1288" width="9.5" bestFit="1" customWidth="1"/>
    <col min="1289" max="1289" width="12" bestFit="1" customWidth="1"/>
    <col min="1290" max="1290" width="9.5" bestFit="1" customWidth="1"/>
    <col min="1291" max="1291" width="12" bestFit="1" customWidth="1"/>
    <col min="1292" max="1292" width="9.5" bestFit="1" customWidth="1"/>
    <col min="1293" max="1293" width="12" bestFit="1" customWidth="1"/>
    <col min="1294" max="1294" width="8.5" bestFit="1" customWidth="1"/>
    <col min="1295" max="1295" width="11" bestFit="1" customWidth="1"/>
    <col min="1296" max="1296" width="8.5" bestFit="1" customWidth="1"/>
    <col min="1297" max="1297" width="11" bestFit="1" customWidth="1"/>
    <col min="1298" max="1298" width="8.5" bestFit="1" customWidth="1"/>
    <col min="1299" max="1299" width="11" bestFit="1" customWidth="1"/>
    <col min="1300" max="1300" width="8.5" bestFit="1" customWidth="1"/>
    <col min="1301" max="1301" width="11" bestFit="1" customWidth="1"/>
    <col min="1302" max="1302" width="8.5" bestFit="1" customWidth="1"/>
    <col min="1303" max="1303" width="11" bestFit="1" customWidth="1"/>
    <col min="1304" max="1304" width="8.5" bestFit="1" customWidth="1"/>
    <col min="1305" max="1305" width="11" bestFit="1" customWidth="1"/>
    <col min="1306" max="1306" width="8.5" bestFit="1" customWidth="1"/>
    <col min="1307" max="1307" width="11" bestFit="1" customWidth="1"/>
    <col min="1308" max="1308" width="8.5" bestFit="1" customWidth="1"/>
    <col min="1309" max="1309" width="11" bestFit="1" customWidth="1"/>
    <col min="1310" max="1310" width="9" bestFit="1" customWidth="1"/>
    <col min="1311" max="1311" width="11.5" bestFit="1" customWidth="1"/>
    <col min="1312" max="1312" width="9" bestFit="1" customWidth="1"/>
    <col min="1313" max="1313" width="11.5" bestFit="1" customWidth="1"/>
    <col min="1314" max="1314" width="9" bestFit="1" customWidth="1"/>
    <col min="1315" max="1315" width="11.5" bestFit="1" customWidth="1"/>
    <col min="1316" max="1316" width="9" bestFit="1" customWidth="1"/>
    <col min="1317" max="1317" width="11.5" bestFit="1" customWidth="1"/>
    <col min="1318" max="1318" width="9" bestFit="1" customWidth="1"/>
    <col min="1319" max="1319" width="11.5" bestFit="1" customWidth="1"/>
    <col min="1320" max="1320" width="8.83203125" bestFit="1" customWidth="1"/>
    <col min="1321" max="1321" width="11.33203125" bestFit="1" customWidth="1"/>
    <col min="1322" max="1322" width="8.83203125" bestFit="1" customWidth="1"/>
    <col min="1323" max="1323" width="11.33203125" bestFit="1" customWidth="1"/>
    <col min="1324" max="1324" width="8.83203125" bestFit="1" customWidth="1"/>
    <col min="1325" max="1325" width="11.33203125" bestFit="1" customWidth="1"/>
    <col min="1326" max="1326" width="8.83203125" bestFit="1" customWidth="1"/>
    <col min="1327" max="1327" width="11.33203125" bestFit="1" customWidth="1"/>
    <col min="1328" max="1328" width="8.83203125" bestFit="1" customWidth="1"/>
    <col min="1329" max="1329" width="11.33203125" bestFit="1" customWidth="1"/>
    <col min="1330" max="1330" width="8.83203125" bestFit="1" customWidth="1"/>
    <col min="1331" max="1331" width="11.33203125" bestFit="1" customWidth="1"/>
    <col min="1332" max="1332" width="8.83203125" bestFit="1" customWidth="1"/>
    <col min="1333" max="1333" width="11.33203125" bestFit="1" customWidth="1"/>
    <col min="1334" max="1334" width="8.83203125" bestFit="1" customWidth="1"/>
    <col min="1335" max="1335" width="11.33203125" bestFit="1" customWidth="1"/>
    <col min="1336" max="1336" width="8.83203125" bestFit="1" customWidth="1"/>
    <col min="1337" max="1337" width="11.33203125" bestFit="1" customWidth="1"/>
    <col min="1338" max="1338" width="8.83203125" bestFit="1" customWidth="1"/>
    <col min="1339" max="1339" width="11.33203125" bestFit="1" customWidth="1"/>
    <col min="1340" max="1340" width="8.83203125" bestFit="1" customWidth="1"/>
    <col min="1341" max="1341" width="11.33203125" bestFit="1" customWidth="1"/>
    <col min="1342" max="1342" width="8.83203125" bestFit="1" customWidth="1"/>
    <col min="1343" max="1343" width="11.33203125" bestFit="1" customWidth="1"/>
    <col min="1344" max="1344" width="8.83203125" bestFit="1" customWidth="1"/>
    <col min="1345" max="1345" width="11.33203125" bestFit="1" customWidth="1"/>
    <col min="1346" max="1346" width="8.83203125" bestFit="1" customWidth="1"/>
    <col min="1347" max="1347" width="11.33203125" bestFit="1" customWidth="1"/>
    <col min="1348" max="1348" width="8.83203125" bestFit="1" customWidth="1"/>
    <col min="1349" max="1349" width="11.33203125" bestFit="1" customWidth="1"/>
    <col min="1350" max="1350" width="8.83203125" bestFit="1" customWidth="1"/>
    <col min="1351" max="1351" width="11.33203125" bestFit="1" customWidth="1"/>
    <col min="1352" max="1352" width="8.83203125" bestFit="1" customWidth="1"/>
    <col min="1353" max="1353" width="11.33203125" bestFit="1" customWidth="1"/>
    <col min="1354" max="1361" width="29.1640625" bestFit="1" customWidth="1"/>
  </cols>
  <sheetData>
    <row r="3" spans="1:105">
      <c r="B3" s="217" t="s">
        <v>380</v>
      </c>
      <c r="BQ3"/>
      <c r="BR3"/>
      <c r="BS3"/>
      <c r="BT3"/>
      <c r="BU3"/>
      <c r="BV3"/>
      <c r="BW3"/>
      <c r="BX3"/>
      <c r="BY3"/>
      <c r="BZ3"/>
      <c r="CA3"/>
      <c r="CB3"/>
      <c r="CC3"/>
      <c r="CD3"/>
      <c r="CE3"/>
      <c r="CF3"/>
      <c r="CG3"/>
      <c r="CH3"/>
      <c r="CI3"/>
      <c r="CJ3"/>
      <c r="CK3"/>
      <c r="CL3"/>
      <c r="CM3"/>
      <c r="CN3"/>
      <c r="CO3"/>
      <c r="CP3"/>
      <c r="CQ3"/>
      <c r="CR3"/>
      <c r="CS3"/>
      <c r="CT3"/>
      <c r="CU3"/>
      <c r="CV3"/>
      <c r="CW3"/>
      <c r="CX3"/>
      <c r="CY3"/>
      <c r="CZ3"/>
      <c r="DA3"/>
    </row>
    <row r="4" spans="1:105">
      <c r="A4" s="199" t="s">
        <v>377</v>
      </c>
      <c r="B4">
        <v>0</v>
      </c>
      <c r="C4" t="s">
        <v>167</v>
      </c>
      <c r="D4" t="s">
        <v>268</v>
      </c>
      <c r="E4" t="s">
        <v>267</v>
      </c>
      <c r="F4" t="s">
        <v>266</v>
      </c>
      <c r="G4" t="s">
        <v>265</v>
      </c>
      <c r="H4" t="s">
        <v>210</v>
      </c>
      <c r="I4" t="s">
        <v>112</v>
      </c>
      <c r="J4" t="s">
        <v>116</v>
      </c>
      <c r="K4" t="s">
        <v>121</v>
      </c>
      <c r="L4" t="s">
        <v>115</v>
      </c>
      <c r="M4" t="s">
        <v>120</v>
      </c>
      <c r="N4" t="s">
        <v>114</v>
      </c>
      <c r="O4" t="s">
        <v>119</v>
      </c>
      <c r="P4" t="s">
        <v>117</v>
      </c>
      <c r="Q4" t="s">
        <v>122</v>
      </c>
      <c r="R4" t="s">
        <v>113</v>
      </c>
      <c r="S4" t="s">
        <v>118</v>
      </c>
      <c r="T4" t="s">
        <v>264</v>
      </c>
      <c r="U4" t="s">
        <v>263</v>
      </c>
      <c r="V4" t="s">
        <v>156</v>
      </c>
      <c r="W4" t="s">
        <v>158</v>
      </c>
      <c r="X4" t="s">
        <v>157</v>
      </c>
      <c r="Y4" t="s">
        <v>147</v>
      </c>
      <c r="Z4" t="s">
        <v>221</v>
      </c>
      <c r="AA4" t="s">
        <v>143</v>
      </c>
      <c r="AB4" t="s">
        <v>142</v>
      </c>
      <c r="AC4" t="s">
        <v>218</v>
      </c>
      <c r="AD4" t="s">
        <v>145</v>
      </c>
      <c r="AE4" t="s">
        <v>219</v>
      </c>
      <c r="AF4" t="s">
        <v>141</v>
      </c>
      <c r="AG4" t="s">
        <v>195</v>
      </c>
      <c r="AH4" t="s">
        <v>140</v>
      </c>
      <c r="AI4" t="s">
        <v>202</v>
      </c>
      <c r="AJ4" t="s">
        <v>146</v>
      </c>
      <c r="AK4" t="s">
        <v>220</v>
      </c>
      <c r="AL4" t="s">
        <v>212</v>
      </c>
      <c r="AM4" t="s">
        <v>222</v>
      </c>
      <c r="AN4" t="s">
        <v>271</v>
      </c>
      <c r="AO4" t="s">
        <v>270</v>
      </c>
      <c r="AP4" t="s">
        <v>272</v>
      </c>
      <c r="AQ4" t="s">
        <v>207</v>
      </c>
      <c r="AR4" t="s">
        <v>208</v>
      </c>
      <c r="AS4" t="s">
        <v>166</v>
      </c>
      <c r="AT4" t="s">
        <v>160</v>
      </c>
      <c r="AU4" t="s">
        <v>159</v>
      </c>
      <c r="AV4" t="s">
        <v>123</v>
      </c>
      <c r="AW4" t="s">
        <v>136</v>
      </c>
      <c r="AX4" t="s">
        <v>137</v>
      </c>
      <c r="AY4" t="s">
        <v>133</v>
      </c>
      <c r="AZ4" t="s">
        <v>134</v>
      </c>
      <c r="BA4" t="s">
        <v>209</v>
      </c>
      <c r="BB4" t="s">
        <v>129</v>
      </c>
      <c r="BC4" t="s">
        <v>131</v>
      </c>
      <c r="BD4" t="s">
        <v>139</v>
      </c>
      <c r="BE4" t="s">
        <v>125</v>
      </c>
      <c r="BF4" t="s">
        <v>127</v>
      </c>
      <c r="BG4" t="s">
        <v>203</v>
      </c>
      <c r="BH4" t="s">
        <v>153</v>
      </c>
      <c r="BI4" t="s">
        <v>225</v>
      </c>
      <c r="BJ4" t="s">
        <v>155</v>
      </c>
      <c r="BK4" t="s">
        <v>150</v>
      </c>
      <c r="BL4" t="s">
        <v>149</v>
      </c>
      <c r="BM4" t="s">
        <v>148</v>
      </c>
      <c r="BN4" t="s">
        <v>152</v>
      </c>
      <c r="BO4" t="s">
        <v>223</v>
      </c>
      <c r="BP4" t="s">
        <v>379</v>
      </c>
      <c r="BQ4"/>
      <c r="BR4"/>
      <c r="BS4"/>
      <c r="BT4"/>
      <c r="BU4"/>
      <c r="BV4"/>
      <c r="BW4"/>
      <c r="BX4"/>
      <c r="BY4"/>
      <c r="BZ4"/>
      <c r="CA4"/>
      <c r="CB4"/>
      <c r="CC4"/>
      <c r="CD4"/>
      <c r="CE4"/>
      <c r="CF4"/>
      <c r="CG4"/>
      <c r="CH4"/>
      <c r="CI4"/>
      <c r="CJ4"/>
      <c r="CK4"/>
      <c r="CL4"/>
      <c r="CM4"/>
      <c r="CN4"/>
      <c r="CO4"/>
      <c r="CP4"/>
      <c r="CQ4"/>
      <c r="CR4"/>
      <c r="CS4"/>
      <c r="CT4"/>
      <c r="CU4"/>
      <c r="CV4"/>
      <c r="CW4"/>
      <c r="CX4"/>
      <c r="CY4"/>
      <c r="CZ4"/>
      <c r="DA4"/>
    </row>
    <row r="5" spans="1:105">
      <c r="A5" s="201" t="s">
        <v>429</v>
      </c>
      <c r="B5" s="202"/>
      <c r="C5" s="202"/>
      <c r="D5" s="202"/>
      <c r="E5" s="202"/>
      <c r="F5" s="202"/>
      <c r="G5" s="202"/>
      <c r="H5" s="202"/>
      <c r="I5" s="202"/>
      <c r="J5" s="202"/>
      <c r="K5" s="202"/>
      <c r="L5" s="202"/>
      <c r="M5" s="202"/>
      <c r="N5" s="202"/>
      <c r="O5" s="202"/>
      <c r="P5" s="202"/>
      <c r="Q5" s="202"/>
      <c r="R5" s="202"/>
      <c r="S5" s="202"/>
      <c r="T5" s="202"/>
      <c r="U5" s="202"/>
      <c r="V5" s="202"/>
      <c r="W5" s="202"/>
      <c r="X5" s="202"/>
      <c r="Y5" s="202"/>
      <c r="Z5" s="202"/>
      <c r="AA5" s="202"/>
      <c r="AB5" s="202"/>
      <c r="AC5" s="202"/>
      <c r="AD5" s="202"/>
      <c r="AE5" s="202"/>
      <c r="AF5" s="202"/>
      <c r="AG5" s="202"/>
      <c r="AH5" s="202"/>
      <c r="AI5" s="202"/>
      <c r="AJ5" s="202"/>
      <c r="AK5" s="202"/>
      <c r="AL5" s="202"/>
      <c r="AM5" s="202"/>
      <c r="AN5" s="202"/>
      <c r="AO5" s="202"/>
      <c r="AP5" s="202"/>
      <c r="AQ5" s="202"/>
      <c r="AR5" s="202"/>
      <c r="AS5" s="202"/>
      <c r="AT5" s="202"/>
      <c r="AU5" s="202"/>
      <c r="AV5" s="202"/>
      <c r="AW5" s="202"/>
      <c r="AX5" s="202"/>
      <c r="AY5" s="202"/>
      <c r="AZ5" s="202"/>
      <c r="BA5" s="202"/>
      <c r="BB5" s="202"/>
      <c r="BC5" s="202"/>
      <c r="BD5" s="202"/>
      <c r="BE5" s="202"/>
      <c r="BF5" s="202"/>
      <c r="BG5" s="202"/>
      <c r="BH5" s="202"/>
      <c r="BI5" s="202"/>
      <c r="BJ5" s="202"/>
      <c r="BK5" s="202"/>
      <c r="BL5" s="202"/>
      <c r="BM5" s="202"/>
      <c r="BN5" s="202"/>
      <c r="BO5" s="202"/>
      <c r="BP5" s="202"/>
      <c r="BQ5"/>
      <c r="BR5"/>
      <c r="BS5"/>
      <c r="BT5"/>
      <c r="BU5"/>
      <c r="BV5"/>
      <c r="BW5"/>
      <c r="BX5"/>
      <c r="BY5"/>
      <c r="BZ5"/>
      <c r="CA5"/>
      <c r="CB5"/>
      <c r="CC5"/>
      <c r="CD5"/>
      <c r="CE5"/>
      <c r="CF5"/>
      <c r="CG5"/>
      <c r="CH5"/>
      <c r="CI5"/>
      <c r="CJ5"/>
      <c r="CK5"/>
      <c r="CL5"/>
      <c r="CM5"/>
      <c r="CN5"/>
      <c r="CO5"/>
      <c r="CP5"/>
      <c r="CQ5"/>
      <c r="CR5"/>
      <c r="CS5"/>
      <c r="CT5"/>
      <c r="CU5"/>
      <c r="CV5"/>
      <c r="CW5"/>
      <c r="CX5"/>
      <c r="CY5"/>
      <c r="CZ5"/>
      <c r="DA5"/>
    </row>
    <row r="6" spans="1:105">
      <c r="A6" s="223" t="s">
        <v>412</v>
      </c>
      <c r="B6" s="202"/>
      <c r="C6" s="202"/>
      <c r="D6" s="202"/>
      <c r="E6" s="202"/>
      <c r="F6" s="202"/>
      <c r="G6" s="202"/>
      <c r="H6" s="202"/>
      <c r="I6" s="202"/>
      <c r="J6" s="202"/>
      <c r="K6" s="202"/>
      <c r="L6" s="202"/>
      <c r="M6" s="202"/>
      <c r="N6" s="202"/>
      <c r="O6" s="202"/>
      <c r="P6" s="202"/>
      <c r="Q6" s="202"/>
      <c r="R6" s="202"/>
      <c r="S6" s="202"/>
      <c r="T6" s="202"/>
      <c r="U6" s="202"/>
      <c r="V6" s="202"/>
      <c r="W6" s="202"/>
      <c r="X6" s="202"/>
      <c r="Y6" s="202"/>
      <c r="Z6" s="202"/>
      <c r="AA6" s="202"/>
      <c r="AB6" s="202"/>
      <c r="AC6" s="202"/>
      <c r="AD6" s="202"/>
      <c r="AE6" s="202"/>
      <c r="AF6" s="202"/>
      <c r="AG6" s="202"/>
      <c r="AH6" s="202"/>
      <c r="AI6" s="202"/>
      <c r="AJ6" s="202"/>
      <c r="AK6" s="202"/>
      <c r="AL6" s="202"/>
      <c r="AM6" s="202"/>
      <c r="AN6" s="202"/>
      <c r="AO6" s="202"/>
      <c r="AP6" s="202"/>
      <c r="AQ6" s="202"/>
      <c r="AR6" s="202"/>
      <c r="AS6" s="202"/>
      <c r="AT6" s="202"/>
      <c r="AU6" s="202"/>
      <c r="AV6" s="202"/>
      <c r="AW6" s="202"/>
      <c r="AX6" s="202"/>
      <c r="AY6" s="202"/>
      <c r="AZ6" s="202"/>
      <c r="BA6" s="202"/>
      <c r="BB6" s="202"/>
      <c r="BC6" s="202"/>
      <c r="BD6" s="202"/>
      <c r="BE6" s="202"/>
      <c r="BF6" s="202"/>
      <c r="BG6" s="202"/>
      <c r="BH6" s="202"/>
      <c r="BI6" s="202"/>
      <c r="BJ6" s="202"/>
      <c r="BK6" s="202"/>
      <c r="BL6" s="202"/>
      <c r="BM6" s="202"/>
      <c r="BN6" s="202"/>
      <c r="BO6" s="202"/>
      <c r="BP6" s="202"/>
      <c r="BQ6"/>
      <c r="BR6"/>
      <c r="BS6"/>
      <c r="BT6"/>
      <c r="BU6"/>
      <c r="BV6"/>
      <c r="BW6"/>
      <c r="BX6"/>
      <c r="BY6"/>
      <c r="BZ6"/>
      <c r="CA6"/>
      <c r="CB6"/>
      <c r="CC6"/>
      <c r="CD6"/>
      <c r="CE6"/>
      <c r="CF6"/>
      <c r="CG6"/>
      <c r="CH6"/>
      <c r="CI6"/>
      <c r="CJ6"/>
      <c r="CK6"/>
      <c r="CL6"/>
      <c r="CM6"/>
      <c r="CN6"/>
      <c r="CO6"/>
      <c r="CP6"/>
      <c r="CQ6"/>
      <c r="CR6"/>
      <c r="CS6"/>
      <c r="CT6"/>
      <c r="CU6"/>
      <c r="CV6"/>
      <c r="CW6"/>
      <c r="CX6"/>
      <c r="CY6"/>
      <c r="CZ6"/>
      <c r="DA6"/>
    </row>
    <row r="7" spans="1:105">
      <c r="A7" s="223" t="s">
        <v>411</v>
      </c>
      <c r="B7" s="202"/>
      <c r="C7" s="202"/>
      <c r="D7" s="202"/>
      <c r="E7" s="202"/>
      <c r="F7" s="202"/>
      <c r="G7" s="202"/>
      <c r="H7" s="202"/>
      <c r="I7" s="202"/>
      <c r="J7" s="202"/>
      <c r="K7" s="202"/>
      <c r="L7" s="202"/>
      <c r="M7" s="202"/>
      <c r="N7" s="202"/>
      <c r="O7" s="202"/>
      <c r="P7" s="202"/>
      <c r="Q7" s="202"/>
      <c r="R7" s="202"/>
      <c r="S7" s="202"/>
      <c r="T7" s="202"/>
      <c r="U7" s="202"/>
      <c r="V7" s="202"/>
      <c r="W7" s="202"/>
      <c r="X7" s="202"/>
      <c r="Y7" s="202"/>
      <c r="Z7" s="202"/>
      <c r="AA7" s="202"/>
      <c r="AB7" s="202"/>
      <c r="AC7" s="202"/>
      <c r="AD7" s="202"/>
      <c r="AE7" s="202"/>
      <c r="AF7" s="202"/>
      <c r="AG7" s="202"/>
      <c r="AH7" s="202"/>
      <c r="AI7" s="202"/>
      <c r="AJ7" s="202"/>
      <c r="AK7" s="202"/>
      <c r="AL7" s="202"/>
      <c r="AM7" s="202"/>
      <c r="AN7" s="202"/>
      <c r="AO7" s="202"/>
      <c r="AP7" s="202"/>
      <c r="AQ7" s="202"/>
      <c r="AR7" s="202"/>
      <c r="AS7" s="202"/>
      <c r="AT7" s="202"/>
      <c r="AU7" s="202"/>
      <c r="AV7" s="202"/>
      <c r="AW7" s="202"/>
      <c r="AX7" s="202"/>
      <c r="AY7" s="202"/>
      <c r="AZ7" s="202"/>
      <c r="BA7" s="202"/>
      <c r="BB7" s="202"/>
      <c r="BC7" s="202"/>
      <c r="BD7" s="202"/>
      <c r="BE7" s="202"/>
      <c r="BF7" s="202"/>
      <c r="BG7" s="202"/>
      <c r="BH7" s="202"/>
      <c r="BI7" s="202"/>
      <c r="BJ7" s="202"/>
      <c r="BK7" s="202"/>
      <c r="BL7" s="202"/>
      <c r="BM7" s="202"/>
      <c r="BN7" s="202"/>
      <c r="BO7" s="202"/>
      <c r="BP7" s="202"/>
      <c r="BQ7"/>
      <c r="BR7"/>
      <c r="BS7"/>
      <c r="BT7"/>
      <c r="BU7"/>
      <c r="BV7"/>
      <c r="BW7"/>
      <c r="BX7"/>
      <c r="BY7"/>
      <c r="BZ7"/>
      <c r="CA7"/>
      <c r="CB7"/>
      <c r="CC7"/>
      <c r="CD7"/>
      <c r="CE7"/>
      <c r="CF7"/>
      <c r="CG7"/>
      <c r="CH7"/>
      <c r="CI7"/>
      <c r="CJ7"/>
      <c r="CK7"/>
      <c r="CL7"/>
      <c r="CM7"/>
      <c r="CN7"/>
      <c r="CO7"/>
      <c r="CP7"/>
      <c r="CQ7"/>
      <c r="CR7"/>
      <c r="CS7"/>
      <c r="CT7"/>
      <c r="CU7"/>
      <c r="CV7"/>
      <c r="CW7"/>
      <c r="CX7"/>
      <c r="CY7"/>
      <c r="CZ7"/>
      <c r="DA7"/>
    </row>
    <row r="8" spans="1:105">
      <c r="A8" s="223" t="s">
        <v>420</v>
      </c>
      <c r="B8" s="202"/>
      <c r="C8" s="202"/>
      <c r="D8" s="202"/>
      <c r="E8" s="202"/>
      <c r="F8" s="202"/>
      <c r="G8" s="202"/>
      <c r="H8" s="202"/>
      <c r="I8" s="202"/>
      <c r="J8" s="202"/>
      <c r="K8" s="202"/>
      <c r="L8" s="202"/>
      <c r="M8" s="202"/>
      <c r="N8" s="202"/>
      <c r="O8" s="202"/>
      <c r="P8" s="202"/>
      <c r="Q8" s="202"/>
      <c r="R8" s="202"/>
      <c r="S8" s="202"/>
      <c r="T8" s="202"/>
      <c r="U8" s="202"/>
      <c r="V8" s="202"/>
      <c r="W8" s="202"/>
      <c r="X8" s="202"/>
      <c r="Y8" s="202"/>
      <c r="Z8" s="202"/>
      <c r="AA8" s="202"/>
      <c r="AB8" s="202"/>
      <c r="AC8" s="202"/>
      <c r="AD8" s="202"/>
      <c r="AE8" s="202"/>
      <c r="AF8" s="202"/>
      <c r="AG8" s="202"/>
      <c r="AH8" s="202"/>
      <c r="AI8" s="202"/>
      <c r="AJ8" s="202"/>
      <c r="AK8" s="202"/>
      <c r="AL8" s="202"/>
      <c r="AM8" s="202"/>
      <c r="AN8" s="202"/>
      <c r="AO8" s="202"/>
      <c r="AP8" s="202"/>
      <c r="AQ8" s="202"/>
      <c r="AR8" s="202"/>
      <c r="AS8" s="202"/>
      <c r="AT8" s="202"/>
      <c r="AU8" s="202"/>
      <c r="AV8" s="202"/>
      <c r="AW8" s="202"/>
      <c r="AX8" s="202"/>
      <c r="AY8" s="202"/>
      <c r="AZ8" s="202"/>
      <c r="BA8" s="202"/>
      <c r="BB8" s="202"/>
      <c r="BC8" s="202"/>
      <c r="BD8" s="202"/>
      <c r="BE8" s="202"/>
      <c r="BF8" s="202"/>
      <c r="BG8" s="202"/>
      <c r="BH8" s="202"/>
      <c r="BI8" s="202"/>
      <c r="BJ8" s="202"/>
      <c r="BK8" s="202"/>
      <c r="BL8" s="202"/>
      <c r="BM8" s="202"/>
      <c r="BN8" s="202"/>
      <c r="BO8" s="202"/>
      <c r="BP8" s="202"/>
      <c r="BQ8"/>
      <c r="BR8"/>
      <c r="BS8"/>
      <c r="BT8"/>
      <c r="BU8"/>
      <c r="BV8"/>
      <c r="BW8"/>
      <c r="BX8"/>
      <c r="BY8"/>
      <c r="BZ8"/>
      <c r="CA8"/>
      <c r="CB8"/>
      <c r="CC8"/>
      <c r="CD8"/>
      <c r="CE8"/>
      <c r="CF8"/>
      <c r="CG8"/>
      <c r="CH8"/>
      <c r="CI8"/>
      <c r="CJ8"/>
      <c r="CK8"/>
      <c r="CL8"/>
      <c r="CM8"/>
      <c r="CN8"/>
      <c r="CO8"/>
      <c r="CP8"/>
      <c r="CQ8"/>
      <c r="CR8"/>
      <c r="CS8"/>
      <c r="CT8"/>
      <c r="CU8"/>
      <c r="CV8"/>
      <c r="CW8"/>
      <c r="CX8"/>
      <c r="CY8"/>
      <c r="CZ8"/>
      <c r="DA8"/>
    </row>
    <row r="9" spans="1:105">
      <c r="A9" s="223" t="s">
        <v>413</v>
      </c>
      <c r="B9" s="202"/>
      <c r="C9" s="202"/>
      <c r="D9" s="202"/>
      <c r="E9" s="202"/>
      <c r="F9" s="202"/>
      <c r="G9" s="202"/>
      <c r="H9" s="202"/>
      <c r="I9" s="202"/>
      <c r="J9" s="202"/>
      <c r="K9" s="202"/>
      <c r="L9" s="202"/>
      <c r="M9" s="202"/>
      <c r="N9" s="202"/>
      <c r="O9" s="202"/>
      <c r="P9" s="202"/>
      <c r="Q9" s="202"/>
      <c r="R9" s="202"/>
      <c r="S9" s="202"/>
      <c r="T9" s="202"/>
      <c r="U9" s="202"/>
      <c r="V9" s="202"/>
      <c r="W9" s="202"/>
      <c r="X9" s="202"/>
      <c r="Y9" s="202"/>
      <c r="Z9" s="202"/>
      <c r="AA9" s="202"/>
      <c r="AB9" s="202"/>
      <c r="AC9" s="202"/>
      <c r="AD9" s="202"/>
      <c r="AE9" s="202"/>
      <c r="AF9" s="202"/>
      <c r="AG9" s="202"/>
      <c r="AH9" s="202"/>
      <c r="AI9" s="202"/>
      <c r="AJ9" s="202"/>
      <c r="AK9" s="202"/>
      <c r="AL9" s="202"/>
      <c r="AM9" s="202"/>
      <c r="AN9" s="202"/>
      <c r="AO9" s="202"/>
      <c r="AP9" s="202"/>
      <c r="AQ9" s="202"/>
      <c r="AR9" s="202"/>
      <c r="AS9" s="202"/>
      <c r="AT9" s="202"/>
      <c r="AU9" s="202"/>
      <c r="AV9" s="202"/>
      <c r="AW9" s="202"/>
      <c r="AX9" s="202"/>
      <c r="AY9" s="202"/>
      <c r="AZ9" s="202"/>
      <c r="BA9" s="202"/>
      <c r="BB9" s="202"/>
      <c r="BC9" s="202"/>
      <c r="BD9" s="202"/>
      <c r="BE9" s="202"/>
      <c r="BF9" s="202"/>
      <c r="BG9" s="202"/>
      <c r="BH9" s="202"/>
      <c r="BI9" s="202"/>
      <c r="BJ9" s="202"/>
      <c r="BK9" s="202"/>
      <c r="BL9" s="202"/>
      <c r="BM9" s="202"/>
      <c r="BN9" s="202"/>
      <c r="BO9" s="202"/>
      <c r="BP9" s="202"/>
      <c r="BQ9"/>
      <c r="BR9"/>
      <c r="BS9"/>
      <c r="BT9"/>
      <c r="BU9"/>
      <c r="BV9"/>
      <c r="BW9"/>
      <c r="BX9"/>
      <c r="BY9"/>
      <c r="BZ9"/>
      <c r="CA9"/>
      <c r="CB9"/>
      <c r="CC9"/>
      <c r="CD9"/>
      <c r="CE9"/>
      <c r="CF9"/>
      <c r="CG9"/>
      <c r="CH9"/>
      <c r="CI9"/>
      <c r="CJ9"/>
      <c r="CK9"/>
      <c r="CL9"/>
      <c r="CM9"/>
      <c r="CN9"/>
      <c r="CO9"/>
      <c r="CP9"/>
      <c r="CQ9"/>
      <c r="CR9"/>
      <c r="CS9"/>
      <c r="CT9"/>
      <c r="CU9"/>
      <c r="CV9"/>
      <c r="CW9"/>
      <c r="CX9"/>
      <c r="CY9"/>
      <c r="CZ9"/>
      <c r="DA9"/>
    </row>
    <row r="10" spans="1:105">
      <c r="A10" s="223" t="s">
        <v>414</v>
      </c>
      <c r="B10" s="202"/>
      <c r="C10" s="202"/>
      <c r="D10" s="202"/>
      <c r="E10" s="202"/>
      <c r="F10" s="202"/>
      <c r="G10" s="202"/>
      <c r="H10" s="202"/>
      <c r="I10" s="202"/>
      <c r="J10" s="202"/>
      <c r="K10" s="202"/>
      <c r="L10" s="202"/>
      <c r="M10" s="202"/>
      <c r="N10" s="202"/>
      <c r="O10" s="202"/>
      <c r="P10" s="202"/>
      <c r="Q10" s="202"/>
      <c r="R10" s="202"/>
      <c r="S10" s="202"/>
      <c r="T10" s="202"/>
      <c r="U10" s="202"/>
      <c r="V10" s="202"/>
      <c r="W10" s="202"/>
      <c r="X10" s="202"/>
      <c r="Y10" s="202"/>
      <c r="Z10" s="202"/>
      <c r="AA10" s="202"/>
      <c r="AB10" s="202"/>
      <c r="AC10" s="202"/>
      <c r="AD10" s="202"/>
      <c r="AE10" s="202"/>
      <c r="AF10" s="202"/>
      <c r="AG10" s="202"/>
      <c r="AH10" s="202"/>
      <c r="AI10" s="202"/>
      <c r="AJ10" s="202"/>
      <c r="AK10" s="202"/>
      <c r="AL10" s="202"/>
      <c r="AM10" s="202"/>
      <c r="AN10" s="202"/>
      <c r="AO10" s="202"/>
      <c r="AP10" s="202"/>
      <c r="AQ10" s="202"/>
      <c r="AR10" s="202"/>
      <c r="AS10" s="202"/>
      <c r="AT10" s="202"/>
      <c r="AU10" s="202"/>
      <c r="AV10" s="202"/>
      <c r="AW10" s="202"/>
      <c r="AX10" s="202"/>
      <c r="AY10" s="202"/>
      <c r="AZ10" s="202"/>
      <c r="BA10" s="202"/>
      <c r="BB10" s="202"/>
      <c r="BC10" s="202"/>
      <c r="BD10" s="202"/>
      <c r="BE10" s="202"/>
      <c r="BF10" s="202"/>
      <c r="BG10" s="202"/>
      <c r="BH10" s="202"/>
      <c r="BI10" s="202"/>
      <c r="BJ10" s="202"/>
      <c r="BK10" s="202"/>
      <c r="BL10" s="202"/>
      <c r="BM10" s="202"/>
      <c r="BN10" s="202"/>
      <c r="BO10" s="202"/>
      <c r="BP10" s="202"/>
      <c r="BQ10"/>
      <c r="BR10"/>
      <c r="BS10"/>
      <c r="BT10"/>
      <c r="BU10"/>
      <c r="BV10"/>
      <c r="BW10"/>
      <c r="BX10"/>
      <c r="BY10"/>
      <c r="BZ10"/>
      <c r="CA10"/>
      <c r="CB10"/>
      <c r="CC10"/>
      <c r="CD10"/>
      <c r="CE10"/>
      <c r="CF10"/>
      <c r="CG10"/>
      <c r="CH10"/>
      <c r="CI10"/>
      <c r="CJ10"/>
      <c r="CK10"/>
      <c r="CL10"/>
      <c r="CM10"/>
      <c r="CN10"/>
      <c r="CO10"/>
      <c r="CP10"/>
      <c r="CQ10"/>
      <c r="CR10"/>
      <c r="CS10"/>
      <c r="CT10"/>
      <c r="CU10"/>
      <c r="CV10"/>
      <c r="CW10"/>
      <c r="CX10"/>
      <c r="CY10"/>
      <c r="CZ10"/>
      <c r="DA10"/>
    </row>
    <row r="11" spans="1:105">
      <c r="A11" s="223" t="s">
        <v>415</v>
      </c>
      <c r="B11" s="202"/>
      <c r="C11" s="202"/>
      <c r="D11" s="202"/>
      <c r="E11" s="202"/>
      <c r="F11" s="202"/>
      <c r="G11" s="202"/>
      <c r="H11" s="202"/>
      <c r="I11" s="202"/>
      <c r="J11" s="202"/>
      <c r="K11" s="202"/>
      <c r="L11" s="202"/>
      <c r="M11" s="202"/>
      <c r="N11" s="202"/>
      <c r="O11" s="202"/>
      <c r="P11" s="202"/>
      <c r="Q11" s="202"/>
      <c r="R11" s="202"/>
      <c r="S11" s="202"/>
      <c r="T11" s="202"/>
      <c r="U11" s="202"/>
      <c r="V11" s="202"/>
      <c r="W11" s="202"/>
      <c r="X11" s="202"/>
      <c r="Y11" s="202"/>
      <c r="Z11" s="202"/>
      <c r="AA11" s="202"/>
      <c r="AB11" s="202"/>
      <c r="AC11" s="202"/>
      <c r="AD11" s="202"/>
      <c r="AE11" s="202"/>
      <c r="AF11" s="202"/>
      <c r="AG11" s="202"/>
      <c r="AH11" s="202"/>
      <c r="AI11" s="202"/>
      <c r="AJ11" s="202"/>
      <c r="AK11" s="202"/>
      <c r="AL11" s="202"/>
      <c r="AM11" s="202"/>
      <c r="AN11" s="202"/>
      <c r="AO11" s="202"/>
      <c r="AP11" s="202"/>
      <c r="AQ11" s="202"/>
      <c r="AR11" s="202"/>
      <c r="AS11" s="202"/>
      <c r="AT11" s="202"/>
      <c r="AU11" s="202"/>
      <c r="AV11" s="202"/>
      <c r="AW11" s="202"/>
      <c r="AX11" s="202"/>
      <c r="AY11" s="202"/>
      <c r="AZ11" s="202"/>
      <c r="BA11" s="202"/>
      <c r="BB11" s="202"/>
      <c r="BC11" s="202"/>
      <c r="BD11" s="202"/>
      <c r="BE11" s="202"/>
      <c r="BF11" s="202"/>
      <c r="BG11" s="202"/>
      <c r="BH11" s="202"/>
      <c r="BI11" s="202"/>
      <c r="BJ11" s="202"/>
      <c r="BK11" s="202"/>
      <c r="BL11" s="202"/>
      <c r="BM11" s="202"/>
      <c r="BN11" s="202"/>
      <c r="BO11" s="202"/>
      <c r="BP11" s="202"/>
      <c r="BQ11"/>
      <c r="BR11"/>
      <c r="BS11"/>
      <c r="BT11"/>
      <c r="BU11"/>
      <c r="BV11"/>
      <c r="BW11"/>
      <c r="BX11"/>
      <c r="BY11"/>
      <c r="BZ11"/>
      <c r="CA11"/>
      <c r="CB11"/>
      <c r="CC11"/>
      <c r="CD11"/>
      <c r="CE11"/>
      <c r="CF11"/>
      <c r="CG11"/>
      <c r="CH11"/>
      <c r="CI11"/>
      <c r="CJ11"/>
      <c r="CK11"/>
      <c r="CL11"/>
      <c r="CM11"/>
      <c r="CN11"/>
      <c r="CO11"/>
      <c r="CP11"/>
      <c r="CQ11"/>
      <c r="CR11"/>
      <c r="CS11"/>
      <c r="CT11"/>
      <c r="CU11"/>
      <c r="CV11"/>
      <c r="CW11"/>
      <c r="CX11"/>
      <c r="CY11"/>
      <c r="CZ11"/>
      <c r="DA11"/>
    </row>
    <row r="12" spans="1:105">
      <c r="A12" s="223" t="s">
        <v>416</v>
      </c>
      <c r="B12" s="202"/>
      <c r="C12" s="202"/>
      <c r="D12" s="202"/>
      <c r="E12" s="202"/>
      <c r="F12" s="202"/>
      <c r="G12" s="202"/>
      <c r="H12" s="202"/>
      <c r="I12" s="202"/>
      <c r="J12" s="202"/>
      <c r="K12" s="202"/>
      <c r="L12" s="202"/>
      <c r="M12" s="202"/>
      <c r="N12" s="202"/>
      <c r="O12" s="202"/>
      <c r="P12" s="202"/>
      <c r="Q12" s="202"/>
      <c r="R12" s="202"/>
      <c r="S12" s="202"/>
      <c r="T12" s="202"/>
      <c r="U12" s="202"/>
      <c r="V12" s="202"/>
      <c r="W12" s="202"/>
      <c r="X12" s="202"/>
      <c r="Y12" s="202"/>
      <c r="Z12" s="202"/>
      <c r="AA12" s="202"/>
      <c r="AB12" s="202"/>
      <c r="AC12" s="202"/>
      <c r="AD12" s="202"/>
      <c r="AE12" s="202"/>
      <c r="AF12" s="202"/>
      <c r="AG12" s="202"/>
      <c r="AH12" s="202"/>
      <c r="AI12" s="202"/>
      <c r="AJ12" s="202"/>
      <c r="AK12" s="202"/>
      <c r="AL12" s="202"/>
      <c r="AM12" s="202"/>
      <c r="AN12" s="202"/>
      <c r="AO12" s="202"/>
      <c r="AP12" s="202"/>
      <c r="AQ12" s="202"/>
      <c r="AR12" s="202"/>
      <c r="AS12" s="202"/>
      <c r="AT12" s="202"/>
      <c r="AU12" s="202"/>
      <c r="AV12" s="202"/>
      <c r="AW12" s="202"/>
      <c r="AX12" s="202"/>
      <c r="AY12" s="202"/>
      <c r="AZ12" s="202"/>
      <c r="BA12" s="202"/>
      <c r="BB12" s="202"/>
      <c r="BC12" s="202"/>
      <c r="BD12" s="202"/>
      <c r="BE12" s="202"/>
      <c r="BF12" s="202"/>
      <c r="BG12" s="202"/>
      <c r="BH12" s="202"/>
      <c r="BI12" s="202"/>
      <c r="BJ12" s="202"/>
      <c r="BK12" s="202"/>
      <c r="BL12" s="202"/>
      <c r="BM12" s="202"/>
      <c r="BN12" s="202"/>
      <c r="BO12" s="202"/>
      <c r="BP12" s="202"/>
      <c r="BQ12"/>
      <c r="BR12"/>
      <c r="BS12"/>
      <c r="BT12"/>
      <c r="BU12"/>
      <c r="BV12"/>
      <c r="BW12"/>
      <c r="BX12"/>
      <c r="BY12"/>
      <c r="BZ12"/>
      <c r="CA12"/>
      <c r="CB12"/>
      <c r="CC12"/>
      <c r="CD12"/>
      <c r="CE12"/>
      <c r="CF12"/>
      <c r="CG12"/>
      <c r="CH12"/>
      <c r="CI12"/>
      <c r="CJ12"/>
      <c r="CK12"/>
      <c r="CL12"/>
      <c r="CM12"/>
      <c r="CN12"/>
      <c r="CO12"/>
      <c r="CP12"/>
      <c r="CQ12"/>
      <c r="CR12"/>
      <c r="CS12"/>
      <c r="CT12"/>
      <c r="CU12"/>
      <c r="CV12"/>
      <c r="CW12"/>
      <c r="CX12"/>
      <c r="CY12"/>
      <c r="CZ12"/>
      <c r="DA12"/>
    </row>
    <row r="13" spans="1:105">
      <c r="A13" s="223" t="s">
        <v>417</v>
      </c>
      <c r="B13" s="202"/>
      <c r="C13" s="202"/>
      <c r="D13" s="202"/>
      <c r="E13" s="202"/>
      <c r="F13" s="202"/>
      <c r="G13" s="202"/>
      <c r="H13" s="202"/>
      <c r="I13" s="202"/>
      <c r="J13" s="202"/>
      <c r="K13" s="202"/>
      <c r="L13" s="202"/>
      <c r="M13" s="202"/>
      <c r="N13" s="202"/>
      <c r="O13" s="202"/>
      <c r="P13" s="202"/>
      <c r="Q13" s="202"/>
      <c r="R13" s="202"/>
      <c r="S13" s="202"/>
      <c r="T13" s="202"/>
      <c r="U13" s="202"/>
      <c r="V13" s="202"/>
      <c r="W13" s="202"/>
      <c r="X13" s="202"/>
      <c r="Y13" s="202"/>
      <c r="Z13" s="202"/>
      <c r="AA13" s="202"/>
      <c r="AB13" s="202"/>
      <c r="AC13" s="202"/>
      <c r="AD13" s="202"/>
      <c r="AE13" s="202"/>
      <c r="AF13" s="202"/>
      <c r="AG13" s="202"/>
      <c r="AH13" s="202"/>
      <c r="AI13" s="202"/>
      <c r="AJ13" s="202"/>
      <c r="AK13" s="202"/>
      <c r="AL13" s="202"/>
      <c r="AM13" s="202"/>
      <c r="AN13" s="202"/>
      <c r="AO13" s="202"/>
      <c r="AP13" s="202"/>
      <c r="AQ13" s="202"/>
      <c r="AR13" s="202"/>
      <c r="AS13" s="202"/>
      <c r="AT13" s="202"/>
      <c r="AU13" s="202"/>
      <c r="AV13" s="202"/>
      <c r="AW13" s="202"/>
      <c r="AX13" s="202"/>
      <c r="AY13" s="202"/>
      <c r="AZ13" s="202"/>
      <c r="BA13" s="202"/>
      <c r="BB13" s="202"/>
      <c r="BC13" s="202"/>
      <c r="BD13" s="202"/>
      <c r="BE13" s="202"/>
      <c r="BF13" s="202"/>
      <c r="BG13" s="202"/>
      <c r="BH13" s="202"/>
      <c r="BI13" s="202"/>
      <c r="BJ13" s="202"/>
      <c r="BK13" s="202"/>
      <c r="BL13" s="202"/>
      <c r="BM13" s="202"/>
      <c r="BN13" s="202"/>
      <c r="BO13" s="202"/>
      <c r="BP13" s="202"/>
      <c r="BQ13"/>
      <c r="BR13"/>
      <c r="BS13"/>
      <c r="BT13"/>
      <c r="BU13"/>
      <c r="BV13"/>
      <c r="BW13"/>
      <c r="BX13"/>
      <c r="BY13"/>
      <c r="BZ13"/>
      <c r="CA13"/>
      <c r="CB13"/>
      <c r="CC13"/>
      <c r="CD13"/>
      <c r="CE13"/>
      <c r="CF13"/>
      <c r="CG13"/>
      <c r="CH13"/>
      <c r="CI13"/>
      <c r="CJ13"/>
      <c r="CK13"/>
      <c r="CL13"/>
      <c r="CM13"/>
      <c r="CN13"/>
      <c r="CO13"/>
      <c r="CP13"/>
      <c r="CQ13"/>
      <c r="CR13"/>
      <c r="CS13"/>
      <c r="CT13"/>
      <c r="CU13"/>
      <c r="CV13"/>
      <c r="CW13"/>
      <c r="CX13"/>
      <c r="CY13"/>
      <c r="CZ13"/>
      <c r="DA13"/>
    </row>
    <row r="14" spans="1:105">
      <c r="A14" s="201" t="s">
        <v>381</v>
      </c>
      <c r="B14" s="202"/>
      <c r="C14" s="202"/>
      <c r="D14" s="202"/>
      <c r="E14" s="202"/>
      <c r="F14" s="202"/>
      <c r="G14" s="202"/>
      <c r="H14" s="202"/>
      <c r="I14" s="202"/>
      <c r="J14" s="202"/>
      <c r="K14" s="202"/>
      <c r="L14" s="202"/>
      <c r="M14" s="202"/>
      <c r="N14" s="202"/>
      <c r="O14" s="202"/>
      <c r="P14" s="202"/>
      <c r="Q14" s="202"/>
      <c r="R14" s="202"/>
      <c r="S14" s="202"/>
      <c r="T14" s="202"/>
      <c r="U14" s="202"/>
      <c r="V14" s="202"/>
      <c r="W14" s="202"/>
      <c r="X14" s="202"/>
      <c r="Y14" s="202"/>
      <c r="Z14" s="202"/>
      <c r="AA14" s="202"/>
      <c r="AB14" s="202"/>
      <c r="AC14" s="202"/>
      <c r="AD14" s="202"/>
      <c r="AE14" s="202"/>
      <c r="AF14" s="202"/>
      <c r="AG14" s="202"/>
      <c r="AH14" s="202"/>
      <c r="AI14" s="202"/>
      <c r="AJ14" s="202"/>
      <c r="AK14" s="202"/>
      <c r="AL14" s="202"/>
      <c r="AM14" s="202"/>
      <c r="AN14" s="202"/>
      <c r="AO14" s="202"/>
      <c r="AP14" s="202"/>
      <c r="AQ14" s="202"/>
      <c r="AR14" s="202"/>
      <c r="AS14" s="202"/>
      <c r="AT14" s="202"/>
      <c r="AU14" s="202"/>
      <c r="AV14" s="202"/>
      <c r="AW14" s="202"/>
      <c r="AX14" s="202"/>
      <c r="AY14" s="202"/>
      <c r="AZ14" s="202"/>
      <c r="BA14" s="202"/>
      <c r="BB14" s="202"/>
      <c r="BC14" s="202"/>
      <c r="BD14" s="202"/>
      <c r="BE14" s="202"/>
      <c r="BF14" s="202"/>
      <c r="BG14" s="202"/>
      <c r="BH14" s="202"/>
      <c r="BI14" s="202"/>
      <c r="BJ14" s="202"/>
      <c r="BK14" s="202"/>
      <c r="BL14" s="202"/>
      <c r="BM14" s="202"/>
      <c r="BN14" s="202"/>
      <c r="BO14" s="202"/>
      <c r="BP14" s="202"/>
      <c r="BQ14"/>
      <c r="BR14"/>
      <c r="BS14"/>
      <c r="BT14"/>
      <c r="BU14"/>
      <c r="BV14"/>
      <c r="BW14"/>
      <c r="BX14"/>
      <c r="BY14"/>
      <c r="BZ14"/>
      <c r="CA14"/>
      <c r="CB14"/>
      <c r="CC14"/>
      <c r="CD14"/>
      <c r="CE14"/>
      <c r="CF14"/>
      <c r="CG14"/>
      <c r="CH14"/>
      <c r="CI14"/>
      <c r="CJ14"/>
      <c r="CK14"/>
      <c r="CL14"/>
      <c r="CM14"/>
      <c r="CN14"/>
      <c r="CO14"/>
      <c r="CP14"/>
      <c r="CQ14"/>
      <c r="CR14"/>
      <c r="CS14"/>
      <c r="CT14"/>
      <c r="CU14"/>
      <c r="CV14"/>
      <c r="CW14"/>
      <c r="CX14"/>
      <c r="CY14"/>
      <c r="CZ14"/>
      <c r="DA14"/>
    </row>
    <row r="15" spans="1:105">
      <c r="A15" s="223" t="s">
        <v>412</v>
      </c>
      <c r="B15" s="202"/>
      <c r="C15" s="202"/>
      <c r="D15" s="202"/>
      <c r="E15" s="202"/>
      <c r="F15" s="202"/>
      <c r="G15" s="202"/>
      <c r="H15" s="202"/>
      <c r="I15" s="202">
        <v>1</v>
      </c>
      <c r="J15" s="202"/>
      <c r="K15" s="202"/>
      <c r="L15" s="202"/>
      <c r="M15" s="202"/>
      <c r="N15" s="202">
        <v>1</v>
      </c>
      <c r="O15" s="202"/>
      <c r="P15" s="202"/>
      <c r="Q15" s="202"/>
      <c r="R15" s="202">
        <v>1</v>
      </c>
      <c r="S15" s="202"/>
      <c r="T15" s="202"/>
      <c r="U15" s="202"/>
      <c r="V15" s="202"/>
      <c r="W15" s="202"/>
      <c r="X15" s="202"/>
      <c r="Y15" s="202"/>
      <c r="Z15" s="202"/>
      <c r="AA15" s="202"/>
      <c r="AB15" s="202"/>
      <c r="AC15" s="202"/>
      <c r="AD15" s="202"/>
      <c r="AE15" s="202"/>
      <c r="AF15" s="202"/>
      <c r="AG15" s="202"/>
      <c r="AH15" s="202"/>
      <c r="AI15" s="202"/>
      <c r="AJ15" s="202"/>
      <c r="AK15" s="202"/>
      <c r="AL15" s="202"/>
      <c r="AM15" s="202"/>
      <c r="AN15" s="202"/>
      <c r="AO15" s="202"/>
      <c r="AP15" s="202"/>
      <c r="AQ15" s="202"/>
      <c r="AR15" s="202"/>
      <c r="AS15" s="202"/>
      <c r="AT15" s="202"/>
      <c r="AU15" s="202"/>
      <c r="AV15" s="202"/>
      <c r="AW15" s="202"/>
      <c r="AX15" s="202"/>
      <c r="AY15" s="202"/>
      <c r="AZ15" s="202"/>
      <c r="BA15" s="202"/>
      <c r="BB15" s="202"/>
      <c r="BC15" s="202"/>
      <c r="BD15" s="202"/>
      <c r="BE15" s="202"/>
      <c r="BF15" s="202"/>
      <c r="BG15" s="202"/>
      <c r="BH15" s="202"/>
      <c r="BI15" s="202"/>
      <c r="BJ15" s="202"/>
      <c r="BK15" s="202"/>
      <c r="BL15" s="202"/>
      <c r="BM15" s="202"/>
      <c r="BN15" s="202"/>
      <c r="BO15" s="202"/>
      <c r="BP15" s="202">
        <v>3</v>
      </c>
      <c r="BQ15"/>
      <c r="BR15"/>
      <c r="BS15"/>
      <c r="BT15"/>
      <c r="BU15"/>
      <c r="BV15"/>
      <c r="BW15"/>
      <c r="BX15"/>
      <c r="BY15"/>
      <c r="BZ15"/>
      <c r="CA15"/>
      <c r="CB15"/>
      <c r="CC15"/>
      <c r="CD15"/>
      <c r="CE15"/>
      <c r="CF15"/>
      <c r="CG15"/>
      <c r="CH15"/>
      <c r="CI15"/>
      <c r="CJ15"/>
      <c r="CK15"/>
      <c r="CL15"/>
      <c r="CM15"/>
      <c r="CN15"/>
      <c r="CO15"/>
      <c r="CP15"/>
      <c r="CQ15"/>
      <c r="CR15"/>
      <c r="CS15"/>
      <c r="CT15"/>
      <c r="CU15"/>
      <c r="CV15"/>
      <c r="CW15"/>
      <c r="CX15"/>
      <c r="CY15"/>
      <c r="CZ15"/>
      <c r="DA15"/>
    </row>
    <row r="16" spans="1:105">
      <c r="A16" s="223" t="s">
        <v>411</v>
      </c>
      <c r="B16" s="202"/>
      <c r="C16" s="202"/>
      <c r="D16" s="202"/>
      <c r="E16" s="202"/>
      <c r="F16" s="202"/>
      <c r="G16" s="202"/>
      <c r="H16" s="202"/>
      <c r="I16" s="202">
        <v>1</v>
      </c>
      <c r="J16" s="202"/>
      <c r="K16" s="202"/>
      <c r="L16" s="202"/>
      <c r="M16" s="202"/>
      <c r="N16" s="202"/>
      <c r="O16" s="202"/>
      <c r="P16" s="202"/>
      <c r="Q16" s="202"/>
      <c r="R16" s="202"/>
      <c r="S16" s="202"/>
      <c r="T16" s="202"/>
      <c r="U16" s="202"/>
      <c r="V16" s="202"/>
      <c r="W16" s="202"/>
      <c r="X16" s="202"/>
      <c r="Y16" s="202"/>
      <c r="Z16" s="202"/>
      <c r="AA16" s="202"/>
      <c r="AB16" s="202"/>
      <c r="AC16" s="202"/>
      <c r="AD16" s="202"/>
      <c r="AE16" s="202"/>
      <c r="AF16" s="202"/>
      <c r="AG16" s="202"/>
      <c r="AH16" s="202"/>
      <c r="AI16" s="202"/>
      <c r="AJ16" s="202"/>
      <c r="AK16" s="202"/>
      <c r="AL16" s="202"/>
      <c r="AM16" s="202"/>
      <c r="AN16" s="202"/>
      <c r="AO16" s="202"/>
      <c r="AP16" s="202"/>
      <c r="AQ16" s="202"/>
      <c r="AR16" s="202"/>
      <c r="AS16" s="202"/>
      <c r="AT16" s="202"/>
      <c r="AU16" s="202"/>
      <c r="AV16" s="202"/>
      <c r="AW16" s="202"/>
      <c r="AX16" s="202"/>
      <c r="AY16" s="202"/>
      <c r="AZ16" s="202"/>
      <c r="BA16" s="202"/>
      <c r="BB16" s="202"/>
      <c r="BC16" s="202"/>
      <c r="BD16" s="202"/>
      <c r="BE16" s="202"/>
      <c r="BF16" s="202"/>
      <c r="BG16" s="202"/>
      <c r="BH16" s="202"/>
      <c r="BI16" s="202"/>
      <c r="BJ16" s="202"/>
      <c r="BK16" s="202"/>
      <c r="BL16" s="202"/>
      <c r="BM16" s="202"/>
      <c r="BN16" s="202"/>
      <c r="BO16" s="202"/>
      <c r="BP16" s="202">
        <v>1</v>
      </c>
      <c r="BQ16"/>
      <c r="BR16"/>
      <c r="BS16"/>
      <c r="BT16"/>
      <c r="BU16"/>
      <c r="BV16"/>
      <c r="BW16"/>
      <c r="BX16"/>
      <c r="BY16"/>
      <c r="BZ16"/>
      <c r="CA16"/>
      <c r="CB16"/>
      <c r="CC16"/>
      <c r="CD16"/>
      <c r="CE16"/>
      <c r="CF16"/>
      <c r="CG16"/>
      <c r="CH16"/>
      <c r="CI16"/>
      <c r="CJ16"/>
      <c r="CK16"/>
      <c r="CL16"/>
      <c r="CM16"/>
      <c r="CN16"/>
      <c r="CO16"/>
      <c r="CP16"/>
      <c r="CQ16"/>
      <c r="CR16"/>
      <c r="CS16"/>
      <c r="CT16"/>
      <c r="CU16"/>
      <c r="CV16"/>
      <c r="CW16"/>
      <c r="CX16"/>
      <c r="CY16"/>
      <c r="CZ16"/>
      <c r="DA16"/>
    </row>
    <row r="17" spans="1:105">
      <c r="A17" s="223" t="s">
        <v>420</v>
      </c>
      <c r="B17" s="202"/>
      <c r="C17" s="202"/>
      <c r="D17" s="202"/>
      <c r="E17" s="202"/>
      <c r="F17" s="202"/>
      <c r="G17" s="202"/>
      <c r="H17" s="202"/>
      <c r="I17" s="202"/>
      <c r="J17" s="202"/>
      <c r="K17" s="202"/>
      <c r="L17" s="202"/>
      <c r="M17" s="202"/>
      <c r="N17" s="202"/>
      <c r="O17" s="202"/>
      <c r="P17" s="202"/>
      <c r="Q17" s="202"/>
      <c r="R17" s="202"/>
      <c r="S17" s="202"/>
      <c r="T17" s="202"/>
      <c r="U17" s="202"/>
      <c r="V17" s="202"/>
      <c r="W17" s="202"/>
      <c r="X17" s="202"/>
      <c r="Y17" s="202"/>
      <c r="Z17" s="202"/>
      <c r="AA17" s="202"/>
      <c r="AB17" s="202"/>
      <c r="AC17" s="202"/>
      <c r="AD17" s="202"/>
      <c r="AE17" s="202"/>
      <c r="AF17" s="202"/>
      <c r="AG17" s="202"/>
      <c r="AH17" s="202"/>
      <c r="AI17" s="202"/>
      <c r="AJ17" s="202"/>
      <c r="AK17" s="202"/>
      <c r="AL17" s="202"/>
      <c r="AM17" s="202"/>
      <c r="AN17" s="202"/>
      <c r="AO17" s="202"/>
      <c r="AP17" s="202"/>
      <c r="AQ17" s="202"/>
      <c r="AR17" s="202"/>
      <c r="AS17" s="202"/>
      <c r="AT17" s="202"/>
      <c r="AU17" s="202"/>
      <c r="AV17" s="202"/>
      <c r="AW17" s="202"/>
      <c r="AX17" s="202"/>
      <c r="AY17" s="202"/>
      <c r="AZ17" s="202"/>
      <c r="BA17" s="202"/>
      <c r="BB17" s="202"/>
      <c r="BC17" s="202"/>
      <c r="BD17" s="202"/>
      <c r="BE17" s="202"/>
      <c r="BF17" s="202"/>
      <c r="BG17" s="202"/>
      <c r="BH17" s="202"/>
      <c r="BI17" s="202"/>
      <c r="BJ17" s="202"/>
      <c r="BK17" s="202"/>
      <c r="BL17" s="202"/>
      <c r="BM17" s="202"/>
      <c r="BN17" s="202"/>
      <c r="BO17" s="202"/>
      <c r="BP17" s="202"/>
      <c r="BQ17"/>
      <c r="BR17"/>
      <c r="BS17"/>
      <c r="BT17"/>
      <c r="BU17"/>
      <c r="BV17"/>
      <c r="BW17"/>
      <c r="BX17"/>
      <c r="BY17"/>
      <c r="BZ17"/>
      <c r="CA17"/>
      <c r="CB17"/>
      <c r="CC17"/>
      <c r="CD17"/>
      <c r="CE17"/>
      <c r="CF17"/>
      <c r="CG17"/>
      <c r="CH17"/>
      <c r="CI17"/>
      <c r="CJ17"/>
      <c r="CK17"/>
      <c r="CL17"/>
      <c r="CM17"/>
      <c r="CN17"/>
      <c r="CO17"/>
      <c r="CP17"/>
      <c r="CQ17"/>
      <c r="CR17"/>
      <c r="CS17"/>
      <c r="CT17"/>
      <c r="CU17"/>
      <c r="CV17"/>
      <c r="CW17"/>
      <c r="CX17"/>
      <c r="CY17"/>
      <c r="CZ17"/>
      <c r="DA17"/>
    </row>
    <row r="18" spans="1:105">
      <c r="A18" s="223" t="s">
        <v>413</v>
      </c>
      <c r="B18" s="202"/>
      <c r="C18" s="202"/>
      <c r="D18" s="202"/>
      <c r="E18" s="202"/>
      <c r="F18" s="202"/>
      <c r="G18" s="202"/>
      <c r="H18" s="202"/>
      <c r="I18" s="202"/>
      <c r="J18" s="202"/>
      <c r="K18" s="202"/>
      <c r="L18" s="202"/>
      <c r="M18" s="202"/>
      <c r="N18" s="202"/>
      <c r="O18" s="202"/>
      <c r="P18" s="202"/>
      <c r="Q18" s="202"/>
      <c r="R18" s="202"/>
      <c r="S18" s="202"/>
      <c r="T18" s="202"/>
      <c r="U18" s="202"/>
      <c r="V18" s="202"/>
      <c r="W18" s="202"/>
      <c r="X18" s="202"/>
      <c r="Y18" s="202"/>
      <c r="Z18" s="202"/>
      <c r="AA18" s="202"/>
      <c r="AB18" s="202"/>
      <c r="AC18" s="202"/>
      <c r="AD18" s="202"/>
      <c r="AE18" s="202"/>
      <c r="AF18" s="202"/>
      <c r="AG18" s="202"/>
      <c r="AH18" s="202"/>
      <c r="AI18" s="202"/>
      <c r="AJ18" s="202"/>
      <c r="AK18" s="202"/>
      <c r="AL18" s="202"/>
      <c r="AM18" s="202"/>
      <c r="AN18" s="202"/>
      <c r="AO18" s="202"/>
      <c r="AP18" s="202"/>
      <c r="AQ18" s="202"/>
      <c r="AR18" s="202"/>
      <c r="AS18" s="202"/>
      <c r="AT18" s="202"/>
      <c r="AU18" s="202"/>
      <c r="AV18" s="202"/>
      <c r="AW18" s="202"/>
      <c r="AX18" s="202"/>
      <c r="AY18" s="202"/>
      <c r="AZ18" s="202"/>
      <c r="BA18" s="202"/>
      <c r="BB18" s="202"/>
      <c r="BC18" s="202"/>
      <c r="BD18" s="202"/>
      <c r="BE18" s="202"/>
      <c r="BF18" s="202"/>
      <c r="BG18" s="202"/>
      <c r="BH18" s="202"/>
      <c r="BI18" s="202"/>
      <c r="BJ18" s="202"/>
      <c r="BK18" s="202"/>
      <c r="BL18" s="202"/>
      <c r="BM18" s="202"/>
      <c r="BN18" s="202"/>
      <c r="BO18" s="202"/>
      <c r="BP18" s="202"/>
      <c r="BQ18"/>
      <c r="BR18"/>
      <c r="BS18"/>
      <c r="BT18"/>
      <c r="BU18"/>
      <c r="BV18"/>
      <c r="BW18"/>
      <c r="BX18"/>
      <c r="BY18"/>
      <c r="BZ18"/>
      <c r="CA18"/>
      <c r="CB18"/>
      <c r="CC18"/>
      <c r="CD18"/>
      <c r="CE18"/>
      <c r="CF18"/>
      <c r="CG18"/>
      <c r="CH18"/>
      <c r="CI18"/>
      <c r="CJ18"/>
      <c r="CK18"/>
      <c r="CL18"/>
      <c r="CM18"/>
      <c r="CN18"/>
      <c r="CO18"/>
      <c r="CP18"/>
      <c r="CQ18"/>
      <c r="CR18"/>
      <c r="CS18"/>
      <c r="CT18"/>
      <c r="CU18"/>
      <c r="CV18"/>
      <c r="CW18"/>
      <c r="CX18"/>
      <c r="CY18"/>
      <c r="CZ18"/>
      <c r="DA18"/>
    </row>
    <row r="19" spans="1:105">
      <c r="A19" s="223" t="s">
        <v>414</v>
      </c>
      <c r="B19" s="202"/>
      <c r="C19" s="202"/>
      <c r="D19" s="202"/>
      <c r="E19" s="202"/>
      <c r="F19" s="202"/>
      <c r="G19" s="202"/>
      <c r="H19" s="202"/>
      <c r="I19" s="202"/>
      <c r="J19" s="202"/>
      <c r="K19" s="202"/>
      <c r="L19" s="202"/>
      <c r="M19" s="202"/>
      <c r="N19" s="202"/>
      <c r="O19" s="202"/>
      <c r="P19" s="202"/>
      <c r="Q19" s="202"/>
      <c r="R19" s="202"/>
      <c r="S19" s="202"/>
      <c r="T19" s="202"/>
      <c r="U19" s="202"/>
      <c r="V19" s="202"/>
      <c r="W19" s="202"/>
      <c r="X19" s="202"/>
      <c r="Y19" s="202"/>
      <c r="Z19" s="202"/>
      <c r="AA19" s="202"/>
      <c r="AB19" s="202"/>
      <c r="AC19" s="202"/>
      <c r="AD19" s="202"/>
      <c r="AE19" s="202"/>
      <c r="AF19" s="202"/>
      <c r="AG19" s="202"/>
      <c r="AH19" s="202"/>
      <c r="AI19" s="202"/>
      <c r="AJ19" s="202"/>
      <c r="AK19" s="202"/>
      <c r="AL19" s="202"/>
      <c r="AM19" s="202"/>
      <c r="AN19" s="202"/>
      <c r="AO19" s="202"/>
      <c r="AP19" s="202"/>
      <c r="AQ19" s="202"/>
      <c r="AR19" s="202"/>
      <c r="AS19" s="202"/>
      <c r="AT19" s="202"/>
      <c r="AU19" s="202"/>
      <c r="AV19" s="202"/>
      <c r="AW19" s="202"/>
      <c r="AX19" s="202"/>
      <c r="AY19" s="202"/>
      <c r="AZ19" s="202"/>
      <c r="BA19" s="202"/>
      <c r="BB19" s="202"/>
      <c r="BC19" s="202"/>
      <c r="BD19" s="202"/>
      <c r="BE19" s="202"/>
      <c r="BF19" s="202"/>
      <c r="BG19" s="202"/>
      <c r="BH19" s="202"/>
      <c r="BI19" s="202"/>
      <c r="BJ19" s="202"/>
      <c r="BK19" s="202"/>
      <c r="BL19" s="202"/>
      <c r="BM19" s="202"/>
      <c r="BN19" s="202"/>
      <c r="BO19" s="202"/>
      <c r="BP19" s="202"/>
      <c r="BQ19"/>
      <c r="BR19"/>
      <c r="BS19"/>
      <c r="BT19"/>
      <c r="BU19"/>
      <c r="BV19"/>
      <c r="BW19"/>
      <c r="BX19"/>
      <c r="BY19"/>
      <c r="BZ19"/>
      <c r="CA19"/>
      <c r="CB19"/>
      <c r="CC19"/>
      <c r="CD19"/>
      <c r="CE19"/>
      <c r="CF19"/>
      <c r="CG19"/>
      <c r="CH19"/>
      <c r="CI19"/>
      <c r="CJ19"/>
      <c r="CK19"/>
      <c r="CL19"/>
      <c r="CM19"/>
      <c r="CN19"/>
      <c r="CO19"/>
      <c r="CP19"/>
      <c r="CQ19"/>
      <c r="CR19"/>
      <c r="CS19"/>
      <c r="CT19"/>
      <c r="CU19"/>
      <c r="CV19"/>
      <c r="CW19"/>
      <c r="CX19"/>
      <c r="CY19"/>
      <c r="CZ19"/>
      <c r="DA19"/>
    </row>
    <row r="20" spans="1:105">
      <c r="A20" s="223" t="s">
        <v>415</v>
      </c>
      <c r="B20" s="202"/>
      <c r="C20" s="202"/>
      <c r="D20" s="202"/>
      <c r="E20" s="202"/>
      <c r="F20" s="202"/>
      <c r="G20" s="202"/>
      <c r="H20" s="202"/>
      <c r="I20" s="202"/>
      <c r="J20" s="202"/>
      <c r="K20" s="202"/>
      <c r="L20" s="202"/>
      <c r="M20" s="202"/>
      <c r="N20" s="202"/>
      <c r="O20" s="202"/>
      <c r="P20" s="202"/>
      <c r="Q20" s="202"/>
      <c r="R20" s="202"/>
      <c r="S20" s="202"/>
      <c r="T20" s="202"/>
      <c r="U20" s="202"/>
      <c r="V20" s="202"/>
      <c r="W20" s="202"/>
      <c r="X20" s="202"/>
      <c r="Y20" s="202"/>
      <c r="Z20" s="202"/>
      <c r="AA20" s="202"/>
      <c r="AB20" s="202"/>
      <c r="AC20" s="202"/>
      <c r="AD20" s="202"/>
      <c r="AE20" s="202"/>
      <c r="AF20" s="202"/>
      <c r="AG20" s="202"/>
      <c r="AH20" s="202"/>
      <c r="AI20" s="202"/>
      <c r="AJ20" s="202"/>
      <c r="AK20" s="202"/>
      <c r="AL20" s="202"/>
      <c r="AM20" s="202"/>
      <c r="AN20" s="202"/>
      <c r="AO20" s="202"/>
      <c r="AP20" s="202"/>
      <c r="AQ20" s="202"/>
      <c r="AR20" s="202"/>
      <c r="AS20" s="202"/>
      <c r="AT20" s="202"/>
      <c r="AU20" s="202"/>
      <c r="AV20" s="202"/>
      <c r="AW20" s="202"/>
      <c r="AX20" s="202"/>
      <c r="AY20" s="202"/>
      <c r="AZ20" s="202"/>
      <c r="BA20" s="202"/>
      <c r="BB20" s="202"/>
      <c r="BC20" s="202"/>
      <c r="BD20" s="202"/>
      <c r="BE20" s="202"/>
      <c r="BF20" s="202"/>
      <c r="BG20" s="202"/>
      <c r="BH20" s="202"/>
      <c r="BI20" s="202"/>
      <c r="BJ20" s="202"/>
      <c r="BK20" s="202"/>
      <c r="BL20" s="202"/>
      <c r="BM20" s="202"/>
      <c r="BN20" s="202"/>
      <c r="BO20" s="202"/>
      <c r="BP20" s="202"/>
      <c r="BQ20"/>
      <c r="BR20"/>
      <c r="BS20"/>
      <c r="BT20"/>
      <c r="BU20"/>
      <c r="BV20"/>
      <c r="BW20"/>
      <c r="BX20"/>
      <c r="BY20"/>
      <c r="BZ20"/>
      <c r="CA20"/>
      <c r="CB20"/>
      <c r="CC20"/>
      <c r="CD20"/>
      <c r="CE20"/>
      <c r="CF20"/>
      <c r="CG20"/>
      <c r="CH20"/>
      <c r="CI20"/>
      <c r="CJ20"/>
      <c r="CK20"/>
      <c r="CL20"/>
      <c r="CM20"/>
      <c r="CN20"/>
      <c r="CO20"/>
      <c r="CP20"/>
      <c r="CQ20"/>
      <c r="CR20"/>
      <c r="CS20"/>
      <c r="CT20"/>
      <c r="CU20"/>
      <c r="CV20"/>
      <c r="CW20"/>
      <c r="CX20"/>
      <c r="CY20"/>
      <c r="CZ20"/>
      <c r="DA20"/>
    </row>
    <row r="21" spans="1:105">
      <c r="A21" s="223" t="s">
        <v>416</v>
      </c>
      <c r="B21" s="202"/>
      <c r="C21" s="202"/>
      <c r="D21" s="202"/>
      <c r="E21" s="202"/>
      <c r="F21" s="202"/>
      <c r="G21" s="202"/>
      <c r="H21" s="202"/>
      <c r="I21" s="202"/>
      <c r="J21" s="202"/>
      <c r="K21" s="202"/>
      <c r="L21" s="202"/>
      <c r="M21" s="202"/>
      <c r="N21" s="202"/>
      <c r="O21" s="202"/>
      <c r="P21" s="202"/>
      <c r="Q21" s="202"/>
      <c r="R21" s="202"/>
      <c r="S21" s="202"/>
      <c r="T21" s="202"/>
      <c r="U21" s="202"/>
      <c r="V21" s="202"/>
      <c r="W21" s="202"/>
      <c r="X21" s="202"/>
      <c r="Y21" s="202"/>
      <c r="Z21" s="202"/>
      <c r="AA21" s="202"/>
      <c r="AB21" s="202"/>
      <c r="AC21" s="202"/>
      <c r="AD21" s="202"/>
      <c r="AE21" s="202"/>
      <c r="AF21" s="202"/>
      <c r="AG21" s="202"/>
      <c r="AH21" s="202"/>
      <c r="AI21" s="202"/>
      <c r="AJ21" s="202"/>
      <c r="AK21" s="202"/>
      <c r="AL21" s="202"/>
      <c r="AM21" s="202"/>
      <c r="AN21" s="202"/>
      <c r="AO21" s="202"/>
      <c r="AP21" s="202"/>
      <c r="AQ21" s="202"/>
      <c r="AR21" s="202"/>
      <c r="AS21" s="202"/>
      <c r="AT21" s="202"/>
      <c r="AU21" s="202"/>
      <c r="AV21" s="202"/>
      <c r="AW21" s="202"/>
      <c r="AX21" s="202"/>
      <c r="AY21" s="202"/>
      <c r="AZ21" s="202"/>
      <c r="BA21" s="202"/>
      <c r="BB21" s="202"/>
      <c r="BC21" s="202"/>
      <c r="BD21" s="202"/>
      <c r="BE21" s="202"/>
      <c r="BF21" s="202"/>
      <c r="BG21" s="202"/>
      <c r="BH21" s="202"/>
      <c r="BI21" s="202"/>
      <c r="BJ21" s="202"/>
      <c r="BK21" s="202"/>
      <c r="BL21" s="202"/>
      <c r="BM21" s="202"/>
      <c r="BN21" s="202"/>
      <c r="BO21" s="202"/>
      <c r="BP21" s="202"/>
      <c r="BQ21"/>
      <c r="BR21"/>
      <c r="BS21"/>
      <c r="BT21"/>
      <c r="BU21"/>
      <c r="BV21"/>
      <c r="BW21"/>
      <c r="BX21"/>
      <c r="BY21"/>
      <c r="BZ21"/>
      <c r="CA21"/>
      <c r="CB21"/>
      <c r="CC21"/>
      <c r="CD21"/>
      <c r="CE21"/>
      <c r="CF21"/>
      <c r="CG21"/>
      <c r="CH21"/>
      <c r="CI21"/>
      <c r="CJ21"/>
      <c r="CK21"/>
      <c r="CL21"/>
      <c r="CM21"/>
      <c r="CN21"/>
      <c r="CO21"/>
      <c r="CP21"/>
      <c r="CQ21"/>
      <c r="CR21"/>
      <c r="CS21"/>
      <c r="CT21"/>
      <c r="CU21"/>
      <c r="CV21"/>
      <c r="CW21"/>
      <c r="CX21"/>
      <c r="CY21"/>
      <c r="CZ21"/>
      <c r="DA21"/>
    </row>
    <row r="22" spans="1:105">
      <c r="A22" s="223" t="s">
        <v>417</v>
      </c>
      <c r="B22" s="202"/>
      <c r="C22" s="202"/>
      <c r="D22" s="202"/>
      <c r="E22" s="202"/>
      <c r="F22" s="202"/>
      <c r="G22" s="202"/>
      <c r="H22" s="202"/>
      <c r="I22" s="202"/>
      <c r="J22" s="202"/>
      <c r="K22" s="202"/>
      <c r="L22" s="202"/>
      <c r="M22" s="202"/>
      <c r="N22" s="202"/>
      <c r="O22" s="202"/>
      <c r="P22" s="202"/>
      <c r="Q22" s="202"/>
      <c r="R22" s="202"/>
      <c r="S22" s="202"/>
      <c r="T22" s="202"/>
      <c r="U22" s="202"/>
      <c r="V22" s="202"/>
      <c r="W22" s="202"/>
      <c r="X22" s="202"/>
      <c r="Y22" s="202"/>
      <c r="Z22" s="202"/>
      <c r="AA22" s="202"/>
      <c r="AB22" s="202"/>
      <c r="AC22" s="202"/>
      <c r="AD22" s="202"/>
      <c r="AE22" s="202"/>
      <c r="AF22" s="202"/>
      <c r="AG22" s="202"/>
      <c r="AH22" s="202"/>
      <c r="AI22" s="202"/>
      <c r="AJ22" s="202"/>
      <c r="AK22" s="202"/>
      <c r="AL22" s="202"/>
      <c r="AM22" s="202"/>
      <c r="AN22" s="202"/>
      <c r="AO22" s="202"/>
      <c r="AP22" s="202"/>
      <c r="AQ22" s="202"/>
      <c r="AR22" s="202"/>
      <c r="AS22" s="202"/>
      <c r="AT22" s="202"/>
      <c r="AU22" s="202"/>
      <c r="AV22" s="202"/>
      <c r="AW22" s="202"/>
      <c r="AX22" s="202"/>
      <c r="AY22" s="202"/>
      <c r="AZ22" s="202"/>
      <c r="BA22" s="202"/>
      <c r="BB22" s="202"/>
      <c r="BC22" s="202"/>
      <c r="BD22" s="202"/>
      <c r="BE22" s="202"/>
      <c r="BF22" s="202"/>
      <c r="BG22" s="202"/>
      <c r="BH22" s="202"/>
      <c r="BI22" s="202"/>
      <c r="BJ22" s="202"/>
      <c r="BK22" s="202"/>
      <c r="BL22" s="202"/>
      <c r="BM22" s="202"/>
      <c r="BN22" s="202"/>
      <c r="BO22" s="202"/>
      <c r="BP22" s="202"/>
      <c r="BQ22"/>
      <c r="BR22"/>
      <c r="BS22"/>
      <c r="BT22"/>
      <c r="BU22"/>
      <c r="BV22"/>
      <c r="BW22"/>
      <c r="BX22"/>
      <c r="BY22"/>
      <c r="BZ22"/>
      <c r="CA22"/>
      <c r="CB22"/>
      <c r="CC22"/>
      <c r="CD22"/>
      <c r="CE22"/>
      <c r="CF22"/>
      <c r="CG22"/>
      <c r="CH22"/>
      <c r="CI22"/>
      <c r="CJ22"/>
      <c r="CK22"/>
      <c r="CL22"/>
      <c r="CM22"/>
      <c r="CN22"/>
      <c r="CO22"/>
      <c r="CP22"/>
      <c r="CQ22"/>
      <c r="CR22"/>
      <c r="CS22"/>
      <c r="CT22"/>
      <c r="CU22"/>
      <c r="CV22"/>
      <c r="CW22"/>
      <c r="CX22"/>
      <c r="CY22"/>
      <c r="CZ22"/>
      <c r="DA22"/>
    </row>
    <row r="23" spans="1:105">
      <c r="A23" s="201" t="s">
        <v>382</v>
      </c>
      <c r="B23" s="202"/>
      <c r="C23" s="202"/>
      <c r="D23" s="202"/>
      <c r="E23" s="202"/>
      <c r="F23" s="202"/>
      <c r="G23" s="202"/>
      <c r="H23" s="202"/>
      <c r="I23" s="202"/>
      <c r="J23" s="202"/>
      <c r="K23" s="202"/>
      <c r="L23" s="202"/>
      <c r="M23" s="202"/>
      <c r="N23" s="202"/>
      <c r="O23" s="202"/>
      <c r="P23" s="202"/>
      <c r="Q23" s="202"/>
      <c r="R23" s="202"/>
      <c r="S23" s="202"/>
      <c r="T23" s="202"/>
      <c r="U23" s="202"/>
      <c r="V23" s="202"/>
      <c r="W23" s="202"/>
      <c r="X23" s="202"/>
      <c r="Y23" s="202"/>
      <c r="Z23" s="202"/>
      <c r="AA23" s="202"/>
      <c r="AB23" s="202"/>
      <c r="AC23" s="202"/>
      <c r="AD23" s="202"/>
      <c r="AE23" s="202"/>
      <c r="AF23" s="202"/>
      <c r="AG23" s="202"/>
      <c r="AH23" s="202"/>
      <c r="AI23" s="202"/>
      <c r="AJ23" s="202"/>
      <c r="AK23" s="202"/>
      <c r="AL23" s="202"/>
      <c r="AM23" s="202"/>
      <c r="AN23" s="202"/>
      <c r="AO23" s="202"/>
      <c r="AP23" s="202"/>
      <c r="AQ23" s="202"/>
      <c r="AR23" s="202"/>
      <c r="AS23" s="202"/>
      <c r="AT23" s="202"/>
      <c r="AU23" s="202"/>
      <c r="AV23" s="202"/>
      <c r="AW23" s="202"/>
      <c r="AX23" s="202"/>
      <c r="AY23" s="202"/>
      <c r="AZ23" s="202"/>
      <c r="BA23" s="202"/>
      <c r="BB23" s="202"/>
      <c r="BC23" s="202"/>
      <c r="BD23" s="202"/>
      <c r="BE23" s="202"/>
      <c r="BF23" s="202"/>
      <c r="BG23" s="202"/>
      <c r="BH23" s="202"/>
      <c r="BI23" s="202"/>
      <c r="BJ23" s="202"/>
      <c r="BK23" s="202"/>
      <c r="BL23" s="202"/>
      <c r="BM23" s="202"/>
      <c r="BN23" s="202"/>
      <c r="BO23" s="202"/>
      <c r="BP23" s="202"/>
      <c r="BQ23"/>
      <c r="BR23"/>
      <c r="BS23"/>
      <c r="BT23"/>
      <c r="BU23"/>
      <c r="BV23"/>
      <c r="BW23"/>
      <c r="BX23"/>
      <c r="BY23"/>
      <c r="BZ23"/>
      <c r="CA23"/>
      <c r="CB23"/>
      <c r="CC23"/>
      <c r="CD23"/>
      <c r="CE23"/>
      <c r="CF23"/>
      <c r="CG23"/>
      <c r="CH23"/>
      <c r="CI23"/>
      <c r="CJ23"/>
      <c r="CK23"/>
      <c r="CL23"/>
      <c r="CM23"/>
      <c r="CN23"/>
      <c r="CO23"/>
      <c r="CP23"/>
      <c r="CQ23"/>
      <c r="CR23"/>
      <c r="CS23"/>
      <c r="CT23"/>
      <c r="CU23"/>
      <c r="CV23"/>
      <c r="CW23"/>
      <c r="CX23"/>
      <c r="CY23"/>
      <c r="CZ23"/>
      <c r="DA23"/>
    </row>
    <row r="24" spans="1:105">
      <c r="A24" s="223" t="s">
        <v>412</v>
      </c>
      <c r="B24" s="202"/>
      <c r="C24" s="202"/>
      <c r="D24" s="202"/>
      <c r="E24" s="202"/>
      <c r="F24" s="202"/>
      <c r="G24" s="202"/>
      <c r="H24" s="202">
        <v>1</v>
      </c>
      <c r="I24" s="202"/>
      <c r="J24" s="202"/>
      <c r="K24" s="202">
        <v>1</v>
      </c>
      <c r="L24" s="202"/>
      <c r="M24" s="202">
        <v>1</v>
      </c>
      <c r="N24" s="202"/>
      <c r="O24" s="202">
        <v>1</v>
      </c>
      <c r="P24" s="202">
        <v>1</v>
      </c>
      <c r="Q24" s="202">
        <v>1</v>
      </c>
      <c r="R24" s="202"/>
      <c r="S24" s="202">
        <v>1</v>
      </c>
      <c r="T24" s="202"/>
      <c r="U24" s="202"/>
      <c r="V24" s="202"/>
      <c r="W24" s="202"/>
      <c r="X24" s="202"/>
      <c r="Y24" s="202"/>
      <c r="Z24" s="202"/>
      <c r="AA24" s="202"/>
      <c r="AB24" s="202"/>
      <c r="AC24" s="202"/>
      <c r="AD24" s="202"/>
      <c r="AE24" s="202"/>
      <c r="AF24" s="202"/>
      <c r="AG24" s="202"/>
      <c r="AH24" s="202"/>
      <c r="AI24" s="202"/>
      <c r="AJ24" s="202"/>
      <c r="AK24" s="202"/>
      <c r="AL24" s="202"/>
      <c r="AM24" s="202"/>
      <c r="AN24" s="202"/>
      <c r="AO24" s="202"/>
      <c r="AP24" s="202"/>
      <c r="AQ24" s="202"/>
      <c r="AR24" s="202"/>
      <c r="AS24" s="202"/>
      <c r="AT24" s="202"/>
      <c r="AU24" s="202"/>
      <c r="AV24" s="202">
        <v>1</v>
      </c>
      <c r="AW24" s="202">
        <v>1</v>
      </c>
      <c r="AX24" s="202"/>
      <c r="AY24" s="202">
        <v>1</v>
      </c>
      <c r="AZ24" s="202">
        <v>1</v>
      </c>
      <c r="BA24" s="202"/>
      <c r="BB24" s="202">
        <v>1</v>
      </c>
      <c r="BC24" s="202">
        <v>1</v>
      </c>
      <c r="BD24" s="202"/>
      <c r="BE24" s="202">
        <v>1</v>
      </c>
      <c r="BF24" s="202">
        <v>1</v>
      </c>
      <c r="BG24" s="202"/>
      <c r="BH24" s="202"/>
      <c r="BI24" s="202"/>
      <c r="BJ24" s="202"/>
      <c r="BK24" s="202"/>
      <c r="BL24" s="202"/>
      <c r="BM24" s="202"/>
      <c r="BN24" s="202"/>
      <c r="BO24" s="202"/>
      <c r="BP24" s="202">
        <v>15</v>
      </c>
      <c r="BQ24"/>
      <c r="BR24"/>
      <c r="BS24"/>
      <c r="BT24"/>
      <c r="BU24"/>
      <c r="BV24"/>
      <c r="BW24"/>
      <c r="BX24"/>
      <c r="BY24"/>
      <c r="BZ24"/>
      <c r="CA24"/>
      <c r="CB24"/>
      <c r="CC24"/>
      <c r="CD24"/>
      <c r="CE24"/>
      <c r="CF24"/>
      <c r="CG24"/>
      <c r="CH24"/>
      <c r="CI24"/>
      <c r="CJ24"/>
      <c r="CK24"/>
      <c r="CL24"/>
      <c r="CM24"/>
      <c r="CN24"/>
      <c r="CO24"/>
      <c r="CP24"/>
      <c r="CQ24"/>
      <c r="CR24"/>
      <c r="CS24"/>
      <c r="CT24"/>
      <c r="CU24"/>
      <c r="CV24"/>
      <c r="CW24"/>
      <c r="CX24"/>
      <c r="CY24"/>
      <c r="CZ24"/>
      <c r="DA24"/>
    </row>
    <row r="25" spans="1:105">
      <c r="A25" s="223" t="s">
        <v>411</v>
      </c>
      <c r="B25" s="202"/>
      <c r="C25" s="202"/>
      <c r="D25" s="202"/>
      <c r="E25" s="202"/>
      <c r="F25" s="202"/>
      <c r="G25" s="202"/>
      <c r="H25" s="202"/>
      <c r="I25" s="202"/>
      <c r="J25" s="202"/>
      <c r="K25" s="202"/>
      <c r="L25" s="202"/>
      <c r="M25" s="202">
        <v>1</v>
      </c>
      <c r="N25" s="202"/>
      <c r="O25" s="202">
        <v>1</v>
      </c>
      <c r="P25" s="202"/>
      <c r="Q25" s="202"/>
      <c r="R25" s="202"/>
      <c r="S25" s="202"/>
      <c r="T25" s="202"/>
      <c r="U25" s="202"/>
      <c r="V25" s="202"/>
      <c r="W25" s="202"/>
      <c r="X25" s="202"/>
      <c r="Y25" s="202"/>
      <c r="Z25" s="202"/>
      <c r="AA25" s="202"/>
      <c r="AB25" s="202"/>
      <c r="AC25" s="202"/>
      <c r="AD25" s="202"/>
      <c r="AE25" s="202"/>
      <c r="AF25" s="202"/>
      <c r="AG25" s="202"/>
      <c r="AH25" s="202"/>
      <c r="AI25" s="202"/>
      <c r="AJ25" s="202"/>
      <c r="AK25" s="202"/>
      <c r="AL25" s="202"/>
      <c r="AM25" s="202"/>
      <c r="AN25" s="202"/>
      <c r="AO25" s="202"/>
      <c r="AP25" s="202"/>
      <c r="AQ25" s="202"/>
      <c r="AR25" s="202"/>
      <c r="AS25" s="202"/>
      <c r="AT25" s="202"/>
      <c r="AU25" s="202"/>
      <c r="AV25" s="202"/>
      <c r="AW25" s="202">
        <v>1</v>
      </c>
      <c r="AX25" s="202"/>
      <c r="AY25" s="202">
        <v>1</v>
      </c>
      <c r="AZ25" s="202"/>
      <c r="BA25" s="202"/>
      <c r="BB25" s="202">
        <v>1</v>
      </c>
      <c r="BC25" s="202">
        <v>1</v>
      </c>
      <c r="BD25" s="202"/>
      <c r="BE25" s="202"/>
      <c r="BF25" s="202">
        <v>1</v>
      </c>
      <c r="BG25" s="202"/>
      <c r="BH25" s="202"/>
      <c r="BI25" s="202"/>
      <c r="BJ25" s="202"/>
      <c r="BK25" s="202"/>
      <c r="BL25" s="202"/>
      <c r="BM25" s="202"/>
      <c r="BN25" s="202"/>
      <c r="BO25" s="202"/>
      <c r="BP25" s="202">
        <v>7</v>
      </c>
      <c r="BQ25"/>
      <c r="BR25"/>
      <c r="BS25"/>
      <c r="BT25"/>
      <c r="BU25"/>
      <c r="BV25"/>
      <c r="BW25"/>
      <c r="BX25"/>
      <c r="BY25"/>
      <c r="BZ25"/>
      <c r="CA25"/>
      <c r="CB25"/>
      <c r="CC25"/>
      <c r="CD25"/>
      <c r="CE25"/>
      <c r="CF25"/>
      <c r="CG25"/>
      <c r="CH25"/>
      <c r="CI25"/>
      <c r="CJ25"/>
      <c r="CK25"/>
      <c r="CL25"/>
      <c r="CM25"/>
      <c r="CN25"/>
      <c r="CO25"/>
      <c r="CP25"/>
      <c r="CQ25"/>
      <c r="CR25"/>
      <c r="CS25"/>
      <c r="CT25"/>
      <c r="CU25"/>
      <c r="CV25"/>
      <c r="CW25"/>
      <c r="CX25"/>
      <c r="CY25"/>
      <c r="CZ25"/>
      <c r="DA25"/>
    </row>
    <row r="26" spans="1:105">
      <c r="A26" s="223" t="s">
        <v>420</v>
      </c>
      <c r="B26" s="202"/>
      <c r="C26" s="202"/>
      <c r="D26" s="202"/>
      <c r="E26" s="202"/>
      <c r="F26" s="202"/>
      <c r="G26" s="202"/>
      <c r="H26" s="202"/>
      <c r="I26" s="202"/>
      <c r="J26" s="202"/>
      <c r="K26" s="202"/>
      <c r="L26" s="202"/>
      <c r="M26" s="202"/>
      <c r="N26" s="202"/>
      <c r="O26" s="202"/>
      <c r="P26" s="202"/>
      <c r="Q26" s="202"/>
      <c r="R26" s="202"/>
      <c r="S26" s="202"/>
      <c r="T26" s="202"/>
      <c r="U26" s="202"/>
      <c r="V26" s="202"/>
      <c r="W26" s="202"/>
      <c r="X26" s="202"/>
      <c r="Y26" s="202"/>
      <c r="Z26" s="202"/>
      <c r="AA26" s="202"/>
      <c r="AB26" s="202"/>
      <c r="AC26" s="202"/>
      <c r="AD26" s="202"/>
      <c r="AE26" s="202"/>
      <c r="AF26" s="202"/>
      <c r="AG26" s="202"/>
      <c r="AH26" s="202"/>
      <c r="AI26" s="202"/>
      <c r="AJ26" s="202"/>
      <c r="AK26" s="202"/>
      <c r="AL26" s="202"/>
      <c r="AM26" s="202"/>
      <c r="AN26" s="202"/>
      <c r="AO26" s="202"/>
      <c r="AP26" s="202"/>
      <c r="AQ26" s="202"/>
      <c r="AR26" s="202"/>
      <c r="AS26" s="202"/>
      <c r="AT26" s="202"/>
      <c r="AU26" s="202"/>
      <c r="AV26" s="202"/>
      <c r="AW26" s="202">
        <v>1</v>
      </c>
      <c r="AX26" s="202"/>
      <c r="AY26" s="202"/>
      <c r="AZ26" s="202"/>
      <c r="BA26" s="202"/>
      <c r="BB26" s="202"/>
      <c r="BC26" s="202">
        <v>1</v>
      </c>
      <c r="BD26" s="202"/>
      <c r="BE26" s="202"/>
      <c r="BF26" s="202"/>
      <c r="BG26" s="202"/>
      <c r="BH26" s="202"/>
      <c r="BI26" s="202"/>
      <c r="BJ26" s="202"/>
      <c r="BK26" s="202"/>
      <c r="BL26" s="202"/>
      <c r="BM26" s="202"/>
      <c r="BN26" s="202"/>
      <c r="BO26" s="202"/>
      <c r="BP26" s="202">
        <v>2</v>
      </c>
      <c r="BQ26"/>
      <c r="BR26"/>
      <c r="BS26"/>
      <c r="BT26"/>
      <c r="BU26"/>
      <c r="BV26"/>
      <c r="BW26"/>
      <c r="BX26"/>
      <c r="BY26"/>
      <c r="BZ26"/>
      <c r="CA26"/>
      <c r="CB26"/>
      <c r="CC26"/>
      <c r="CD26"/>
      <c r="CE26"/>
      <c r="CF26"/>
      <c r="CG26"/>
      <c r="CH26"/>
      <c r="CI26"/>
      <c r="CJ26"/>
      <c r="CK26"/>
      <c r="CL26"/>
      <c r="CM26"/>
      <c r="CN26"/>
      <c r="CO26"/>
      <c r="CP26"/>
      <c r="CQ26"/>
      <c r="CR26"/>
      <c r="CS26"/>
      <c r="CT26"/>
      <c r="CU26"/>
      <c r="CV26"/>
      <c r="CW26"/>
      <c r="CX26"/>
      <c r="CY26"/>
      <c r="CZ26"/>
      <c r="DA26"/>
    </row>
    <row r="27" spans="1:105">
      <c r="A27" s="223" t="s">
        <v>413</v>
      </c>
      <c r="B27" s="202"/>
      <c r="C27" s="202"/>
      <c r="D27" s="202"/>
      <c r="E27" s="202"/>
      <c r="F27" s="202"/>
      <c r="G27" s="202"/>
      <c r="H27" s="202"/>
      <c r="I27" s="202"/>
      <c r="J27" s="202"/>
      <c r="K27" s="202"/>
      <c r="L27" s="202"/>
      <c r="M27" s="202"/>
      <c r="N27" s="202"/>
      <c r="O27" s="202"/>
      <c r="P27" s="202"/>
      <c r="Q27" s="202"/>
      <c r="R27" s="202"/>
      <c r="S27" s="202"/>
      <c r="T27" s="202"/>
      <c r="U27" s="202"/>
      <c r="V27" s="202"/>
      <c r="W27" s="202"/>
      <c r="X27" s="202"/>
      <c r="Y27" s="202"/>
      <c r="Z27" s="202"/>
      <c r="AA27" s="202"/>
      <c r="AB27" s="202"/>
      <c r="AC27" s="202"/>
      <c r="AD27" s="202"/>
      <c r="AE27" s="202"/>
      <c r="AF27" s="202"/>
      <c r="AG27" s="202"/>
      <c r="AH27" s="202"/>
      <c r="AI27" s="202"/>
      <c r="AJ27" s="202"/>
      <c r="AK27" s="202"/>
      <c r="AL27" s="202"/>
      <c r="AM27" s="202"/>
      <c r="AN27" s="202"/>
      <c r="AO27" s="202"/>
      <c r="AP27" s="202"/>
      <c r="AQ27" s="202"/>
      <c r="AR27" s="202"/>
      <c r="AS27" s="202"/>
      <c r="AT27" s="202"/>
      <c r="AU27" s="202"/>
      <c r="AV27" s="202"/>
      <c r="AW27" s="202"/>
      <c r="AX27" s="202"/>
      <c r="AY27" s="202"/>
      <c r="AZ27" s="202"/>
      <c r="BA27" s="202"/>
      <c r="BB27" s="202"/>
      <c r="BC27" s="202">
        <v>1</v>
      </c>
      <c r="BD27" s="202"/>
      <c r="BE27" s="202"/>
      <c r="BF27" s="202"/>
      <c r="BG27" s="202"/>
      <c r="BH27" s="202"/>
      <c r="BI27" s="202"/>
      <c r="BJ27" s="202"/>
      <c r="BK27" s="202"/>
      <c r="BL27" s="202"/>
      <c r="BM27" s="202"/>
      <c r="BN27" s="202"/>
      <c r="BO27" s="202"/>
      <c r="BP27" s="202">
        <v>1</v>
      </c>
      <c r="BQ27"/>
      <c r="BR27"/>
      <c r="BS27"/>
      <c r="BT27"/>
      <c r="BU27"/>
      <c r="BV27"/>
      <c r="BW27"/>
      <c r="BX27"/>
      <c r="BY27"/>
      <c r="BZ27"/>
      <c r="CA27"/>
      <c r="CB27"/>
      <c r="CC27"/>
      <c r="CD27"/>
      <c r="CE27"/>
      <c r="CF27"/>
      <c r="CG27"/>
      <c r="CH27"/>
      <c r="CI27"/>
      <c r="CJ27"/>
      <c r="CK27"/>
      <c r="CL27"/>
      <c r="CM27"/>
      <c r="CN27"/>
      <c r="CO27"/>
      <c r="CP27"/>
      <c r="CQ27"/>
      <c r="CR27"/>
      <c r="CS27"/>
      <c r="CT27"/>
      <c r="CU27"/>
      <c r="CV27"/>
      <c r="CW27"/>
      <c r="CX27"/>
      <c r="CY27"/>
      <c r="CZ27"/>
      <c r="DA27"/>
    </row>
    <row r="28" spans="1:105">
      <c r="A28" s="223" t="s">
        <v>414</v>
      </c>
      <c r="B28" s="202"/>
      <c r="C28" s="202"/>
      <c r="D28" s="202"/>
      <c r="E28" s="202"/>
      <c r="F28" s="202"/>
      <c r="G28" s="202"/>
      <c r="H28" s="202"/>
      <c r="I28" s="202"/>
      <c r="J28" s="202"/>
      <c r="K28" s="202"/>
      <c r="L28" s="202"/>
      <c r="M28" s="202"/>
      <c r="N28" s="202"/>
      <c r="O28" s="202"/>
      <c r="P28" s="202"/>
      <c r="Q28" s="202"/>
      <c r="R28" s="202"/>
      <c r="S28" s="202"/>
      <c r="T28" s="202"/>
      <c r="U28" s="202"/>
      <c r="V28" s="202"/>
      <c r="W28" s="202"/>
      <c r="X28" s="202"/>
      <c r="Y28" s="202"/>
      <c r="Z28" s="202"/>
      <c r="AA28" s="202"/>
      <c r="AB28" s="202"/>
      <c r="AC28" s="202"/>
      <c r="AD28" s="202"/>
      <c r="AE28" s="202"/>
      <c r="AF28" s="202"/>
      <c r="AG28" s="202"/>
      <c r="AH28" s="202"/>
      <c r="AI28" s="202"/>
      <c r="AJ28" s="202"/>
      <c r="AK28" s="202"/>
      <c r="AL28" s="202"/>
      <c r="AM28" s="202"/>
      <c r="AN28" s="202"/>
      <c r="AO28" s="202"/>
      <c r="AP28" s="202"/>
      <c r="AQ28" s="202"/>
      <c r="AR28" s="202"/>
      <c r="AS28" s="202"/>
      <c r="AT28" s="202"/>
      <c r="AU28" s="202"/>
      <c r="AV28" s="202"/>
      <c r="AW28" s="202"/>
      <c r="AX28" s="202"/>
      <c r="AY28" s="202"/>
      <c r="AZ28" s="202"/>
      <c r="BA28" s="202"/>
      <c r="BB28" s="202"/>
      <c r="BC28" s="202">
        <v>1</v>
      </c>
      <c r="BD28" s="202"/>
      <c r="BE28" s="202"/>
      <c r="BF28" s="202"/>
      <c r="BG28" s="202"/>
      <c r="BH28" s="202"/>
      <c r="BI28" s="202"/>
      <c r="BJ28" s="202"/>
      <c r="BK28" s="202"/>
      <c r="BL28" s="202"/>
      <c r="BM28" s="202"/>
      <c r="BN28" s="202"/>
      <c r="BO28" s="202"/>
      <c r="BP28" s="202">
        <v>1</v>
      </c>
      <c r="BQ28"/>
      <c r="BR28"/>
      <c r="BS28"/>
      <c r="BT28"/>
      <c r="BU28"/>
      <c r="BV28"/>
      <c r="BW28"/>
      <c r="BX28"/>
      <c r="BY28"/>
      <c r="BZ28"/>
      <c r="CA28"/>
      <c r="CB28"/>
      <c r="CC28"/>
      <c r="CD28"/>
      <c r="CE28"/>
      <c r="CF28"/>
      <c r="CG28"/>
      <c r="CH28"/>
      <c r="CI28"/>
      <c r="CJ28"/>
      <c r="CK28"/>
      <c r="CL28"/>
      <c r="CM28"/>
      <c r="CN28"/>
      <c r="CO28"/>
      <c r="CP28"/>
      <c r="CQ28"/>
      <c r="CR28"/>
      <c r="CS28"/>
      <c r="CT28"/>
      <c r="CU28"/>
      <c r="CV28"/>
      <c r="CW28"/>
      <c r="CX28"/>
      <c r="CY28"/>
      <c r="CZ28"/>
      <c r="DA28"/>
    </row>
    <row r="29" spans="1:105">
      <c r="A29" s="223" t="s">
        <v>415</v>
      </c>
      <c r="B29" s="202"/>
      <c r="C29" s="202"/>
      <c r="D29" s="202"/>
      <c r="E29" s="202"/>
      <c r="F29" s="202"/>
      <c r="G29" s="202"/>
      <c r="H29" s="202"/>
      <c r="I29" s="202"/>
      <c r="J29" s="202"/>
      <c r="K29" s="202"/>
      <c r="L29" s="202"/>
      <c r="M29" s="202"/>
      <c r="N29" s="202"/>
      <c r="O29" s="202"/>
      <c r="P29" s="202"/>
      <c r="Q29" s="202"/>
      <c r="R29" s="202"/>
      <c r="S29" s="202"/>
      <c r="T29" s="202"/>
      <c r="U29" s="202"/>
      <c r="V29" s="202"/>
      <c r="W29" s="202"/>
      <c r="X29" s="202"/>
      <c r="Y29" s="202"/>
      <c r="Z29" s="202"/>
      <c r="AA29" s="202"/>
      <c r="AB29" s="202"/>
      <c r="AC29" s="202"/>
      <c r="AD29" s="202"/>
      <c r="AE29" s="202"/>
      <c r="AF29" s="202"/>
      <c r="AG29" s="202"/>
      <c r="AH29" s="202"/>
      <c r="AI29" s="202"/>
      <c r="AJ29" s="202"/>
      <c r="AK29" s="202"/>
      <c r="AL29" s="202"/>
      <c r="AM29" s="202"/>
      <c r="AN29" s="202"/>
      <c r="AO29" s="202"/>
      <c r="AP29" s="202"/>
      <c r="AQ29" s="202"/>
      <c r="AR29" s="202"/>
      <c r="AS29" s="202"/>
      <c r="AT29" s="202"/>
      <c r="AU29" s="202"/>
      <c r="AV29" s="202"/>
      <c r="AW29" s="202"/>
      <c r="AX29" s="202"/>
      <c r="AY29" s="202"/>
      <c r="AZ29" s="202"/>
      <c r="BA29" s="202"/>
      <c r="BB29" s="202"/>
      <c r="BC29" s="202">
        <v>1</v>
      </c>
      <c r="BD29" s="202"/>
      <c r="BE29" s="202"/>
      <c r="BF29" s="202"/>
      <c r="BG29" s="202"/>
      <c r="BH29" s="202"/>
      <c r="BI29" s="202"/>
      <c r="BJ29" s="202"/>
      <c r="BK29" s="202"/>
      <c r="BL29" s="202"/>
      <c r="BM29" s="202"/>
      <c r="BN29" s="202"/>
      <c r="BO29" s="202"/>
      <c r="BP29" s="202">
        <v>1</v>
      </c>
      <c r="BQ29"/>
      <c r="BR29"/>
      <c r="BS29"/>
      <c r="BT29"/>
      <c r="BU29"/>
      <c r="BV29"/>
      <c r="BW29"/>
      <c r="BX29"/>
      <c r="BY29"/>
      <c r="BZ29"/>
      <c r="CA29"/>
      <c r="CB29"/>
      <c r="CC29"/>
      <c r="CD29"/>
      <c r="CE29"/>
      <c r="CF29"/>
      <c r="CG29"/>
      <c r="CH29"/>
      <c r="CI29"/>
      <c r="CJ29"/>
      <c r="CK29"/>
      <c r="CL29"/>
      <c r="CM29"/>
      <c r="CN29"/>
      <c r="CO29"/>
      <c r="CP29"/>
      <c r="CQ29"/>
      <c r="CR29"/>
      <c r="CS29"/>
      <c r="CT29"/>
      <c r="CU29"/>
      <c r="CV29"/>
      <c r="CW29"/>
      <c r="CX29"/>
      <c r="CY29"/>
      <c r="CZ29"/>
      <c r="DA29"/>
    </row>
    <row r="30" spans="1:105">
      <c r="A30" s="223" t="s">
        <v>416</v>
      </c>
      <c r="B30" s="202"/>
      <c r="C30" s="202"/>
      <c r="D30" s="202"/>
      <c r="E30" s="202"/>
      <c r="F30" s="202"/>
      <c r="G30" s="202"/>
      <c r="H30" s="202"/>
      <c r="I30" s="202"/>
      <c r="J30" s="202"/>
      <c r="K30" s="202"/>
      <c r="L30" s="202"/>
      <c r="M30" s="202"/>
      <c r="N30" s="202"/>
      <c r="O30" s="202"/>
      <c r="P30" s="202"/>
      <c r="Q30" s="202"/>
      <c r="R30" s="202"/>
      <c r="S30" s="202"/>
      <c r="T30" s="202"/>
      <c r="U30" s="202"/>
      <c r="V30" s="202"/>
      <c r="W30" s="202"/>
      <c r="X30" s="202"/>
      <c r="Y30" s="202"/>
      <c r="Z30" s="202"/>
      <c r="AA30" s="202"/>
      <c r="AB30" s="202"/>
      <c r="AC30" s="202"/>
      <c r="AD30" s="202"/>
      <c r="AE30" s="202"/>
      <c r="AF30" s="202"/>
      <c r="AG30" s="202"/>
      <c r="AH30" s="202"/>
      <c r="AI30" s="202"/>
      <c r="AJ30" s="202"/>
      <c r="AK30" s="202"/>
      <c r="AL30" s="202"/>
      <c r="AM30" s="202"/>
      <c r="AN30" s="202"/>
      <c r="AO30" s="202"/>
      <c r="AP30" s="202"/>
      <c r="AQ30" s="202"/>
      <c r="AR30" s="202"/>
      <c r="AS30" s="202"/>
      <c r="AT30" s="202"/>
      <c r="AU30" s="202"/>
      <c r="AV30" s="202"/>
      <c r="AW30" s="202"/>
      <c r="AX30" s="202"/>
      <c r="AY30" s="202"/>
      <c r="AZ30" s="202"/>
      <c r="BA30" s="202"/>
      <c r="BB30" s="202"/>
      <c r="BC30" s="202"/>
      <c r="BD30" s="202"/>
      <c r="BE30" s="202"/>
      <c r="BF30" s="202"/>
      <c r="BG30" s="202"/>
      <c r="BH30" s="202"/>
      <c r="BI30" s="202"/>
      <c r="BJ30" s="202"/>
      <c r="BK30" s="202"/>
      <c r="BL30" s="202"/>
      <c r="BM30" s="202"/>
      <c r="BN30" s="202"/>
      <c r="BO30" s="202"/>
      <c r="BP30" s="202"/>
      <c r="BQ30"/>
      <c r="BR30"/>
      <c r="BS30"/>
      <c r="BT30"/>
      <c r="BU30"/>
      <c r="BV30"/>
      <c r="BW30"/>
      <c r="BX30"/>
      <c r="BY30"/>
      <c r="BZ30"/>
      <c r="CA30"/>
      <c r="CB30"/>
      <c r="CC30"/>
      <c r="CD30"/>
      <c r="CE30"/>
      <c r="CF30"/>
      <c r="CG30"/>
      <c r="CH30"/>
      <c r="CI30"/>
      <c r="CJ30"/>
      <c r="CK30"/>
      <c r="CL30"/>
      <c r="CM30"/>
      <c r="CN30"/>
      <c r="CO30"/>
      <c r="CP30"/>
      <c r="CQ30"/>
      <c r="CR30"/>
      <c r="CS30"/>
      <c r="CT30"/>
      <c r="CU30"/>
      <c r="CV30"/>
      <c r="CW30"/>
      <c r="CX30"/>
      <c r="CY30"/>
      <c r="CZ30"/>
      <c r="DA30"/>
    </row>
    <row r="31" spans="1:105">
      <c r="A31" s="223" t="s">
        <v>417</v>
      </c>
      <c r="B31" s="202"/>
      <c r="C31" s="202"/>
      <c r="D31" s="202"/>
      <c r="E31" s="202"/>
      <c r="F31" s="202"/>
      <c r="G31" s="202"/>
      <c r="H31" s="202"/>
      <c r="I31" s="202"/>
      <c r="J31" s="202"/>
      <c r="K31" s="202"/>
      <c r="L31" s="202"/>
      <c r="M31" s="202"/>
      <c r="N31" s="202"/>
      <c r="O31" s="202"/>
      <c r="P31" s="202"/>
      <c r="Q31" s="202"/>
      <c r="R31" s="202"/>
      <c r="S31" s="202"/>
      <c r="T31" s="202"/>
      <c r="U31" s="202"/>
      <c r="V31" s="202"/>
      <c r="W31" s="202"/>
      <c r="X31" s="202"/>
      <c r="Y31" s="202"/>
      <c r="Z31" s="202"/>
      <c r="AA31" s="202"/>
      <c r="AB31" s="202"/>
      <c r="AC31" s="202"/>
      <c r="AD31" s="202"/>
      <c r="AE31" s="202"/>
      <c r="AF31" s="202"/>
      <c r="AG31" s="202"/>
      <c r="AH31" s="202"/>
      <c r="AI31" s="202"/>
      <c r="AJ31" s="202"/>
      <c r="AK31" s="202"/>
      <c r="AL31" s="202"/>
      <c r="AM31" s="202"/>
      <c r="AN31" s="202"/>
      <c r="AO31" s="202"/>
      <c r="AP31" s="202"/>
      <c r="AQ31" s="202"/>
      <c r="AR31" s="202"/>
      <c r="AS31" s="202"/>
      <c r="AT31" s="202"/>
      <c r="AU31" s="202"/>
      <c r="AV31" s="202"/>
      <c r="AW31" s="202"/>
      <c r="AX31" s="202"/>
      <c r="AY31" s="202"/>
      <c r="AZ31" s="202"/>
      <c r="BA31" s="202"/>
      <c r="BB31" s="202"/>
      <c r="BC31" s="202"/>
      <c r="BD31" s="202"/>
      <c r="BE31" s="202"/>
      <c r="BF31" s="202"/>
      <c r="BG31" s="202"/>
      <c r="BH31" s="202"/>
      <c r="BI31" s="202"/>
      <c r="BJ31" s="202"/>
      <c r="BK31" s="202"/>
      <c r="BL31" s="202"/>
      <c r="BM31" s="202"/>
      <c r="BN31" s="202"/>
      <c r="BO31" s="202"/>
      <c r="BP31" s="202"/>
      <c r="BQ31"/>
      <c r="BR31"/>
      <c r="BS31"/>
      <c r="BT31"/>
      <c r="BU31"/>
      <c r="BV31"/>
      <c r="BW31"/>
      <c r="BX31"/>
      <c r="BY31"/>
      <c r="BZ31"/>
      <c r="CA31"/>
      <c r="CB31"/>
      <c r="CC31"/>
      <c r="CD31"/>
      <c r="CE31"/>
      <c r="CF31"/>
      <c r="CG31"/>
      <c r="CH31"/>
      <c r="CI31"/>
      <c r="CJ31"/>
      <c r="CK31"/>
      <c r="CL31"/>
      <c r="CM31"/>
      <c r="CN31"/>
      <c r="CO31"/>
      <c r="CP31"/>
      <c r="CQ31"/>
      <c r="CR31"/>
      <c r="CS31"/>
      <c r="CT31"/>
      <c r="CU31"/>
      <c r="CV31"/>
      <c r="CW31"/>
      <c r="CX31"/>
      <c r="CY31"/>
      <c r="CZ31"/>
      <c r="DA31"/>
    </row>
    <row r="32" spans="1:105">
      <c r="A32" s="201" t="s">
        <v>383</v>
      </c>
      <c r="B32" s="202"/>
      <c r="C32" s="202"/>
      <c r="D32" s="202"/>
      <c r="E32" s="202"/>
      <c r="F32" s="202"/>
      <c r="G32" s="202"/>
      <c r="H32" s="202"/>
      <c r="I32" s="202"/>
      <c r="J32" s="202"/>
      <c r="K32" s="202"/>
      <c r="L32" s="202"/>
      <c r="M32" s="202"/>
      <c r="N32" s="202"/>
      <c r="O32" s="202"/>
      <c r="P32" s="202"/>
      <c r="Q32" s="202"/>
      <c r="R32" s="202"/>
      <c r="S32" s="202"/>
      <c r="T32" s="202"/>
      <c r="U32" s="202"/>
      <c r="V32" s="202"/>
      <c r="W32" s="202"/>
      <c r="X32" s="202"/>
      <c r="Y32" s="202"/>
      <c r="Z32" s="202"/>
      <c r="AA32" s="202"/>
      <c r="AB32" s="202"/>
      <c r="AC32" s="202"/>
      <c r="AD32" s="202"/>
      <c r="AE32" s="202"/>
      <c r="AF32" s="202"/>
      <c r="AG32" s="202"/>
      <c r="AH32" s="202"/>
      <c r="AI32" s="202"/>
      <c r="AJ32" s="202"/>
      <c r="AK32" s="202"/>
      <c r="AL32" s="202"/>
      <c r="AM32" s="202"/>
      <c r="AN32" s="202"/>
      <c r="AO32" s="202"/>
      <c r="AP32" s="202"/>
      <c r="AQ32" s="202"/>
      <c r="AR32" s="202"/>
      <c r="AS32" s="202"/>
      <c r="AT32" s="202"/>
      <c r="AU32" s="202"/>
      <c r="AV32" s="202"/>
      <c r="AW32" s="202"/>
      <c r="AX32" s="202"/>
      <c r="AY32" s="202"/>
      <c r="AZ32" s="202"/>
      <c r="BA32" s="202"/>
      <c r="BB32" s="202"/>
      <c r="BC32" s="202"/>
      <c r="BD32" s="202"/>
      <c r="BE32" s="202"/>
      <c r="BF32" s="202"/>
      <c r="BG32" s="202"/>
      <c r="BH32" s="202"/>
      <c r="BI32" s="202"/>
      <c r="BJ32" s="202"/>
      <c r="BK32" s="202"/>
      <c r="BL32" s="202"/>
      <c r="BM32" s="202"/>
      <c r="BN32" s="202"/>
      <c r="BO32" s="202"/>
      <c r="BP32" s="202"/>
      <c r="BQ32"/>
      <c r="BR32"/>
      <c r="BS32"/>
      <c r="BT32"/>
      <c r="BU32"/>
      <c r="BV32"/>
      <c r="BW32"/>
      <c r="BX32"/>
      <c r="BY32"/>
      <c r="BZ32"/>
      <c r="CA32"/>
      <c r="CB32"/>
      <c r="CC32"/>
      <c r="CD32"/>
      <c r="CE32"/>
      <c r="CF32"/>
      <c r="CG32"/>
      <c r="CH32"/>
      <c r="CI32"/>
      <c r="CJ32"/>
      <c r="CK32"/>
      <c r="CL32"/>
      <c r="CM32"/>
      <c r="CN32"/>
      <c r="CO32"/>
      <c r="CP32"/>
      <c r="CQ32"/>
      <c r="CR32"/>
      <c r="CS32"/>
      <c r="CT32"/>
      <c r="CU32"/>
      <c r="CV32"/>
      <c r="CW32"/>
      <c r="CX32"/>
      <c r="CY32"/>
      <c r="CZ32"/>
      <c r="DA32"/>
    </row>
    <row r="33" spans="1:105">
      <c r="A33" s="223" t="s">
        <v>412</v>
      </c>
      <c r="B33" s="202"/>
      <c r="C33" s="202"/>
      <c r="D33" s="202"/>
      <c r="E33" s="202"/>
      <c r="F33" s="202"/>
      <c r="G33" s="202"/>
      <c r="H33" s="202"/>
      <c r="I33" s="202"/>
      <c r="J33" s="202"/>
      <c r="K33" s="202"/>
      <c r="L33" s="202"/>
      <c r="M33" s="202"/>
      <c r="N33" s="202"/>
      <c r="O33" s="202"/>
      <c r="P33" s="202"/>
      <c r="Q33" s="202"/>
      <c r="R33" s="202"/>
      <c r="S33" s="202"/>
      <c r="T33" s="202"/>
      <c r="U33" s="202"/>
      <c r="V33" s="202"/>
      <c r="W33" s="202"/>
      <c r="X33" s="202"/>
      <c r="Y33" s="202"/>
      <c r="Z33" s="202"/>
      <c r="AA33" s="202"/>
      <c r="AB33" s="202"/>
      <c r="AC33" s="202"/>
      <c r="AD33" s="202"/>
      <c r="AE33" s="202"/>
      <c r="AF33" s="202"/>
      <c r="AG33" s="202">
        <v>1</v>
      </c>
      <c r="AH33" s="202">
        <v>1</v>
      </c>
      <c r="AI33" s="202"/>
      <c r="AJ33" s="202"/>
      <c r="AK33" s="202"/>
      <c r="AL33" s="202"/>
      <c r="AM33" s="202"/>
      <c r="AN33" s="202"/>
      <c r="AO33" s="202"/>
      <c r="AP33" s="202"/>
      <c r="AQ33" s="202"/>
      <c r="AR33" s="202"/>
      <c r="AS33" s="202"/>
      <c r="AT33" s="202"/>
      <c r="AU33" s="202"/>
      <c r="AV33" s="202"/>
      <c r="AW33" s="202"/>
      <c r="AX33" s="202"/>
      <c r="AY33" s="202"/>
      <c r="AZ33" s="202"/>
      <c r="BA33" s="202"/>
      <c r="BB33" s="202"/>
      <c r="BC33" s="202"/>
      <c r="BD33" s="202">
        <v>1</v>
      </c>
      <c r="BE33" s="202"/>
      <c r="BF33" s="202"/>
      <c r="BG33" s="202"/>
      <c r="BH33" s="202"/>
      <c r="BI33" s="202"/>
      <c r="BJ33" s="202"/>
      <c r="BK33" s="202"/>
      <c r="BL33" s="202"/>
      <c r="BM33" s="202"/>
      <c r="BN33" s="202"/>
      <c r="BO33" s="202"/>
      <c r="BP33" s="202">
        <v>3</v>
      </c>
      <c r="BQ33"/>
      <c r="BR33"/>
      <c r="BS33"/>
      <c r="BT33"/>
      <c r="BU33"/>
      <c r="BV33"/>
      <c r="BW33"/>
      <c r="BX33"/>
      <c r="BY33"/>
      <c r="BZ33"/>
      <c r="CA33"/>
      <c r="CB33"/>
      <c r="CC33"/>
      <c r="CD33"/>
      <c r="CE33"/>
      <c r="CF33"/>
      <c r="CG33"/>
      <c r="CH33"/>
      <c r="CI33"/>
      <c r="CJ33"/>
      <c r="CK33"/>
      <c r="CL33"/>
      <c r="CM33"/>
      <c r="CN33"/>
      <c r="CO33"/>
      <c r="CP33"/>
      <c r="CQ33"/>
      <c r="CR33"/>
      <c r="CS33"/>
      <c r="CT33"/>
      <c r="CU33"/>
      <c r="CV33"/>
      <c r="CW33"/>
      <c r="CX33"/>
      <c r="CY33"/>
      <c r="CZ33"/>
      <c r="DA33"/>
    </row>
    <row r="34" spans="1:105">
      <c r="A34" s="223" t="s">
        <v>411</v>
      </c>
      <c r="B34" s="202"/>
      <c r="C34" s="202"/>
      <c r="D34" s="202"/>
      <c r="E34" s="202"/>
      <c r="F34" s="202"/>
      <c r="G34" s="202"/>
      <c r="H34" s="202"/>
      <c r="I34" s="202"/>
      <c r="J34" s="202"/>
      <c r="K34" s="202"/>
      <c r="L34" s="202"/>
      <c r="M34" s="202"/>
      <c r="N34" s="202"/>
      <c r="O34" s="202"/>
      <c r="P34" s="202"/>
      <c r="Q34" s="202"/>
      <c r="R34" s="202"/>
      <c r="S34" s="202"/>
      <c r="T34" s="202"/>
      <c r="U34" s="202"/>
      <c r="V34" s="202"/>
      <c r="W34" s="202"/>
      <c r="X34" s="202"/>
      <c r="Y34" s="202"/>
      <c r="Z34" s="202"/>
      <c r="AA34" s="202"/>
      <c r="AB34" s="202"/>
      <c r="AC34" s="202"/>
      <c r="AD34" s="202"/>
      <c r="AE34" s="202"/>
      <c r="AF34" s="202"/>
      <c r="AG34" s="202">
        <v>1</v>
      </c>
      <c r="AH34" s="202"/>
      <c r="AI34" s="202"/>
      <c r="AJ34" s="202"/>
      <c r="AK34" s="202"/>
      <c r="AL34" s="202"/>
      <c r="AM34" s="202"/>
      <c r="AN34" s="202"/>
      <c r="AO34" s="202"/>
      <c r="AP34" s="202"/>
      <c r="AQ34" s="202"/>
      <c r="AR34" s="202"/>
      <c r="AS34" s="202"/>
      <c r="AT34" s="202"/>
      <c r="AU34" s="202"/>
      <c r="AV34" s="202"/>
      <c r="AW34" s="202"/>
      <c r="AX34" s="202"/>
      <c r="AY34" s="202"/>
      <c r="AZ34" s="202"/>
      <c r="BA34" s="202"/>
      <c r="BB34" s="202"/>
      <c r="BC34" s="202"/>
      <c r="BD34" s="202"/>
      <c r="BE34" s="202"/>
      <c r="BF34" s="202"/>
      <c r="BG34" s="202"/>
      <c r="BH34" s="202"/>
      <c r="BI34" s="202"/>
      <c r="BJ34" s="202"/>
      <c r="BK34" s="202"/>
      <c r="BL34" s="202"/>
      <c r="BM34" s="202"/>
      <c r="BN34" s="202"/>
      <c r="BO34" s="202"/>
      <c r="BP34" s="202">
        <v>1</v>
      </c>
      <c r="BQ34"/>
      <c r="BR34"/>
      <c r="BS34"/>
      <c r="BT34"/>
      <c r="BU34"/>
      <c r="BV34"/>
      <c r="BW34"/>
      <c r="BX34"/>
      <c r="BY34"/>
      <c r="BZ34"/>
      <c r="CA34"/>
      <c r="CB34"/>
      <c r="CC34"/>
      <c r="CD34"/>
      <c r="CE34"/>
      <c r="CF34"/>
      <c r="CG34"/>
      <c r="CH34"/>
      <c r="CI34"/>
      <c r="CJ34"/>
      <c r="CK34"/>
      <c r="CL34"/>
      <c r="CM34"/>
      <c r="CN34"/>
      <c r="CO34"/>
      <c r="CP34"/>
      <c r="CQ34"/>
      <c r="CR34"/>
      <c r="CS34"/>
      <c r="CT34"/>
      <c r="CU34"/>
      <c r="CV34"/>
      <c r="CW34"/>
      <c r="CX34"/>
      <c r="CY34"/>
      <c r="CZ34"/>
      <c r="DA34"/>
    </row>
    <row r="35" spans="1:105">
      <c r="A35" s="223" t="s">
        <v>420</v>
      </c>
      <c r="B35" s="202"/>
      <c r="C35" s="202"/>
      <c r="D35" s="202"/>
      <c r="E35" s="202"/>
      <c r="F35" s="202"/>
      <c r="G35" s="202"/>
      <c r="H35" s="202"/>
      <c r="I35" s="202"/>
      <c r="J35" s="202"/>
      <c r="K35" s="202"/>
      <c r="L35" s="202"/>
      <c r="M35" s="202"/>
      <c r="N35" s="202"/>
      <c r="O35" s="202"/>
      <c r="P35" s="202"/>
      <c r="Q35" s="202"/>
      <c r="R35" s="202"/>
      <c r="S35" s="202"/>
      <c r="T35" s="202"/>
      <c r="U35" s="202"/>
      <c r="V35" s="202"/>
      <c r="W35" s="202"/>
      <c r="X35" s="202"/>
      <c r="Y35" s="202"/>
      <c r="Z35" s="202"/>
      <c r="AA35" s="202"/>
      <c r="AB35" s="202"/>
      <c r="AC35" s="202"/>
      <c r="AD35" s="202"/>
      <c r="AE35" s="202"/>
      <c r="AF35" s="202"/>
      <c r="AG35" s="202"/>
      <c r="AH35" s="202"/>
      <c r="AI35" s="202"/>
      <c r="AJ35" s="202"/>
      <c r="AK35" s="202"/>
      <c r="AL35" s="202"/>
      <c r="AM35" s="202"/>
      <c r="AN35" s="202"/>
      <c r="AO35" s="202"/>
      <c r="AP35" s="202"/>
      <c r="AQ35" s="202"/>
      <c r="AR35" s="202"/>
      <c r="AS35" s="202"/>
      <c r="AT35" s="202"/>
      <c r="AU35" s="202"/>
      <c r="AV35" s="202"/>
      <c r="AW35" s="202"/>
      <c r="AX35" s="202"/>
      <c r="AY35" s="202"/>
      <c r="AZ35" s="202"/>
      <c r="BA35" s="202"/>
      <c r="BB35" s="202"/>
      <c r="BC35" s="202"/>
      <c r="BD35" s="202"/>
      <c r="BE35" s="202"/>
      <c r="BF35" s="202"/>
      <c r="BG35" s="202"/>
      <c r="BH35" s="202"/>
      <c r="BI35" s="202"/>
      <c r="BJ35" s="202"/>
      <c r="BK35" s="202"/>
      <c r="BL35" s="202"/>
      <c r="BM35" s="202"/>
      <c r="BN35" s="202"/>
      <c r="BO35" s="202"/>
      <c r="BP35" s="202"/>
      <c r="BQ35"/>
      <c r="BR35"/>
      <c r="BS35"/>
      <c r="BT35"/>
      <c r="BU35"/>
      <c r="BV35"/>
      <c r="BW35"/>
      <c r="BX35"/>
      <c r="BY35"/>
      <c r="BZ35"/>
      <c r="CA35"/>
      <c r="CB35"/>
      <c r="CC35"/>
      <c r="CD35"/>
      <c r="CE35"/>
      <c r="CF35"/>
      <c r="CG35"/>
      <c r="CH35"/>
      <c r="CI35"/>
      <c r="CJ35"/>
      <c r="CK35"/>
      <c r="CL35"/>
      <c r="CM35"/>
      <c r="CN35"/>
      <c r="CO35"/>
      <c r="CP35"/>
      <c r="CQ35"/>
      <c r="CR35"/>
      <c r="CS35"/>
      <c r="CT35"/>
      <c r="CU35"/>
      <c r="CV35"/>
      <c r="CW35"/>
      <c r="CX35"/>
      <c r="CY35"/>
      <c r="CZ35"/>
      <c r="DA35"/>
    </row>
    <row r="36" spans="1:105">
      <c r="A36" s="223" t="s">
        <v>413</v>
      </c>
      <c r="B36" s="202"/>
      <c r="C36" s="202"/>
      <c r="D36" s="202"/>
      <c r="E36" s="202"/>
      <c r="F36" s="202"/>
      <c r="G36" s="202"/>
      <c r="H36" s="202"/>
      <c r="I36" s="202"/>
      <c r="J36" s="202"/>
      <c r="K36" s="202"/>
      <c r="L36" s="202"/>
      <c r="M36" s="202"/>
      <c r="N36" s="202"/>
      <c r="O36" s="202"/>
      <c r="P36" s="202"/>
      <c r="Q36" s="202"/>
      <c r="R36" s="202"/>
      <c r="S36" s="202"/>
      <c r="T36" s="202"/>
      <c r="U36" s="202"/>
      <c r="V36" s="202"/>
      <c r="W36" s="202"/>
      <c r="X36" s="202"/>
      <c r="Y36" s="202"/>
      <c r="Z36" s="202"/>
      <c r="AA36" s="202"/>
      <c r="AB36" s="202"/>
      <c r="AC36" s="202"/>
      <c r="AD36" s="202"/>
      <c r="AE36" s="202"/>
      <c r="AF36" s="202"/>
      <c r="AG36" s="202"/>
      <c r="AH36" s="202"/>
      <c r="AI36" s="202"/>
      <c r="AJ36" s="202"/>
      <c r="AK36" s="202"/>
      <c r="AL36" s="202"/>
      <c r="AM36" s="202"/>
      <c r="AN36" s="202"/>
      <c r="AO36" s="202"/>
      <c r="AP36" s="202"/>
      <c r="AQ36" s="202"/>
      <c r="AR36" s="202"/>
      <c r="AS36" s="202"/>
      <c r="AT36" s="202"/>
      <c r="AU36" s="202"/>
      <c r="AV36" s="202"/>
      <c r="AW36" s="202"/>
      <c r="AX36" s="202"/>
      <c r="AY36" s="202"/>
      <c r="AZ36" s="202"/>
      <c r="BA36" s="202"/>
      <c r="BB36" s="202"/>
      <c r="BC36" s="202"/>
      <c r="BD36" s="202"/>
      <c r="BE36" s="202"/>
      <c r="BF36" s="202"/>
      <c r="BG36" s="202"/>
      <c r="BH36" s="202"/>
      <c r="BI36" s="202"/>
      <c r="BJ36" s="202"/>
      <c r="BK36" s="202"/>
      <c r="BL36" s="202"/>
      <c r="BM36" s="202"/>
      <c r="BN36" s="202"/>
      <c r="BO36" s="202"/>
      <c r="BP36" s="202"/>
      <c r="BQ36"/>
      <c r="BR36"/>
      <c r="BS36"/>
      <c r="BT36"/>
      <c r="BU36"/>
      <c r="BV36"/>
      <c r="BW36"/>
      <c r="BX36"/>
      <c r="BY36"/>
      <c r="BZ36"/>
      <c r="CA36"/>
      <c r="CB36"/>
      <c r="CC36"/>
      <c r="CD36"/>
      <c r="CE36"/>
      <c r="CF36"/>
      <c r="CG36"/>
      <c r="CH36"/>
      <c r="CI36"/>
      <c r="CJ36"/>
      <c r="CK36"/>
      <c r="CL36"/>
      <c r="CM36"/>
      <c r="CN36"/>
      <c r="CO36"/>
      <c r="CP36"/>
      <c r="CQ36"/>
      <c r="CR36"/>
      <c r="CS36"/>
      <c r="CT36"/>
      <c r="CU36"/>
      <c r="CV36"/>
      <c r="CW36"/>
      <c r="CX36"/>
      <c r="CY36"/>
      <c r="CZ36"/>
      <c r="DA36"/>
    </row>
    <row r="37" spans="1:105">
      <c r="A37" s="223" t="s">
        <v>414</v>
      </c>
      <c r="B37" s="202"/>
      <c r="C37" s="202"/>
      <c r="D37" s="202"/>
      <c r="E37" s="202"/>
      <c r="F37" s="202"/>
      <c r="G37" s="202"/>
      <c r="H37" s="202"/>
      <c r="I37" s="202"/>
      <c r="J37" s="202"/>
      <c r="K37" s="202"/>
      <c r="L37" s="202"/>
      <c r="M37" s="202"/>
      <c r="N37" s="202"/>
      <c r="O37" s="202"/>
      <c r="P37" s="202"/>
      <c r="Q37" s="202"/>
      <c r="R37" s="202"/>
      <c r="S37" s="202"/>
      <c r="T37" s="202"/>
      <c r="U37" s="202"/>
      <c r="V37" s="202"/>
      <c r="W37" s="202"/>
      <c r="X37" s="202"/>
      <c r="Y37" s="202"/>
      <c r="Z37" s="202"/>
      <c r="AA37" s="202"/>
      <c r="AB37" s="202"/>
      <c r="AC37" s="202"/>
      <c r="AD37" s="202"/>
      <c r="AE37" s="202"/>
      <c r="AF37" s="202"/>
      <c r="AG37" s="202"/>
      <c r="AH37" s="202"/>
      <c r="AI37" s="202"/>
      <c r="AJ37" s="202"/>
      <c r="AK37" s="202"/>
      <c r="AL37" s="202"/>
      <c r="AM37" s="202"/>
      <c r="AN37" s="202"/>
      <c r="AO37" s="202"/>
      <c r="AP37" s="202"/>
      <c r="AQ37" s="202"/>
      <c r="AR37" s="202"/>
      <c r="AS37" s="202"/>
      <c r="AT37" s="202"/>
      <c r="AU37" s="202"/>
      <c r="AV37" s="202"/>
      <c r="AW37" s="202"/>
      <c r="AX37" s="202"/>
      <c r="AY37" s="202"/>
      <c r="AZ37" s="202"/>
      <c r="BA37" s="202"/>
      <c r="BB37" s="202"/>
      <c r="BC37" s="202"/>
      <c r="BD37" s="202"/>
      <c r="BE37" s="202"/>
      <c r="BF37" s="202"/>
      <c r="BG37" s="202"/>
      <c r="BH37" s="202"/>
      <c r="BI37" s="202"/>
      <c r="BJ37" s="202"/>
      <c r="BK37" s="202"/>
      <c r="BL37" s="202"/>
      <c r="BM37" s="202"/>
      <c r="BN37" s="202"/>
      <c r="BO37" s="202"/>
      <c r="BP37" s="202"/>
      <c r="BQ37"/>
      <c r="BR37"/>
      <c r="BS37"/>
      <c r="BT37"/>
      <c r="BU37"/>
      <c r="BV37"/>
      <c r="BW37"/>
      <c r="BX37"/>
      <c r="BY37"/>
      <c r="BZ37"/>
      <c r="CA37"/>
      <c r="CB37"/>
      <c r="CC37"/>
      <c r="CD37"/>
      <c r="CE37"/>
      <c r="CF37"/>
      <c r="CG37"/>
      <c r="CH37"/>
      <c r="CI37"/>
      <c r="CJ37"/>
      <c r="CK37"/>
      <c r="CL37"/>
      <c r="CM37"/>
      <c r="CN37"/>
      <c r="CO37"/>
      <c r="CP37"/>
      <c r="CQ37"/>
      <c r="CR37"/>
      <c r="CS37"/>
      <c r="CT37"/>
      <c r="CU37"/>
      <c r="CV37"/>
      <c r="CW37"/>
      <c r="CX37"/>
      <c r="CY37"/>
      <c r="CZ37"/>
      <c r="DA37"/>
    </row>
    <row r="38" spans="1:105">
      <c r="A38" s="223" t="s">
        <v>415</v>
      </c>
      <c r="B38" s="202"/>
      <c r="C38" s="202"/>
      <c r="D38" s="202"/>
      <c r="E38" s="202"/>
      <c r="F38" s="202"/>
      <c r="G38" s="202"/>
      <c r="H38" s="202"/>
      <c r="I38" s="202"/>
      <c r="J38" s="202"/>
      <c r="K38" s="202"/>
      <c r="L38" s="202"/>
      <c r="M38" s="202"/>
      <c r="N38" s="202"/>
      <c r="O38" s="202"/>
      <c r="P38" s="202"/>
      <c r="Q38" s="202"/>
      <c r="R38" s="202"/>
      <c r="S38" s="202"/>
      <c r="T38" s="202"/>
      <c r="U38" s="202"/>
      <c r="V38" s="202"/>
      <c r="W38" s="202"/>
      <c r="X38" s="202"/>
      <c r="Y38" s="202"/>
      <c r="Z38" s="202"/>
      <c r="AA38" s="202"/>
      <c r="AB38" s="202"/>
      <c r="AC38" s="202"/>
      <c r="AD38" s="202"/>
      <c r="AE38" s="202"/>
      <c r="AF38" s="202"/>
      <c r="AG38" s="202"/>
      <c r="AH38" s="202"/>
      <c r="AI38" s="202"/>
      <c r="AJ38" s="202"/>
      <c r="AK38" s="202"/>
      <c r="AL38" s="202"/>
      <c r="AM38" s="202"/>
      <c r="AN38" s="202"/>
      <c r="AO38" s="202"/>
      <c r="AP38" s="202"/>
      <c r="AQ38" s="202"/>
      <c r="AR38" s="202"/>
      <c r="AS38" s="202"/>
      <c r="AT38" s="202"/>
      <c r="AU38" s="202"/>
      <c r="AV38" s="202"/>
      <c r="AW38" s="202"/>
      <c r="AX38" s="202"/>
      <c r="AY38" s="202"/>
      <c r="AZ38" s="202"/>
      <c r="BA38" s="202"/>
      <c r="BB38" s="202"/>
      <c r="BC38" s="202"/>
      <c r="BD38" s="202"/>
      <c r="BE38" s="202"/>
      <c r="BF38" s="202"/>
      <c r="BG38" s="202"/>
      <c r="BH38" s="202"/>
      <c r="BI38" s="202"/>
      <c r="BJ38" s="202"/>
      <c r="BK38" s="202"/>
      <c r="BL38" s="202"/>
      <c r="BM38" s="202"/>
      <c r="BN38" s="202"/>
      <c r="BO38" s="202"/>
      <c r="BP38" s="202"/>
      <c r="BQ38"/>
      <c r="BR38"/>
      <c r="BS38"/>
      <c r="BT38"/>
      <c r="BU38"/>
      <c r="BV38"/>
      <c r="BW38"/>
      <c r="BX38"/>
      <c r="BY38"/>
      <c r="BZ38"/>
      <c r="CA38"/>
      <c r="CB38"/>
      <c r="CC38"/>
      <c r="CD38"/>
      <c r="CE38"/>
      <c r="CF38"/>
      <c r="CG38"/>
      <c r="CH38"/>
      <c r="CI38"/>
      <c r="CJ38"/>
      <c r="CK38"/>
      <c r="CL38"/>
      <c r="CM38"/>
      <c r="CN38"/>
      <c r="CO38"/>
      <c r="CP38"/>
      <c r="CQ38"/>
      <c r="CR38"/>
      <c r="CS38"/>
      <c r="CT38"/>
      <c r="CU38"/>
      <c r="CV38"/>
      <c r="CW38"/>
      <c r="CX38"/>
      <c r="CY38"/>
      <c r="CZ38"/>
      <c r="DA38"/>
    </row>
    <row r="39" spans="1:105">
      <c r="A39" s="223" t="s">
        <v>416</v>
      </c>
      <c r="B39" s="202"/>
      <c r="C39" s="202"/>
      <c r="D39" s="202"/>
      <c r="E39" s="202"/>
      <c r="F39" s="202"/>
      <c r="G39" s="202"/>
      <c r="H39" s="202"/>
      <c r="I39" s="202"/>
      <c r="J39" s="202"/>
      <c r="K39" s="202"/>
      <c r="L39" s="202"/>
      <c r="M39" s="202"/>
      <c r="N39" s="202"/>
      <c r="O39" s="202"/>
      <c r="P39" s="202"/>
      <c r="Q39" s="202"/>
      <c r="R39" s="202"/>
      <c r="S39" s="202"/>
      <c r="T39" s="202"/>
      <c r="U39" s="202"/>
      <c r="V39" s="202"/>
      <c r="W39" s="202"/>
      <c r="X39" s="202"/>
      <c r="Y39" s="202"/>
      <c r="Z39" s="202"/>
      <c r="AA39" s="202"/>
      <c r="AB39" s="202"/>
      <c r="AC39" s="202"/>
      <c r="AD39" s="202"/>
      <c r="AE39" s="202"/>
      <c r="AF39" s="202"/>
      <c r="AG39" s="202"/>
      <c r="AH39" s="202"/>
      <c r="AI39" s="202"/>
      <c r="AJ39" s="202"/>
      <c r="AK39" s="202"/>
      <c r="AL39" s="202"/>
      <c r="AM39" s="202"/>
      <c r="AN39" s="202"/>
      <c r="AO39" s="202"/>
      <c r="AP39" s="202"/>
      <c r="AQ39" s="202"/>
      <c r="AR39" s="202"/>
      <c r="AS39" s="202"/>
      <c r="AT39" s="202"/>
      <c r="AU39" s="202"/>
      <c r="AV39" s="202"/>
      <c r="AW39" s="202"/>
      <c r="AX39" s="202"/>
      <c r="AY39" s="202"/>
      <c r="AZ39" s="202"/>
      <c r="BA39" s="202"/>
      <c r="BB39" s="202"/>
      <c r="BC39" s="202"/>
      <c r="BD39" s="202"/>
      <c r="BE39" s="202"/>
      <c r="BF39" s="202"/>
      <c r="BG39" s="202"/>
      <c r="BH39" s="202"/>
      <c r="BI39" s="202"/>
      <c r="BJ39" s="202"/>
      <c r="BK39" s="202"/>
      <c r="BL39" s="202"/>
      <c r="BM39" s="202"/>
      <c r="BN39" s="202"/>
      <c r="BO39" s="202"/>
      <c r="BP39" s="202"/>
      <c r="BQ39"/>
      <c r="BR39"/>
      <c r="BS39"/>
      <c r="BT39"/>
      <c r="BU39"/>
      <c r="BV39"/>
      <c r="BW39"/>
      <c r="BX39"/>
      <c r="BY39"/>
      <c r="BZ39"/>
      <c r="CA39"/>
      <c r="CB39"/>
      <c r="CC39"/>
      <c r="CD39"/>
      <c r="CE39"/>
      <c r="CF39"/>
      <c r="CG39"/>
      <c r="CH39"/>
      <c r="CI39"/>
      <c r="CJ39"/>
      <c r="CK39"/>
      <c r="CL39"/>
      <c r="CM39"/>
      <c r="CN39"/>
      <c r="CO39"/>
      <c r="CP39"/>
      <c r="CQ39"/>
      <c r="CR39"/>
      <c r="CS39"/>
      <c r="CT39"/>
      <c r="CU39"/>
      <c r="CV39"/>
      <c r="CW39"/>
      <c r="CX39"/>
      <c r="CY39"/>
      <c r="CZ39"/>
      <c r="DA39"/>
    </row>
    <row r="40" spans="1:105">
      <c r="A40" s="223" t="s">
        <v>417</v>
      </c>
      <c r="B40" s="202"/>
      <c r="C40" s="202"/>
      <c r="D40" s="202"/>
      <c r="E40" s="202"/>
      <c r="F40" s="202"/>
      <c r="G40" s="202"/>
      <c r="H40" s="202"/>
      <c r="I40" s="202"/>
      <c r="J40" s="202"/>
      <c r="K40" s="202"/>
      <c r="L40" s="202"/>
      <c r="M40" s="202"/>
      <c r="N40" s="202"/>
      <c r="O40" s="202"/>
      <c r="P40" s="202"/>
      <c r="Q40" s="202"/>
      <c r="R40" s="202"/>
      <c r="S40" s="202"/>
      <c r="T40" s="202"/>
      <c r="U40" s="202"/>
      <c r="V40" s="202"/>
      <c r="W40" s="202"/>
      <c r="X40" s="202"/>
      <c r="Y40" s="202"/>
      <c r="Z40" s="202"/>
      <c r="AA40" s="202"/>
      <c r="AB40" s="202"/>
      <c r="AC40" s="202"/>
      <c r="AD40" s="202"/>
      <c r="AE40" s="202"/>
      <c r="AF40" s="202"/>
      <c r="AG40" s="202"/>
      <c r="AH40" s="202"/>
      <c r="AI40" s="202"/>
      <c r="AJ40" s="202"/>
      <c r="AK40" s="202"/>
      <c r="AL40" s="202"/>
      <c r="AM40" s="202"/>
      <c r="AN40" s="202"/>
      <c r="AO40" s="202"/>
      <c r="AP40" s="202"/>
      <c r="AQ40" s="202"/>
      <c r="AR40" s="202"/>
      <c r="AS40" s="202"/>
      <c r="AT40" s="202"/>
      <c r="AU40" s="202"/>
      <c r="AV40" s="202"/>
      <c r="AW40" s="202"/>
      <c r="AX40" s="202"/>
      <c r="AY40" s="202"/>
      <c r="AZ40" s="202"/>
      <c r="BA40" s="202"/>
      <c r="BB40" s="202"/>
      <c r="BC40" s="202"/>
      <c r="BD40" s="202"/>
      <c r="BE40" s="202"/>
      <c r="BF40" s="202"/>
      <c r="BG40" s="202"/>
      <c r="BH40" s="202"/>
      <c r="BI40" s="202"/>
      <c r="BJ40" s="202"/>
      <c r="BK40" s="202"/>
      <c r="BL40" s="202"/>
      <c r="BM40" s="202"/>
      <c r="BN40" s="202"/>
      <c r="BO40" s="202"/>
      <c r="BP40" s="202"/>
      <c r="BQ40"/>
      <c r="BR40"/>
      <c r="BS40"/>
      <c r="BT40"/>
      <c r="BU40"/>
      <c r="BV40"/>
      <c r="BW40"/>
      <c r="BX40"/>
      <c r="BY40"/>
      <c r="BZ40"/>
      <c r="CA40"/>
      <c r="CB40"/>
      <c r="CC40"/>
      <c r="CD40"/>
      <c r="CE40"/>
      <c r="CF40"/>
      <c r="CG40"/>
      <c r="CH40"/>
      <c r="CI40"/>
      <c r="CJ40"/>
      <c r="CK40"/>
      <c r="CL40"/>
      <c r="CM40"/>
      <c r="CN40"/>
      <c r="CO40"/>
      <c r="CP40"/>
      <c r="CQ40"/>
      <c r="CR40"/>
      <c r="CS40"/>
      <c r="CT40"/>
      <c r="CU40"/>
      <c r="CV40"/>
      <c r="CW40"/>
      <c r="CX40"/>
      <c r="CY40"/>
      <c r="CZ40"/>
      <c r="DA40"/>
    </row>
    <row r="41" spans="1:105">
      <c r="A41" s="201" t="s">
        <v>384</v>
      </c>
      <c r="B41" s="202"/>
      <c r="C41" s="202"/>
      <c r="D41" s="202"/>
      <c r="E41" s="202"/>
      <c r="F41" s="202"/>
      <c r="G41" s="202"/>
      <c r="H41" s="202"/>
      <c r="I41" s="202"/>
      <c r="J41" s="202"/>
      <c r="K41" s="202"/>
      <c r="L41" s="202"/>
      <c r="M41" s="202"/>
      <c r="N41" s="202"/>
      <c r="O41" s="202"/>
      <c r="P41" s="202"/>
      <c r="Q41" s="202"/>
      <c r="R41" s="202"/>
      <c r="S41" s="202"/>
      <c r="T41" s="202"/>
      <c r="U41" s="202"/>
      <c r="V41" s="202"/>
      <c r="W41" s="202"/>
      <c r="X41" s="202"/>
      <c r="Y41" s="202"/>
      <c r="Z41" s="202"/>
      <c r="AA41" s="202"/>
      <c r="AB41" s="202"/>
      <c r="AC41" s="202"/>
      <c r="AD41" s="202"/>
      <c r="AE41" s="202"/>
      <c r="AF41" s="202"/>
      <c r="AG41" s="202"/>
      <c r="AH41" s="202"/>
      <c r="AI41" s="202"/>
      <c r="AJ41" s="202"/>
      <c r="AK41" s="202"/>
      <c r="AL41" s="202"/>
      <c r="AM41" s="202"/>
      <c r="AN41" s="202"/>
      <c r="AO41" s="202"/>
      <c r="AP41" s="202"/>
      <c r="AQ41" s="202"/>
      <c r="AR41" s="202"/>
      <c r="AS41" s="202"/>
      <c r="AT41" s="202"/>
      <c r="AU41" s="202"/>
      <c r="AV41" s="202"/>
      <c r="AW41" s="202"/>
      <c r="AX41" s="202"/>
      <c r="AY41" s="202"/>
      <c r="AZ41" s="202"/>
      <c r="BA41" s="202"/>
      <c r="BB41" s="202"/>
      <c r="BC41" s="202"/>
      <c r="BD41" s="202"/>
      <c r="BE41" s="202"/>
      <c r="BF41" s="202"/>
      <c r="BG41" s="202"/>
      <c r="BH41" s="202"/>
      <c r="BI41" s="202"/>
      <c r="BJ41" s="202"/>
      <c r="BK41" s="202"/>
      <c r="BL41" s="202"/>
      <c r="BM41" s="202"/>
      <c r="BN41" s="202"/>
      <c r="BO41" s="202"/>
      <c r="BP41" s="202"/>
      <c r="BQ41"/>
      <c r="BR41"/>
      <c r="BS41"/>
      <c r="BT41"/>
      <c r="BU41"/>
      <c r="BV41"/>
      <c r="BW41"/>
      <c r="BX41"/>
      <c r="BY41"/>
      <c r="BZ41"/>
      <c r="CA41"/>
      <c r="CB41"/>
      <c r="CC41"/>
      <c r="CD41"/>
      <c r="CE41"/>
      <c r="CF41"/>
      <c r="CG41"/>
      <c r="CH41"/>
      <c r="CI41"/>
      <c r="CJ41"/>
      <c r="CK41"/>
      <c r="CL41"/>
      <c r="CM41"/>
      <c r="CN41"/>
      <c r="CO41"/>
      <c r="CP41"/>
      <c r="CQ41"/>
      <c r="CR41"/>
      <c r="CS41"/>
      <c r="CT41"/>
      <c r="CU41"/>
      <c r="CV41"/>
      <c r="CW41"/>
      <c r="CX41"/>
      <c r="CY41"/>
      <c r="CZ41"/>
      <c r="DA41"/>
    </row>
    <row r="42" spans="1:105">
      <c r="A42" s="223" t="s">
        <v>412</v>
      </c>
      <c r="B42" s="202"/>
      <c r="C42" s="202"/>
      <c r="D42" s="202"/>
      <c r="E42" s="202"/>
      <c r="F42" s="202"/>
      <c r="G42" s="202"/>
      <c r="H42" s="202"/>
      <c r="I42" s="202"/>
      <c r="J42" s="202"/>
      <c r="K42" s="202"/>
      <c r="L42" s="202"/>
      <c r="M42" s="202"/>
      <c r="N42" s="202"/>
      <c r="O42" s="202"/>
      <c r="P42" s="202"/>
      <c r="Q42" s="202"/>
      <c r="R42" s="202"/>
      <c r="S42" s="202"/>
      <c r="T42" s="202"/>
      <c r="U42" s="202"/>
      <c r="V42" s="202"/>
      <c r="W42" s="202"/>
      <c r="X42" s="202"/>
      <c r="Y42" s="202"/>
      <c r="Z42" s="202"/>
      <c r="AA42" s="202"/>
      <c r="AB42" s="202"/>
      <c r="AC42" s="202">
        <v>1</v>
      </c>
      <c r="AD42" s="202"/>
      <c r="AE42" s="202"/>
      <c r="AF42" s="202"/>
      <c r="AG42" s="202"/>
      <c r="AH42" s="202"/>
      <c r="AI42" s="202">
        <v>1</v>
      </c>
      <c r="AJ42" s="202"/>
      <c r="AK42" s="202"/>
      <c r="AL42" s="202"/>
      <c r="AM42" s="202"/>
      <c r="AN42" s="202"/>
      <c r="AO42" s="202"/>
      <c r="AP42" s="202"/>
      <c r="AQ42" s="202"/>
      <c r="AR42" s="202"/>
      <c r="AS42" s="202"/>
      <c r="AT42" s="202"/>
      <c r="AU42" s="202"/>
      <c r="AV42" s="202"/>
      <c r="AW42" s="202"/>
      <c r="AX42" s="202"/>
      <c r="AY42" s="202"/>
      <c r="AZ42" s="202"/>
      <c r="BA42" s="202"/>
      <c r="BB42" s="202"/>
      <c r="BC42" s="202"/>
      <c r="BD42" s="202"/>
      <c r="BE42" s="202"/>
      <c r="BF42" s="202"/>
      <c r="BG42" s="202"/>
      <c r="BH42" s="202"/>
      <c r="BI42" s="202"/>
      <c r="BJ42" s="202"/>
      <c r="BK42" s="202"/>
      <c r="BL42" s="202"/>
      <c r="BM42" s="202"/>
      <c r="BN42" s="202"/>
      <c r="BO42" s="202"/>
      <c r="BP42" s="202">
        <v>2</v>
      </c>
      <c r="BQ42"/>
      <c r="BR42"/>
      <c r="BS42"/>
      <c r="BT42"/>
      <c r="BU42"/>
      <c r="BV42"/>
      <c r="BW42"/>
      <c r="BX42"/>
      <c r="BY42"/>
      <c r="BZ42"/>
      <c r="CA42"/>
      <c r="CB42"/>
      <c r="CC42"/>
      <c r="CD42"/>
      <c r="CE42"/>
      <c r="CF42"/>
      <c r="CG42"/>
      <c r="CH42"/>
      <c r="CI42"/>
      <c r="CJ42"/>
      <c r="CK42"/>
      <c r="CL42"/>
      <c r="CM42"/>
      <c r="CN42"/>
      <c r="CO42"/>
      <c r="CP42"/>
      <c r="CQ42"/>
      <c r="CR42"/>
      <c r="CS42"/>
      <c r="CT42"/>
      <c r="CU42"/>
      <c r="CV42"/>
      <c r="CW42"/>
      <c r="CX42"/>
      <c r="CY42"/>
      <c r="CZ42"/>
      <c r="DA42"/>
    </row>
    <row r="43" spans="1:105">
      <c r="A43" s="223" t="s">
        <v>411</v>
      </c>
      <c r="B43" s="202"/>
      <c r="C43" s="202"/>
      <c r="D43" s="202"/>
      <c r="E43" s="202"/>
      <c r="F43" s="202"/>
      <c r="G43" s="202"/>
      <c r="H43" s="202"/>
      <c r="I43" s="202"/>
      <c r="J43" s="202"/>
      <c r="K43" s="202"/>
      <c r="L43" s="202"/>
      <c r="M43" s="202"/>
      <c r="N43" s="202"/>
      <c r="O43" s="202"/>
      <c r="P43" s="202"/>
      <c r="Q43" s="202"/>
      <c r="R43" s="202"/>
      <c r="S43" s="202"/>
      <c r="T43" s="202"/>
      <c r="U43" s="202"/>
      <c r="V43" s="202"/>
      <c r="W43" s="202"/>
      <c r="X43" s="202"/>
      <c r="Y43" s="202"/>
      <c r="Z43" s="202"/>
      <c r="AA43" s="202"/>
      <c r="AB43" s="202"/>
      <c r="AC43" s="202"/>
      <c r="AD43" s="202"/>
      <c r="AE43" s="202"/>
      <c r="AF43" s="202"/>
      <c r="AG43" s="202"/>
      <c r="AH43" s="202"/>
      <c r="AI43" s="202"/>
      <c r="AJ43" s="202"/>
      <c r="AK43" s="202"/>
      <c r="AL43" s="202"/>
      <c r="AM43" s="202"/>
      <c r="AN43" s="202"/>
      <c r="AO43" s="202"/>
      <c r="AP43" s="202"/>
      <c r="AQ43" s="202"/>
      <c r="AR43" s="202"/>
      <c r="AS43" s="202"/>
      <c r="AT43" s="202"/>
      <c r="AU43" s="202"/>
      <c r="AV43" s="202"/>
      <c r="AW43" s="202"/>
      <c r="AX43" s="202"/>
      <c r="AY43" s="202"/>
      <c r="AZ43" s="202"/>
      <c r="BA43" s="202"/>
      <c r="BB43" s="202"/>
      <c r="BC43" s="202"/>
      <c r="BD43" s="202"/>
      <c r="BE43" s="202"/>
      <c r="BF43" s="202"/>
      <c r="BG43" s="202"/>
      <c r="BH43" s="202"/>
      <c r="BI43" s="202"/>
      <c r="BJ43" s="202"/>
      <c r="BK43" s="202"/>
      <c r="BL43" s="202"/>
      <c r="BM43" s="202"/>
      <c r="BN43" s="202"/>
      <c r="BO43" s="202"/>
      <c r="BP43" s="202"/>
      <c r="BQ43"/>
      <c r="BR43"/>
      <c r="BS43"/>
      <c r="BT43"/>
      <c r="BU43"/>
      <c r="BV43"/>
      <c r="BW43"/>
      <c r="BX43"/>
      <c r="BY43"/>
      <c r="BZ43"/>
      <c r="CA43"/>
      <c r="CB43"/>
      <c r="CC43"/>
      <c r="CD43"/>
      <c r="CE43"/>
      <c r="CF43"/>
      <c r="CG43"/>
      <c r="CH43"/>
      <c r="CI43"/>
      <c r="CJ43"/>
      <c r="CK43"/>
      <c r="CL43"/>
      <c r="CM43"/>
      <c r="CN43"/>
      <c r="CO43"/>
      <c r="CP43"/>
      <c r="CQ43"/>
      <c r="CR43"/>
      <c r="CS43"/>
      <c r="CT43"/>
      <c r="CU43"/>
      <c r="CV43"/>
      <c r="CW43"/>
      <c r="CX43"/>
      <c r="CY43"/>
      <c r="CZ43"/>
      <c r="DA43"/>
    </row>
    <row r="44" spans="1:105">
      <c r="A44" s="223" t="s">
        <v>420</v>
      </c>
      <c r="B44" s="202"/>
      <c r="C44" s="202"/>
      <c r="D44" s="202"/>
      <c r="E44" s="202"/>
      <c r="F44" s="202"/>
      <c r="G44" s="202"/>
      <c r="H44" s="202"/>
      <c r="I44" s="202"/>
      <c r="J44" s="202"/>
      <c r="K44" s="202"/>
      <c r="L44" s="202"/>
      <c r="M44" s="202"/>
      <c r="N44" s="202"/>
      <c r="O44" s="202"/>
      <c r="P44" s="202"/>
      <c r="Q44" s="202"/>
      <c r="R44" s="202"/>
      <c r="S44" s="202"/>
      <c r="T44" s="202"/>
      <c r="U44" s="202"/>
      <c r="V44" s="202"/>
      <c r="W44" s="202"/>
      <c r="X44" s="202"/>
      <c r="Y44" s="202"/>
      <c r="Z44" s="202"/>
      <c r="AA44" s="202"/>
      <c r="AB44" s="202"/>
      <c r="AC44" s="202"/>
      <c r="AD44" s="202"/>
      <c r="AE44" s="202"/>
      <c r="AF44" s="202"/>
      <c r="AG44" s="202"/>
      <c r="AH44" s="202"/>
      <c r="AI44" s="202"/>
      <c r="AJ44" s="202"/>
      <c r="AK44" s="202"/>
      <c r="AL44" s="202"/>
      <c r="AM44" s="202"/>
      <c r="AN44" s="202"/>
      <c r="AO44" s="202"/>
      <c r="AP44" s="202"/>
      <c r="AQ44" s="202"/>
      <c r="AR44" s="202"/>
      <c r="AS44" s="202"/>
      <c r="AT44" s="202"/>
      <c r="AU44" s="202"/>
      <c r="AV44" s="202"/>
      <c r="AW44" s="202"/>
      <c r="AX44" s="202"/>
      <c r="AY44" s="202"/>
      <c r="AZ44" s="202"/>
      <c r="BA44" s="202"/>
      <c r="BB44" s="202"/>
      <c r="BC44" s="202"/>
      <c r="BD44" s="202"/>
      <c r="BE44" s="202"/>
      <c r="BF44" s="202"/>
      <c r="BG44" s="202"/>
      <c r="BH44" s="202"/>
      <c r="BI44" s="202"/>
      <c r="BJ44" s="202"/>
      <c r="BK44" s="202"/>
      <c r="BL44" s="202"/>
      <c r="BM44" s="202"/>
      <c r="BN44" s="202"/>
      <c r="BO44" s="202"/>
      <c r="BP44" s="202"/>
      <c r="BQ44"/>
      <c r="BR44"/>
      <c r="BS44"/>
      <c r="BT44"/>
      <c r="BU44"/>
      <c r="BV44"/>
      <c r="BW44"/>
      <c r="BX44"/>
      <c r="BY44"/>
      <c r="BZ44"/>
      <c r="CA44"/>
      <c r="CB44"/>
      <c r="CC44"/>
      <c r="CD44"/>
      <c r="CE44"/>
      <c r="CF44"/>
      <c r="CG44"/>
      <c r="CH44"/>
      <c r="CI44"/>
      <c r="CJ44"/>
      <c r="CK44"/>
      <c r="CL44"/>
      <c r="CM44"/>
      <c r="CN44"/>
      <c r="CO44"/>
      <c r="CP44"/>
      <c r="CQ44"/>
      <c r="CR44"/>
      <c r="CS44"/>
      <c r="CT44"/>
      <c r="CU44"/>
      <c r="CV44"/>
      <c r="CW44"/>
      <c r="CX44"/>
      <c r="CY44"/>
      <c r="CZ44"/>
      <c r="DA44"/>
    </row>
    <row r="45" spans="1:105">
      <c r="A45" s="223" t="s">
        <v>413</v>
      </c>
      <c r="B45" s="202"/>
      <c r="C45" s="202"/>
      <c r="D45" s="202"/>
      <c r="E45" s="202"/>
      <c r="F45" s="202"/>
      <c r="G45" s="202"/>
      <c r="H45" s="202"/>
      <c r="I45" s="202"/>
      <c r="J45" s="202"/>
      <c r="K45" s="202"/>
      <c r="L45" s="202"/>
      <c r="M45" s="202"/>
      <c r="N45" s="202"/>
      <c r="O45" s="202"/>
      <c r="P45" s="202"/>
      <c r="Q45" s="202"/>
      <c r="R45" s="202"/>
      <c r="S45" s="202"/>
      <c r="T45" s="202"/>
      <c r="U45" s="202"/>
      <c r="V45" s="202"/>
      <c r="W45" s="202"/>
      <c r="X45" s="202"/>
      <c r="Y45" s="202"/>
      <c r="Z45" s="202"/>
      <c r="AA45" s="202"/>
      <c r="AB45" s="202"/>
      <c r="AC45" s="202"/>
      <c r="AD45" s="202"/>
      <c r="AE45" s="202"/>
      <c r="AF45" s="202"/>
      <c r="AG45" s="202"/>
      <c r="AH45" s="202"/>
      <c r="AI45" s="202"/>
      <c r="AJ45" s="202"/>
      <c r="AK45" s="202"/>
      <c r="AL45" s="202"/>
      <c r="AM45" s="202"/>
      <c r="AN45" s="202"/>
      <c r="AO45" s="202"/>
      <c r="AP45" s="202"/>
      <c r="AQ45" s="202"/>
      <c r="AR45" s="202"/>
      <c r="AS45" s="202"/>
      <c r="AT45" s="202"/>
      <c r="AU45" s="202"/>
      <c r="AV45" s="202"/>
      <c r="AW45" s="202"/>
      <c r="AX45" s="202"/>
      <c r="AY45" s="202"/>
      <c r="AZ45" s="202"/>
      <c r="BA45" s="202"/>
      <c r="BB45" s="202"/>
      <c r="BC45" s="202"/>
      <c r="BD45" s="202"/>
      <c r="BE45" s="202"/>
      <c r="BF45" s="202"/>
      <c r="BG45" s="202"/>
      <c r="BH45" s="202"/>
      <c r="BI45" s="202"/>
      <c r="BJ45" s="202"/>
      <c r="BK45" s="202"/>
      <c r="BL45" s="202"/>
      <c r="BM45" s="202"/>
      <c r="BN45" s="202"/>
      <c r="BO45" s="202"/>
      <c r="BP45" s="202"/>
      <c r="BQ45"/>
      <c r="BR45"/>
      <c r="BS45"/>
      <c r="BT45"/>
      <c r="BU45"/>
      <c r="BV45"/>
      <c r="BW45"/>
      <c r="BX45"/>
      <c r="BY45"/>
      <c r="BZ45"/>
      <c r="CA45"/>
      <c r="CB45"/>
      <c r="CC45"/>
      <c r="CD45"/>
      <c r="CE45"/>
      <c r="CF45"/>
      <c r="CG45"/>
      <c r="CH45"/>
      <c r="CI45"/>
      <c r="CJ45"/>
      <c r="CK45"/>
      <c r="CL45"/>
      <c r="CM45"/>
      <c r="CN45"/>
      <c r="CO45"/>
      <c r="CP45"/>
      <c r="CQ45"/>
      <c r="CR45"/>
      <c r="CS45"/>
      <c r="CT45"/>
      <c r="CU45"/>
      <c r="CV45"/>
      <c r="CW45"/>
      <c r="CX45"/>
      <c r="CY45"/>
      <c r="CZ45"/>
      <c r="DA45"/>
    </row>
    <row r="46" spans="1:105">
      <c r="A46" s="223" t="s">
        <v>414</v>
      </c>
      <c r="B46" s="202"/>
      <c r="C46" s="202"/>
      <c r="D46" s="202"/>
      <c r="E46" s="202"/>
      <c r="F46" s="202"/>
      <c r="G46" s="202"/>
      <c r="H46" s="202"/>
      <c r="I46" s="202"/>
      <c r="J46" s="202"/>
      <c r="K46" s="202"/>
      <c r="L46" s="202"/>
      <c r="M46" s="202"/>
      <c r="N46" s="202"/>
      <c r="O46" s="202"/>
      <c r="P46" s="202"/>
      <c r="Q46" s="202"/>
      <c r="R46" s="202"/>
      <c r="S46" s="202"/>
      <c r="T46" s="202"/>
      <c r="U46" s="202"/>
      <c r="V46" s="202"/>
      <c r="W46" s="202"/>
      <c r="X46" s="202"/>
      <c r="Y46" s="202"/>
      <c r="Z46" s="202"/>
      <c r="AA46" s="202"/>
      <c r="AB46" s="202"/>
      <c r="AC46" s="202"/>
      <c r="AD46" s="202"/>
      <c r="AE46" s="202"/>
      <c r="AF46" s="202"/>
      <c r="AG46" s="202"/>
      <c r="AH46" s="202"/>
      <c r="AI46" s="202"/>
      <c r="AJ46" s="202"/>
      <c r="AK46" s="202"/>
      <c r="AL46" s="202"/>
      <c r="AM46" s="202"/>
      <c r="AN46" s="202"/>
      <c r="AO46" s="202"/>
      <c r="AP46" s="202"/>
      <c r="AQ46" s="202"/>
      <c r="AR46" s="202"/>
      <c r="AS46" s="202"/>
      <c r="AT46" s="202"/>
      <c r="AU46" s="202"/>
      <c r="AV46" s="202"/>
      <c r="AW46" s="202"/>
      <c r="AX46" s="202"/>
      <c r="AY46" s="202"/>
      <c r="AZ46" s="202"/>
      <c r="BA46" s="202"/>
      <c r="BB46" s="202"/>
      <c r="BC46" s="202"/>
      <c r="BD46" s="202"/>
      <c r="BE46" s="202"/>
      <c r="BF46" s="202"/>
      <c r="BG46" s="202"/>
      <c r="BH46" s="202"/>
      <c r="BI46" s="202"/>
      <c r="BJ46" s="202"/>
      <c r="BK46" s="202"/>
      <c r="BL46" s="202"/>
      <c r="BM46" s="202"/>
      <c r="BN46" s="202"/>
      <c r="BO46" s="202"/>
      <c r="BP46" s="202"/>
      <c r="BQ46"/>
      <c r="BR46"/>
      <c r="BS46"/>
      <c r="BT46"/>
      <c r="BU46"/>
      <c r="BV46"/>
      <c r="BW46"/>
      <c r="BX46"/>
      <c r="BY46"/>
      <c r="BZ46"/>
      <c r="CA46"/>
      <c r="CB46"/>
      <c r="CC46"/>
      <c r="CD46"/>
      <c r="CE46"/>
      <c r="CF46"/>
      <c r="CG46"/>
      <c r="CH46"/>
      <c r="CI46"/>
      <c r="CJ46"/>
      <c r="CK46"/>
      <c r="CL46"/>
      <c r="CM46"/>
      <c r="CN46"/>
      <c r="CO46"/>
      <c r="CP46"/>
      <c r="CQ46"/>
      <c r="CR46"/>
      <c r="CS46"/>
      <c r="CT46"/>
      <c r="CU46"/>
      <c r="CV46"/>
      <c r="CW46"/>
      <c r="CX46"/>
      <c r="CY46"/>
      <c r="CZ46"/>
      <c r="DA46"/>
    </row>
    <row r="47" spans="1:105">
      <c r="A47" s="223" t="s">
        <v>415</v>
      </c>
      <c r="B47" s="202"/>
      <c r="C47" s="202"/>
      <c r="D47" s="202"/>
      <c r="E47" s="202"/>
      <c r="F47" s="202"/>
      <c r="G47" s="202"/>
      <c r="H47" s="202"/>
      <c r="I47" s="202"/>
      <c r="J47" s="202"/>
      <c r="K47" s="202"/>
      <c r="L47" s="202"/>
      <c r="M47" s="202"/>
      <c r="N47" s="202"/>
      <c r="O47" s="202"/>
      <c r="P47" s="202"/>
      <c r="Q47" s="202"/>
      <c r="R47" s="202"/>
      <c r="S47" s="202"/>
      <c r="T47" s="202"/>
      <c r="U47" s="202"/>
      <c r="V47" s="202"/>
      <c r="W47" s="202"/>
      <c r="X47" s="202"/>
      <c r="Y47" s="202"/>
      <c r="Z47" s="202"/>
      <c r="AA47" s="202"/>
      <c r="AB47" s="202"/>
      <c r="AC47" s="202"/>
      <c r="AD47" s="202"/>
      <c r="AE47" s="202"/>
      <c r="AF47" s="202"/>
      <c r="AG47" s="202"/>
      <c r="AH47" s="202"/>
      <c r="AI47" s="202"/>
      <c r="AJ47" s="202"/>
      <c r="AK47" s="202"/>
      <c r="AL47" s="202"/>
      <c r="AM47" s="202"/>
      <c r="AN47" s="202"/>
      <c r="AO47" s="202"/>
      <c r="AP47" s="202"/>
      <c r="AQ47" s="202"/>
      <c r="AR47" s="202"/>
      <c r="AS47" s="202"/>
      <c r="AT47" s="202"/>
      <c r="AU47" s="202"/>
      <c r="AV47" s="202"/>
      <c r="AW47" s="202"/>
      <c r="AX47" s="202"/>
      <c r="AY47" s="202"/>
      <c r="AZ47" s="202"/>
      <c r="BA47" s="202"/>
      <c r="BB47" s="202"/>
      <c r="BC47" s="202"/>
      <c r="BD47" s="202"/>
      <c r="BE47" s="202"/>
      <c r="BF47" s="202"/>
      <c r="BG47" s="202"/>
      <c r="BH47" s="202"/>
      <c r="BI47" s="202"/>
      <c r="BJ47" s="202"/>
      <c r="BK47" s="202"/>
      <c r="BL47" s="202"/>
      <c r="BM47" s="202"/>
      <c r="BN47" s="202"/>
      <c r="BO47" s="202"/>
      <c r="BP47" s="202"/>
      <c r="BQ47"/>
      <c r="BR47"/>
      <c r="BS47"/>
      <c r="BT47"/>
      <c r="BU47"/>
      <c r="BV47"/>
      <c r="BW47"/>
      <c r="BX47"/>
      <c r="BY47"/>
      <c r="BZ47"/>
      <c r="CA47"/>
      <c r="CB47"/>
      <c r="CC47"/>
      <c r="CD47"/>
      <c r="CE47"/>
      <c r="CF47"/>
      <c r="CG47"/>
      <c r="CH47"/>
      <c r="CI47"/>
      <c r="CJ47"/>
      <c r="CK47"/>
      <c r="CL47"/>
      <c r="CM47"/>
      <c r="CN47"/>
      <c r="CO47"/>
      <c r="CP47"/>
      <c r="CQ47"/>
      <c r="CR47"/>
      <c r="CS47"/>
      <c r="CT47"/>
      <c r="CU47"/>
      <c r="CV47"/>
      <c r="CW47"/>
      <c r="CX47"/>
      <c r="CY47"/>
      <c r="CZ47"/>
      <c r="DA47"/>
    </row>
    <row r="48" spans="1:105">
      <c r="A48" s="223" t="s">
        <v>416</v>
      </c>
      <c r="B48" s="202"/>
      <c r="C48" s="202"/>
      <c r="D48" s="202"/>
      <c r="E48" s="202"/>
      <c r="F48" s="202"/>
      <c r="G48" s="202"/>
      <c r="H48" s="202"/>
      <c r="I48" s="202"/>
      <c r="J48" s="202"/>
      <c r="K48" s="202"/>
      <c r="L48" s="202"/>
      <c r="M48" s="202"/>
      <c r="N48" s="202"/>
      <c r="O48" s="202"/>
      <c r="P48" s="202"/>
      <c r="Q48" s="202"/>
      <c r="R48" s="202"/>
      <c r="S48" s="202"/>
      <c r="T48" s="202"/>
      <c r="U48" s="202"/>
      <c r="V48" s="202"/>
      <c r="W48" s="202"/>
      <c r="X48" s="202"/>
      <c r="Y48" s="202"/>
      <c r="Z48" s="202"/>
      <c r="AA48" s="202"/>
      <c r="AB48" s="202"/>
      <c r="AC48" s="202"/>
      <c r="AD48" s="202"/>
      <c r="AE48" s="202"/>
      <c r="AF48" s="202"/>
      <c r="AG48" s="202"/>
      <c r="AH48" s="202"/>
      <c r="AI48" s="202"/>
      <c r="AJ48" s="202"/>
      <c r="AK48" s="202"/>
      <c r="AL48" s="202"/>
      <c r="AM48" s="202"/>
      <c r="AN48" s="202"/>
      <c r="AO48" s="202"/>
      <c r="AP48" s="202"/>
      <c r="AQ48" s="202"/>
      <c r="AR48" s="202"/>
      <c r="AS48" s="202"/>
      <c r="AT48" s="202"/>
      <c r="AU48" s="202"/>
      <c r="AV48" s="202"/>
      <c r="AW48" s="202"/>
      <c r="AX48" s="202"/>
      <c r="AY48" s="202"/>
      <c r="AZ48" s="202"/>
      <c r="BA48" s="202"/>
      <c r="BB48" s="202"/>
      <c r="BC48" s="202"/>
      <c r="BD48" s="202"/>
      <c r="BE48" s="202"/>
      <c r="BF48" s="202"/>
      <c r="BG48" s="202"/>
      <c r="BH48" s="202"/>
      <c r="BI48" s="202"/>
      <c r="BJ48" s="202"/>
      <c r="BK48" s="202"/>
      <c r="BL48" s="202"/>
      <c r="BM48" s="202"/>
      <c r="BN48" s="202"/>
      <c r="BO48" s="202"/>
      <c r="BP48" s="202"/>
      <c r="BQ48"/>
      <c r="BR48"/>
      <c r="BS48"/>
      <c r="BT48"/>
      <c r="BU48"/>
      <c r="BV48"/>
      <c r="BW48"/>
      <c r="BX48"/>
      <c r="BY48"/>
      <c r="BZ48"/>
      <c r="CA48"/>
      <c r="CB48"/>
      <c r="CC48"/>
      <c r="CD48"/>
      <c r="CE48"/>
      <c r="CF48"/>
      <c r="CG48"/>
      <c r="CH48"/>
      <c r="CI48"/>
      <c r="CJ48"/>
      <c r="CK48"/>
      <c r="CL48"/>
      <c r="CM48"/>
      <c r="CN48"/>
      <c r="CO48"/>
      <c r="CP48"/>
      <c r="CQ48"/>
      <c r="CR48"/>
      <c r="CS48"/>
      <c r="CT48"/>
      <c r="CU48"/>
      <c r="CV48"/>
      <c r="CW48"/>
      <c r="CX48"/>
      <c r="CY48"/>
      <c r="CZ48"/>
      <c r="DA48"/>
    </row>
    <row r="49" spans="1:105">
      <c r="A49" s="223" t="s">
        <v>417</v>
      </c>
      <c r="B49" s="202"/>
      <c r="C49" s="202"/>
      <c r="D49" s="202"/>
      <c r="E49" s="202"/>
      <c r="F49" s="202"/>
      <c r="G49" s="202"/>
      <c r="H49" s="202"/>
      <c r="I49" s="202"/>
      <c r="J49" s="202"/>
      <c r="K49" s="202"/>
      <c r="L49" s="202"/>
      <c r="M49" s="202"/>
      <c r="N49" s="202"/>
      <c r="O49" s="202"/>
      <c r="P49" s="202"/>
      <c r="Q49" s="202"/>
      <c r="R49" s="202"/>
      <c r="S49" s="202"/>
      <c r="T49" s="202"/>
      <c r="U49" s="202"/>
      <c r="V49" s="202"/>
      <c r="W49" s="202"/>
      <c r="X49" s="202"/>
      <c r="Y49" s="202"/>
      <c r="Z49" s="202"/>
      <c r="AA49" s="202"/>
      <c r="AB49" s="202"/>
      <c r="AC49" s="202"/>
      <c r="AD49" s="202"/>
      <c r="AE49" s="202"/>
      <c r="AF49" s="202"/>
      <c r="AG49" s="202"/>
      <c r="AH49" s="202"/>
      <c r="AI49" s="202"/>
      <c r="AJ49" s="202"/>
      <c r="AK49" s="202"/>
      <c r="AL49" s="202"/>
      <c r="AM49" s="202"/>
      <c r="AN49" s="202"/>
      <c r="AO49" s="202"/>
      <c r="AP49" s="202"/>
      <c r="AQ49" s="202"/>
      <c r="AR49" s="202"/>
      <c r="AS49" s="202"/>
      <c r="AT49" s="202"/>
      <c r="AU49" s="202"/>
      <c r="AV49" s="202"/>
      <c r="AW49" s="202"/>
      <c r="AX49" s="202"/>
      <c r="AY49" s="202"/>
      <c r="AZ49" s="202"/>
      <c r="BA49" s="202"/>
      <c r="BB49" s="202"/>
      <c r="BC49" s="202"/>
      <c r="BD49" s="202"/>
      <c r="BE49" s="202"/>
      <c r="BF49" s="202"/>
      <c r="BG49" s="202"/>
      <c r="BH49" s="202"/>
      <c r="BI49" s="202"/>
      <c r="BJ49" s="202"/>
      <c r="BK49" s="202"/>
      <c r="BL49" s="202"/>
      <c r="BM49" s="202"/>
      <c r="BN49" s="202"/>
      <c r="BO49" s="202"/>
      <c r="BP49" s="202"/>
      <c r="BQ49"/>
      <c r="BR49"/>
      <c r="BS49"/>
      <c r="BT49"/>
      <c r="BU49"/>
      <c r="BV49"/>
      <c r="BW49"/>
      <c r="BX49"/>
      <c r="BY49"/>
      <c r="BZ49"/>
      <c r="CA49"/>
      <c r="CB49"/>
      <c r="CC49"/>
      <c r="CD49"/>
      <c r="CE49"/>
      <c r="CF49"/>
      <c r="CG49"/>
      <c r="CH49"/>
      <c r="CI49"/>
      <c r="CJ49"/>
      <c r="CK49"/>
      <c r="CL49"/>
      <c r="CM49"/>
      <c r="CN49"/>
      <c r="CO49"/>
      <c r="CP49"/>
      <c r="CQ49"/>
      <c r="CR49"/>
      <c r="CS49"/>
      <c r="CT49"/>
      <c r="CU49"/>
      <c r="CV49"/>
      <c r="CW49"/>
      <c r="CX49"/>
      <c r="CY49"/>
      <c r="CZ49"/>
      <c r="DA49"/>
    </row>
    <row r="50" spans="1:105">
      <c r="A50" s="201" t="s">
        <v>385</v>
      </c>
      <c r="B50" s="202"/>
      <c r="C50" s="202"/>
      <c r="D50" s="202"/>
      <c r="E50" s="202"/>
      <c r="F50" s="202"/>
      <c r="G50" s="202"/>
      <c r="H50" s="202"/>
      <c r="I50" s="202"/>
      <c r="J50" s="202"/>
      <c r="K50" s="202"/>
      <c r="L50" s="202"/>
      <c r="M50" s="202"/>
      <c r="N50" s="202"/>
      <c r="O50" s="202"/>
      <c r="P50" s="202"/>
      <c r="Q50" s="202"/>
      <c r="R50" s="202"/>
      <c r="S50" s="202"/>
      <c r="T50" s="202"/>
      <c r="U50" s="202"/>
      <c r="V50" s="202"/>
      <c r="W50" s="202"/>
      <c r="X50" s="202"/>
      <c r="Y50" s="202"/>
      <c r="Z50" s="202"/>
      <c r="AA50" s="202"/>
      <c r="AB50" s="202"/>
      <c r="AC50" s="202"/>
      <c r="AD50" s="202"/>
      <c r="AE50" s="202"/>
      <c r="AF50" s="202"/>
      <c r="AG50" s="202"/>
      <c r="AH50" s="202"/>
      <c r="AI50" s="202"/>
      <c r="AJ50" s="202"/>
      <c r="AK50" s="202"/>
      <c r="AL50" s="202"/>
      <c r="AM50" s="202"/>
      <c r="AN50" s="202"/>
      <c r="AO50" s="202"/>
      <c r="AP50" s="202"/>
      <c r="AQ50" s="202"/>
      <c r="AR50" s="202"/>
      <c r="AS50" s="202"/>
      <c r="AT50" s="202"/>
      <c r="AU50" s="202"/>
      <c r="AV50" s="202"/>
      <c r="AW50" s="202"/>
      <c r="AX50" s="202"/>
      <c r="AY50" s="202"/>
      <c r="AZ50" s="202"/>
      <c r="BA50" s="202"/>
      <c r="BB50" s="202"/>
      <c r="BC50" s="202"/>
      <c r="BD50" s="202"/>
      <c r="BE50" s="202"/>
      <c r="BF50" s="202"/>
      <c r="BG50" s="202"/>
      <c r="BH50" s="202"/>
      <c r="BI50" s="202"/>
      <c r="BJ50" s="202"/>
      <c r="BK50" s="202"/>
      <c r="BL50" s="202"/>
      <c r="BM50" s="202"/>
      <c r="BN50" s="202"/>
      <c r="BO50" s="202"/>
      <c r="BP50" s="202"/>
      <c r="BQ50"/>
      <c r="BR50"/>
      <c r="BS50"/>
      <c r="BT50"/>
      <c r="BU50"/>
      <c r="BV50"/>
      <c r="BW50"/>
      <c r="BX50"/>
      <c r="BY50"/>
      <c r="BZ50"/>
      <c r="CA50"/>
      <c r="CB50"/>
      <c r="CC50"/>
      <c r="CD50"/>
      <c r="CE50"/>
      <c r="CF50"/>
      <c r="CG50"/>
      <c r="CH50"/>
      <c r="CI50"/>
      <c r="CJ50"/>
      <c r="CK50"/>
      <c r="CL50"/>
      <c r="CM50"/>
      <c r="CN50"/>
      <c r="CO50"/>
      <c r="CP50"/>
      <c r="CQ50"/>
      <c r="CR50"/>
      <c r="CS50"/>
      <c r="CT50"/>
      <c r="CU50"/>
      <c r="CV50"/>
      <c r="CW50"/>
      <c r="CX50"/>
      <c r="CY50"/>
      <c r="CZ50"/>
      <c r="DA50"/>
    </row>
    <row r="51" spans="1:105">
      <c r="A51" s="223" t="s">
        <v>412</v>
      </c>
      <c r="B51" s="202"/>
      <c r="C51" s="202"/>
      <c r="D51" s="202"/>
      <c r="E51" s="202"/>
      <c r="F51" s="202"/>
      <c r="G51" s="202"/>
      <c r="H51" s="202"/>
      <c r="I51" s="202"/>
      <c r="J51" s="202"/>
      <c r="K51" s="202"/>
      <c r="L51" s="202"/>
      <c r="M51" s="202"/>
      <c r="N51" s="202"/>
      <c r="O51" s="202"/>
      <c r="P51" s="202"/>
      <c r="Q51" s="202"/>
      <c r="R51" s="202"/>
      <c r="S51" s="202"/>
      <c r="T51" s="202"/>
      <c r="U51" s="202"/>
      <c r="V51" s="202"/>
      <c r="W51" s="202"/>
      <c r="X51" s="202"/>
      <c r="Y51" s="202">
        <v>1</v>
      </c>
      <c r="Z51" s="202"/>
      <c r="AA51" s="202"/>
      <c r="AB51" s="202">
        <v>1</v>
      </c>
      <c r="AC51" s="202"/>
      <c r="AD51" s="202">
        <v>1</v>
      </c>
      <c r="AE51" s="202"/>
      <c r="AF51" s="202"/>
      <c r="AG51" s="202"/>
      <c r="AH51" s="202"/>
      <c r="AI51" s="202"/>
      <c r="AJ51" s="202">
        <v>1</v>
      </c>
      <c r="AK51" s="202"/>
      <c r="AL51" s="202"/>
      <c r="AM51" s="202"/>
      <c r="AN51" s="202"/>
      <c r="AO51" s="202"/>
      <c r="AP51" s="202"/>
      <c r="AQ51" s="202"/>
      <c r="AR51" s="202"/>
      <c r="AS51" s="202"/>
      <c r="AT51" s="202"/>
      <c r="AU51" s="202"/>
      <c r="AV51" s="202"/>
      <c r="AW51" s="202"/>
      <c r="AX51" s="202"/>
      <c r="AY51" s="202"/>
      <c r="AZ51" s="202"/>
      <c r="BA51" s="202"/>
      <c r="BB51" s="202"/>
      <c r="BC51" s="202"/>
      <c r="BD51" s="202"/>
      <c r="BE51" s="202"/>
      <c r="BF51" s="202"/>
      <c r="BG51" s="202"/>
      <c r="BH51" s="202"/>
      <c r="BI51" s="202"/>
      <c r="BJ51" s="202"/>
      <c r="BK51" s="202"/>
      <c r="BL51" s="202"/>
      <c r="BM51" s="202"/>
      <c r="BN51" s="202"/>
      <c r="BO51" s="202"/>
      <c r="BP51" s="202">
        <v>4</v>
      </c>
      <c r="BQ51"/>
      <c r="BR51"/>
      <c r="BS51"/>
      <c r="BT51"/>
      <c r="BU51"/>
      <c r="BV51"/>
      <c r="BW51"/>
      <c r="BX51"/>
      <c r="BY51"/>
      <c r="BZ51"/>
      <c r="CA51"/>
      <c r="CB51"/>
      <c r="CC51"/>
      <c r="CD51"/>
      <c r="CE51"/>
      <c r="CF51"/>
      <c r="CG51"/>
      <c r="CH51"/>
      <c r="CI51"/>
      <c r="CJ51"/>
      <c r="CK51"/>
      <c r="CL51"/>
      <c r="CM51"/>
      <c r="CN51"/>
      <c r="CO51"/>
      <c r="CP51"/>
      <c r="CQ51"/>
      <c r="CR51"/>
      <c r="CS51"/>
      <c r="CT51"/>
      <c r="CU51"/>
      <c r="CV51"/>
      <c r="CW51"/>
      <c r="CX51"/>
      <c r="CY51"/>
      <c r="CZ51"/>
      <c r="DA51"/>
    </row>
    <row r="52" spans="1:105">
      <c r="A52" s="223" t="s">
        <v>411</v>
      </c>
      <c r="B52" s="202"/>
      <c r="C52" s="202"/>
      <c r="D52" s="202"/>
      <c r="E52" s="202"/>
      <c r="F52" s="202"/>
      <c r="G52" s="202"/>
      <c r="H52" s="202"/>
      <c r="I52" s="202"/>
      <c r="J52" s="202"/>
      <c r="K52" s="202"/>
      <c r="L52" s="202"/>
      <c r="M52" s="202"/>
      <c r="N52" s="202"/>
      <c r="O52" s="202"/>
      <c r="P52" s="202"/>
      <c r="Q52" s="202"/>
      <c r="R52" s="202"/>
      <c r="S52" s="202"/>
      <c r="T52" s="202"/>
      <c r="U52" s="202"/>
      <c r="V52" s="202"/>
      <c r="W52" s="202"/>
      <c r="X52" s="202"/>
      <c r="Y52" s="202">
        <v>1</v>
      </c>
      <c r="Z52" s="202"/>
      <c r="AA52" s="202"/>
      <c r="AB52" s="202"/>
      <c r="AC52" s="202"/>
      <c r="AD52" s="202">
        <v>1</v>
      </c>
      <c r="AE52" s="202"/>
      <c r="AF52" s="202"/>
      <c r="AG52" s="202"/>
      <c r="AH52" s="202"/>
      <c r="AI52" s="202"/>
      <c r="AJ52" s="202"/>
      <c r="AK52" s="202"/>
      <c r="AL52" s="202"/>
      <c r="AM52" s="202"/>
      <c r="AN52" s="202"/>
      <c r="AO52" s="202"/>
      <c r="AP52" s="202"/>
      <c r="AQ52" s="202"/>
      <c r="AR52" s="202"/>
      <c r="AS52" s="202"/>
      <c r="AT52" s="202"/>
      <c r="AU52" s="202"/>
      <c r="AV52" s="202"/>
      <c r="AW52" s="202"/>
      <c r="AX52" s="202"/>
      <c r="AY52" s="202"/>
      <c r="AZ52" s="202"/>
      <c r="BA52" s="202"/>
      <c r="BB52" s="202"/>
      <c r="BC52" s="202"/>
      <c r="BD52" s="202"/>
      <c r="BE52" s="202"/>
      <c r="BF52" s="202"/>
      <c r="BG52" s="202"/>
      <c r="BH52" s="202"/>
      <c r="BI52" s="202"/>
      <c r="BJ52" s="202"/>
      <c r="BK52" s="202"/>
      <c r="BL52" s="202"/>
      <c r="BM52" s="202"/>
      <c r="BN52" s="202"/>
      <c r="BO52" s="202"/>
      <c r="BP52" s="202">
        <v>2</v>
      </c>
      <c r="BQ52"/>
      <c r="BR52"/>
      <c r="BS52"/>
      <c r="BT52"/>
      <c r="BU52"/>
      <c r="BV52"/>
      <c r="BW52"/>
      <c r="BX52"/>
      <c r="BY52"/>
      <c r="BZ52"/>
      <c r="CA52"/>
      <c r="CB52"/>
      <c r="CC52"/>
      <c r="CD52"/>
      <c r="CE52"/>
      <c r="CF52"/>
      <c r="CG52"/>
      <c r="CH52"/>
      <c r="CI52"/>
      <c r="CJ52"/>
      <c r="CK52"/>
      <c r="CL52"/>
      <c r="CM52"/>
      <c r="CN52"/>
      <c r="CO52"/>
      <c r="CP52"/>
      <c r="CQ52"/>
      <c r="CR52"/>
      <c r="CS52"/>
      <c r="CT52"/>
      <c r="CU52"/>
      <c r="CV52"/>
      <c r="CW52"/>
      <c r="CX52"/>
      <c r="CY52"/>
      <c r="CZ52"/>
      <c r="DA52"/>
    </row>
    <row r="53" spans="1:105">
      <c r="A53" s="223" t="s">
        <v>420</v>
      </c>
      <c r="B53" s="202"/>
      <c r="C53" s="202"/>
      <c r="D53" s="202"/>
      <c r="E53" s="202"/>
      <c r="F53" s="202"/>
      <c r="G53" s="202"/>
      <c r="H53" s="202"/>
      <c r="I53" s="202"/>
      <c r="J53" s="202"/>
      <c r="K53" s="202"/>
      <c r="L53" s="202"/>
      <c r="M53" s="202"/>
      <c r="N53" s="202"/>
      <c r="O53" s="202"/>
      <c r="P53" s="202"/>
      <c r="Q53" s="202"/>
      <c r="R53" s="202"/>
      <c r="S53" s="202"/>
      <c r="T53" s="202"/>
      <c r="U53" s="202"/>
      <c r="V53" s="202"/>
      <c r="W53" s="202"/>
      <c r="X53" s="202"/>
      <c r="Y53" s="202"/>
      <c r="Z53" s="202"/>
      <c r="AA53" s="202"/>
      <c r="AB53" s="202"/>
      <c r="AC53" s="202"/>
      <c r="AD53" s="202"/>
      <c r="AE53" s="202"/>
      <c r="AF53" s="202"/>
      <c r="AG53" s="202"/>
      <c r="AH53" s="202"/>
      <c r="AI53" s="202"/>
      <c r="AJ53" s="202"/>
      <c r="AK53" s="202"/>
      <c r="AL53" s="202"/>
      <c r="AM53" s="202"/>
      <c r="AN53" s="202"/>
      <c r="AO53" s="202"/>
      <c r="AP53" s="202"/>
      <c r="AQ53" s="202"/>
      <c r="AR53" s="202"/>
      <c r="AS53" s="202"/>
      <c r="AT53" s="202"/>
      <c r="AU53" s="202"/>
      <c r="AV53" s="202"/>
      <c r="AW53" s="202"/>
      <c r="AX53" s="202"/>
      <c r="AY53" s="202"/>
      <c r="AZ53" s="202"/>
      <c r="BA53" s="202"/>
      <c r="BB53" s="202"/>
      <c r="BC53" s="202"/>
      <c r="BD53" s="202"/>
      <c r="BE53" s="202"/>
      <c r="BF53" s="202"/>
      <c r="BG53" s="202"/>
      <c r="BH53" s="202"/>
      <c r="BI53" s="202"/>
      <c r="BJ53" s="202"/>
      <c r="BK53" s="202"/>
      <c r="BL53" s="202"/>
      <c r="BM53" s="202"/>
      <c r="BN53" s="202"/>
      <c r="BO53" s="202"/>
      <c r="BP53" s="202"/>
      <c r="BQ53"/>
      <c r="BR53"/>
      <c r="BS53"/>
      <c r="BT53"/>
      <c r="BU53"/>
      <c r="BV53"/>
      <c r="BW53"/>
      <c r="BX53"/>
      <c r="BY53"/>
      <c r="BZ53"/>
      <c r="CA53"/>
      <c r="CB53"/>
      <c r="CC53"/>
      <c r="CD53"/>
      <c r="CE53"/>
      <c r="CF53"/>
      <c r="CG53"/>
      <c r="CH53"/>
      <c r="CI53"/>
      <c r="CJ53"/>
      <c r="CK53"/>
      <c r="CL53"/>
      <c r="CM53"/>
      <c r="CN53"/>
      <c r="CO53"/>
      <c r="CP53"/>
      <c r="CQ53"/>
      <c r="CR53"/>
      <c r="CS53"/>
      <c r="CT53"/>
      <c r="CU53"/>
      <c r="CV53"/>
      <c r="CW53"/>
      <c r="CX53"/>
      <c r="CY53"/>
      <c r="CZ53"/>
      <c r="DA53"/>
    </row>
    <row r="54" spans="1:105">
      <c r="A54" s="223" t="s">
        <v>413</v>
      </c>
      <c r="B54" s="202"/>
      <c r="C54" s="202"/>
      <c r="D54" s="202"/>
      <c r="E54" s="202"/>
      <c r="F54" s="202"/>
      <c r="G54" s="202"/>
      <c r="H54" s="202"/>
      <c r="I54" s="202"/>
      <c r="J54" s="202"/>
      <c r="K54" s="202"/>
      <c r="L54" s="202"/>
      <c r="M54" s="202"/>
      <c r="N54" s="202"/>
      <c r="O54" s="202"/>
      <c r="P54" s="202"/>
      <c r="Q54" s="202"/>
      <c r="R54" s="202"/>
      <c r="S54" s="202"/>
      <c r="T54" s="202"/>
      <c r="U54" s="202"/>
      <c r="V54" s="202"/>
      <c r="W54" s="202"/>
      <c r="X54" s="202"/>
      <c r="Y54" s="202"/>
      <c r="Z54" s="202"/>
      <c r="AA54" s="202"/>
      <c r="AB54" s="202"/>
      <c r="AC54" s="202"/>
      <c r="AD54" s="202"/>
      <c r="AE54" s="202"/>
      <c r="AF54" s="202"/>
      <c r="AG54" s="202"/>
      <c r="AH54" s="202"/>
      <c r="AI54" s="202"/>
      <c r="AJ54" s="202"/>
      <c r="AK54" s="202"/>
      <c r="AL54" s="202"/>
      <c r="AM54" s="202"/>
      <c r="AN54" s="202"/>
      <c r="AO54" s="202"/>
      <c r="AP54" s="202"/>
      <c r="AQ54" s="202"/>
      <c r="AR54" s="202"/>
      <c r="AS54" s="202"/>
      <c r="AT54" s="202"/>
      <c r="AU54" s="202"/>
      <c r="AV54" s="202"/>
      <c r="AW54" s="202"/>
      <c r="AX54" s="202"/>
      <c r="AY54" s="202"/>
      <c r="AZ54" s="202"/>
      <c r="BA54" s="202"/>
      <c r="BB54" s="202"/>
      <c r="BC54" s="202"/>
      <c r="BD54" s="202"/>
      <c r="BE54" s="202"/>
      <c r="BF54" s="202"/>
      <c r="BG54" s="202"/>
      <c r="BH54" s="202"/>
      <c r="BI54" s="202"/>
      <c r="BJ54" s="202"/>
      <c r="BK54" s="202"/>
      <c r="BL54" s="202"/>
      <c r="BM54" s="202"/>
      <c r="BN54" s="202"/>
      <c r="BO54" s="202"/>
      <c r="BP54" s="202"/>
      <c r="BQ54"/>
      <c r="BR54"/>
      <c r="BS54"/>
      <c r="BT54"/>
      <c r="BU54"/>
      <c r="BV54"/>
      <c r="BW54"/>
      <c r="BX54"/>
      <c r="BY54"/>
      <c r="BZ54"/>
      <c r="CA54"/>
      <c r="CB54"/>
      <c r="CC54"/>
      <c r="CD54"/>
      <c r="CE54"/>
      <c r="CF54"/>
      <c r="CG54"/>
      <c r="CH54"/>
      <c r="CI54"/>
      <c r="CJ54"/>
      <c r="CK54"/>
      <c r="CL54"/>
      <c r="CM54"/>
      <c r="CN54"/>
      <c r="CO54"/>
      <c r="CP54"/>
      <c r="CQ54"/>
      <c r="CR54"/>
      <c r="CS54"/>
      <c r="CT54"/>
      <c r="CU54"/>
      <c r="CV54"/>
      <c r="CW54"/>
      <c r="CX54"/>
      <c r="CY54"/>
      <c r="CZ54"/>
      <c r="DA54"/>
    </row>
    <row r="55" spans="1:105">
      <c r="A55" s="223" t="s">
        <v>414</v>
      </c>
      <c r="B55" s="202"/>
      <c r="C55" s="202"/>
      <c r="D55" s="202"/>
      <c r="E55" s="202"/>
      <c r="F55" s="202"/>
      <c r="G55" s="202"/>
      <c r="H55" s="202"/>
      <c r="I55" s="202"/>
      <c r="J55" s="202"/>
      <c r="K55" s="202"/>
      <c r="L55" s="202"/>
      <c r="M55" s="202"/>
      <c r="N55" s="202"/>
      <c r="O55" s="202"/>
      <c r="P55" s="202"/>
      <c r="Q55" s="202"/>
      <c r="R55" s="202"/>
      <c r="S55" s="202"/>
      <c r="T55" s="202"/>
      <c r="U55" s="202"/>
      <c r="V55" s="202"/>
      <c r="W55" s="202"/>
      <c r="X55" s="202"/>
      <c r="Y55" s="202"/>
      <c r="Z55" s="202"/>
      <c r="AA55" s="202"/>
      <c r="AB55" s="202"/>
      <c r="AC55" s="202"/>
      <c r="AD55" s="202"/>
      <c r="AE55" s="202"/>
      <c r="AF55" s="202"/>
      <c r="AG55" s="202"/>
      <c r="AH55" s="202"/>
      <c r="AI55" s="202"/>
      <c r="AJ55" s="202"/>
      <c r="AK55" s="202"/>
      <c r="AL55" s="202"/>
      <c r="AM55" s="202"/>
      <c r="AN55" s="202"/>
      <c r="AO55" s="202"/>
      <c r="AP55" s="202"/>
      <c r="AQ55" s="202"/>
      <c r="AR55" s="202"/>
      <c r="AS55" s="202"/>
      <c r="AT55" s="202"/>
      <c r="AU55" s="202"/>
      <c r="AV55" s="202"/>
      <c r="AW55" s="202"/>
      <c r="AX55" s="202"/>
      <c r="AY55" s="202"/>
      <c r="AZ55" s="202"/>
      <c r="BA55" s="202"/>
      <c r="BB55" s="202"/>
      <c r="BC55" s="202"/>
      <c r="BD55" s="202"/>
      <c r="BE55" s="202"/>
      <c r="BF55" s="202"/>
      <c r="BG55" s="202"/>
      <c r="BH55" s="202"/>
      <c r="BI55" s="202"/>
      <c r="BJ55" s="202"/>
      <c r="BK55" s="202"/>
      <c r="BL55" s="202"/>
      <c r="BM55" s="202"/>
      <c r="BN55" s="202"/>
      <c r="BO55" s="202"/>
      <c r="BP55" s="202"/>
      <c r="BQ55"/>
      <c r="BR55"/>
      <c r="BS55"/>
      <c r="BT55"/>
      <c r="BU55"/>
      <c r="BV55"/>
      <c r="BW55"/>
      <c r="BX55"/>
      <c r="BY55"/>
      <c r="BZ55"/>
      <c r="CA55"/>
      <c r="CB55"/>
      <c r="CC55"/>
      <c r="CD55"/>
      <c r="CE55"/>
      <c r="CF55"/>
      <c r="CG55"/>
      <c r="CH55"/>
      <c r="CI55"/>
      <c r="CJ55"/>
      <c r="CK55"/>
      <c r="CL55"/>
      <c r="CM55"/>
      <c r="CN55"/>
      <c r="CO55"/>
      <c r="CP55"/>
      <c r="CQ55"/>
      <c r="CR55"/>
      <c r="CS55"/>
      <c r="CT55"/>
      <c r="CU55"/>
      <c r="CV55"/>
      <c r="CW55"/>
      <c r="CX55"/>
      <c r="CY55"/>
      <c r="CZ55"/>
      <c r="DA55"/>
    </row>
    <row r="56" spans="1:105">
      <c r="A56" s="223" t="s">
        <v>415</v>
      </c>
      <c r="B56" s="202"/>
      <c r="C56" s="202"/>
      <c r="D56" s="202"/>
      <c r="E56" s="202"/>
      <c r="F56" s="202"/>
      <c r="G56" s="202"/>
      <c r="H56" s="202"/>
      <c r="I56" s="202"/>
      <c r="J56" s="202"/>
      <c r="K56" s="202"/>
      <c r="L56" s="202"/>
      <c r="M56" s="202"/>
      <c r="N56" s="202"/>
      <c r="O56" s="202"/>
      <c r="P56" s="202"/>
      <c r="Q56" s="202"/>
      <c r="R56" s="202"/>
      <c r="S56" s="202"/>
      <c r="T56" s="202"/>
      <c r="U56" s="202"/>
      <c r="V56" s="202"/>
      <c r="W56" s="202"/>
      <c r="X56" s="202"/>
      <c r="Y56" s="202"/>
      <c r="Z56" s="202"/>
      <c r="AA56" s="202"/>
      <c r="AB56" s="202"/>
      <c r="AC56" s="202"/>
      <c r="AD56" s="202"/>
      <c r="AE56" s="202"/>
      <c r="AF56" s="202"/>
      <c r="AG56" s="202"/>
      <c r="AH56" s="202"/>
      <c r="AI56" s="202"/>
      <c r="AJ56" s="202"/>
      <c r="AK56" s="202"/>
      <c r="AL56" s="202"/>
      <c r="AM56" s="202"/>
      <c r="AN56" s="202"/>
      <c r="AO56" s="202"/>
      <c r="AP56" s="202"/>
      <c r="AQ56" s="202"/>
      <c r="AR56" s="202"/>
      <c r="AS56" s="202"/>
      <c r="AT56" s="202"/>
      <c r="AU56" s="202"/>
      <c r="AV56" s="202"/>
      <c r="AW56" s="202"/>
      <c r="AX56" s="202"/>
      <c r="AY56" s="202"/>
      <c r="AZ56" s="202"/>
      <c r="BA56" s="202"/>
      <c r="BB56" s="202"/>
      <c r="BC56" s="202"/>
      <c r="BD56" s="202"/>
      <c r="BE56" s="202"/>
      <c r="BF56" s="202"/>
      <c r="BG56" s="202"/>
      <c r="BH56" s="202"/>
      <c r="BI56" s="202"/>
      <c r="BJ56" s="202"/>
      <c r="BK56" s="202"/>
      <c r="BL56" s="202"/>
      <c r="BM56" s="202"/>
      <c r="BN56" s="202"/>
      <c r="BO56" s="202"/>
      <c r="BP56" s="202"/>
      <c r="BQ56"/>
      <c r="BR56"/>
      <c r="BS56"/>
      <c r="BT56"/>
      <c r="BU56"/>
      <c r="BV56"/>
      <c r="BW56"/>
      <c r="BX56"/>
      <c r="BY56"/>
      <c r="BZ56"/>
      <c r="CA56"/>
      <c r="CB56"/>
      <c r="CC56"/>
      <c r="CD56"/>
      <c r="CE56"/>
      <c r="CF56"/>
      <c r="CG56"/>
      <c r="CH56"/>
      <c r="CI56"/>
      <c r="CJ56"/>
      <c r="CK56"/>
      <c r="CL56"/>
      <c r="CM56"/>
      <c r="CN56"/>
      <c r="CO56"/>
      <c r="CP56"/>
      <c r="CQ56"/>
      <c r="CR56"/>
      <c r="CS56"/>
      <c r="CT56"/>
      <c r="CU56"/>
      <c r="CV56"/>
      <c r="CW56"/>
      <c r="CX56"/>
      <c r="CY56"/>
      <c r="CZ56"/>
      <c r="DA56"/>
    </row>
    <row r="57" spans="1:105">
      <c r="A57" s="223" t="s">
        <v>416</v>
      </c>
      <c r="B57" s="202"/>
      <c r="C57" s="202"/>
      <c r="D57" s="202"/>
      <c r="E57" s="202"/>
      <c r="F57" s="202"/>
      <c r="G57" s="202"/>
      <c r="H57" s="202"/>
      <c r="I57" s="202"/>
      <c r="J57" s="202"/>
      <c r="K57" s="202"/>
      <c r="L57" s="202"/>
      <c r="M57" s="202"/>
      <c r="N57" s="202"/>
      <c r="O57" s="202"/>
      <c r="P57" s="202"/>
      <c r="Q57" s="202"/>
      <c r="R57" s="202"/>
      <c r="S57" s="202"/>
      <c r="T57" s="202"/>
      <c r="U57" s="202"/>
      <c r="V57" s="202"/>
      <c r="W57" s="202"/>
      <c r="X57" s="202"/>
      <c r="Y57" s="202"/>
      <c r="Z57" s="202"/>
      <c r="AA57" s="202"/>
      <c r="AB57" s="202"/>
      <c r="AC57" s="202"/>
      <c r="AD57" s="202"/>
      <c r="AE57" s="202"/>
      <c r="AF57" s="202"/>
      <c r="AG57" s="202"/>
      <c r="AH57" s="202"/>
      <c r="AI57" s="202"/>
      <c r="AJ57" s="202"/>
      <c r="AK57" s="202"/>
      <c r="AL57" s="202"/>
      <c r="AM57" s="202"/>
      <c r="AN57" s="202"/>
      <c r="AO57" s="202"/>
      <c r="AP57" s="202"/>
      <c r="AQ57" s="202"/>
      <c r="AR57" s="202"/>
      <c r="AS57" s="202"/>
      <c r="AT57" s="202"/>
      <c r="AU57" s="202"/>
      <c r="AV57" s="202"/>
      <c r="AW57" s="202"/>
      <c r="AX57" s="202"/>
      <c r="AY57" s="202"/>
      <c r="AZ57" s="202"/>
      <c r="BA57" s="202"/>
      <c r="BB57" s="202"/>
      <c r="BC57" s="202"/>
      <c r="BD57" s="202"/>
      <c r="BE57" s="202"/>
      <c r="BF57" s="202"/>
      <c r="BG57" s="202"/>
      <c r="BH57" s="202"/>
      <c r="BI57" s="202"/>
      <c r="BJ57" s="202"/>
      <c r="BK57" s="202"/>
      <c r="BL57" s="202"/>
      <c r="BM57" s="202"/>
      <c r="BN57" s="202"/>
      <c r="BO57" s="202"/>
      <c r="BP57" s="202"/>
      <c r="BQ57"/>
      <c r="BR57"/>
      <c r="BS57"/>
      <c r="BT57"/>
      <c r="BU57"/>
      <c r="BV57"/>
      <c r="BW57"/>
      <c r="BX57"/>
      <c r="BY57"/>
      <c r="BZ57"/>
      <c r="CA57"/>
      <c r="CB57"/>
      <c r="CC57"/>
      <c r="CD57"/>
      <c r="CE57"/>
      <c r="CF57"/>
      <c r="CG57"/>
      <c r="CH57"/>
      <c r="CI57"/>
      <c r="CJ57"/>
      <c r="CK57"/>
      <c r="CL57"/>
      <c r="CM57"/>
      <c r="CN57"/>
      <c r="CO57"/>
      <c r="CP57"/>
      <c r="CQ57"/>
      <c r="CR57"/>
      <c r="CS57"/>
      <c r="CT57"/>
      <c r="CU57"/>
      <c r="CV57"/>
      <c r="CW57"/>
      <c r="CX57"/>
      <c r="CY57"/>
      <c r="CZ57"/>
      <c r="DA57"/>
    </row>
    <row r="58" spans="1:105">
      <c r="A58" s="223" t="s">
        <v>417</v>
      </c>
      <c r="B58" s="202"/>
      <c r="C58" s="202"/>
      <c r="D58" s="202"/>
      <c r="E58" s="202"/>
      <c r="F58" s="202"/>
      <c r="G58" s="202"/>
      <c r="H58" s="202"/>
      <c r="I58" s="202"/>
      <c r="J58" s="202"/>
      <c r="K58" s="202"/>
      <c r="L58" s="202"/>
      <c r="M58" s="202"/>
      <c r="N58" s="202"/>
      <c r="O58" s="202"/>
      <c r="P58" s="202"/>
      <c r="Q58" s="202"/>
      <c r="R58" s="202"/>
      <c r="S58" s="202"/>
      <c r="T58" s="202"/>
      <c r="U58" s="202"/>
      <c r="V58" s="202"/>
      <c r="W58" s="202"/>
      <c r="X58" s="202"/>
      <c r="Y58" s="202"/>
      <c r="Z58" s="202"/>
      <c r="AA58" s="202"/>
      <c r="AB58" s="202"/>
      <c r="AC58" s="202"/>
      <c r="AD58" s="202"/>
      <c r="AE58" s="202"/>
      <c r="AF58" s="202"/>
      <c r="AG58" s="202"/>
      <c r="AH58" s="202"/>
      <c r="AI58" s="202"/>
      <c r="AJ58" s="202"/>
      <c r="AK58" s="202"/>
      <c r="AL58" s="202"/>
      <c r="AM58" s="202"/>
      <c r="AN58" s="202"/>
      <c r="AO58" s="202"/>
      <c r="AP58" s="202"/>
      <c r="AQ58" s="202"/>
      <c r="AR58" s="202"/>
      <c r="AS58" s="202"/>
      <c r="AT58" s="202"/>
      <c r="AU58" s="202"/>
      <c r="AV58" s="202"/>
      <c r="AW58" s="202"/>
      <c r="AX58" s="202"/>
      <c r="AY58" s="202"/>
      <c r="AZ58" s="202"/>
      <c r="BA58" s="202"/>
      <c r="BB58" s="202"/>
      <c r="BC58" s="202"/>
      <c r="BD58" s="202"/>
      <c r="BE58" s="202"/>
      <c r="BF58" s="202"/>
      <c r="BG58" s="202"/>
      <c r="BH58" s="202"/>
      <c r="BI58" s="202"/>
      <c r="BJ58" s="202"/>
      <c r="BK58" s="202"/>
      <c r="BL58" s="202"/>
      <c r="BM58" s="202"/>
      <c r="BN58" s="202"/>
      <c r="BO58" s="202"/>
      <c r="BP58" s="202"/>
      <c r="BQ58"/>
      <c r="BR58"/>
      <c r="BS58"/>
      <c r="BT58"/>
      <c r="BU58"/>
      <c r="BV58"/>
      <c r="BW58"/>
      <c r="BX58"/>
      <c r="BY58"/>
      <c r="BZ58"/>
      <c r="CA58"/>
      <c r="CB58"/>
      <c r="CC58"/>
      <c r="CD58"/>
      <c r="CE58"/>
      <c r="CF58"/>
      <c r="CG58"/>
      <c r="CH58"/>
      <c r="CI58"/>
      <c r="CJ58"/>
      <c r="CK58"/>
      <c r="CL58"/>
      <c r="CM58"/>
      <c r="CN58"/>
      <c r="CO58"/>
      <c r="CP58"/>
      <c r="CQ58"/>
      <c r="CR58"/>
      <c r="CS58"/>
      <c r="CT58"/>
      <c r="CU58"/>
      <c r="CV58"/>
      <c r="CW58"/>
      <c r="CX58"/>
      <c r="CY58"/>
      <c r="CZ58"/>
      <c r="DA58"/>
    </row>
    <row r="59" spans="1:105">
      <c r="A59" s="201" t="s">
        <v>386</v>
      </c>
      <c r="B59" s="202"/>
      <c r="C59" s="202"/>
      <c r="D59" s="202"/>
      <c r="E59" s="202"/>
      <c r="F59" s="202"/>
      <c r="G59" s="202"/>
      <c r="H59" s="202"/>
      <c r="I59" s="202"/>
      <c r="J59" s="202"/>
      <c r="K59" s="202"/>
      <c r="L59" s="202"/>
      <c r="M59" s="202"/>
      <c r="N59" s="202"/>
      <c r="O59" s="202"/>
      <c r="P59" s="202"/>
      <c r="Q59" s="202"/>
      <c r="R59" s="202"/>
      <c r="S59" s="202"/>
      <c r="T59" s="202"/>
      <c r="U59" s="202"/>
      <c r="V59" s="202"/>
      <c r="W59" s="202"/>
      <c r="X59" s="202"/>
      <c r="Y59" s="202"/>
      <c r="Z59" s="202"/>
      <c r="AA59" s="202"/>
      <c r="AB59" s="202"/>
      <c r="AC59" s="202"/>
      <c r="AD59" s="202"/>
      <c r="AE59" s="202"/>
      <c r="AF59" s="202"/>
      <c r="AG59" s="202"/>
      <c r="AH59" s="202"/>
      <c r="AI59" s="202"/>
      <c r="AJ59" s="202"/>
      <c r="AK59" s="202"/>
      <c r="AL59" s="202"/>
      <c r="AM59" s="202"/>
      <c r="AN59" s="202"/>
      <c r="AO59" s="202"/>
      <c r="AP59" s="202"/>
      <c r="AQ59" s="202"/>
      <c r="AR59" s="202"/>
      <c r="AS59" s="202"/>
      <c r="AT59" s="202"/>
      <c r="AU59" s="202"/>
      <c r="AV59" s="202"/>
      <c r="AW59" s="202"/>
      <c r="AX59" s="202"/>
      <c r="AY59" s="202"/>
      <c r="AZ59" s="202"/>
      <c r="BA59" s="202"/>
      <c r="BB59" s="202"/>
      <c r="BC59" s="202"/>
      <c r="BD59" s="202"/>
      <c r="BE59" s="202"/>
      <c r="BF59" s="202"/>
      <c r="BG59" s="202"/>
      <c r="BH59" s="202"/>
      <c r="BI59" s="202"/>
      <c r="BJ59" s="202"/>
      <c r="BK59" s="202"/>
      <c r="BL59" s="202"/>
      <c r="BM59" s="202"/>
      <c r="BN59" s="202"/>
      <c r="BO59" s="202"/>
      <c r="BP59" s="202"/>
      <c r="BQ59"/>
      <c r="BR59"/>
      <c r="BS59"/>
      <c r="BT59"/>
      <c r="BU59"/>
      <c r="BV59"/>
      <c r="BW59"/>
      <c r="BX59"/>
      <c r="BY59"/>
      <c r="BZ59"/>
      <c r="CA59"/>
      <c r="CB59"/>
      <c r="CC59"/>
      <c r="CD59"/>
      <c r="CE59"/>
      <c r="CF59"/>
      <c r="CG59"/>
      <c r="CH59"/>
      <c r="CI59"/>
      <c r="CJ59"/>
      <c r="CK59"/>
      <c r="CL59"/>
      <c r="CM59"/>
      <c r="CN59"/>
      <c r="CO59"/>
      <c r="CP59"/>
      <c r="CQ59"/>
      <c r="CR59"/>
      <c r="CS59"/>
      <c r="CT59"/>
      <c r="CU59"/>
      <c r="CV59"/>
      <c r="CW59"/>
      <c r="CX59"/>
      <c r="CY59"/>
      <c r="CZ59"/>
      <c r="DA59"/>
    </row>
    <row r="60" spans="1:105">
      <c r="A60" s="223" t="s">
        <v>412</v>
      </c>
      <c r="B60" s="202"/>
      <c r="C60" s="202"/>
      <c r="D60" s="202"/>
      <c r="E60" s="202"/>
      <c r="F60" s="202"/>
      <c r="G60" s="202"/>
      <c r="H60" s="202"/>
      <c r="I60" s="202"/>
      <c r="J60" s="202"/>
      <c r="K60" s="202"/>
      <c r="L60" s="202"/>
      <c r="M60" s="202"/>
      <c r="N60" s="202"/>
      <c r="O60" s="202"/>
      <c r="P60" s="202"/>
      <c r="Q60" s="202"/>
      <c r="R60" s="202"/>
      <c r="S60" s="202"/>
      <c r="T60" s="202"/>
      <c r="U60" s="202"/>
      <c r="V60" s="202"/>
      <c r="W60" s="202"/>
      <c r="X60" s="202"/>
      <c r="Y60" s="202"/>
      <c r="Z60" s="202"/>
      <c r="AA60" s="202"/>
      <c r="AB60" s="202"/>
      <c r="AC60" s="202"/>
      <c r="AD60" s="202"/>
      <c r="AE60" s="202">
        <v>1</v>
      </c>
      <c r="AF60" s="202"/>
      <c r="AG60" s="202"/>
      <c r="AH60" s="202"/>
      <c r="AI60" s="202"/>
      <c r="AJ60" s="202"/>
      <c r="AK60" s="202"/>
      <c r="AL60" s="202">
        <v>1</v>
      </c>
      <c r="AM60" s="202"/>
      <c r="AN60" s="202"/>
      <c r="AO60" s="202"/>
      <c r="AP60" s="202"/>
      <c r="AQ60" s="202"/>
      <c r="AR60" s="202"/>
      <c r="AS60" s="202"/>
      <c r="AT60" s="202"/>
      <c r="AU60" s="202"/>
      <c r="AV60" s="202"/>
      <c r="AW60" s="202"/>
      <c r="AX60" s="202"/>
      <c r="AY60" s="202"/>
      <c r="AZ60" s="202"/>
      <c r="BA60" s="202"/>
      <c r="BB60" s="202"/>
      <c r="BC60" s="202"/>
      <c r="BD60" s="202"/>
      <c r="BE60" s="202"/>
      <c r="BF60" s="202"/>
      <c r="BG60" s="202"/>
      <c r="BH60" s="202"/>
      <c r="BI60" s="202"/>
      <c r="BJ60" s="202"/>
      <c r="BK60" s="202"/>
      <c r="BL60" s="202"/>
      <c r="BM60" s="202"/>
      <c r="BN60" s="202"/>
      <c r="BO60" s="202"/>
      <c r="BP60" s="202">
        <v>2</v>
      </c>
      <c r="BQ60"/>
      <c r="BR60"/>
      <c r="BS60"/>
      <c r="BT60"/>
      <c r="BU60"/>
      <c r="BV60"/>
      <c r="BW60"/>
      <c r="BX60"/>
      <c r="BY60"/>
      <c r="BZ60"/>
      <c r="CA60"/>
      <c r="CB60"/>
      <c r="CC60"/>
      <c r="CD60"/>
      <c r="CE60"/>
      <c r="CF60"/>
      <c r="CG60"/>
      <c r="CH60"/>
      <c r="CI60"/>
      <c r="CJ60"/>
      <c r="CK60"/>
      <c r="CL60"/>
      <c r="CM60"/>
      <c r="CN60"/>
      <c r="CO60"/>
      <c r="CP60"/>
      <c r="CQ60"/>
      <c r="CR60"/>
      <c r="CS60"/>
      <c r="CT60"/>
      <c r="CU60"/>
      <c r="CV60"/>
      <c r="CW60"/>
      <c r="CX60"/>
      <c r="CY60"/>
      <c r="CZ60"/>
      <c r="DA60"/>
    </row>
    <row r="61" spans="1:105">
      <c r="A61" s="223" t="s">
        <v>411</v>
      </c>
      <c r="B61" s="202"/>
      <c r="C61" s="202"/>
      <c r="D61" s="202"/>
      <c r="E61" s="202"/>
      <c r="F61" s="202"/>
      <c r="G61" s="202"/>
      <c r="H61" s="202"/>
      <c r="I61" s="202"/>
      <c r="J61" s="202"/>
      <c r="K61" s="202"/>
      <c r="L61" s="202"/>
      <c r="M61" s="202"/>
      <c r="N61" s="202"/>
      <c r="O61" s="202"/>
      <c r="P61" s="202"/>
      <c r="Q61" s="202"/>
      <c r="R61" s="202"/>
      <c r="S61" s="202"/>
      <c r="T61" s="202"/>
      <c r="U61" s="202"/>
      <c r="V61" s="202"/>
      <c r="W61" s="202"/>
      <c r="X61" s="202"/>
      <c r="Y61" s="202"/>
      <c r="Z61" s="202"/>
      <c r="AA61" s="202"/>
      <c r="AB61" s="202"/>
      <c r="AC61" s="202"/>
      <c r="AD61" s="202"/>
      <c r="AE61" s="202">
        <v>1</v>
      </c>
      <c r="AF61" s="202"/>
      <c r="AG61" s="202"/>
      <c r="AH61" s="202"/>
      <c r="AI61" s="202"/>
      <c r="AJ61" s="202"/>
      <c r="AK61" s="202"/>
      <c r="AL61" s="202">
        <v>1</v>
      </c>
      <c r="AM61" s="202"/>
      <c r="AN61" s="202"/>
      <c r="AO61" s="202"/>
      <c r="AP61" s="202"/>
      <c r="AQ61" s="202"/>
      <c r="AR61" s="202"/>
      <c r="AS61" s="202"/>
      <c r="AT61" s="202"/>
      <c r="AU61" s="202"/>
      <c r="AV61" s="202"/>
      <c r="AW61" s="202"/>
      <c r="AX61" s="202"/>
      <c r="AY61" s="202"/>
      <c r="AZ61" s="202"/>
      <c r="BA61" s="202"/>
      <c r="BB61" s="202"/>
      <c r="BC61" s="202"/>
      <c r="BD61" s="202"/>
      <c r="BE61" s="202"/>
      <c r="BF61" s="202"/>
      <c r="BG61" s="202"/>
      <c r="BH61" s="202"/>
      <c r="BI61" s="202"/>
      <c r="BJ61" s="202"/>
      <c r="BK61" s="202"/>
      <c r="BL61" s="202"/>
      <c r="BM61" s="202"/>
      <c r="BN61" s="202"/>
      <c r="BO61" s="202"/>
      <c r="BP61" s="202">
        <v>2</v>
      </c>
      <c r="BQ61"/>
      <c r="BR61"/>
      <c r="BS61"/>
      <c r="BT61"/>
      <c r="BU61"/>
      <c r="BV61"/>
      <c r="BW61"/>
      <c r="BX61"/>
      <c r="BY61"/>
      <c r="BZ61"/>
      <c r="CA61"/>
      <c r="CB61"/>
      <c r="CC61"/>
      <c r="CD61"/>
      <c r="CE61"/>
      <c r="CF61"/>
      <c r="CG61"/>
      <c r="CH61"/>
      <c r="CI61"/>
      <c r="CJ61"/>
      <c r="CK61"/>
      <c r="CL61"/>
      <c r="CM61"/>
      <c r="CN61"/>
      <c r="CO61"/>
      <c r="CP61"/>
      <c r="CQ61"/>
      <c r="CR61"/>
      <c r="CS61"/>
      <c r="CT61"/>
      <c r="CU61"/>
      <c r="CV61"/>
      <c r="CW61"/>
      <c r="CX61"/>
      <c r="CY61"/>
      <c r="CZ61"/>
      <c r="DA61"/>
    </row>
    <row r="62" spans="1:105">
      <c r="A62" s="223" t="s">
        <v>420</v>
      </c>
      <c r="B62" s="202"/>
      <c r="C62" s="202"/>
      <c r="D62" s="202"/>
      <c r="E62" s="202"/>
      <c r="F62" s="202"/>
      <c r="G62" s="202"/>
      <c r="H62" s="202"/>
      <c r="I62" s="202"/>
      <c r="J62" s="202"/>
      <c r="K62" s="202"/>
      <c r="L62" s="202"/>
      <c r="M62" s="202"/>
      <c r="N62" s="202"/>
      <c r="O62" s="202"/>
      <c r="P62" s="202"/>
      <c r="Q62" s="202"/>
      <c r="R62" s="202"/>
      <c r="S62" s="202"/>
      <c r="T62" s="202"/>
      <c r="U62" s="202"/>
      <c r="V62" s="202"/>
      <c r="W62" s="202"/>
      <c r="X62" s="202"/>
      <c r="Y62" s="202"/>
      <c r="Z62" s="202"/>
      <c r="AA62" s="202"/>
      <c r="AB62" s="202"/>
      <c r="AC62" s="202"/>
      <c r="AD62" s="202"/>
      <c r="AE62" s="202"/>
      <c r="AF62" s="202"/>
      <c r="AG62" s="202"/>
      <c r="AH62" s="202"/>
      <c r="AI62" s="202"/>
      <c r="AJ62" s="202"/>
      <c r="AK62" s="202"/>
      <c r="AL62" s="202">
        <v>1</v>
      </c>
      <c r="AM62" s="202"/>
      <c r="AN62" s="202"/>
      <c r="AO62" s="202"/>
      <c r="AP62" s="202"/>
      <c r="AQ62" s="202"/>
      <c r="AR62" s="202"/>
      <c r="AS62" s="202"/>
      <c r="AT62" s="202"/>
      <c r="AU62" s="202"/>
      <c r="AV62" s="202"/>
      <c r="AW62" s="202"/>
      <c r="AX62" s="202"/>
      <c r="AY62" s="202"/>
      <c r="AZ62" s="202"/>
      <c r="BA62" s="202"/>
      <c r="BB62" s="202"/>
      <c r="BC62" s="202"/>
      <c r="BD62" s="202"/>
      <c r="BE62" s="202"/>
      <c r="BF62" s="202"/>
      <c r="BG62" s="202"/>
      <c r="BH62" s="202"/>
      <c r="BI62" s="202"/>
      <c r="BJ62" s="202"/>
      <c r="BK62" s="202"/>
      <c r="BL62" s="202"/>
      <c r="BM62" s="202"/>
      <c r="BN62" s="202"/>
      <c r="BO62" s="202"/>
      <c r="BP62" s="202">
        <v>1</v>
      </c>
      <c r="BQ62"/>
      <c r="BR62"/>
      <c r="BS62"/>
      <c r="BT62"/>
      <c r="BU62"/>
      <c r="BV62"/>
      <c r="BW62"/>
      <c r="BX62"/>
      <c r="BY62"/>
      <c r="BZ62"/>
      <c r="CA62"/>
      <c r="CB62"/>
      <c r="CC62"/>
      <c r="CD62"/>
      <c r="CE62"/>
      <c r="CF62"/>
      <c r="CG62"/>
      <c r="CH62"/>
      <c r="CI62"/>
      <c r="CJ62"/>
      <c r="CK62"/>
      <c r="CL62"/>
      <c r="CM62"/>
      <c r="CN62"/>
      <c r="CO62"/>
      <c r="CP62"/>
      <c r="CQ62"/>
      <c r="CR62"/>
      <c r="CS62"/>
      <c r="CT62"/>
      <c r="CU62"/>
      <c r="CV62"/>
      <c r="CW62"/>
      <c r="CX62"/>
      <c r="CY62"/>
      <c r="CZ62"/>
      <c r="DA62"/>
    </row>
    <row r="63" spans="1:105">
      <c r="A63" s="223" t="s">
        <v>413</v>
      </c>
      <c r="B63" s="202"/>
      <c r="C63" s="202"/>
      <c r="D63" s="202"/>
      <c r="E63" s="202"/>
      <c r="F63" s="202"/>
      <c r="G63" s="202"/>
      <c r="H63" s="202"/>
      <c r="I63" s="202"/>
      <c r="J63" s="202"/>
      <c r="K63" s="202"/>
      <c r="L63" s="202"/>
      <c r="M63" s="202"/>
      <c r="N63" s="202"/>
      <c r="O63" s="202"/>
      <c r="P63" s="202"/>
      <c r="Q63" s="202"/>
      <c r="R63" s="202"/>
      <c r="S63" s="202"/>
      <c r="T63" s="202"/>
      <c r="U63" s="202"/>
      <c r="V63" s="202"/>
      <c r="W63" s="202"/>
      <c r="X63" s="202"/>
      <c r="Y63" s="202"/>
      <c r="Z63" s="202"/>
      <c r="AA63" s="202"/>
      <c r="AB63" s="202"/>
      <c r="AC63" s="202"/>
      <c r="AD63" s="202"/>
      <c r="AE63" s="202"/>
      <c r="AF63" s="202"/>
      <c r="AG63" s="202"/>
      <c r="AH63" s="202"/>
      <c r="AI63" s="202"/>
      <c r="AJ63" s="202"/>
      <c r="AK63" s="202"/>
      <c r="AL63" s="202">
        <v>1</v>
      </c>
      <c r="AM63" s="202"/>
      <c r="AN63" s="202"/>
      <c r="AO63" s="202"/>
      <c r="AP63" s="202"/>
      <c r="AQ63" s="202"/>
      <c r="AR63" s="202"/>
      <c r="AS63" s="202"/>
      <c r="AT63" s="202"/>
      <c r="AU63" s="202"/>
      <c r="AV63" s="202"/>
      <c r="AW63" s="202"/>
      <c r="AX63" s="202"/>
      <c r="AY63" s="202"/>
      <c r="AZ63" s="202"/>
      <c r="BA63" s="202"/>
      <c r="BB63" s="202"/>
      <c r="BC63" s="202"/>
      <c r="BD63" s="202"/>
      <c r="BE63" s="202"/>
      <c r="BF63" s="202"/>
      <c r="BG63" s="202"/>
      <c r="BH63" s="202"/>
      <c r="BI63" s="202"/>
      <c r="BJ63" s="202"/>
      <c r="BK63" s="202"/>
      <c r="BL63" s="202"/>
      <c r="BM63" s="202"/>
      <c r="BN63" s="202"/>
      <c r="BO63" s="202"/>
      <c r="BP63" s="202">
        <v>1</v>
      </c>
      <c r="BQ63"/>
      <c r="BR63"/>
      <c r="BS63"/>
      <c r="BT63"/>
      <c r="BU63"/>
      <c r="BV63"/>
      <c r="BW63"/>
      <c r="BX63"/>
      <c r="BY63"/>
      <c r="BZ63"/>
      <c r="CA63"/>
      <c r="CB63"/>
      <c r="CC63"/>
      <c r="CD63"/>
      <c r="CE63"/>
      <c r="CF63"/>
      <c r="CG63"/>
      <c r="CH63"/>
      <c r="CI63"/>
      <c r="CJ63"/>
      <c r="CK63"/>
      <c r="CL63"/>
      <c r="CM63"/>
      <c r="CN63"/>
      <c r="CO63"/>
      <c r="CP63"/>
      <c r="CQ63"/>
      <c r="CR63"/>
      <c r="CS63"/>
      <c r="CT63"/>
      <c r="CU63"/>
      <c r="CV63"/>
      <c r="CW63"/>
      <c r="CX63"/>
      <c r="CY63"/>
      <c r="CZ63"/>
      <c r="DA63"/>
    </row>
    <row r="64" spans="1:105">
      <c r="A64" s="223" t="s">
        <v>414</v>
      </c>
      <c r="B64" s="202"/>
      <c r="C64" s="202"/>
      <c r="D64" s="202"/>
      <c r="E64" s="202"/>
      <c r="F64" s="202"/>
      <c r="G64" s="202"/>
      <c r="H64" s="202"/>
      <c r="I64" s="202"/>
      <c r="J64" s="202"/>
      <c r="K64" s="202"/>
      <c r="L64" s="202"/>
      <c r="M64" s="202"/>
      <c r="N64" s="202"/>
      <c r="O64" s="202"/>
      <c r="P64" s="202"/>
      <c r="Q64" s="202"/>
      <c r="R64" s="202"/>
      <c r="S64" s="202"/>
      <c r="T64" s="202"/>
      <c r="U64" s="202"/>
      <c r="V64" s="202"/>
      <c r="W64" s="202"/>
      <c r="X64" s="202"/>
      <c r="Y64" s="202"/>
      <c r="Z64" s="202"/>
      <c r="AA64" s="202"/>
      <c r="AB64" s="202"/>
      <c r="AC64" s="202"/>
      <c r="AD64" s="202"/>
      <c r="AE64" s="202"/>
      <c r="AF64" s="202"/>
      <c r="AG64" s="202"/>
      <c r="AH64" s="202"/>
      <c r="AI64" s="202"/>
      <c r="AJ64" s="202"/>
      <c r="AK64" s="202"/>
      <c r="AL64" s="202">
        <v>1</v>
      </c>
      <c r="AM64" s="202"/>
      <c r="AN64" s="202"/>
      <c r="AO64" s="202"/>
      <c r="AP64" s="202"/>
      <c r="AQ64" s="202"/>
      <c r="AR64" s="202"/>
      <c r="AS64" s="202"/>
      <c r="AT64" s="202"/>
      <c r="AU64" s="202"/>
      <c r="AV64" s="202"/>
      <c r="AW64" s="202"/>
      <c r="AX64" s="202"/>
      <c r="AY64" s="202"/>
      <c r="AZ64" s="202"/>
      <c r="BA64" s="202"/>
      <c r="BB64" s="202"/>
      <c r="BC64" s="202"/>
      <c r="BD64" s="202"/>
      <c r="BE64" s="202"/>
      <c r="BF64" s="202"/>
      <c r="BG64" s="202"/>
      <c r="BH64" s="202"/>
      <c r="BI64" s="202"/>
      <c r="BJ64" s="202"/>
      <c r="BK64" s="202"/>
      <c r="BL64" s="202"/>
      <c r="BM64" s="202"/>
      <c r="BN64" s="202"/>
      <c r="BO64" s="202"/>
      <c r="BP64" s="202">
        <v>1</v>
      </c>
      <c r="BQ64"/>
      <c r="BR64"/>
      <c r="BS64"/>
      <c r="BT64"/>
      <c r="BU64"/>
      <c r="BV64"/>
      <c r="BW64"/>
      <c r="BX64"/>
      <c r="BY64"/>
      <c r="BZ64"/>
      <c r="CA64"/>
      <c r="CB64"/>
      <c r="CC64"/>
      <c r="CD64"/>
      <c r="CE64"/>
      <c r="CF64"/>
      <c r="CG64"/>
      <c r="CH64"/>
      <c r="CI64"/>
      <c r="CJ64"/>
      <c r="CK64"/>
      <c r="CL64"/>
      <c r="CM64"/>
      <c r="CN64"/>
      <c r="CO64"/>
      <c r="CP64"/>
      <c r="CQ64"/>
      <c r="CR64"/>
      <c r="CS64"/>
      <c r="CT64"/>
      <c r="CU64"/>
      <c r="CV64"/>
      <c r="CW64"/>
      <c r="CX64"/>
      <c r="CY64"/>
      <c r="CZ64"/>
      <c r="DA64"/>
    </row>
    <row r="65" spans="1:105">
      <c r="A65" s="223" t="s">
        <v>415</v>
      </c>
      <c r="B65" s="202"/>
      <c r="C65" s="202"/>
      <c r="D65" s="202"/>
      <c r="E65" s="202"/>
      <c r="F65" s="202"/>
      <c r="G65" s="202"/>
      <c r="H65" s="202"/>
      <c r="I65" s="202"/>
      <c r="J65" s="202"/>
      <c r="K65" s="202"/>
      <c r="L65" s="202"/>
      <c r="M65" s="202"/>
      <c r="N65" s="202"/>
      <c r="O65" s="202"/>
      <c r="P65" s="202"/>
      <c r="Q65" s="202"/>
      <c r="R65" s="202"/>
      <c r="S65" s="202"/>
      <c r="T65" s="202"/>
      <c r="U65" s="202"/>
      <c r="V65" s="202"/>
      <c r="W65" s="202"/>
      <c r="X65" s="202"/>
      <c r="Y65" s="202"/>
      <c r="Z65" s="202"/>
      <c r="AA65" s="202"/>
      <c r="AB65" s="202"/>
      <c r="AC65" s="202"/>
      <c r="AD65" s="202"/>
      <c r="AE65" s="202"/>
      <c r="AF65" s="202"/>
      <c r="AG65" s="202"/>
      <c r="AH65" s="202"/>
      <c r="AI65" s="202"/>
      <c r="AJ65" s="202"/>
      <c r="AK65" s="202"/>
      <c r="AL65" s="202"/>
      <c r="AM65" s="202"/>
      <c r="AN65" s="202"/>
      <c r="AO65" s="202"/>
      <c r="AP65" s="202"/>
      <c r="AQ65" s="202"/>
      <c r="AR65" s="202"/>
      <c r="AS65" s="202"/>
      <c r="AT65" s="202"/>
      <c r="AU65" s="202"/>
      <c r="AV65" s="202"/>
      <c r="AW65" s="202"/>
      <c r="AX65" s="202"/>
      <c r="AY65" s="202"/>
      <c r="AZ65" s="202"/>
      <c r="BA65" s="202"/>
      <c r="BB65" s="202"/>
      <c r="BC65" s="202"/>
      <c r="BD65" s="202"/>
      <c r="BE65" s="202"/>
      <c r="BF65" s="202"/>
      <c r="BG65" s="202"/>
      <c r="BH65" s="202"/>
      <c r="BI65" s="202"/>
      <c r="BJ65" s="202"/>
      <c r="BK65" s="202"/>
      <c r="BL65" s="202"/>
      <c r="BM65" s="202"/>
      <c r="BN65" s="202"/>
      <c r="BO65" s="202"/>
      <c r="BP65" s="202"/>
      <c r="BQ65"/>
      <c r="BR65"/>
      <c r="BS65"/>
      <c r="BT65"/>
      <c r="BU65"/>
      <c r="BV65"/>
      <c r="BW65"/>
      <c r="BX65"/>
      <c r="BY65"/>
      <c r="BZ65"/>
      <c r="CA65"/>
      <c r="CB65"/>
      <c r="CC65"/>
      <c r="CD65"/>
      <c r="CE65"/>
      <c r="CF65"/>
      <c r="CG65"/>
      <c r="CH65"/>
      <c r="CI65"/>
      <c r="CJ65"/>
      <c r="CK65"/>
      <c r="CL65"/>
      <c r="CM65"/>
      <c r="CN65"/>
      <c r="CO65"/>
      <c r="CP65"/>
      <c r="CQ65"/>
      <c r="CR65"/>
      <c r="CS65"/>
      <c r="CT65"/>
      <c r="CU65"/>
      <c r="CV65"/>
      <c r="CW65"/>
      <c r="CX65"/>
      <c r="CY65"/>
      <c r="CZ65"/>
      <c r="DA65"/>
    </row>
    <row r="66" spans="1:105">
      <c r="A66" s="223" t="s">
        <v>416</v>
      </c>
      <c r="B66" s="202"/>
      <c r="C66" s="202"/>
      <c r="D66" s="202"/>
      <c r="E66" s="202"/>
      <c r="F66" s="202"/>
      <c r="G66" s="202"/>
      <c r="H66" s="202"/>
      <c r="I66" s="202"/>
      <c r="J66" s="202"/>
      <c r="K66" s="202"/>
      <c r="L66" s="202"/>
      <c r="M66" s="202"/>
      <c r="N66" s="202"/>
      <c r="O66" s="202"/>
      <c r="P66" s="202"/>
      <c r="Q66" s="202"/>
      <c r="R66" s="202"/>
      <c r="S66" s="202"/>
      <c r="T66" s="202"/>
      <c r="U66" s="202"/>
      <c r="V66" s="202"/>
      <c r="W66" s="202"/>
      <c r="X66" s="202"/>
      <c r="Y66" s="202"/>
      <c r="Z66" s="202"/>
      <c r="AA66" s="202"/>
      <c r="AB66" s="202"/>
      <c r="AC66" s="202"/>
      <c r="AD66" s="202"/>
      <c r="AE66" s="202"/>
      <c r="AF66" s="202"/>
      <c r="AG66" s="202"/>
      <c r="AH66" s="202"/>
      <c r="AI66" s="202"/>
      <c r="AJ66" s="202"/>
      <c r="AK66" s="202"/>
      <c r="AL66" s="202"/>
      <c r="AM66" s="202"/>
      <c r="AN66" s="202"/>
      <c r="AO66" s="202"/>
      <c r="AP66" s="202"/>
      <c r="AQ66" s="202"/>
      <c r="AR66" s="202"/>
      <c r="AS66" s="202"/>
      <c r="AT66" s="202"/>
      <c r="AU66" s="202"/>
      <c r="AV66" s="202"/>
      <c r="AW66" s="202"/>
      <c r="AX66" s="202"/>
      <c r="AY66" s="202"/>
      <c r="AZ66" s="202"/>
      <c r="BA66" s="202"/>
      <c r="BB66" s="202"/>
      <c r="BC66" s="202"/>
      <c r="BD66" s="202"/>
      <c r="BE66" s="202"/>
      <c r="BF66" s="202"/>
      <c r="BG66" s="202"/>
      <c r="BH66" s="202"/>
      <c r="BI66" s="202"/>
      <c r="BJ66" s="202"/>
      <c r="BK66" s="202"/>
      <c r="BL66" s="202"/>
      <c r="BM66" s="202"/>
      <c r="BN66" s="202"/>
      <c r="BO66" s="202"/>
      <c r="BP66" s="202"/>
      <c r="BQ66"/>
      <c r="BR66"/>
      <c r="BS66"/>
      <c r="BT66"/>
      <c r="BU66"/>
      <c r="BV66"/>
      <c r="BW66"/>
      <c r="BX66"/>
      <c r="BY66"/>
      <c r="BZ66"/>
      <c r="CA66"/>
      <c r="CB66"/>
      <c r="CC66"/>
      <c r="CD66"/>
      <c r="CE66"/>
      <c r="CF66"/>
      <c r="CG66"/>
      <c r="CH66"/>
      <c r="CI66"/>
      <c r="CJ66"/>
      <c r="CK66"/>
      <c r="CL66"/>
      <c r="CM66"/>
      <c r="CN66"/>
      <c r="CO66"/>
      <c r="CP66"/>
      <c r="CQ66"/>
      <c r="CR66"/>
      <c r="CS66"/>
      <c r="CT66"/>
      <c r="CU66"/>
      <c r="CV66"/>
      <c r="CW66"/>
      <c r="CX66"/>
      <c r="CY66"/>
      <c r="CZ66"/>
      <c r="DA66"/>
    </row>
    <row r="67" spans="1:105">
      <c r="A67" s="223" t="s">
        <v>417</v>
      </c>
      <c r="B67" s="202"/>
      <c r="C67" s="202"/>
      <c r="D67" s="202"/>
      <c r="E67" s="202"/>
      <c r="F67" s="202"/>
      <c r="G67" s="202"/>
      <c r="H67" s="202"/>
      <c r="I67" s="202"/>
      <c r="J67" s="202"/>
      <c r="K67" s="202"/>
      <c r="L67" s="202"/>
      <c r="M67" s="202"/>
      <c r="N67" s="202"/>
      <c r="O67" s="202"/>
      <c r="P67" s="202"/>
      <c r="Q67" s="202"/>
      <c r="R67" s="202"/>
      <c r="S67" s="202"/>
      <c r="T67" s="202"/>
      <c r="U67" s="202"/>
      <c r="V67" s="202"/>
      <c r="W67" s="202"/>
      <c r="X67" s="202"/>
      <c r="Y67" s="202"/>
      <c r="Z67" s="202"/>
      <c r="AA67" s="202"/>
      <c r="AB67" s="202"/>
      <c r="AC67" s="202"/>
      <c r="AD67" s="202"/>
      <c r="AE67" s="202"/>
      <c r="AF67" s="202"/>
      <c r="AG67" s="202"/>
      <c r="AH67" s="202"/>
      <c r="AI67" s="202"/>
      <c r="AJ67" s="202"/>
      <c r="AK67" s="202"/>
      <c r="AL67" s="202"/>
      <c r="AM67" s="202"/>
      <c r="AN67" s="202"/>
      <c r="AO67" s="202"/>
      <c r="AP67" s="202"/>
      <c r="AQ67" s="202"/>
      <c r="AR67" s="202"/>
      <c r="AS67" s="202"/>
      <c r="AT67" s="202"/>
      <c r="AU67" s="202"/>
      <c r="AV67" s="202"/>
      <c r="AW67" s="202"/>
      <c r="AX67" s="202"/>
      <c r="AY67" s="202"/>
      <c r="AZ67" s="202"/>
      <c r="BA67" s="202"/>
      <c r="BB67" s="202"/>
      <c r="BC67" s="202"/>
      <c r="BD67" s="202"/>
      <c r="BE67" s="202"/>
      <c r="BF67" s="202"/>
      <c r="BG67" s="202"/>
      <c r="BH67" s="202"/>
      <c r="BI67" s="202"/>
      <c r="BJ67" s="202"/>
      <c r="BK67" s="202"/>
      <c r="BL67" s="202"/>
      <c r="BM67" s="202"/>
      <c r="BN67" s="202"/>
      <c r="BO67" s="202"/>
      <c r="BP67" s="202"/>
      <c r="BQ67"/>
      <c r="BR67"/>
      <c r="BS67"/>
      <c r="BT67"/>
      <c r="BU67"/>
      <c r="BV67"/>
      <c r="BW67"/>
      <c r="BX67"/>
      <c r="BY67"/>
      <c r="BZ67"/>
      <c r="CA67"/>
      <c r="CB67"/>
      <c r="CC67"/>
      <c r="CD67"/>
      <c r="CE67"/>
      <c r="CF67"/>
      <c r="CG67"/>
      <c r="CH67"/>
      <c r="CI67"/>
      <c r="CJ67"/>
      <c r="CK67"/>
      <c r="CL67"/>
      <c r="CM67"/>
      <c r="CN67"/>
      <c r="CO67"/>
      <c r="CP67"/>
      <c r="CQ67"/>
      <c r="CR67"/>
      <c r="CS67"/>
      <c r="CT67"/>
      <c r="CU67"/>
      <c r="CV67"/>
      <c r="CW67"/>
      <c r="CX67"/>
      <c r="CY67"/>
      <c r="CZ67"/>
      <c r="DA67"/>
    </row>
    <row r="68" spans="1:105">
      <c r="A68" s="201" t="s">
        <v>387</v>
      </c>
      <c r="B68" s="202"/>
      <c r="C68" s="202"/>
      <c r="D68" s="202"/>
      <c r="E68" s="202"/>
      <c r="F68" s="202"/>
      <c r="G68" s="202"/>
      <c r="H68" s="202"/>
      <c r="I68" s="202"/>
      <c r="J68" s="202"/>
      <c r="K68" s="202"/>
      <c r="L68" s="202"/>
      <c r="M68" s="202"/>
      <c r="N68" s="202"/>
      <c r="O68" s="202"/>
      <c r="P68" s="202"/>
      <c r="Q68" s="202"/>
      <c r="R68" s="202"/>
      <c r="S68" s="202"/>
      <c r="T68" s="202"/>
      <c r="U68" s="202"/>
      <c r="V68" s="202"/>
      <c r="W68" s="202"/>
      <c r="X68" s="202"/>
      <c r="Y68" s="202"/>
      <c r="Z68" s="202"/>
      <c r="AA68" s="202"/>
      <c r="AB68" s="202"/>
      <c r="AC68" s="202"/>
      <c r="AD68" s="202"/>
      <c r="AE68" s="202"/>
      <c r="AF68" s="202"/>
      <c r="AG68" s="202"/>
      <c r="AH68" s="202"/>
      <c r="AI68" s="202"/>
      <c r="AJ68" s="202"/>
      <c r="AK68" s="202"/>
      <c r="AL68" s="202"/>
      <c r="AM68" s="202"/>
      <c r="AN68" s="202"/>
      <c r="AO68" s="202"/>
      <c r="AP68" s="202"/>
      <c r="AQ68" s="202"/>
      <c r="AR68" s="202"/>
      <c r="AS68" s="202"/>
      <c r="AT68" s="202"/>
      <c r="AU68" s="202"/>
      <c r="AV68" s="202"/>
      <c r="AW68" s="202"/>
      <c r="AX68" s="202"/>
      <c r="AY68" s="202"/>
      <c r="AZ68" s="202"/>
      <c r="BA68" s="202"/>
      <c r="BB68" s="202"/>
      <c r="BC68" s="202"/>
      <c r="BD68" s="202"/>
      <c r="BE68" s="202"/>
      <c r="BF68" s="202"/>
      <c r="BG68" s="202"/>
      <c r="BH68" s="202"/>
      <c r="BI68" s="202"/>
      <c r="BJ68" s="202"/>
      <c r="BK68" s="202"/>
      <c r="BL68" s="202"/>
      <c r="BM68" s="202"/>
      <c r="BN68" s="202"/>
      <c r="BO68" s="202"/>
      <c r="BP68" s="202"/>
      <c r="BQ68"/>
      <c r="BR68"/>
      <c r="BS68"/>
      <c r="BT68"/>
      <c r="BU68"/>
      <c r="BV68"/>
      <c r="BW68"/>
      <c r="BX68"/>
      <c r="BY68"/>
      <c r="BZ68"/>
      <c r="CA68"/>
      <c r="CB68"/>
      <c r="CC68"/>
      <c r="CD68"/>
      <c r="CE68"/>
      <c r="CF68"/>
      <c r="CG68"/>
      <c r="CH68"/>
      <c r="CI68"/>
      <c r="CJ68"/>
      <c r="CK68"/>
      <c r="CL68"/>
      <c r="CM68"/>
      <c r="CN68"/>
      <c r="CO68"/>
      <c r="CP68"/>
      <c r="CQ68"/>
      <c r="CR68"/>
      <c r="CS68"/>
      <c r="CT68"/>
      <c r="CU68"/>
      <c r="CV68"/>
      <c r="CW68"/>
      <c r="CX68"/>
      <c r="CY68"/>
      <c r="CZ68"/>
      <c r="DA68"/>
    </row>
    <row r="69" spans="1:105">
      <c r="A69" s="223" t="s">
        <v>412</v>
      </c>
      <c r="B69" s="202"/>
      <c r="C69" s="202"/>
      <c r="D69" s="202"/>
      <c r="E69" s="202"/>
      <c r="F69" s="202"/>
      <c r="G69" s="202"/>
      <c r="H69" s="202"/>
      <c r="I69" s="202"/>
      <c r="J69" s="202"/>
      <c r="K69" s="202"/>
      <c r="L69" s="202"/>
      <c r="M69" s="202"/>
      <c r="N69" s="202"/>
      <c r="O69" s="202"/>
      <c r="P69" s="202"/>
      <c r="Q69" s="202"/>
      <c r="R69" s="202"/>
      <c r="S69" s="202"/>
      <c r="T69" s="202"/>
      <c r="U69" s="202"/>
      <c r="V69" s="202"/>
      <c r="W69" s="202"/>
      <c r="X69" s="202"/>
      <c r="Y69" s="202"/>
      <c r="Z69" s="202">
        <v>1</v>
      </c>
      <c r="AA69" s="202"/>
      <c r="AB69" s="202"/>
      <c r="AC69" s="202"/>
      <c r="AD69" s="202"/>
      <c r="AE69" s="202"/>
      <c r="AF69" s="202"/>
      <c r="AG69" s="202"/>
      <c r="AH69" s="202"/>
      <c r="AI69" s="202"/>
      <c r="AJ69" s="202"/>
      <c r="AK69" s="202">
        <v>1</v>
      </c>
      <c r="AL69" s="202"/>
      <c r="AM69" s="202">
        <v>1</v>
      </c>
      <c r="AN69" s="202"/>
      <c r="AO69" s="202"/>
      <c r="AP69" s="202"/>
      <c r="AQ69" s="202"/>
      <c r="AR69" s="202"/>
      <c r="AS69" s="202"/>
      <c r="AT69" s="202"/>
      <c r="AU69" s="202"/>
      <c r="AV69" s="202"/>
      <c r="AW69" s="202"/>
      <c r="AX69" s="202"/>
      <c r="AY69" s="202"/>
      <c r="AZ69" s="202"/>
      <c r="BA69" s="202"/>
      <c r="BB69" s="202"/>
      <c r="BC69" s="202"/>
      <c r="BD69" s="202"/>
      <c r="BE69" s="202"/>
      <c r="BF69" s="202"/>
      <c r="BG69" s="202"/>
      <c r="BH69" s="202"/>
      <c r="BI69" s="202"/>
      <c r="BJ69" s="202"/>
      <c r="BK69" s="202"/>
      <c r="BL69" s="202"/>
      <c r="BM69" s="202">
        <v>1</v>
      </c>
      <c r="BN69" s="202"/>
      <c r="BO69" s="202"/>
      <c r="BP69" s="202">
        <v>4</v>
      </c>
      <c r="BQ69"/>
      <c r="BR69"/>
      <c r="BS69"/>
      <c r="BT69"/>
      <c r="BU69"/>
      <c r="BV69"/>
      <c r="BW69"/>
      <c r="BX69"/>
      <c r="BY69"/>
      <c r="BZ69"/>
      <c r="CA69"/>
      <c r="CB69"/>
      <c r="CC69"/>
      <c r="CD69"/>
      <c r="CE69"/>
      <c r="CF69"/>
      <c r="CG69"/>
      <c r="CH69"/>
      <c r="CI69"/>
      <c r="CJ69"/>
      <c r="CK69"/>
      <c r="CL69"/>
      <c r="CM69"/>
      <c r="CN69"/>
      <c r="CO69"/>
      <c r="CP69"/>
      <c r="CQ69"/>
      <c r="CR69"/>
      <c r="CS69"/>
      <c r="CT69"/>
      <c r="CU69"/>
      <c r="CV69"/>
      <c r="CW69"/>
      <c r="CX69"/>
      <c r="CY69"/>
      <c r="CZ69"/>
      <c r="DA69"/>
    </row>
    <row r="70" spans="1:105">
      <c r="A70" s="223" t="s">
        <v>411</v>
      </c>
      <c r="B70" s="202"/>
      <c r="C70" s="202"/>
      <c r="D70" s="202"/>
      <c r="E70" s="202"/>
      <c r="F70" s="202"/>
      <c r="G70" s="202"/>
      <c r="H70" s="202"/>
      <c r="I70" s="202"/>
      <c r="J70" s="202"/>
      <c r="K70" s="202"/>
      <c r="L70" s="202"/>
      <c r="M70" s="202"/>
      <c r="N70" s="202"/>
      <c r="O70" s="202"/>
      <c r="P70" s="202"/>
      <c r="Q70" s="202"/>
      <c r="R70" s="202"/>
      <c r="S70" s="202"/>
      <c r="T70" s="202"/>
      <c r="U70" s="202"/>
      <c r="V70" s="202"/>
      <c r="W70" s="202"/>
      <c r="X70" s="202"/>
      <c r="Y70" s="202"/>
      <c r="Z70" s="202"/>
      <c r="AA70" s="202"/>
      <c r="AB70" s="202"/>
      <c r="AC70" s="202"/>
      <c r="AD70" s="202"/>
      <c r="AE70" s="202"/>
      <c r="AF70" s="202"/>
      <c r="AG70" s="202"/>
      <c r="AH70" s="202"/>
      <c r="AI70" s="202"/>
      <c r="AJ70" s="202"/>
      <c r="AK70" s="202">
        <v>1</v>
      </c>
      <c r="AL70" s="202"/>
      <c r="AM70" s="202"/>
      <c r="AN70" s="202"/>
      <c r="AO70" s="202"/>
      <c r="AP70" s="202"/>
      <c r="AQ70" s="202"/>
      <c r="AR70" s="202"/>
      <c r="AS70" s="202"/>
      <c r="AT70" s="202"/>
      <c r="AU70" s="202"/>
      <c r="AV70" s="202"/>
      <c r="AW70" s="202"/>
      <c r="AX70" s="202"/>
      <c r="AY70" s="202"/>
      <c r="AZ70" s="202"/>
      <c r="BA70" s="202"/>
      <c r="BB70" s="202"/>
      <c r="BC70" s="202"/>
      <c r="BD70" s="202"/>
      <c r="BE70" s="202"/>
      <c r="BF70" s="202"/>
      <c r="BG70" s="202"/>
      <c r="BH70" s="202"/>
      <c r="BI70" s="202"/>
      <c r="BJ70" s="202"/>
      <c r="BK70" s="202"/>
      <c r="BL70" s="202"/>
      <c r="BM70" s="202"/>
      <c r="BN70" s="202"/>
      <c r="BO70" s="202"/>
      <c r="BP70" s="202">
        <v>1</v>
      </c>
      <c r="BQ70"/>
      <c r="BR70"/>
      <c r="BS70"/>
      <c r="BT70"/>
      <c r="BU70"/>
      <c r="BV70"/>
      <c r="BW70"/>
      <c r="BX70"/>
      <c r="BY70"/>
      <c r="BZ70"/>
      <c r="CA70"/>
      <c r="CB70"/>
      <c r="CC70"/>
      <c r="CD70"/>
      <c r="CE70"/>
      <c r="CF70"/>
      <c r="CG70"/>
      <c r="CH70"/>
      <c r="CI70"/>
      <c r="CJ70"/>
      <c r="CK70"/>
      <c r="CL70"/>
      <c r="CM70"/>
      <c r="CN70"/>
      <c r="CO70"/>
      <c r="CP70"/>
      <c r="CQ70"/>
      <c r="CR70"/>
      <c r="CS70"/>
      <c r="CT70"/>
      <c r="CU70"/>
      <c r="CV70"/>
      <c r="CW70"/>
      <c r="CX70"/>
      <c r="CY70"/>
      <c r="CZ70"/>
      <c r="DA70"/>
    </row>
    <row r="71" spans="1:105">
      <c r="A71" s="223" t="s">
        <v>420</v>
      </c>
      <c r="B71" s="202"/>
      <c r="C71" s="202"/>
      <c r="D71" s="202"/>
      <c r="E71" s="202"/>
      <c r="F71" s="202"/>
      <c r="G71" s="202"/>
      <c r="H71" s="202"/>
      <c r="I71" s="202"/>
      <c r="J71" s="202"/>
      <c r="K71" s="202"/>
      <c r="L71" s="202"/>
      <c r="M71" s="202"/>
      <c r="N71" s="202"/>
      <c r="O71" s="202"/>
      <c r="P71" s="202"/>
      <c r="Q71" s="202"/>
      <c r="R71" s="202"/>
      <c r="S71" s="202"/>
      <c r="T71" s="202"/>
      <c r="U71" s="202"/>
      <c r="V71" s="202"/>
      <c r="W71" s="202"/>
      <c r="X71" s="202"/>
      <c r="Y71" s="202"/>
      <c r="Z71" s="202"/>
      <c r="AA71" s="202"/>
      <c r="AB71" s="202"/>
      <c r="AC71" s="202"/>
      <c r="AD71" s="202"/>
      <c r="AE71" s="202"/>
      <c r="AF71" s="202"/>
      <c r="AG71" s="202"/>
      <c r="AH71" s="202"/>
      <c r="AI71" s="202"/>
      <c r="AJ71" s="202"/>
      <c r="AK71" s="202">
        <v>1</v>
      </c>
      <c r="AL71" s="202"/>
      <c r="AM71" s="202"/>
      <c r="AN71" s="202"/>
      <c r="AO71" s="202"/>
      <c r="AP71" s="202"/>
      <c r="AQ71" s="202"/>
      <c r="AR71" s="202"/>
      <c r="AS71" s="202"/>
      <c r="AT71" s="202"/>
      <c r="AU71" s="202"/>
      <c r="AV71" s="202"/>
      <c r="AW71" s="202"/>
      <c r="AX71" s="202"/>
      <c r="AY71" s="202"/>
      <c r="AZ71" s="202"/>
      <c r="BA71" s="202"/>
      <c r="BB71" s="202"/>
      <c r="BC71" s="202"/>
      <c r="BD71" s="202"/>
      <c r="BE71" s="202"/>
      <c r="BF71" s="202"/>
      <c r="BG71" s="202"/>
      <c r="BH71" s="202"/>
      <c r="BI71" s="202"/>
      <c r="BJ71" s="202"/>
      <c r="BK71" s="202"/>
      <c r="BL71" s="202"/>
      <c r="BM71" s="202"/>
      <c r="BN71" s="202"/>
      <c r="BO71" s="202"/>
      <c r="BP71" s="202">
        <v>1</v>
      </c>
      <c r="BQ71"/>
      <c r="BR71"/>
      <c r="BS71"/>
      <c r="BT71"/>
      <c r="BU71"/>
      <c r="BV71"/>
      <c r="BW71"/>
      <c r="BX71"/>
      <c r="BY71"/>
      <c r="BZ71"/>
      <c r="CA71"/>
      <c r="CB71"/>
      <c r="CC71"/>
      <c r="CD71"/>
      <c r="CE71"/>
      <c r="CF71"/>
      <c r="CG71"/>
      <c r="CH71"/>
      <c r="CI71"/>
      <c r="CJ71"/>
      <c r="CK71"/>
      <c r="CL71"/>
      <c r="CM71"/>
      <c r="CN71"/>
      <c r="CO71"/>
      <c r="CP71"/>
      <c r="CQ71"/>
      <c r="CR71"/>
      <c r="CS71"/>
      <c r="CT71"/>
      <c r="CU71"/>
      <c r="CV71"/>
      <c r="CW71"/>
      <c r="CX71"/>
      <c r="CY71"/>
      <c r="CZ71"/>
      <c r="DA71"/>
    </row>
    <row r="72" spans="1:105">
      <c r="A72" s="223" t="s">
        <v>413</v>
      </c>
      <c r="B72" s="202"/>
      <c r="C72" s="202"/>
      <c r="D72" s="202"/>
      <c r="E72" s="202"/>
      <c r="F72" s="202"/>
      <c r="G72" s="202"/>
      <c r="H72" s="202"/>
      <c r="I72" s="202"/>
      <c r="J72" s="202"/>
      <c r="K72" s="202"/>
      <c r="L72" s="202"/>
      <c r="M72" s="202"/>
      <c r="N72" s="202"/>
      <c r="O72" s="202"/>
      <c r="P72" s="202"/>
      <c r="Q72" s="202"/>
      <c r="R72" s="202"/>
      <c r="S72" s="202"/>
      <c r="T72" s="202"/>
      <c r="U72" s="202"/>
      <c r="V72" s="202"/>
      <c r="W72" s="202"/>
      <c r="X72" s="202"/>
      <c r="Y72" s="202"/>
      <c r="Z72" s="202"/>
      <c r="AA72" s="202"/>
      <c r="AB72" s="202"/>
      <c r="AC72" s="202"/>
      <c r="AD72" s="202"/>
      <c r="AE72" s="202"/>
      <c r="AF72" s="202"/>
      <c r="AG72" s="202"/>
      <c r="AH72" s="202"/>
      <c r="AI72" s="202"/>
      <c r="AJ72" s="202"/>
      <c r="AK72" s="202">
        <v>1</v>
      </c>
      <c r="AL72" s="202"/>
      <c r="AM72" s="202"/>
      <c r="AN72" s="202"/>
      <c r="AO72" s="202"/>
      <c r="AP72" s="202"/>
      <c r="AQ72" s="202"/>
      <c r="AR72" s="202"/>
      <c r="AS72" s="202"/>
      <c r="AT72" s="202"/>
      <c r="AU72" s="202"/>
      <c r="AV72" s="202"/>
      <c r="AW72" s="202"/>
      <c r="AX72" s="202"/>
      <c r="AY72" s="202"/>
      <c r="AZ72" s="202"/>
      <c r="BA72" s="202"/>
      <c r="BB72" s="202"/>
      <c r="BC72" s="202"/>
      <c r="BD72" s="202"/>
      <c r="BE72" s="202"/>
      <c r="BF72" s="202"/>
      <c r="BG72" s="202"/>
      <c r="BH72" s="202"/>
      <c r="BI72" s="202"/>
      <c r="BJ72" s="202"/>
      <c r="BK72" s="202"/>
      <c r="BL72" s="202"/>
      <c r="BM72" s="202"/>
      <c r="BN72" s="202"/>
      <c r="BO72" s="202"/>
      <c r="BP72" s="202">
        <v>1</v>
      </c>
      <c r="BQ72"/>
      <c r="BR72"/>
      <c r="BS72"/>
      <c r="BT72"/>
      <c r="BU72"/>
      <c r="BV72"/>
      <c r="BW72"/>
      <c r="BX72"/>
      <c r="BY72"/>
      <c r="BZ72"/>
      <c r="CA72"/>
      <c r="CB72"/>
      <c r="CC72"/>
      <c r="CD72"/>
      <c r="CE72"/>
      <c r="CF72"/>
      <c r="CG72"/>
      <c r="CH72"/>
      <c r="CI72"/>
      <c r="CJ72"/>
      <c r="CK72"/>
      <c r="CL72"/>
      <c r="CM72"/>
      <c r="CN72"/>
      <c r="CO72"/>
      <c r="CP72"/>
      <c r="CQ72"/>
      <c r="CR72"/>
      <c r="CS72"/>
      <c r="CT72"/>
      <c r="CU72"/>
      <c r="CV72"/>
      <c r="CW72"/>
      <c r="CX72"/>
      <c r="CY72"/>
      <c r="CZ72"/>
      <c r="DA72"/>
    </row>
    <row r="73" spans="1:105">
      <c r="A73" s="223" t="s">
        <v>414</v>
      </c>
      <c r="B73" s="202"/>
      <c r="C73" s="202"/>
      <c r="D73" s="202"/>
      <c r="E73" s="202"/>
      <c r="F73" s="202"/>
      <c r="G73" s="202"/>
      <c r="H73" s="202"/>
      <c r="I73" s="202"/>
      <c r="J73" s="202"/>
      <c r="K73" s="202"/>
      <c r="L73" s="202"/>
      <c r="M73" s="202"/>
      <c r="N73" s="202"/>
      <c r="O73" s="202"/>
      <c r="P73" s="202"/>
      <c r="Q73" s="202"/>
      <c r="R73" s="202"/>
      <c r="S73" s="202"/>
      <c r="T73" s="202"/>
      <c r="U73" s="202"/>
      <c r="V73" s="202"/>
      <c r="W73" s="202"/>
      <c r="X73" s="202"/>
      <c r="Y73" s="202"/>
      <c r="Z73" s="202"/>
      <c r="AA73" s="202"/>
      <c r="AB73" s="202"/>
      <c r="AC73" s="202"/>
      <c r="AD73" s="202"/>
      <c r="AE73" s="202"/>
      <c r="AF73" s="202"/>
      <c r="AG73" s="202"/>
      <c r="AH73" s="202"/>
      <c r="AI73" s="202"/>
      <c r="AJ73" s="202"/>
      <c r="AK73" s="202"/>
      <c r="AL73" s="202"/>
      <c r="AM73" s="202"/>
      <c r="AN73" s="202"/>
      <c r="AO73" s="202"/>
      <c r="AP73" s="202"/>
      <c r="AQ73" s="202"/>
      <c r="AR73" s="202"/>
      <c r="AS73" s="202"/>
      <c r="AT73" s="202"/>
      <c r="AU73" s="202"/>
      <c r="AV73" s="202"/>
      <c r="AW73" s="202"/>
      <c r="AX73" s="202"/>
      <c r="AY73" s="202"/>
      <c r="AZ73" s="202"/>
      <c r="BA73" s="202"/>
      <c r="BB73" s="202"/>
      <c r="BC73" s="202"/>
      <c r="BD73" s="202"/>
      <c r="BE73" s="202"/>
      <c r="BF73" s="202"/>
      <c r="BG73" s="202"/>
      <c r="BH73" s="202"/>
      <c r="BI73" s="202"/>
      <c r="BJ73" s="202"/>
      <c r="BK73" s="202"/>
      <c r="BL73" s="202"/>
      <c r="BM73" s="202"/>
      <c r="BN73" s="202"/>
      <c r="BO73" s="202"/>
      <c r="BP73" s="202"/>
      <c r="BQ73"/>
      <c r="BR73"/>
      <c r="BS73"/>
      <c r="BT73"/>
      <c r="BU73"/>
      <c r="BV73"/>
      <c r="BW73"/>
      <c r="BX73"/>
      <c r="BY73"/>
      <c r="BZ73"/>
      <c r="CA73"/>
      <c r="CB73"/>
      <c r="CC73"/>
      <c r="CD73"/>
      <c r="CE73"/>
      <c r="CF73"/>
      <c r="CG73"/>
      <c r="CH73"/>
      <c r="CI73"/>
      <c r="CJ73"/>
      <c r="CK73"/>
      <c r="CL73"/>
      <c r="CM73"/>
      <c r="CN73"/>
      <c r="CO73"/>
      <c r="CP73"/>
      <c r="CQ73"/>
      <c r="CR73"/>
      <c r="CS73"/>
      <c r="CT73"/>
      <c r="CU73"/>
      <c r="CV73"/>
      <c r="CW73"/>
      <c r="CX73"/>
      <c r="CY73"/>
      <c r="CZ73"/>
      <c r="DA73"/>
    </row>
    <row r="74" spans="1:105">
      <c r="A74" s="223" t="s">
        <v>415</v>
      </c>
      <c r="B74" s="202"/>
      <c r="C74" s="202"/>
      <c r="D74" s="202"/>
      <c r="E74" s="202"/>
      <c r="F74" s="202"/>
      <c r="G74" s="202"/>
      <c r="H74" s="202"/>
      <c r="I74" s="202"/>
      <c r="J74" s="202"/>
      <c r="K74" s="202"/>
      <c r="L74" s="202"/>
      <c r="M74" s="202"/>
      <c r="N74" s="202"/>
      <c r="O74" s="202"/>
      <c r="P74" s="202"/>
      <c r="Q74" s="202"/>
      <c r="R74" s="202"/>
      <c r="S74" s="202"/>
      <c r="T74" s="202"/>
      <c r="U74" s="202"/>
      <c r="V74" s="202"/>
      <c r="W74" s="202"/>
      <c r="X74" s="202"/>
      <c r="Y74" s="202"/>
      <c r="Z74" s="202"/>
      <c r="AA74" s="202"/>
      <c r="AB74" s="202"/>
      <c r="AC74" s="202"/>
      <c r="AD74" s="202"/>
      <c r="AE74" s="202"/>
      <c r="AF74" s="202"/>
      <c r="AG74" s="202"/>
      <c r="AH74" s="202"/>
      <c r="AI74" s="202"/>
      <c r="AJ74" s="202"/>
      <c r="AK74" s="202"/>
      <c r="AL74" s="202"/>
      <c r="AM74" s="202"/>
      <c r="AN74" s="202"/>
      <c r="AO74" s="202"/>
      <c r="AP74" s="202"/>
      <c r="AQ74" s="202"/>
      <c r="AR74" s="202"/>
      <c r="AS74" s="202"/>
      <c r="AT74" s="202"/>
      <c r="AU74" s="202"/>
      <c r="AV74" s="202"/>
      <c r="AW74" s="202"/>
      <c r="AX74" s="202"/>
      <c r="AY74" s="202"/>
      <c r="AZ74" s="202"/>
      <c r="BA74" s="202"/>
      <c r="BB74" s="202"/>
      <c r="BC74" s="202"/>
      <c r="BD74" s="202"/>
      <c r="BE74" s="202"/>
      <c r="BF74" s="202"/>
      <c r="BG74" s="202"/>
      <c r="BH74" s="202"/>
      <c r="BI74" s="202"/>
      <c r="BJ74" s="202"/>
      <c r="BK74" s="202"/>
      <c r="BL74" s="202"/>
      <c r="BM74" s="202"/>
      <c r="BN74" s="202"/>
      <c r="BO74" s="202"/>
      <c r="BP74" s="202"/>
      <c r="BQ74"/>
      <c r="BR74"/>
      <c r="BS74"/>
      <c r="BT74"/>
      <c r="BU74"/>
      <c r="BV74"/>
      <c r="BW74"/>
      <c r="BX74"/>
      <c r="BY74"/>
      <c r="BZ74"/>
      <c r="CA74"/>
      <c r="CB74"/>
      <c r="CC74"/>
      <c r="CD74"/>
      <c r="CE74"/>
      <c r="CF74"/>
      <c r="CG74"/>
      <c r="CH74"/>
      <c r="CI74"/>
      <c r="CJ74"/>
      <c r="CK74"/>
      <c r="CL74"/>
      <c r="CM74"/>
      <c r="CN74"/>
      <c r="CO74"/>
      <c r="CP74"/>
      <c r="CQ74"/>
      <c r="CR74"/>
      <c r="CS74"/>
      <c r="CT74"/>
      <c r="CU74"/>
      <c r="CV74"/>
      <c r="CW74"/>
      <c r="CX74"/>
      <c r="CY74"/>
      <c r="CZ74"/>
      <c r="DA74"/>
    </row>
    <row r="75" spans="1:105">
      <c r="A75" s="223" t="s">
        <v>416</v>
      </c>
      <c r="B75" s="202"/>
      <c r="C75" s="202"/>
      <c r="D75" s="202"/>
      <c r="E75" s="202"/>
      <c r="F75" s="202"/>
      <c r="G75" s="202"/>
      <c r="H75" s="202"/>
      <c r="I75" s="202"/>
      <c r="J75" s="202"/>
      <c r="K75" s="202"/>
      <c r="L75" s="202"/>
      <c r="M75" s="202"/>
      <c r="N75" s="202"/>
      <c r="O75" s="202"/>
      <c r="P75" s="202"/>
      <c r="Q75" s="202"/>
      <c r="R75" s="202"/>
      <c r="S75" s="202"/>
      <c r="T75" s="202"/>
      <c r="U75" s="202"/>
      <c r="V75" s="202"/>
      <c r="W75" s="202"/>
      <c r="X75" s="202"/>
      <c r="Y75" s="202"/>
      <c r="Z75" s="202"/>
      <c r="AA75" s="202"/>
      <c r="AB75" s="202"/>
      <c r="AC75" s="202"/>
      <c r="AD75" s="202"/>
      <c r="AE75" s="202"/>
      <c r="AF75" s="202"/>
      <c r="AG75" s="202"/>
      <c r="AH75" s="202"/>
      <c r="AI75" s="202"/>
      <c r="AJ75" s="202"/>
      <c r="AK75" s="202"/>
      <c r="AL75" s="202"/>
      <c r="AM75" s="202"/>
      <c r="AN75" s="202"/>
      <c r="AO75" s="202"/>
      <c r="AP75" s="202"/>
      <c r="AQ75" s="202"/>
      <c r="AR75" s="202"/>
      <c r="AS75" s="202"/>
      <c r="AT75" s="202"/>
      <c r="AU75" s="202"/>
      <c r="AV75" s="202"/>
      <c r="AW75" s="202"/>
      <c r="AX75" s="202"/>
      <c r="AY75" s="202"/>
      <c r="AZ75" s="202"/>
      <c r="BA75" s="202"/>
      <c r="BB75" s="202"/>
      <c r="BC75" s="202"/>
      <c r="BD75" s="202"/>
      <c r="BE75" s="202"/>
      <c r="BF75" s="202"/>
      <c r="BG75" s="202"/>
      <c r="BH75" s="202"/>
      <c r="BI75" s="202"/>
      <c r="BJ75" s="202"/>
      <c r="BK75" s="202"/>
      <c r="BL75" s="202"/>
      <c r="BM75" s="202"/>
      <c r="BN75" s="202"/>
      <c r="BO75" s="202"/>
      <c r="BP75" s="202"/>
      <c r="BQ75"/>
      <c r="BR75"/>
      <c r="BS75"/>
      <c r="BT75"/>
      <c r="BU75"/>
      <c r="BV75"/>
      <c r="BW75"/>
      <c r="BX75"/>
      <c r="BY75"/>
      <c r="BZ75"/>
      <c r="CA75"/>
      <c r="CB75"/>
      <c r="CC75"/>
      <c r="CD75"/>
      <c r="CE75"/>
      <c r="CF75"/>
      <c r="CG75"/>
      <c r="CH75"/>
      <c r="CI75"/>
      <c r="CJ75"/>
      <c r="CK75"/>
      <c r="CL75"/>
      <c r="CM75"/>
      <c r="CN75"/>
      <c r="CO75"/>
      <c r="CP75"/>
      <c r="CQ75"/>
      <c r="CR75"/>
      <c r="CS75"/>
      <c r="CT75"/>
      <c r="CU75"/>
      <c r="CV75"/>
      <c r="CW75"/>
      <c r="CX75"/>
      <c r="CY75"/>
      <c r="CZ75"/>
      <c r="DA75"/>
    </row>
    <row r="76" spans="1:105">
      <c r="A76" s="223" t="s">
        <v>417</v>
      </c>
      <c r="B76" s="202"/>
      <c r="C76" s="202"/>
      <c r="D76" s="202"/>
      <c r="E76" s="202"/>
      <c r="F76" s="202"/>
      <c r="G76" s="202"/>
      <c r="H76" s="202"/>
      <c r="I76" s="202"/>
      <c r="J76" s="202"/>
      <c r="K76" s="202"/>
      <c r="L76" s="202"/>
      <c r="M76" s="202"/>
      <c r="N76" s="202"/>
      <c r="O76" s="202"/>
      <c r="P76" s="202"/>
      <c r="Q76" s="202"/>
      <c r="R76" s="202"/>
      <c r="S76" s="202"/>
      <c r="T76" s="202"/>
      <c r="U76" s="202"/>
      <c r="V76" s="202"/>
      <c r="W76" s="202"/>
      <c r="X76" s="202"/>
      <c r="Y76" s="202"/>
      <c r="Z76" s="202"/>
      <c r="AA76" s="202"/>
      <c r="AB76" s="202"/>
      <c r="AC76" s="202"/>
      <c r="AD76" s="202"/>
      <c r="AE76" s="202"/>
      <c r="AF76" s="202"/>
      <c r="AG76" s="202"/>
      <c r="AH76" s="202"/>
      <c r="AI76" s="202"/>
      <c r="AJ76" s="202"/>
      <c r="AK76" s="202"/>
      <c r="AL76" s="202"/>
      <c r="AM76" s="202"/>
      <c r="AN76" s="202"/>
      <c r="AO76" s="202"/>
      <c r="AP76" s="202"/>
      <c r="AQ76" s="202"/>
      <c r="AR76" s="202"/>
      <c r="AS76" s="202"/>
      <c r="AT76" s="202"/>
      <c r="AU76" s="202"/>
      <c r="AV76" s="202"/>
      <c r="AW76" s="202"/>
      <c r="AX76" s="202"/>
      <c r="AY76" s="202"/>
      <c r="AZ76" s="202"/>
      <c r="BA76" s="202"/>
      <c r="BB76" s="202"/>
      <c r="BC76" s="202"/>
      <c r="BD76" s="202"/>
      <c r="BE76" s="202"/>
      <c r="BF76" s="202"/>
      <c r="BG76" s="202"/>
      <c r="BH76" s="202"/>
      <c r="BI76" s="202"/>
      <c r="BJ76" s="202"/>
      <c r="BK76" s="202"/>
      <c r="BL76" s="202"/>
      <c r="BM76" s="202"/>
      <c r="BN76" s="202"/>
      <c r="BO76" s="202"/>
      <c r="BP76" s="202"/>
      <c r="BQ76"/>
      <c r="BR76"/>
      <c r="BS76"/>
      <c r="BT76"/>
      <c r="BU76"/>
      <c r="BV76"/>
      <c r="BW76"/>
      <c r="BX76"/>
      <c r="BY76"/>
      <c r="BZ76"/>
      <c r="CA76"/>
      <c r="CB76"/>
      <c r="CC76"/>
      <c r="CD76"/>
      <c r="CE76"/>
      <c r="CF76"/>
      <c r="CG76"/>
      <c r="CH76"/>
      <c r="CI76"/>
      <c r="CJ76"/>
      <c r="CK76"/>
      <c r="CL76"/>
      <c r="CM76"/>
      <c r="CN76"/>
      <c r="CO76"/>
      <c r="CP76"/>
      <c r="CQ76"/>
      <c r="CR76"/>
      <c r="CS76"/>
      <c r="CT76"/>
      <c r="CU76"/>
      <c r="CV76"/>
      <c r="CW76"/>
      <c r="CX76"/>
      <c r="CY76"/>
      <c r="CZ76"/>
      <c r="DA76"/>
    </row>
    <row r="77" spans="1:105">
      <c r="A77" s="201" t="s">
        <v>388</v>
      </c>
      <c r="B77" s="202"/>
      <c r="C77" s="202"/>
      <c r="D77" s="202"/>
      <c r="E77" s="202"/>
      <c r="F77" s="202"/>
      <c r="G77" s="202"/>
      <c r="H77" s="202"/>
      <c r="I77" s="202"/>
      <c r="J77" s="202"/>
      <c r="K77" s="202"/>
      <c r="L77" s="202"/>
      <c r="M77" s="202"/>
      <c r="N77" s="202"/>
      <c r="O77" s="202"/>
      <c r="P77" s="202"/>
      <c r="Q77" s="202"/>
      <c r="R77" s="202"/>
      <c r="S77" s="202"/>
      <c r="T77" s="202"/>
      <c r="U77" s="202"/>
      <c r="V77" s="202"/>
      <c r="W77" s="202"/>
      <c r="X77" s="202"/>
      <c r="Y77" s="202"/>
      <c r="Z77" s="202"/>
      <c r="AA77" s="202"/>
      <c r="AB77" s="202"/>
      <c r="AC77" s="202"/>
      <c r="AD77" s="202"/>
      <c r="AE77" s="202"/>
      <c r="AF77" s="202"/>
      <c r="AG77" s="202"/>
      <c r="AH77" s="202"/>
      <c r="AI77" s="202"/>
      <c r="AJ77" s="202"/>
      <c r="AK77" s="202"/>
      <c r="AL77" s="202"/>
      <c r="AM77" s="202"/>
      <c r="AN77" s="202"/>
      <c r="AO77" s="202"/>
      <c r="AP77" s="202"/>
      <c r="AQ77" s="202"/>
      <c r="AR77" s="202"/>
      <c r="AS77" s="202"/>
      <c r="AT77" s="202"/>
      <c r="AU77" s="202"/>
      <c r="AV77" s="202"/>
      <c r="AW77" s="202"/>
      <c r="AX77" s="202"/>
      <c r="AY77" s="202"/>
      <c r="AZ77" s="202"/>
      <c r="BA77" s="202"/>
      <c r="BB77" s="202"/>
      <c r="BC77" s="202"/>
      <c r="BD77" s="202"/>
      <c r="BE77" s="202"/>
      <c r="BF77" s="202"/>
      <c r="BG77" s="202"/>
      <c r="BH77" s="202"/>
      <c r="BI77" s="202"/>
      <c r="BJ77" s="202"/>
      <c r="BK77" s="202"/>
      <c r="BL77" s="202"/>
      <c r="BM77" s="202"/>
      <c r="BN77" s="202"/>
      <c r="BO77" s="202"/>
      <c r="BP77" s="202"/>
      <c r="BQ77"/>
      <c r="BR77"/>
      <c r="BS77"/>
      <c r="BT77"/>
      <c r="BU77"/>
      <c r="BV77"/>
      <c r="BW77"/>
      <c r="BX77"/>
      <c r="BY77"/>
      <c r="BZ77"/>
      <c r="CA77"/>
      <c r="CB77"/>
      <c r="CC77"/>
      <c r="CD77"/>
      <c r="CE77"/>
      <c r="CF77"/>
      <c r="CG77"/>
      <c r="CH77"/>
      <c r="CI77"/>
      <c r="CJ77"/>
      <c r="CK77"/>
      <c r="CL77"/>
      <c r="CM77"/>
      <c r="CN77"/>
      <c r="CO77"/>
      <c r="CP77"/>
      <c r="CQ77"/>
      <c r="CR77"/>
      <c r="CS77"/>
      <c r="CT77"/>
      <c r="CU77"/>
      <c r="CV77"/>
      <c r="CW77"/>
      <c r="CX77"/>
      <c r="CY77"/>
      <c r="CZ77"/>
      <c r="DA77"/>
    </row>
    <row r="78" spans="1:105">
      <c r="A78" s="223" t="s">
        <v>412</v>
      </c>
      <c r="B78" s="202">
        <v>24</v>
      </c>
      <c r="C78" s="202">
        <v>1</v>
      </c>
      <c r="D78" s="202">
        <v>1</v>
      </c>
      <c r="E78" s="202">
        <v>1</v>
      </c>
      <c r="F78" s="202">
        <v>1</v>
      </c>
      <c r="G78" s="202">
        <v>1</v>
      </c>
      <c r="H78" s="202"/>
      <c r="I78" s="202"/>
      <c r="J78" s="202"/>
      <c r="K78" s="202"/>
      <c r="L78" s="202"/>
      <c r="M78" s="202"/>
      <c r="N78" s="202"/>
      <c r="O78" s="202"/>
      <c r="P78" s="202"/>
      <c r="Q78" s="202"/>
      <c r="R78" s="202"/>
      <c r="S78" s="202"/>
      <c r="T78" s="202">
        <v>1</v>
      </c>
      <c r="U78" s="202">
        <v>1</v>
      </c>
      <c r="V78" s="202">
        <v>1</v>
      </c>
      <c r="W78" s="202">
        <v>1</v>
      </c>
      <c r="X78" s="202">
        <v>1</v>
      </c>
      <c r="Y78" s="202"/>
      <c r="Z78" s="202"/>
      <c r="AA78" s="202"/>
      <c r="AB78" s="202"/>
      <c r="AC78" s="202"/>
      <c r="AD78" s="202"/>
      <c r="AE78" s="202"/>
      <c r="AF78" s="202"/>
      <c r="AG78" s="202"/>
      <c r="AH78" s="202"/>
      <c r="AI78" s="202"/>
      <c r="AJ78" s="202"/>
      <c r="AK78" s="202"/>
      <c r="AL78" s="202"/>
      <c r="AM78" s="202"/>
      <c r="AN78" s="202">
        <v>1</v>
      </c>
      <c r="AO78" s="202">
        <v>1</v>
      </c>
      <c r="AP78" s="202">
        <v>1</v>
      </c>
      <c r="AQ78" s="202">
        <v>1</v>
      </c>
      <c r="AR78" s="202">
        <v>1</v>
      </c>
      <c r="AS78" s="202">
        <v>1</v>
      </c>
      <c r="AT78" s="202">
        <v>1</v>
      </c>
      <c r="AU78" s="202">
        <v>1</v>
      </c>
      <c r="AV78" s="202"/>
      <c r="AW78" s="202"/>
      <c r="AX78" s="202"/>
      <c r="AY78" s="202"/>
      <c r="AZ78" s="202"/>
      <c r="BA78" s="202">
        <v>1</v>
      </c>
      <c r="BB78" s="202"/>
      <c r="BC78" s="202"/>
      <c r="BD78" s="202"/>
      <c r="BE78" s="202"/>
      <c r="BF78" s="202"/>
      <c r="BG78" s="202">
        <v>1</v>
      </c>
      <c r="BH78" s="202">
        <v>1</v>
      </c>
      <c r="BI78" s="202">
        <v>1</v>
      </c>
      <c r="BJ78" s="202">
        <v>1</v>
      </c>
      <c r="BK78" s="202">
        <v>1</v>
      </c>
      <c r="BL78" s="202">
        <v>1</v>
      </c>
      <c r="BM78" s="202"/>
      <c r="BN78" s="202">
        <v>1</v>
      </c>
      <c r="BO78" s="202"/>
      <c r="BP78" s="202">
        <v>50</v>
      </c>
      <c r="BQ78"/>
      <c r="BR78"/>
      <c r="BS78"/>
      <c r="BT78"/>
      <c r="BU78"/>
      <c r="BV78"/>
      <c r="BW78"/>
      <c r="BX78"/>
      <c r="BY78"/>
      <c r="BZ78"/>
      <c r="CA78"/>
      <c r="CB78"/>
      <c r="CC78"/>
      <c r="CD78"/>
      <c r="CE78"/>
      <c r="CF78"/>
      <c r="CG78"/>
      <c r="CH78"/>
      <c r="CI78"/>
      <c r="CJ78"/>
      <c r="CK78"/>
      <c r="CL78"/>
      <c r="CM78"/>
      <c r="CN78"/>
      <c r="CO78"/>
      <c r="CP78"/>
      <c r="CQ78"/>
      <c r="CR78"/>
      <c r="CS78"/>
      <c r="CT78"/>
      <c r="CU78"/>
      <c r="CV78"/>
      <c r="CW78"/>
      <c r="CX78"/>
      <c r="CY78"/>
      <c r="CZ78"/>
      <c r="DA78"/>
    </row>
    <row r="79" spans="1:105">
      <c r="A79" s="223" t="s">
        <v>411</v>
      </c>
      <c r="B79" s="202">
        <v>12</v>
      </c>
      <c r="C79" s="202"/>
      <c r="D79" s="202"/>
      <c r="E79" s="202"/>
      <c r="F79" s="202"/>
      <c r="G79" s="202"/>
      <c r="H79" s="202"/>
      <c r="I79" s="202"/>
      <c r="J79" s="202"/>
      <c r="K79" s="202"/>
      <c r="L79" s="202"/>
      <c r="M79" s="202"/>
      <c r="N79" s="202"/>
      <c r="O79" s="202"/>
      <c r="P79" s="202"/>
      <c r="Q79" s="202"/>
      <c r="R79" s="202"/>
      <c r="S79" s="202"/>
      <c r="T79" s="202">
        <v>1</v>
      </c>
      <c r="U79" s="202">
        <v>1</v>
      </c>
      <c r="V79" s="202"/>
      <c r="W79" s="202"/>
      <c r="X79" s="202">
        <v>1</v>
      </c>
      <c r="Y79" s="202"/>
      <c r="Z79" s="202"/>
      <c r="AA79" s="202"/>
      <c r="AB79" s="202"/>
      <c r="AC79" s="202"/>
      <c r="AD79" s="202"/>
      <c r="AE79" s="202"/>
      <c r="AF79" s="202"/>
      <c r="AG79" s="202"/>
      <c r="AH79" s="202"/>
      <c r="AI79" s="202"/>
      <c r="AJ79" s="202"/>
      <c r="AK79" s="202"/>
      <c r="AL79" s="202"/>
      <c r="AM79" s="202"/>
      <c r="AN79" s="202">
        <v>1</v>
      </c>
      <c r="AO79" s="202">
        <v>1</v>
      </c>
      <c r="AP79" s="202"/>
      <c r="AQ79" s="202"/>
      <c r="AR79" s="202"/>
      <c r="AS79" s="202">
        <v>1</v>
      </c>
      <c r="AT79" s="202"/>
      <c r="AU79" s="202"/>
      <c r="AV79" s="202"/>
      <c r="AW79" s="202"/>
      <c r="AX79" s="202"/>
      <c r="AY79" s="202"/>
      <c r="AZ79" s="202"/>
      <c r="BA79" s="202">
        <v>1</v>
      </c>
      <c r="BB79" s="202"/>
      <c r="BC79" s="202"/>
      <c r="BD79" s="202"/>
      <c r="BE79" s="202"/>
      <c r="BF79" s="202"/>
      <c r="BG79" s="202">
        <v>1</v>
      </c>
      <c r="BH79" s="202"/>
      <c r="BI79" s="202"/>
      <c r="BJ79" s="202"/>
      <c r="BK79" s="202">
        <v>1</v>
      </c>
      <c r="BL79" s="202"/>
      <c r="BM79" s="202"/>
      <c r="BN79" s="202"/>
      <c r="BO79" s="202"/>
      <c r="BP79" s="202">
        <v>21</v>
      </c>
      <c r="BQ79"/>
      <c r="BR79"/>
      <c r="BS79"/>
      <c r="BT79"/>
      <c r="BU79"/>
      <c r="BV79"/>
      <c r="BW79"/>
      <c r="BX79"/>
      <c r="BY79"/>
      <c r="BZ79"/>
      <c r="CA79"/>
      <c r="CB79"/>
      <c r="CC79"/>
      <c r="CD79"/>
      <c r="CE79"/>
      <c r="CF79"/>
      <c r="CG79"/>
      <c r="CH79"/>
      <c r="CI79"/>
      <c r="CJ79"/>
      <c r="CK79"/>
      <c r="CL79"/>
      <c r="CM79"/>
      <c r="CN79"/>
      <c r="CO79"/>
      <c r="CP79"/>
      <c r="CQ79"/>
      <c r="CR79"/>
      <c r="CS79"/>
      <c r="CT79"/>
      <c r="CU79"/>
      <c r="CV79"/>
      <c r="CW79"/>
      <c r="CX79"/>
      <c r="CY79"/>
      <c r="CZ79"/>
      <c r="DA79"/>
    </row>
    <row r="80" spans="1:105">
      <c r="A80" s="223" t="s">
        <v>420</v>
      </c>
      <c r="B80" s="202">
        <v>4</v>
      </c>
      <c r="C80" s="202"/>
      <c r="D80" s="202"/>
      <c r="E80" s="202"/>
      <c r="F80" s="202"/>
      <c r="G80" s="202"/>
      <c r="H80" s="202"/>
      <c r="I80" s="202"/>
      <c r="J80" s="202"/>
      <c r="K80" s="202"/>
      <c r="L80" s="202"/>
      <c r="M80" s="202"/>
      <c r="N80" s="202"/>
      <c r="O80" s="202"/>
      <c r="P80" s="202"/>
      <c r="Q80" s="202"/>
      <c r="R80" s="202"/>
      <c r="S80" s="202"/>
      <c r="T80" s="202"/>
      <c r="U80" s="202"/>
      <c r="V80" s="202"/>
      <c r="W80" s="202"/>
      <c r="X80" s="202">
        <v>1</v>
      </c>
      <c r="Y80" s="202"/>
      <c r="Z80" s="202"/>
      <c r="AA80" s="202"/>
      <c r="AB80" s="202"/>
      <c r="AC80" s="202"/>
      <c r="AD80" s="202"/>
      <c r="AE80" s="202"/>
      <c r="AF80" s="202"/>
      <c r="AG80" s="202"/>
      <c r="AH80" s="202"/>
      <c r="AI80" s="202"/>
      <c r="AJ80" s="202"/>
      <c r="AK80" s="202"/>
      <c r="AL80" s="202"/>
      <c r="AM80" s="202"/>
      <c r="AN80" s="202">
        <v>1</v>
      </c>
      <c r="AO80" s="202"/>
      <c r="AP80" s="202"/>
      <c r="AQ80" s="202"/>
      <c r="AR80" s="202"/>
      <c r="AS80" s="202">
        <v>1</v>
      </c>
      <c r="AT80" s="202"/>
      <c r="AU80" s="202"/>
      <c r="AV80" s="202"/>
      <c r="AW80" s="202"/>
      <c r="AX80" s="202"/>
      <c r="AY80" s="202"/>
      <c r="AZ80" s="202"/>
      <c r="BA80" s="202"/>
      <c r="BB80" s="202"/>
      <c r="BC80" s="202"/>
      <c r="BD80" s="202"/>
      <c r="BE80" s="202"/>
      <c r="BF80" s="202"/>
      <c r="BG80" s="202"/>
      <c r="BH80" s="202"/>
      <c r="BI80" s="202"/>
      <c r="BJ80" s="202"/>
      <c r="BK80" s="202">
        <v>1</v>
      </c>
      <c r="BL80" s="202"/>
      <c r="BM80" s="202"/>
      <c r="BN80" s="202"/>
      <c r="BO80" s="202"/>
      <c r="BP80" s="202">
        <v>8</v>
      </c>
      <c r="BQ80"/>
      <c r="BR80"/>
      <c r="BS80"/>
      <c r="BT80"/>
      <c r="BU80"/>
      <c r="BV80"/>
      <c r="BW80"/>
      <c r="BX80"/>
      <c r="BY80"/>
      <c r="BZ80"/>
      <c r="CA80"/>
      <c r="CB80"/>
      <c r="CC80"/>
      <c r="CD80"/>
      <c r="CE80"/>
      <c r="CF80"/>
      <c r="CG80"/>
      <c r="CH80"/>
      <c r="CI80"/>
      <c r="CJ80"/>
      <c r="CK80"/>
      <c r="CL80"/>
      <c r="CM80"/>
      <c r="CN80"/>
      <c r="CO80"/>
      <c r="CP80"/>
      <c r="CQ80"/>
      <c r="CR80"/>
      <c r="CS80"/>
      <c r="CT80"/>
      <c r="CU80"/>
      <c r="CV80"/>
      <c r="CW80"/>
      <c r="CX80"/>
      <c r="CY80"/>
      <c r="CZ80"/>
      <c r="DA80"/>
    </row>
    <row r="81" spans="1:105">
      <c r="A81" s="223" t="s">
        <v>413</v>
      </c>
      <c r="B81" s="202">
        <v>2</v>
      </c>
      <c r="C81" s="202"/>
      <c r="D81" s="202"/>
      <c r="E81" s="202"/>
      <c r="F81" s="202"/>
      <c r="G81" s="202"/>
      <c r="H81" s="202"/>
      <c r="I81" s="202"/>
      <c r="J81" s="202"/>
      <c r="K81" s="202"/>
      <c r="L81" s="202"/>
      <c r="M81" s="202"/>
      <c r="N81" s="202"/>
      <c r="O81" s="202"/>
      <c r="P81" s="202"/>
      <c r="Q81" s="202"/>
      <c r="R81" s="202"/>
      <c r="S81" s="202"/>
      <c r="T81" s="202"/>
      <c r="U81" s="202"/>
      <c r="V81" s="202"/>
      <c r="W81" s="202"/>
      <c r="X81" s="202">
        <v>1</v>
      </c>
      <c r="Y81" s="202"/>
      <c r="Z81" s="202"/>
      <c r="AA81" s="202"/>
      <c r="AB81" s="202"/>
      <c r="AC81" s="202"/>
      <c r="AD81" s="202"/>
      <c r="AE81" s="202"/>
      <c r="AF81" s="202"/>
      <c r="AG81" s="202"/>
      <c r="AH81" s="202"/>
      <c r="AI81" s="202"/>
      <c r="AJ81" s="202"/>
      <c r="AK81" s="202"/>
      <c r="AL81" s="202"/>
      <c r="AM81" s="202"/>
      <c r="AN81" s="202">
        <v>1</v>
      </c>
      <c r="AO81" s="202"/>
      <c r="AP81" s="202"/>
      <c r="AQ81" s="202"/>
      <c r="AR81" s="202"/>
      <c r="AS81" s="202"/>
      <c r="AT81" s="202"/>
      <c r="AU81" s="202"/>
      <c r="AV81" s="202"/>
      <c r="AW81" s="202"/>
      <c r="AX81" s="202"/>
      <c r="AY81" s="202"/>
      <c r="AZ81" s="202"/>
      <c r="BA81" s="202"/>
      <c r="BB81" s="202"/>
      <c r="BC81" s="202"/>
      <c r="BD81" s="202"/>
      <c r="BE81" s="202"/>
      <c r="BF81" s="202"/>
      <c r="BG81" s="202"/>
      <c r="BH81" s="202"/>
      <c r="BI81" s="202"/>
      <c r="BJ81" s="202"/>
      <c r="BK81" s="202"/>
      <c r="BL81" s="202"/>
      <c r="BM81" s="202"/>
      <c r="BN81" s="202"/>
      <c r="BO81" s="202"/>
      <c r="BP81" s="202">
        <v>4</v>
      </c>
      <c r="BQ81"/>
      <c r="BR81"/>
      <c r="BS81"/>
      <c r="BT81"/>
      <c r="BU81"/>
      <c r="BV81"/>
      <c r="BW81"/>
      <c r="BX81"/>
      <c r="BY81"/>
      <c r="BZ81"/>
      <c r="CA81"/>
      <c r="CB81"/>
      <c r="CC81"/>
      <c r="CD81"/>
      <c r="CE81"/>
      <c r="CF81"/>
      <c r="CG81"/>
      <c r="CH81"/>
      <c r="CI81"/>
      <c r="CJ81"/>
      <c r="CK81"/>
      <c r="CL81"/>
      <c r="CM81"/>
      <c r="CN81"/>
      <c r="CO81"/>
      <c r="CP81"/>
      <c r="CQ81"/>
      <c r="CR81"/>
      <c r="CS81"/>
      <c r="CT81"/>
      <c r="CU81"/>
      <c r="CV81"/>
      <c r="CW81"/>
      <c r="CX81"/>
      <c r="CY81"/>
      <c r="CZ81"/>
      <c r="DA81"/>
    </row>
    <row r="82" spans="1:105">
      <c r="A82" s="223" t="s">
        <v>414</v>
      </c>
      <c r="B82" s="202">
        <v>1</v>
      </c>
      <c r="C82" s="202"/>
      <c r="D82" s="202"/>
      <c r="E82" s="202"/>
      <c r="F82" s="202"/>
      <c r="G82" s="202"/>
      <c r="H82" s="202"/>
      <c r="I82" s="202"/>
      <c r="J82" s="202"/>
      <c r="K82" s="202"/>
      <c r="L82" s="202"/>
      <c r="M82" s="202"/>
      <c r="N82" s="202"/>
      <c r="O82" s="202"/>
      <c r="P82" s="202"/>
      <c r="Q82" s="202"/>
      <c r="R82" s="202"/>
      <c r="S82" s="202"/>
      <c r="T82" s="202"/>
      <c r="U82" s="202"/>
      <c r="V82" s="202"/>
      <c r="W82" s="202"/>
      <c r="X82" s="202"/>
      <c r="Y82" s="202"/>
      <c r="Z82" s="202"/>
      <c r="AA82" s="202"/>
      <c r="AB82" s="202"/>
      <c r="AC82" s="202"/>
      <c r="AD82" s="202"/>
      <c r="AE82" s="202"/>
      <c r="AF82" s="202"/>
      <c r="AG82" s="202"/>
      <c r="AH82" s="202"/>
      <c r="AI82" s="202"/>
      <c r="AJ82" s="202"/>
      <c r="AK82" s="202"/>
      <c r="AL82" s="202"/>
      <c r="AM82" s="202"/>
      <c r="AN82" s="202">
        <v>1</v>
      </c>
      <c r="AO82" s="202"/>
      <c r="AP82" s="202"/>
      <c r="AQ82" s="202"/>
      <c r="AR82" s="202"/>
      <c r="AS82" s="202"/>
      <c r="AT82" s="202"/>
      <c r="AU82" s="202"/>
      <c r="AV82" s="202"/>
      <c r="AW82" s="202"/>
      <c r="AX82" s="202"/>
      <c r="AY82" s="202"/>
      <c r="AZ82" s="202"/>
      <c r="BA82" s="202"/>
      <c r="BB82" s="202"/>
      <c r="BC82" s="202"/>
      <c r="BD82" s="202"/>
      <c r="BE82" s="202"/>
      <c r="BF82" s="202"/>
      <c r="BG82" s="202"/>
      <c r="BH82" s="202"/>
      <c r="BI82" s="202"/>
      <c r="BJ82" s="202"/>
      <c r="BK82" s="202"/>
      <c r="BL82" s="202"/>
      <c r="BM82" s="202"/>
      <c r="BN82" s="202"/>
      <c r="BO82" s="202"/>
      <c r="BP82" s="202">
        <v>2</v>
      </c>
      <c r="BQ82"/>
      <c r="BR82"/>
      <c r="BS82"/>
      <c r="BT82"/>
      <c r="BU82"/>
      <c r="BV82"/>
      <c r="BW82"/>
      <c r="BX82"/>
      <c r="BY82"/>
      <c r="BZ82"/>
      <c r="CA82"/>
      <c r="CB82"/>
      <c r="CC82"/>
      <c r="CD82"/>
      <c r="CE82"/>
      <c r="CF82"/>
      <c r="CG82"/>
      <c r="CH82"/>
      <c r="CI82"/>
      <c r="CJ82"/>
      <c r="CK82"/>
      <c r="CL82"/>
      <c r="CM82"/>
      <c r="CN82"/>
      <c r="CO82"/>
      <c r="CP82"/>
      <c r="CQ82"/>
      <c r="CR82"/>
      <c r="CS82"/>
      <c r="CT82"/>
      <c r="CU82"/>
      <c r="CV82"/>
      <c r="CW82"/>
      <c r="CX82"/>
      <c r="CY82"/>
      <c r="CZ82"/>
      <c r="DA82"/>
    </row>
    <row r="83" spans="1:105">
      <c r="A83" s="223" t="s">
        <v>415</v>
      </c>
      <c r="B83" s="202">
        <v>1</v>
      </c>
      <c r="C83" s="202"/>
      <c r="D83" s="202"/>
      <c r="E83" s="202"/>
      <c r="F83" s="202"/>
      <c r="G83" s="202"/>
      <c r="H83" s="202"/>
      <c r="I83" s="202"/>
      <c r="J83" s="202"/>
      <c r="K83" s="202"/>
      <c r="L83" s="202"/>
      <c r="M83" s="202"/>
      <c r="N83" s="202"/>
      <c r="O83" s="202"/>
      <c r="P83" s="202"/>
      <c r="Q83" s="202"/>
      <c r="R83" s="202"/>
      <c r="S83" s="202"/>
      <c r="T83" s="202"/>
      <c r="U83" s="202"/>
      <c r="V83" s="202"/>
      <c r="W83" s="202"/>
      <c r="X83" s="202"/>
      <c r="Y83" s="202"/>
      <c r="Z83" s="202"/>
      <c r="AA83" s="202"/>
      <c r="AB83" s="202"/>
      <c r="AC83" s="202"/>
      <c r="AD83" s="202"/>
      <c r="AE83" s="202"/>
      <c r="AF83" s="202"/>
      <c r="AG83" s="202"/>
      <c r="AH83" s="202"/>
      <c r="AI83" s="202"/>
      <c r="AJ83" s="202"/>
      <c r="AK83" s="202"/>
      <c r="AL83" s="202"/>
      <c r="AM83" s="202"/>
      <c r="AN83" s="202">
        <v>1</v>
      </c>
      <c r="AO83" s="202"/>
      <c r="AP83" s="202"/>
      <c r="AQ83" s="202"/>
      <c r="AR83" s="202"/>
      <c r="AS83" s="202"/>
      <c r="AT83" s="202"/>
      <c r="AU83" s="202"/>
      <c r="AV83" s="202"/>
      <c r="AW83" s="202"/>
      <c r="AX83" s="202"/>
      <c r="AY83" s="202"/>
      <c r="AZ83" s="202"/>
      <c r="BA83" s="202"/>
      <c r="BB83" s="202"/>
      <c r="BC83" s="202"/>
      <c r="BD83" s="202"/>
      <c r="BE83" s="202"/>
      <c r="BF83" s="202"/>
      <c r="BG83" s="202"/>
      <c r="BH83" s="202"/>
      <c r="BI83" s="202"/>
      <c r="BJ83" s="202"/>
      <c r="BK83" s="202"/>
      <c r="BL83" s="202"/>
      <c r="BM83" s="202"/>
      <c r="BN83" s="202"/>
      <c r="BO83" s="202"/>
      <c r="BP83" s="202">
        <v>2</v>
      </c>
      <c r="BQ83"/>
      <c r="BR83"/>
      <c r="BS83"/>
      <c r="BT83"/>
      <c r="BU83"/>
      <c r="BV83"/>
      <c r="BW83"/>
      <c r="BX83"/>
      <c r="BY83"/>
      <c r="BZ83"/>
      <c r="CA83"/>
      <c r="CB83"/>
      <c r="CC83"/>
      <c r="CD83"/>
      <c r="CE83"/>
      <c r="CF83"/>
      <c r="CG83"/>
      <c r="CH83"/>
      <c r="CI83"/>
      <c r="CJ83"/>
      <c r="CK83"/>
      <c r="CL83"/>
      <c r="CM83"/>
      <c r="CN83"/>
      <c r="CO83"/>
      <c r="CP83"/>
      <c r="CQ83"/>
      <c r="CR83"/>
      <c r="CS83"/>
      <c r="CT83"/>
      <c r="CU83"/>
      <c r="CV83"/>
      <c r="CW83"/>
      <c r="CX83"/>
      <c r="CY83"/>
      <c r="CZ83"/>
      <c r="DA83"/>
    </row>
    <row r="84" spans="1:105">
      <c r="A84" s="223" t="s">
        <v>416</v>
      </c>
      <c r="B84" s="202"/>
      <c r="C84" s="202"/>
      <c r="D84" s="202"/>
      <c r="E84" s="202"/>
      <c r="F84" s="202"/>
      <c r="G84" s="202"/>
      <c r="H84" s="202"/>
      <c r="I84" s="202"/>
      <c r="J84" s="202"/>
      <c r="K84" s="202"/>
      <c r="L84" s="202"/>
      <c r="M84" s="202"/>
      <c r="N84" s="202"/>
      <c r="O84" s="202"/>
      <c r="P84" s="202"/>
      <c r="Q84" s="202"/>
      <c r="R84" s="202"/>
      <c r="S84" s="202"/>
      <c r="T84" s="202"/>
      <c r="U84" s="202"/>
      <c r="V84" s="202"/>
      <c r="W84" s="202"/>
      <c r="X84" s="202"/>
      <c r="Y84" s="202"/>
      <c r="Z84" s="202"/>
      <c r="AA84" s="202"/>
      <c r="AB84" s="202"/>
      <c r="AC84" s="202"/>
      <c r="AD84" s="202"/>
      <c r="AE84" s="202"/>
      <c r="AF84" s="202"/>
      <c r="AG84" s="202"/>
      <c r="AH84" s="202"/>
      <c r="AI84" s="202"/>
      <c r="AJ84" s="202"/>
      <c r="AK84" s="202"/>
      <c r="AL84" s="202"/>
      <c r="AM84" s="202"/>
      <c r="AN84" s="202"/>
      <c r="AO84" s="202"/>
      <c r="AP84" s="202"/>
      <c r="AQ84" s="202"/>
      <c r="AR84" s="202"/>
      <c r="AS84" s="202"/>
      <c r="AT84" s="202"/>
      <c r="AU84" s="202"/>
      <c r="AV84" s="202"/>
      <c r="AW84" s="202"/>
      <c r="AX84" s="202"/>
      <c r="AY84" s="202"/>
      <c r="AZ84" s="202"/>
      <c r="BA84" s="202"/>
      <c r="BB84" s="202"/>
      <c r="BC84" s="202"/>
      <c r="BD84" s="202"/>
      <c r="BE84" s="202"/>
      <c r="BF84" s="202"/>
      <c r="BG84" s="202"/>
      <c r="BH84" s="202"/>
      <c r="BI84" s="202"/>
      <c r="BJ84" s="202"/>
      <c r="BK84" s="202"/>
      <c r="BL84" s="202"/>
      <c r="BM84" s="202"/>
      <c r="BN84" s="202"/>
      <c r="BO84" s="202"/>
      <c r="BP84" s="202"/>
      <c r="BQ84"/>
      <c r="BR84"/>
      <c r="BS84"/>
      <c r="BT84"/>
      <c r="BU84"/>
      <c r="BV84"/>
      <c r="BW84"/>
      <c r="BX84"/>
      <c r="BY84"/>
      <c r="BZ84"/>
      <c r="CA84"/>
      <c r="CB84"/>
      <c r="CC84"/>
      <c r="CD84"/>
      <c r="CE84"/>
      <c r="CF84"/>
      <c r="CG84"/>
      <c r="CH84"/>
      <c r="CI84"/>
      <c r="CJ84"/>
      <c r="CK84"/>
      <c r="CL84"/>
      <c r="CM84"/>
      <c r="CN84"/>
      <c r="CO84"/>
      <c r="CP84"/>
      <c r="CQ84"/>
      <c r="CR84"/>
      <c r="CS84"/>
      <c r="CT84"/>
      <c r="CU84"/>
      <c r="CV84"/>
      <c r="CW84"/>
      <c r="CX84"/>
      <c r="CY84"/>
      <c r="CZ84"/>
      <c r="DA84"/>
    </row>
    <row r="85" spans="1:105">
      <c r="A85" s="223" t="s">
        <v>417</v>
      </c>
      <c r="B85" s="202"/>
      <c r="C85" s="202"/>
      <c r="D85" s="202"/>
      <c r="E85" s="202"/>
      <c r="F85" s="202"/>
      <c r="G85" s="202"/>
      <c r="H85" s="202"/>
      <c r="I85" s="202"/>
      <c r="J85" s="202"/>
      <c r="K85" s="202"/>
      <c r="L85" s="202"/>
      <c r="M85" s="202"/>
      <c r="N85" s="202"/>
      <c r="O85" s="202"/>
      <c r="P85" s="202"/>
      <c r="Q85" s="202"/>
      <c r="R85" s="202"/>
      <c r="S85" s="202"/>
      <c r="T85" s="202"/>
      <c r="U85" s="202"/>
      <c r="V85" s="202"/>
      <c r="W85" s="202"/>
      <c r="X85" s="202"/>
      <c r="Y85" s="202"/>
      <c r="Z85" s="202"/>
      <c r="AA85" s="202"/>
      <c r="AB85" s="202"/>
      <c r="AC85" s="202"/>
      <c r="AD85" s="202"/>
      <c r="AE85" s="202"/>
      <c r="AF85" s="202"/>
      <c r="AG85" s="202"/>
      <c r="AH85" s="202"/>
      <c r="AI85" s="202"/>
      <c r="AJ85" s="202"/>
      <c r="AK85" s="202"/>
      <c r="AL85" s="202"/>
      <c r="AM85" s="202"/>
      <c r="AN85" s="202"/>
      <c r="AO85" s="202"/>
      <c r="AP85" s="202"/>
      <c r="AQ85" s="202"/>
      <c r="AR85" s="202"/>
      <c r="AS85" s="202"/>
      <c r="AT85" s="202"/>
      <c r="AU85" s="202"/>
      <c r="AV85" s="202"/>
      <c r="AW85" s="202"/>
      <c r="AX85" s="202"/>
      <c r="AY85" s="202"/>
      <c r="AZ85" s="202"/>
      <c r="BA85" s="202"/>
      <c r="BB85" s="202"/>
      <c r="BC85" s="202"/>
      <c r="BD85" s="202"/>
      <c r="BE85" s="202"/>
      <c r="BF85" s="202"/>
      <c r="BG85" s="202"/>
      <c r="BH85" s="202"/>
      <c r="BI85" s="202"/>
      <c r="BJ85" s="202"/>
      <c r="BK85" s="202"/>
      <c r="BL85" s="202"/>
      <c r="BM85" s="202"/>
      <c r="BN85" s="202"/>
      <c r="BO85" s="202"/>
      <c r="BP85" s="202"/>
      <c r="BQ85"/>
      <c r="BR85"/>
      <c r="BS85"/>
      <c r="BT85"/>
      <c r="BU85"/>
      <c r="BV85"/>
      <c r="BW85"/>
      <c r="BX85"/>
      <c r="BY85"/>
      <c r="BZ85"/>
      <c r="CA85"/>
      <c r="CB85"/>
      <c r="CC85"/>
      <c r="CD85"/>
      <c r="CE85"/>
      <c r="CF85"/>
      <c r="CG85"/>
      <c r="CH85"/>
      <c r="CI85"/>
      <c r="CJ85"/>
      <c r="CK85"/>
      <c r="CL85"/>
      <c r="CM85"/>
      <c r="CN85"/>
      <c r="CO85"/>
      <c r="CP85"/>
      <c r="CQ85"/>
      <c r="CR85"/>
      <c r="CS85"/>
      <c r="CT85"/>
      <c r="CU85"/>
      <c r="CV85"/>
      <c r="CW85"/>
      <c r="CX85"/>
      <c r="CY85"/>
      <c r="CZ85"/>
      <c r="DA85"/>
    </row>
    <row r="86" spans="1:105">
      <c r="A86" s="201" t="s">
        <v>389</v>
      </c>
      <c r="B86" s="202"/>
      <c r="C86" s="202"/>
      <c r="D86" s="202"/>
      <c r="E86" s="202"/>
      <c r="F86" s="202"/>
      <c r="G86" s="202"/>
      <c r="H86" s="202"/>
      <c r="I86" s="202"/>
      <c r="J86" s="202"/>
      <c r="K86" s="202"/>
      <c r="L86" s="202"/>
      <c r="M86" s="202"/>
      <c r="N86" s="202"/>
      <c r="O86" s="202"/>
      <c r="P86" s="202"/>
      <c r="Q86" s="202"/>
      <c r="R86" s="202"/>
      <c r="S86" s="202"/>
      <c r="T86" s="202"/>
      <c r="U86" s="202"/>
      <c r="V86" s="202"/>
      <c r="W86" s="202"/>
      <c r="X86" s="202"/>
      <c r="Y86" s="202"/>
      <c r="Z86" s="202"/>
      <c r="AA86" s="202"/>
      <c r="AB86" s="202"/>
      <c r="AC86" s="202"/>
      <c r="AD86" s="202"/>
      <c r="AE86" s="202"/>
      <c r="AF86" s="202"/>
      <c r="AG86" s="202"/>
      <c r="AH86" s="202"/>
      <c r="AI86" s="202"/>
      <c r="AJ86" s="202"/>
      <c r="AK86" s="202"/>
      <c r="AL86" s="202"/>
      <c r="AM86" s="202"/>
      <c r="AN86" s="202"/>
      <c r="AO86" s="202"/>
      <c r="AP86" s="202"/>
      <c r="AQ86" s="202"/>
      <c r="AR86" s="202"/>
      <c r="AS86" s="202"/>
      <c r="AT86" s="202"/>
      <c r="AU86" s="202"/>
      <c r="AV86" s="202"/>
      <c r="AW86" s="202"/>
      <c r="AX86" s="202"/>
      <c r="AY86" s="202"/>
      <c r="AZ86" s="202"/>
      <c r="BA86" s="202"/>
      <c r="BB86" s="202"/>
      <c r="BC86" s="202"/>
      <c r="BD86" s="202"/>
      <c r="BE86" s="202"/>
      <c r="BF86" s="202"/>
      <c r="BG86" s="202"/>
      <c r="BH86" s="202"/>
      <c r="BI86" s="202"/>
      <c r="BJ86" s="202"/>
      <c r="BK86" s="202"/>
      <c r="BL86" s="202"/>
      <c r="BM86" s="202"/>
      <c r="BN86" s="202"/>
      <c r="BO86" s="202"/>
      <c r="BP86" s="202"/>
      <c r="BQ86"/>
      <c r="BR86"/>
      <c r="BS86"/>
      <c r="BT86"/>
      <c r="BU86"/>
      <c r="BV86"/>
      <c r="BW86"/>
      <c r="BX86"/>
      <c r="BY86"/>
      <c r="BZ86"/>
      <c r="CA86"/>
      <c r="CB86"/>
      <c r="CC86"/>
      <c r="CD86"/>
      <c r="CE86"/>
      <c r="CF86"/>
      <c r="CG86"/>
      <c r="CH86"/>
      <c r="CI86"/>
      <c r="CJ86"/>
      <c r="CK86"/>
      <c r="CL86"/>
      <c r="CM86"/>
      <c r="CN86"/>
      <c r="CO86"/>
      <c r="CP86"/>
      <c r="CQ86"/>
      <c r="CR86"/>
      <c r="CS86"/>
      <c r="CT86"/>
      <c r="CU86"/>
      <c r="CV86"/>
      <c r="CW86"/>
      <c r="CX86"/>
      <c r="CY86"/>
      <c r="CZ86"/>
      <c r="DA86"/>
    </row>
    <row r="87" spans="1:105">
      <c r="A87" s="223" t="s">
        <v>412</v>
      </c>
      <c r="B87" s="202">
        <v>39</v>
      </c>
      <c r="C87" s="202"/>
      <c r="D87" s="202"/>
      <c r="E87" s="202"/>
      <c r="F87" s="202"/>
      <c r="G87" s="202"/>
      <c r="H87" s="202"/>
      <c r="I87" s="202"/>
      <c r="J87" s="202"/>
      <c r="K87" s="202"/>
      <c r="L87" s="202"/>
      <c r="M87" s="202"/>
      <c r="N87" s="202"/>
      <c r="O87" s="202"/>
      <c r="P87" s="202"/>
      <c r="Q87" s="202"/>
      <c r="R87" s="202"/>
      <c r="S87" s="202"/>
      <c r="T87" s="202"/>
      <c r="U87" s="202"/>
      <c r="V87" s="202"/>
      <c r="W87" s="202"/>
      <c r="X87" s="202"/>
      <c r="Y87" s="202"/>
      <c r="Z87" s="202"/>
      <c r="AA87" s="202"/>
      <c r="AB87" s="202"/>
      <c r="AC87" s="202"/>
      <c r="AD87" s="202"/>
      <c r="AE87" s="202"/>
      <c r="AF87" s="202"/>
      <c r="AG87" s="202"/>
      <c r="AH87" s="202"/>
      <c r="AI87" s="202"/>
      <c r="AJ87" s="202"/>
      <c r="AK87" s="202"/>
      <c r="AL87" s="202"/>
      <c r="AM87" s="202"/>
      <c r="AN87" s="202"/>
      <c r="AO87" s="202"/>
      <c r="AP87" s="202"/>
      <c r="AQ87" s="202"/>
      <c r="AR87" s="202"/>
      <c r="AS87" s="202"/>
      <c r="AT87" s="202"/>
      <c r="AU87" s="202"/>
      <c r="AV87" s="202"/>
      <c r="AW87" s="202"/>
      <c r="AX87" s="202"/>
      <c r="AY87" s="202"/>
      <c r="AZ87" s="202"/>
      <c r="BA87" s="202"/>
      <c r="BB87" s="202"/>
      <c r="BC87" s="202"/>
      <c r="BD87" s="202"/>
      <c r="BE87" s="202"/>
      <c r="BF87" s="202"/>
      <c r="BG87" s="202"/>
      <c r="BH87" s="202"/>
      <c r="BI87" s="202"/>
      <c r="BJ87" s="202"/>
      <c r="BK87" s="202"/>
      <c r="BL87" s="202"/>
      <c r="BM87" s="202"/>
      <c r="BN87" s="202"/>
      <c r="BO87" s="202"/>
      <c r="BP87" s="202">
        <v>39</v>
      </c>
      <c r="BQ87"/>
      <c r="BR87"/>
      <c r="BS87"/>
      <c r="BT87"/>
      <c r="BU87"/>
      <c r="BV87"/>
      <c r="BW87"/>
      <c r="BX87"/>
      <c r="BY87"/>
      <c r="BZ87"/>
      <c r="CA87"/>
      <c r="CB87"/>
      <c r="CC87"/>
      <c r="CD87"/>
      <c r="CE87"/>
      <c r="CF87"/>
      <c r="CG87"/>
      <c r="CH87"/>
      <c r="CI87"/>
      <c r="CJ87"/>
      <c r="CK87"/>
      <c r="CL87"/>
      <c r="CM87"/>
      <c r="CN87"/>
      <c r="CO87"/>
      <c r="CP87"/>
      <c r="CQ87"/>
      <c r="CR87"/>
      <c r="CS87"/>
      <c r="CT87"/>
      <c r="CU87"/>
      <c r="CV87"/>
      <c r="CW87"/>
      <c r="CX87"/>
      <c r="CY87"/>
      <c r="CZ87"/>
      <c r="DA87"/>
    </row>
    <row r="88" spans="1:105">
      <c r="A88" s="223" t="s">
        <v>411</v>
      </c>
      <c r="B88" s="202">
        <v>19</v>
      </c>
      <c r="C88" s="202"/>
      <c r="D88" s="202"/>
      <c r="E88" s="202"/>
      <c r="F88" s="202"/>
      <c r="G88" s="202"/>
      <c r="H88" s="202"/>
      <c r="I88" s="202"/>
      <c r="J88" s="202"/>
      <c r="K88" s="202"/>
      <c r="L88" s="202"/>
      <c r="M88" s="202"/>
      <c r="N88" s="202"/>
      <c r="O88" s="202"/>
      <c r="P88" s="202"/>
      <c r="Q88" s="202"/>
      <c r="R88" s="202"/>
      <c r="S88" s="202"/>
      <c r="T88" s="202"/>
      <c r="U88" s="202"/>
      <c r="V88" s="202"/>
      <c r="W88" s="202"/>
      <c r="X88" s="202"/>
      <c r="Y88" s="202"/>
      <c r="Z88" s="202"/>
      <c r="AA88" s="202"/>
      <c r="AB88" s="202"/>
      <c r="AC88" s="202"/>
      <c r="AD88" s="202"/>
      <c r="AE88" s="202"/>
      <c r="AF88" s="202"/>
      <c r="AG88" s="202"/>
      <c r="AH88" s="202"/>
      <c r="AI88" s="202"/>
      <c r="AJ88" s="202"/>
      <c r="AK88" s="202"/>
      <c r="AL88" s="202"/>
      <c r="AM88" s="202"/>
      <c r="AN88" s="202"/>
      <c r="AO88" s="202"/>
      <c r="AP88" s="202"/>
      <c r="AQ88" s="202"/>
      <c r="AR88" s="202"/>
      <c r="AS88" s="202"/>
      <c r="AT88" s="202"/>
      <c r="AU88" s="202"/>
      <c r="AV88" s="202"/>
      <c r="AW88" s="202"/>
      <c r="AX88" s="202"/>
      <c r="AY88" s="202"/>
      <c r="AZ88" s="202"/>
      <c r="BA88" s="202"/>
      <c r="BB88" s="202"/>
      <c r="BC88" s="202"/>
      <c r="BD88" s="202"/>
      <c r="BE88" s="202"/>
      <c r="BF88" s="202"/>
      <c r="BG88" s="202"/>
      <c r="BH88" s="202"/>
      <c r="BI88" s="202"/>
      <c r="BJ88" s="202"/>
      <c r="BK88" s="202"/>
      <c r="BL88" s="202"/>
      <c r="BM88" s="202"/>
      <c r="BN88" s="202"/>
      <c r="BO88" s="202"/>
      <c r="BP88" s="202">
        <v>19</v>
      </c>
      <c r="BQ88"/>
      <c r="BR88"/>
      <c r="BS88"/>
      <c r="BT88"/>
      <c r="BU88"/>
      <c r="BV88"/>
      <c r="BW88"/>
      <c r="BX88"/>
      <c r="BY88"/>
      <c r="BZ88"/>
      <c r="CA88"/>
      <c r="CB88"/>
      <c r="CC88"/>
      <c r="CD88"/>
      <c r="CE88"/>
      <c r="CF88"/>
      <c r="CG88"/>
      <c r="CH88"/>
      <c r="CI88"/>
      <c r="CJ88"/>
      <c r="CK88"/>
      <c r="CL88"/>
      <c r="CM88"/>
      <c r="CN88"/>
      <c r="CO88"/>
      <c r="CP88"/>
      <c r="CQ88"/>
      <c r="CR88"/>
      <c r="CS88"/>
      <c r="CT88"/>
      <c r="CU88"/>
      <c r="CV88"/>
      <c r="CW88"/>
      <c r="CX88"/>
      <c r="CY88"/>
      <c r="CZ88"/>
      <c r="DA88"/>
    </row>
    <row r="89" spans="1:105">
      <c r="A89" s="223" t="s">
        <v>420</v>
      </c>
      <c r="B89" s="202">
        <v>4</v>
      </c>
      <c r="C89" s="202"/>
      <c r="D89" s="202"/>
      <c r="E89" s="202"/>
      <c r="F89" s="202"/>
      <c r="G89" s="202"/>
      <c r="H89" s="202"/>
      <c r="I89" s="202"/>
      <c r="J89" s="202"/>
      <c r="K89" s="202"/>
      <c r="L89" s="202"/>
      <c r="M89" s="202"/>
      <c r="N89" s="202"/>
      <c r="O89" s="202"/>
      <c r="P89" s="202"/>
      <c r="Q89" s="202"/>
      <c r="R89" s="202"/>
      <c r="S89" s="202"/>
      <c r="T89" s="202"/>
      <c r="U89" s="202"/>
      <c r="V89" s="202"/>
      <c r="W89" s="202"/>
      <c r="X89" s="202"/>
      <c r="Y89" s="202"/>
      <c r="Z89" s="202"/>
      <c r="AA89" s="202"/>
      <c r="AB89" s="202"/>
      <c r="AC89" s="202"/>
      <c r="AD89" s="202"/>
      <c r="AE89" s="202"/>
      <c r="AF89" s="202"/>
      <c r="AG89" s="202"/>
      <c r="AH89" s="202"/>
      <c r="AI89" s="202"/>
      <c r="AJ89" s="202"/>
      <c r="AK89" s="202"/>
      <c r="AL89" s="202"/>
      <c r="AM89" s="202"/>
      <c r="AN89" s="202"/>
      <c r="AO89" s="202"/>
      <c r="AP89" s="202"/>
      <c r="AQ89" s="202"/>
      <c r="AR89" s="202"/>
      <c r="AS89" s="202"/>
      <c r="AT89" s="202"/>
      <c r="AU89" s="202"/>
      <c r="AV89" s="202"/>
      <c r="AW89" s="202"/>
      <c r="AX89" s="202"/>
      <c r="AY89" s="202"/>
      <c r="AZ89" s="202"/>
      <c r="BA89" s="202"/>
      <c r="BB89" s="202"/>
      <c r="BC89" s="202"/>
      <c r="BD89" s="202"/>
      <c r="BE89" s="202"/>
      <c r="BF89" s="202"/>
      <c r="BG89" s="202"/>
      <c r="BH89" s="202"/>
      <c r="BI89" s="202"/>
      <c r="BJ89" s="202"/>
      <c r="BK89" s="202"/>
      <c r="BL89" s="202"/>
      <c r="BM89" s="202"/>
      <c r="BN89" s="202"/>
      <c r="BO89" s="202"/>
      <c r="BP89" s="202">
        <v>4</v>
      </c>
      <c r="BQ89"/>
      <c r="BR89"/>
      <c r="BS89"/>
      <c r="BT89"/>
      <c r="BU89"/>
      <c r="BV89"/>
      <c r="BW89"/>
      <c r="BX89"/>
      <c r="BY89"/>
      <c r="BZ89"/>
      <c r="CA89"/>
      <c r="CB89"/>
      <c r="CC89"/>
      <c r="CD89"/>
      <c r="CE89"/>
      <c r="CF89"/>
      <c r="CG89"/>
      <c r="CH89"/>
      <c r="CI89"/>
      <c r="CJ89"/>
      <c r="CK89"/>
      <c r="CL89"/>
      <c r="CM89"/>
      <c r="CN89"/>
      <c r="CO89"/>
      <c r="CP89"/>
      <c r="CQ89"/>
      <c r="CR89"/>
      <c r="CS89"/>
      <c r="CT89"/>
      <c r="CU89"/>
      <c r="CV89"/>
      <c r="CW89"/>
      <c r="CX89"/>
      <c r="CY89"/>
      <c r="CZ89"/>
      <c r="DA89"/>
    </row>
    <row r="90" spans="1:105">
      <c r="A90" s="223" t="s">
        <v>413</v>
      </c>
      <c r="B90" s="202">
        <v>3</v>
      </c>
      <c r="C90" s="202"/>
      <c r="D90" s="202"/>
      <c r="E90" s="202"/>
      <c r="F90" s="202"/>
      <c r="G90" s="202"/>
      <c r="H90" s="202"/>
      <c r="I90" s="202"/>
      <c r="J90" s="202"/>
      <c r="K90" s="202"/>
      <c r="L90" s="202"/>
      <c r="M90" s="202"/>
      <c r="N90" s="202"/>
      <c r="O90" s="202"/>
      <c r="P90" s="202"/>
      <c r="Q90" s="202"/>
      <c r="R90" s="202"/>
      <c r="S90" s="202"/>
      <c r="T90" s="202"/>
      <c r="U90" s="202"/>
      <c r="V90" s="202"/>
      <c r="W90" s="202"/>
      <c r="X90" s="202"/>
      <c r="Y90" s="202"/>
      <c r="Z90" s="202"/>
      <c r="AA90" s="202"/>
      <c r="AB90" s="202"/>
      <c r="AC90" s="202"/>
      <c r="AD90" s="202"/>
      <c r="AE90" s="202"/>
      <c r="AF90" s="202"/>
      <c r="AG90" s="202"/>
      <c r="AH90" s="202"/>
      <c r="AI90" s="202"/>
      <c r="AJ90" s="202"/>
      <c r="AK90" s="202"/>
      <c r="AL90" s="202"/>
      <c r="AM90" s="202"/>
      <c r="AN90" s="202"/>
      <c r="AO90" s="202"/>
      <c r="AP90" s="202"/>
      <c r="AQ90" s="202"/>
      <c r="AR90" s="202"/>
      <c r="AS90" s="202"/>
      <c r="AT90" s="202"/>
      <c r="AU90" s="202"/>
      <c r="AV90" s="202"/>
      <c r="AW90" s="202"/>
      <c r="AX90" s="202"/>
      <c r="AY90" s="202"/>
      <c r="AZ90" s="202"/>
      <c r="BA90" s="202"/>
      <c r="BB90" s="202"/>
      <c r="BC90" s="202"/>
      <c r="BD90" s="202"/>
      <c r="BE90" s="202"/>
      <c r="BF90" s="202"/>
      <c r="BG90" s="202"/>
      <c r="BH90" s="202"/>
      <c r="BI90" s="202"/>
      <c r="BJ90" s="202"/>
      <c r="BK90" s="202"/>
      <c r="BL90" s="202"/>
      <c r="BM90" s="202"/>
      <c r="BN90" s="202"/>
      <c r="BO90" s="202"/>
      <c r="BP90" s="202">
        <v>3</v>
      </c>
      <c r="BQ90"/>
      <c r="BR90"/>
      <c r="BS90"/>
      <c r="BT90"/>
      <c r="BU90"/>
      <c r="BV90"/>
      <c r="BW90"/>
      <c r="BX90"/>
      <c r="BY90"/>
      <c r="BZ90"/>
      <c r="CA90"/>
      <c r="CB90"/>
      <c r="CC90"/>
      <c r="CD90"/>
      <c r="CE90"/>
      <c r="CF90"/>
      <c r="CG90"/>
      <c r="CH90"/>
      <c r="CI90"/>
      <c r="CJ90"/>
      <c r="CK90"/>
      <c r="CL90"/>
      <c r="CM90"/>
      <c r="CN90"/>
      <c r="CO90"/>
      <c r="CP90"/>
      <c r="CQ90"/>
      <c r="CR90"/>
      <c r="CS90"/>
      <c r="CT90"/>
      <c r="CU90"/>
      <c r="CV90"/>
      <c r="CW90"/>
      <c r="CX90"/>
      <c r="CY90"/>
      <c r="CZ90"/>
      <c r="DA90"/>
    </row>
    <row r="91" spans="1:105">
      <c r="A91" s="223" t="s">
        <v>414</v>
      </c>
      <c r="B91" s="202">
        <v>1</v>
      </c>
      <c r="C91" s="202"/>
      <c r="D91" s="202"/>
      <c r="E91" s="202"/>
      <c r="F91" s="202"/>
      <c r="G91" s="202"/>
      <c r="H91" s="202"/>
      <c r="I91" s="202"/>
      <c r="J91" s="202"/>
      <c r="K91" s="202"/>
      <c r="L91" s="202"/>
      <c r="M91" s="202"/>
      <c r="N91" s="202"/>
      <c r="O91" s="202"/>
      <c r="P91" s="202"/>
      <c r="Q91" s="202"/>
      <c r="R91" s="202"/>
      <c r="S91" s="202"/>
      <c r="T91" s="202"/>
      <c r="U91" s="202"/>
      <c r="V91" s="202"/>
      <c r="W91" s="202"/>
      <c r="X91" s="202"/>
      <c r="Y91" s="202"/>
      <c r="Z91" s="202"/>
      <c r="AA91" s="202"/>
      <c r="AB91" s="202"/>
      <c r="AC91" s="202"/>
      <c r="AD91" s="202"/>
      <c r="AE91" s="202"/>
      <c r="AF91" s="202"/>
      <c r="AG91" s="202"/>
      <c r="AH91" s="202"/>
      <c r="AI91" s="202"/>
      <c r="AJ91" s="202"/>
      <c r="AK91" s="202"/>
      <c r="AL91" s="202"/>
      <c r="AM91" s="202"/>
      <c r="AN91" s="202"/>
      <c r="AO91" s="202"/>
      <c r="AP91" s="202"/>
      <c r="AQ91" s="202"/>
      <c r="AR91" s="202"/>
      <c r="AS91" s="202"/>
      <c r="AT91" s="202"/>
      <c r="AU91" s="202"/>
      <c r="AV91" s="202"/>
      <c r="AW91" s="202"/>
      <c r="AX91" s="202"/>
      <c r="AY91" s="202"/>
      <c r="AZ91" s="202"/>
      <c r="BA91" s="202"/>
      <c r="BB91" s="202"/>
      <c r="BC91" s="202"/>
      <c r="BD91" s="202"/>
      <c r="BE91" s="202"/>
      <c r="BF91" s="202"/>
      <c r="BG91" s="202"/>
      <c r="BH91" s="202"/>
      <c r="BI91" s="202"/>
      <c r="BJ91" s="202"/>
      <c r="BK91" s="202"/>
      <c r="BL91" s="202"/>
      <c r="BM91" s="202"/>
      <c r="BN91" s="202"/>
      <c r="BO91" s="202"/>
      <c r="BP91" s="202">
        <v>1</v>
      </c>
      <c r="BQ91"/>
      <c r="BR91"/>
      <c r="BS91"/>
      <c r="BT91"/>
      <c r="BU91"/>
      <c r="BV91"/>
      <c r="BW91"/>
      <c r="BX91"/>
      <c r="BY91"/>
      <c r="BZ91"/>
      <c r="CA91"/>
      <c r="CB91"/>
      <c r="CC91"/>
      <c r="CD91"/>
      <c r="CE91"/>
      <c r="CF91"/>
      <c r="CG91"/>
      <c r="CH91"/>
      <c r="CI91"/>
      <c r="CJ91"/>
      <c r="CK91"/>
      <c r="CL91"/>
      <c r="CM91"/>
      <c r="CN91"/>
      <c r="CO91"/>
      <c r="CP91"/>
      <c r="CQ91"/>
      <c r="CR91"/>
      <c r="CS91"/>
      <c r="CT91"/>
      <c r="CU91"/>
      <c r="CV91"/>
      <c r="CW91"/>
      <c r="CX91"/>
      <c r="CY91"/>
      <c r="CZ91"/>
      <c r="DA91"/>
    </row>
    <row r="92" spans="1:105">
      <c r="A92" s="223" t="s">
        <v>415</v>
      </c>
      <c r="B92" s="202">
        <v>1</v>
      </c>
      <c r="C92" s="202"/>
      <c r="D92" s="202"/>
      <c r="E92" s="202"/>
      <c r="F92" s="202"/>
      <c r="G92" s="202"/>
      <c r="H92" s="202"/>
      <c r="I92" s="202"/>
      <c r="J92" s="202"/>
      <c r="K92" s="202"/>
      <c r="L92" s="202"/>
      <c r="M92" s="202"/>
      <c r="N92" s="202"/>
      <c r="O92" s="202"/>
      <c r="P92" s="202"/>
      <c r="Q92" s="202"/>
      <c r="R92" s="202"/>
      <c r="S92" s="202"/>
      <c r="T92" s="202"/>
      <c r="U92" s="202"/>
      <c r="V92" s="202"/>
      <c r="W92" s="202"/>
      <c r="X92" s="202"/>
      <c r="Y92" s="202"/>
      <c r="Z92" s="202"/>
      <c r="AA92" s="202"/>
      <c r="AB92" s="202"/>
      <c r="AC92" s="202"/>
      <c r="AD92" s="202"/>
      <c r="AE92" s="202"/>
      <c r="AF92" s="202"/>
      <c r="AG92" s="202"/>
      <c r="AH92" s="202"/>
      <c r="AI92" s="202"/>
      <c r="AJ92" s="202"/>
      <c r="AK92" s="202"/>
      <c r="AL92" s="202"/>
      <c r="AM92" s="202"/>
      <c r="AN92" s="202"/>
      <c r="AO92" s="202"/>
      <c r="AP92" s="202"/>
      <c r="AQ92" s="202"/>
      <c r="AR92" s="202"/>
      <c r="AS92" s="202"/>
      <c r="AT92" s="202"/>
      <c r="AU92" s="202"/>
      <c r="AV92" s="202"/>
      <c r="AW92" s="202"/>
      <c r="AX92" s="202"/>
      <c r="AY92" s="202"/>
      <c r="AZ92" s="202"/>
      <c r="BA92" s="202"/>
      <c r="BB92" s="202"/>
      <c r="BC92" s="202"/>
      <c r="BD92" s="202"/>
      <c r="BE92" s="202"/>
      <c r="BF92" s="202"/>
      <c r="BG92" s="202"/>
      <c r="BH92" s="202"/>
      <c r="BI92" s="202"/>
      <c r="BJ92" s="202"/>
      <c r="BK92" s="202"/>
      <c r="BL92" s="202"/>
      <c r="BM92" s="202"/>
      <c r="BN92" s="202"/>
      <c r="BO92" s="202"/>
      <c r="BP92" s="202">
        <v>1</v>
      </c>
      <c r="BQ92"/>
      <c r="BR92"/>
      <c r="BS92"/>
      <c r="BT92"/>
      <c r="BU92"/>
      <c r="BV92"/>
      <c r="BW92"/>
      <c r="BX92"/>
      <c r="BY92"/>
      <c r="BZ92"/>
      <c r="CA92"/>
      <c r="CB92"/>
      <c r="CC92"/>
      <c r="CD92"/>
      <c r="CE92"/>
      <c r="CF92"/>
      <c r="CG92"/>
      <c r="CH92"/>
      <c r="CI92"/>
      <c r="CJ92"/>
      <c r="CK92"/>
      <c r="CL92"/>
      <c r="CM92"/>
      <c r="CN92"/>
      <c r="CO92"/>
      <c r="CP92"/>
      <c r="CQ92"/>
      <c r="CR92"/>
      <c r="CS92"/>
      <c r="CT92"/>
      <c r="CU92"/>
      <c r="CV92"/>
      <c r="CW92"/>
      <c r="CX92"/>
      <c r="CY92"/>
      <c r="CZ92"/>
      <c r="DA92"/>
    </row>
    <row r="93" spans="1:105">
      <c r="A93" s="223" t="s">
        <v>416</v>
      </c>
      <c r="B93" s="202"/>
      <c r="C93" s="202"/>
      <c r="D93" s="202"/>
      <c r="E93" s="202"/>
      <c r="F93" s="202"/>
      <c r="G93" s="202"/>
      <c r="H93" s="202"/>
      <c r="I93" s="202"/>
      <c r="J93" s="202"/>
      <c r="K93" s="202"/>
      <c r="L93" s="202"/>
      <c r="M93" s="202"/>
      <c r="N93" s="202"/>
      <c r="O93" s="202"/>
      <c r="P93" s="202"/>
      <c r="Q93" s="202"/>
      <c r="R93" s="202"/>
      <c r="S93" s="202"/>
      <c r="T93" s="202"/>
      <c r="U93" s="202"/>
      <c r="V93" s="202"/>
      <c r="W93" s="202"/>
      <c r="X93" s="202"/>
      <c r="Y93" s="202"/>
      <c r="Z93" s="202"/>
      <c r="AA93" s="202"/>
      <c r="AB93" s="202"/>
      <c r="AC93" s="202"/>
      <c r="AD93" s="202"/>
      <c r="AE93" s="202"/>
      <c r="AF93" s="202"/>
      <c r="AG93" s="202"/>
      <c r="AH93" s="202"/>
      <c r="AI93" s="202"/>
      <c r="AJ93" s="202"/>
      <c r="AK93" s="202"/>
      <c r="AL93" s="202"/>
      <c r="AM93" s="202"/>
      <c r="AN93" s="202"/>
      <c r="AO93" s="202"/>
      <c r="AP93" s="202"/>
      <c r="AQ93" s="202"/>
      <c r="AR93" s="202"/>
      <c r="AS93" s="202"/>
      <c r="AT93" s="202"/>
      <c r="AU93" s="202"/>
      <c r="AV93" s="202"/>
      <c r="AW93" s="202"/>
      <c r="AX93" s="202"/>
      <c r="AY93" s="202"/>
      <c r="AZ93" s="202"/>
      <c r="BA93" s="202"/>
      <c r="BB93" s="202"/>
      <c r="BC93" s="202"/>
      <c r="BD93" s="202"/>
      <c r="BE93" s="202"/>
      <c r="BF93" s="202"/>
      <c r="BG93" s="202"/>
      <c r="BH93" s="202"/>
      <c r="BI93" s="202"/>
      <c r="BJ93" s="202"/>
      <c r="BK93" s="202"/>
      <c r="BL93" s="202"/>
      <c r="BM93" s="202"/>
      <c r="BN93" s="202"/>
      <c r="BO93" s="202"/>
      <c r="BP93" s="202"/>
      <c r="BQ93"/>
      <c r="BR93"/>
      <c r="BS93"/>
      <c r="BT93"/>
      <c r="BU93"/>
      <c r="BV93"/>
      <c r="BW93"/>
      <c r="BX93"/>
      <c r="BY93"/>
      <c r="BZ93"/>
      <c r="CA93"/>
      <c r="CB93"/>
      <c r="CC93"/>
      <c r="CD93"/>
      <c r="CE93"/>
      <c r="CF93"/>
      <c r="CG93"/>
      <c r="CH93"/>
      <c r="CI93"/>
      <c r="CJ93"/>
      <c r="CK93"/>
      <c r="CL93"/>
      <c r="CM93"/>
      <c r="CN93"/>
      <c r="CO93"/>
      <c r="CP93"/>
      <c r="CQ93"/>
      <c r="CR93"/>
      <c r="CS93"/>
      <c r="CT93"/>
      <c r="CU93"/>
      <c r="CV93"/>
      <c r="CW93"/>
      <c r="CX93"/>
      <c r="CY93"/>
      <c r="CZ93"/>
      <c r="DA93"/>
    </row>
    <row r="94" spans="1:105">
      <c r="A94" s="223" t="s">
        <v>417</v>
      </c>
      <c r="B94" s="202"/>
      <c r="C94" s="202"/>
      <c r="D94" s="202"/>
      <c r="E94" s="202"/>
      <c r="F94" s="202"/>
      <c r="G94" s="202"/>
      <c r="H94" s="202"/>
      <c r="I94" s="202"/>
      <c r="J94" s="202"/>
      <c r="K94" s="202"/>
      <c r="L94" s="202"/>
      <c r="M94" s="202"/>
      <c r="N94" s="202"/>
      <c r="O94" s="202"/>
      <c r="P94" s="202"/>
      <c r="Q94" s="202"/>
      <c r="R94" s="202"/>
      <c r="S94" s="202"/>
      <c r="T94" s="202"/>
      <c r="U94" s="202"/>
      <c r="V94" s="202"/>
      <c r="W94" s="202"/>
      <c r="X94" s="202"/>
      <c r="Y94" s="202"/>
      <c r="Z94" s="202"/>
      <c r="AA94" s="202"/>
      <c r="AB94" s="202"/>
      <c r="AC94" s="202"/>
      <c r="AD94" s="202"/>
      <c r="AE94" s="202"/>
      <c r="AF94" s="202"/>
      <c r="AG94" s="202"/>
      <c r="AH94" s="202"/>
      <c r="AI94" s="202"/>
      <c r="AJ94" s="202"/>
      <c r="AK94" s="202"/>
      <c r="AL94" s="202"/>
      <c r="AM94" s="202"/>
      <c r="AN94" s="202"/>
      <c r="AO94" s="202"/>
      <c r="AP94" s="202"/>
      <c r="AQ94" s="202"/>
      <c r="AR94" s="202"/>
      <c r="AS94" s="202"/>
      <c r="AT94" s="202"/>
      <c r="AU94" s="202"/>
      <c r="AV94" s="202"/>
      <c r="AW94" s="202"/>
      <c r="AX94" s="202"/>
      <c r="AY94" s="202"/>
      <c r="AZ94" s="202"/>
      <c r="BA94" s="202"/>
      <c r="BB94" s="202"/>
      <c r="BC94" s="202"/>
      <c r="BD94" s="202"/>
      <c r="BE94" s="202"/>
      <c r="BF94" s="202"/>
      <c r="BG94" s="202"/>
      <c r="BH94" s="202"/>
      <c r="BI94" s="202"/>
      <c r="BJ94" s="202"/>
      <c r="BK94" s="202"/>
      <c r="BL94" s="202"/>
      <c r="BM94" s="202"/>
      <c r="BN94" s="202"/>
      <c r="BO94" s="202"/>
      <c r="BP94" s="202"/>
      <c r="BQ94"/>
      <c r="BR94"/>
      <c r="BS94"/>
      <c r="BT94"/>
      <c r="BU94"/>
      <c r="BV94"/>
      <c r="BW94"/>
      <c r="BX94"/>
      <c r="BY94"/>
      <c r="BZ94"/>
      <c r="CA94"/>
      <c r="CB94"/>
      <c r="CC94"/>
      <c r="CD94"/>
      <c r="CE94"/>
      <c r="CF94"/>
      <c r="CG94"/>
      <c r="CH94"/>
      <c r="CI94"/>
      <c r="CJ94"/>
      <c r="CK94"/>
      <c r="CL94"/>
      <c r="CM94"/>
      <c r="CN94"/>
      <c r="CO94"/>
      <c r="CP94"/>
      <c r="CQ94"/>
      <c r="CR94"/>
      <c r="CS94"/>
      <c r="CT94"/>
      <c r="CU94"/>
      <c r="CV94"/>
      <c r="CW94"/>
      <c r="CX94"/>
      <c r="CY94"/>
      <c r="CZ94"/>
      <c r="DA94"/>
    </row>
    <row r="95" spans="1:105">
      <c r="A95" s="201" t="s">
        <v>12</v>
      </c>
      <c r="B95" s="202"/>
      <c r="C95" s="202"/>
      <c r="D95" s="202"/>
      <c r="E95" s="202"/>
      <c r="F95" s="202"/>
      <c r="G95" s="202"/>
      <c r="H95" s="202"/>
      <c r="I95" s="202"/>
      <c r="J95" s="202"/>
      <c r="K95" s="202"/>
      <c r="L95" s="202"/>
      <c r="M95" s="202"/>
      <c r="N95" s="202"/>
      <c r="O95" s="202"/>
      <c r="P95" s="202"/>
      <c r="Q95" s="202"/>
      <c r="R95" s="202"/>
      <c r="S95" s="202"/>
      <c r="T95" s="202"/>
      <c r="U95" s="202"/>
      <c r="V95" s="202"/>
      <c r="W95" s="202"/>
      <c r="X95" s="202"/>
      <c r="Y95" s="202"/>
      <c r="Z95" s="202"/>
      <c r="AA95" s="202"/>
      <c r="AB95" s="202"/>
      <c r="AC95" s="202"/>
      <c r="AD95" s="202"/>
      <c r="AE95" s="202"/>
      <c r="AF95" s="202"/>
      <c r="AG95" s="202"/>
      <c r="AH95" s="202"/>
      <c r="AI95" s="202"/>
      <c r="AJ95" s="202"/>
      <c r="AK95" s="202"/>
      <c r="AL95" s="202"/>
      <c r="AM95" s="202"/>
      <c r="AN95" s="202"/>
      <c r="AO95" s="202"/>
      <c r="AP95" s="202"/>
      <c r="AQ95" s="202"/>
      <c r="AR95" s="202"/>
      <c r="AS95" s="202"/>
      <c r="AT95" s="202"/>
      <c r="AU95" s="202"/>
      <c r="AV95" s="202"/>
      <c r="AW95" s="202"/>
      <c r="AX95" s="202"/>
      <c r="AY95" s="202"/>
      <c r="AZ95" s="202"/>
      <c r="BA95" s="202"/>
      <c r="BB95" s="202"/>
      <c r="BC95" s="202"/>
      <c r="BD95" s="202"/>
      <c r="BE95" s="202"/>
      <c r="BF95" s="202"/>
      <c r="BG95" s="202"/>
      <c r="BH95" s="202"/>
      <c r="BI95" s="202"/>
      <c r="BJ95" s="202"/>
      <c r="BK95" s="202"/>
      <c r="BL95" s="202"/>
      <c r="BM95" s="202"/>
      <c r="BN95" s="202"/>
      <c r="BO95" s="202"/>
      <c r="BP95" s="202"/>
      <c r="BQ95"/>
      <c r="BR95"/>
      <c r="BS95"/>
      <c r="BT95"/>
      <c r="BU95"/>
      <c r="BV95"/>
      <c r="BW95"/>
      <c r="BX95"/>
      <c r="BY95"/>
      <c r="BZ95"/>
      <c r="CA95"/>
      <c r="CB95"/>
      <c r="CC95"/>
      <c r="CD95"/>
      <c r="CE95"/>
      <c r="CF95"/>
      <c r="CG95"/>
      <c r="CH95"/>
      <c r="CI95"/>
      <c r="CJ95"/>
      <c r="CK95"/>
      <c r="CL95"/>
      <c r="CM95"/>
      <c r="CN95"/>
      <c r="CO95"/>
      <c r="CP95"/>
      <c r="CQ95"/>
      <c r="CR95"/>
      <c r="CS95"/>
      <c r="CT95"/>
      <c r="CU95"/>
      <c r="CV95"/>
      <c r="CW95"/>
      <c r="CX95"/>
      <c r="CY95"/>
      <c r="CZ95"/>
      <c r="DA95"/>
    </row>
    <row r="96" spans="1:105">
      <c r="A96" s="223" t="s">
        <v>412</v>
      </c>
      <c r="B96" s="202">
        <v>5</v>
      </c>
      <c r="C96" s="202"/>
      <c r="D96" s="202"/>
      <c r="E96" s="202"/>
      <c r="F96" s="202"/>
      <c r="G96" s="202"/>
      <c r="H96" s="202"/>
      <c r="I96" s="202"/>
      <c r="J96" s="202"/>
      <c r="K96" s="202"/>
      <c r="L96" s="202"/>
      <c r="M96" s="202"/>
      <c r="N96" s="202"/>
      <c r="O96" s="202"/>
      <c r="P96" s="202"/>
      <c r="Q96" s="202"/>
      <c r="R96" s="202"/>
      <c r="S96" s="202"/>
      <c r="T96" s="202"/>
      <c r="U96" s="202"/>
      <c r="V96" s="202"/>
      <c r="W96" s="202"/>
      <c r="X96" s="202"/>
      <c r="Y96" s="202"/>
      <c r="Z96" s="202"/>
      <c r="AA96" s="202"/>
      <c r="AB96" s="202"/>
      <c r="AC96" s="202"/>
      <c r="AD96" s="202"/>
      <c r="AE96" s="202"/>
      <c r="AF96" s="202"/>
      <c r="AG96" s="202"/>
      <c r="AH96" s="202"/>
      <c r="AI96" s="202"/>
      <c r="AJ96" s="202"/>
      <c r="AK96" s="202"/>
      <c r="AL96" s="202"/>
      <c r="AM96" s="202"/>
      <c r="AN96" s="202"/>
      <c r="AO96" s="202"/>
      <c r="AP96" s="202"/>
      <c r="AQ96" s="202"/>
      <c r="AR96" s="202"/>
      <c r="AS96" s="202"/>
      <c r="AT96" s="202"/>
      <c r="AU96" s="202"/>
      <c r="AV96" s="202"/>
      <c r="AW96" s="202"/>
      <c r="AX96" s="202"/>
      <c r="AY96" s="202"/>
      <c r="AZ96" s="202"/>
      <c r="BA96" s="202"/>
      <c r="BB96" s="202"/>
      <c r="BC96" s="202"/>
      <c r="BD96" s="202"/>
      <c r="BE96" s="202"/>
      <c r="BF96" s="202"/>
      <c r="BG96" s="202"/>
      <c r="BH96" s="202"/>
      <c r="BI96" s="202"/>
      <c r="BJ96" s="202"/>
      <c r="BK96" s="202"/>
      <c r="BL96" s="202"/>
      <c r="BM96" s="202"/>
      <c r="BN96" s="202"/>
      <c r="BO96" s="202"/>
      <c r="BP96" s="202">
        <v>5</v>
      </c>
      <c r="BQ96"/>
      <c r="BR96"/>
      <c r="BS96"/>
      <c r="BT96"/>
      <c r="BU96"/>
      <c r="BV96"/>
      <c r="BW96"/>
      <c r="BX96"/>
      <c r="BY96"/>
      <c r="BZ96"/>
      <c r="CA96"/>
      <c r="CB96"/>
      <c r="CC96"/>
      <c r="CD96"/>
      <c r="CE96"/>
      <c r="CF96"/>
      <c r="CG96"/>
      <c r="CH96"/>
      <c r="CI96"/>
      <c r="CJ96"/>
      <c r="CK96"/>
      <c r="CL96"/>
      <c r="CM96"/>
      <c r="CN96"/>
      <c r="CO96"/>
      <c r="CP96"/>
      <c r="CQ96"/>
      <c r="CR96"/>
      <c r="CS96"/>
      <c r="CT96"/>
      <c r="CU96"/>
      <c r="CV96"/>
      <c r="CW96"/>
      <c r="CX96"/>
      <c r="CY96"/>
      <c r="CZ96"/>
      <c r="DA96"/>
    </row>
    <row r="97" spans="1:105">
      <c r="A97" s="223" t="s">
        <v>411</v>
      </c>
      <c r="B97" s="202">
        <v>3</v>
      </c>
      <c r="C97" s="202"/>
      <c r="D97" s="202"/>
      <c r="E97" s="202"/>
      <c r="F97" s="202"/>
      <c r="G97" s="202"/>
      <c r="H97" s="202"/>
      <c r="I97" s="202"/>
      <c r="J97" s="202"/>
      <c r="K97" s="202"/>
      <c r="L97" s="202"/>
      <c r="M97" s="202"/>
      <c r="N97" s="202"/>
      <c r="O97" s="202"/>
      <c r="P97" s="202"/>
      <c r="Q97" s="202"/>
      <c r="R97" s="202"/>
      <c r="S97" s="202"/>
      <c r="T97" s="202"/>
      <c r="U97" s="202"/>
      <c r="V97" s="202"/>
      <c r="W97" s="202"/>
      <c r="X97" s="202"/>
      <c r="Y97" s="202"/>
      <c r="Z97" s="202"/>
      <c r="AA97" s="202"/>
      <c r="AB97" s="202"/>
      <c r="AC97" s="202"/>
      <c r="AD97" s="202"/>
      <c r="AE97" s="202"/>
      <c r="AF97" s="202"/>
      <c r="AG97" s="202"/>
      <c r="AH97" s="202"/>
      <c r="AI97" s="202"/>
      <c r="AJ97" s="202"/>
      <c r="AK97" s="202"/>
      <c r="AL97" s="202"/>
      <c r="AM97" s="202"/>
      <c r="AN97" s="202"/>
      <c r="AO97" s="202"/>
      <c r="AP97" s="202"/>
      <c r="AQ97" s="202"/>
      <c r="AR97" s="202"/>
      <c r="AS97" s="202"/>
      <c r="AT97" s="202"/>
      <c r="AU97" s="202"/>
      <c r="AV97" s="202"/>
      <c r="AW97" s="202"/>
      <c r="AX97" s="202"/>
      <c r="AY97" s="202"/>
      <c r="AZ97" s="202"/>
      <c r="BA97" s="202"/>
      <c r="BB97" s="202"/>
      <c r="BC97" s="202"/>
      <c r="BD97" s="202"/>
      <c r="BE97" s="202"/>
      <c r="BF97" s="202"/>
      <c r="BG97" s="202"/>
      <c r="BH97" s="202"/>
      <c r="BI97" s="202"/>
      <c r="BJ97" s="202"/>
      <c r="BK97" s="202"/>
      <c r="BL97" s="202"/>
      <c r="BM97" s="202"/>
      <c r="BN97" s="202"/>
      <c r="BO97" s="202"/>
      <c r="BP97" s="202">
        <v>3</v>
      </c>
      <c r="BQ97"/>
      <c r="BR97"/>
      <c r="BS97"/>
      <c r="BT97"/>
      <c r="BU97"/>
      <c r="BV97"/>
      <c r="BW97"/>
      <c r="BX97"/>
      <c r="BY97"/>
      <c r="BZ97"/>
      <c r="CA97"/>
      <c r="CB97"/>
      <c r="CC97"/>
      <c r="CD97"/>
      <c r="CE97"/>
      <c r="CF97"/>
      <c r="CG97"/>
      <c r="CH97"/>
      <c r="CI97"/>
      <c r="CJ97"/>
      <c r="CK97"/>
      <c r="CL97"/>
      <c r="CM97"/>
      <c r="CN97"/>
      <c r="CO97"/>
      <c r="CP97"/>
      <c r="CQ97"/>
      <c r="CR97"/>
      <c r="CS97"/>
      <c r="CT97"/>
      <c r="CU97"/>
      <c r="CV97"/>
      <c r="CW97"/>
      <c r="CX97"/>
      <c r="CY97"/>
      <c r="CZ97"/>
      <c r="DA97"/>
    </row>
    <row r="98" spans="1:105">
      <c r="A98" s="223" t="s">
        <v>420</v>
      </c>
      <c r="B98" s="202"/>
      <c r="C98" s="202"/>
      <c r="D98" s="202"/>
      <c r="E98" s="202"/>
      <c r="F98" s="202"/>
      <c r="G98" s="202"/>
      <c r="H98" s="202"/>
      <c r="I98" s="202"/>
      <c r="J98" s="202"/>
      <c r="K98" s="202"/>
      <c r="L98" s="202"/>
      <c r="M98" s="202"/>
      <c r="N98" s="202"/>
      <c r="O98" s="202"/>
      <c r="P98" s="202"/>
      <c r="Q98" s="202"/>
      <c r="R98" s="202"/>
      <c r="S98" s="202"/>
      <c r="T98" s="202"/>
      <c r="U98" s="202"/>
      <c r="V98" s="202"/>
      <c r="W98" s="202"/>
      <c r="X98" s="202"/>
      <c r="Y98" s="202"/>
      <c r="Z98" s="202"/>
      <c r="AA98" s="202"/>
      <c r="AB98" s="202"/>
      <c r="AC98" s="202"/>
      <c r="AD98" s="202"/>
      <c r="AE98" s="202"/>
      <c r="AF98" s="202"/>
      <c r="AG98" s="202"/>
      <c r="AH98" s="202"/>
      <c r="AI98" s="202"/>
      <c r="AJ98" s="202"/>
      <c r="AK98" s="202"/>
      <c r="AL98" s="202"/>
      <c r="AM98" s="202"/>
      <c r="AN98" s="202"/>
      <c r="AO98" s="202"/>
      <c r="AP98" s="202"/>
      <c r="AQ98" s="202"/>
      <c r="AR98" s="202"/>
      <c r="AS98" s="202"/>
      <c r="AT98" s="202"/>
      <c r="AU98" s="202"/>
      <c r="AV98" s="202"/>
      <c r="AW98" s="202"/>
      <c r="AX98" s="202"/>
      <c r="AY98" s="202"/>
      <c r="AZ98" s="202"/>
      <c r="BA98" s="202"/>
      <c r="BB98" s="202"/>
      <c r="BC98" s="202"/>
      <c r="BD98" s="202"/>
      <c r="BE98" s="202"/>
      <c r="BF98" s="202"/>
      <c r="BG98" s="202"/>
      <c r="BH98" s="202"/>
      <c r="BI98" s="202"/>
      <c r="BJ98" s="202"/>
      <c r="BK98" s="202"/>
      <c r="BL98" s="202"/>
      <c r="BM98" s="202"/>
      <c r="BN98" s="202"/>
      <c r="BO98" s="202"/>
      <c r="BP98" s="202"/>
      <c r="BQ98"/>
      <c r="BR98"/>
      <c r="BS98"/>
      <c r="BT98"/>
      <c r="BU98"/>
      <c r="BV98"/>
      <c r="BW98"/>
      <c r="BX98"/>
      <c r="BY98"/>
      <c r="BZ98"/>
      <c r="CA98"/>
      <c r="CB98"/>
      <c r="CC98"/>
      <c r="CD98"/>
      <c r="CE98"/>
      <c r="CF98"/>
      <c r="CG98"/>
      <c r="CH98"/>
      <c r="CI98"/>
      <c r="CJ98"/>
      <c r="CK98"/>
      <c r="CL98"/>
      <c r="CM98"/>
      <c r="CN98"/>
      <c r="CO98"/>
      <c r="CP98"/>
      <c r="CQ98"/>
      <c r="CR98"/>
      <c r="CS98"/>
      <c r="CT98"/>
      <c r="CU98"/>
      <c r="CV98"/>
      <c r="CW98"/>
      <c r="CX98"/>
      <c r="CY98"/>
      <c r="CZ98"/>
      <c r="DA98"/>
    </row>
    <row r="99" spans="1:105">
      <c r="A99" s="223" t="s">
        <v>413</v>
      </c>
      <c r="B99" s="202"/>
      <c r="C99" s="202"/>
      <c r="D99" s="202"/>
      <c r="E99" s="202"/>
      <c r="F99" s="202"/>
      <c r="G99" s="202"/>
      <c r="H99" s="202"/>
      <c r="I99" s="202"/>
      <c r="J99" s="202"/>
      <c r="K99" s="202"/>
      <c r="L99" s="202"/>
      <c r="M99" s="202"/>
      <c r="N99" s="202"/>
      <c r="O99" s="202"/>
      <c r="P99" s="202"/>
      <c r="Q99" s="202"/>
      <c r="R99" s="202"/>
      <c r="S99" s="202"/>
      <c r="T99" s="202"/>
      <c r="U99" s="202"/>
      <c r="V99" s="202"/>
      <c r="W99" s="202"/>
      <c r="X99" s="202"/>
      <c r="Y99" s="202"/>
      <c r="Z99" s="202"/>
      <c r="AA99" s="202"/>
      <c r="AB99" s="202"/>
      <c r="AC99" s="202"/>
      <c r="AD99" s="202"/>
      <c r="AE99" s="202"/>
      <c r="AF99" s="202"/>
      <c r="AG99" s="202"/>
      <c r="AH99" s="202"/>
      <c r="AI99" s="202"/>
      <c r="AJ99" s="202"/>
      <c r="AK99" s="202"/>
      <c r="AL99" s="202"/>
      <c r="AM99" s="202"/>
      <c r="AN99" s="202"/>
      <c r="AO99" s="202"/>
      <c r="AP99" s="202"/>
      <c r="AQ99" s="202"/>
      <c r="AR99" s="202"/>
      <c r="AS99" s="202"/>
      <c r="AT99" s="202"/>
      <c r="AU99" s="202"/>
      <c r="AV99" s="202"/>
      <c r="AW99" s="202"/>
      <c r="AX99" s="202"/>
      <c r="AY99" s="202"/>
      <c r="AZ99" s="202"/>
      <c r="BA99" s="202"/>
      <c r="BB99" s="202"/>
      <c r="BC99" s="202"/>
      <c r="BD99" s="202"/>
      <c r="BE99" s="202"/>
      <c r="BF99" s="202"/>
      <c r="BG99" s="202"/>
      <c r="BH99" s="202"/>
      <c r="BI99" s="202"/>
      <c r="BJ99" s="202"/>
      <c r="BK99" s="202"/>
      <c r="BL99" s="202"/>
      <c r="BM99" s="202"/>
      <c r="BN99" s="202"/>
      <c r="BO99" s="202"/>
      <c r="BP99" s="202"/>
      <c r="BQ99"/>
      <c r="BR99"/>
      <c r="BS99"/>
      <c r="BT99"/>
      <c r="BU99"/>
      <c r="BV99"/>
      <c r="BW99"/>
      <c r="BX99"/>
      <c r="BY99"/>
      <c r="BZ99"/>
      <c r="CA99"/>
      <c r="CB99"/>
      <c r="CC99"/>
      <c r="CD99"/>
      <c r="CE99"/>
      <c r="CF99"/>
      <c r="CG99"/>
      <c r="CH99"/>
      <c r="CI99"/>
      <c r="CJ99"/>
      <c r="CK99"/>
      <c r="CL99"/>
      <c r="CM99"/>
      <c r="CN99"/>
      <c r="CO99"/>
      <c r="CP99"/>
      <c r="CQ99"/>
      <c r="CR99"/>
      <c r="CS99"/>
      <c r="CT99"/>
      <c r="CU99"/>
      <c r="CV99"/>
      <c r="CW99"/>
      <c r="CX99"/>
      <c r="CY99"/>
      <c r="CZ99"/>
      <c r="DA99"/>
    </row>
    <row r="100" spans="1:105">
      <c r="A100" s="223" t="s">
        <v>414</v>
      </c>
      <c r="B100" s="202"/>
      <c r="C100" s="202"/>
      <c r="D100" s="202"/>
      <c r="E100" s="202"/>
      <c r="F100" s="202"/>
      <c r="G100" s="202"/>
      <c r="H100" s="202"/>
      <c r="I100" s="202"/>
      <c r="J100" s="202"/>
      <c r="K100" s="202"/>
      <c r="L100" s="202"/>
      <c r="M100" s="202"/>
      <c r="N100" s="202"/>
      <c r="O100" s="202"/>
      <c r="P100" s="202"/>
      <c r="Q100" s="202"/>
      <c r="R100" s="202"/>
      <c r="S100" s="202"/>
      <c r="T100" s="202"/>
      <c r="U100" s="202"/>
      <c r="V100" s="202"/>
      <c r="W100" s="202"/>
      <c r="X100" s="202"/>
      <c r="Y100" s="202"/>
      <c r="Z100" s="202"/>
      <c r="AA100" s="202"/>
      <c r="AB100" s="202"/>
      <c r="AC100" s="202"/>
      <c r="AD100" s="202"/>
      <c r="AE100" s="202"/>
      <c r="AF100" s="202"/>
      <c r="AG100" s="202"/>
      <c r="AH100" s="202"/>
      <c r="AI100" s="202"/>
      <c r="AJ100" s="202"/>
      <c r="AK100" s="202"/>
      <c r="AL100" s="202"/>
      <c r="AM100" s="202"/>
      <c r="AN100" s="202"/>
      <c r="AO100" s="202"/>
      <c r="AP100" s="202"/>
      <c r="AQ100" s="202"/>
      <c r="AR100" s="202"/>
      <c r="AS100" s="202"/>
      <c r="AT100" s="202"/>
      <c r="AU100" s="202"/>
      <c r="AV100" s="202"/>
      <c r="AW100" s="202"/>
      <c r="AX100" s="202"/>
      <c r="AY100" s="202"/>
      <c r="AZ100" s="202"/>
      <c r="BA100" s="202"/>
      <c r="BB100" s="202"/>
      <c r="BC100" s="202"/>
      <c r="BD100" s="202"/>
      <c r="BE100" s="202"/>
      <c r="BF100" s="202"/>
      <c r="BG100" s="202"/>
      <c r="BH100" s="202"/>
      <c r="BI100" s="202"/>
      <c r="BJ100" s="202"/>
      <c r="BK100" s="202"/>
      <c r="BL100" s="202"/>
      <c r="BM100" s="202"/>
      <c r="BN100" s="202"/>
      <c r="BO100" s="202"/>
      <c r="BP100" s="202"/>
      <c r="BQ100"/>
      <c r="BR100"/>
      <c r="BS100"/>
      <c r="BT100"/>
      <c r="BU100"/>
      <c r="BV100"/>
      <c r="BW100"/>
      <c r="BX100"/>
      <c r="BY100"/>
      <c r="BZ100"/>
      <c r="CA100"/>
      <c r="CB100"/>
      <c r="CC100"/>
      <c r="CD100"/>
      <c r="CE100"/>
      <c r="CF100"/>
      <c r="CG100"/>
      <c r="CH100"/>
      <c r="CI100"/>
      <c r="CJ100"/>
      <c r="CK100"/>
      <c r="CL100"/>
      <c r="CM100"/>
      <c r="CN100"/>
      <c r="CO100"/>
      <c r="CP100"/>
      <c r="CQ100"/>
      <c r="CR100"/>
      <c r="CS100"/>
      <c r="CT100"/>
      <c r="CU100"/>
      <c r="CV100"/>
      <c r="CW100"/>
      <c r="CX100"/>
      <c r="CY100"/>
      <c r="CZ100"/>
      <c r="DA100"/>
    </row>
    <row r="101" spans="1:105">
      <c r="A101" s="223" t="s">
        <v>415</v>
      </c>
      <c r="B101" s="202"/>
      <c r="C101" s="202"/>
      <c r="D101" s="202"/>
      <c r="E101" s="202"/>
      <c r="F101" s="202"/>
      <c r="G101" s="202"/>
      <c r="H101" s="202"/>
      <c r="I101" s="202"/>
      <c r="J101" s="202"/>
      <c r="K101" s="202"/>
      <c r="L101" s="202"/>
      <c r="M101" s="202"/>
      <c r="N101" s="202"/>
      <c r="O101" s="202"/>
      <c r="P101" s="202"/>
      <c r="Q101" s="202"/>
      <c r="R101" s="202"/>
      <c r="S101" s="202"/>
      <c r="T101" s="202"/>
      <c r="U101" s="202"/>
      <c r="V101" s="202"/>
      <c r="W101" s="202"/>
      <c r="X101" s="202"/>
      <c r="Y101" s="202"/>
      <c r="Z101" s="202"/>
      <c r="AA101" s="202"/>
      <c r="AB101" s="202"/>
      <c r="AC101" s="202"/>
      <c r="AD101" s="202"/>
      <c r="AE101" s="202"/>
      <c r="AF101" s="202"/>
      <c r="AG101" s="202"/>
      <c r="AH101" s="202"/>
      <c r="AI101" s="202"/>
      <c r="AJ101" s="202"/>
      <c r="AK101" s="202"/>
      <c r="AL101" s="202"/>
      <c r="AM101" s="202"/>
      <c r="AN101" s="202"/>
      <c r="AO101" s="202"/>
      <c r="AP101" s="202"/>
      <c r="AQ101" s="202"/>
      <c r="AR101" s="202"/>
      <c r="AS101" s="202"/>
      <c r="AT101" s="202"/>
      <c r="AU101" s="202"/>
      <c r="AV101" s="202"/>
      <c r="AW101" s="202"/>
      <c r="AX101" s="202"/>
      <c r="AY101" s="202"/>
      <c r="AZ101" s="202"/>
      <c r="BA101" s="202"/>
      <c r="BB101" s="202"/>
      <c r="BC101" s="202"/>
      <c r="BD101" s="202"/>
      <c r="BE101" s="202"/>
      <c r="BF101" s="202"/>
      <c r="BG101" s="202"/>
      <c r="BH101" s="202"/>
      <c r="BI101" s="202"/>
      <c r="BJ101" s="202"/>
      <c r="BK101" s="202"/>
      <c r="BL101" s="202"/>
      <c r="BM101" s="202"/>
      <c r="BN101" s="202"/>
      <c r="BO101" s="202"/>
      <c r="BP101" s="202"/>
      <c r="BQ101"/>
      <c r="BR101"/>
      <c r="BS101"/>
      <c r="BT101"/>
      <c r="BU101"/>
      <c r="BV101"/>
      <c r="BW101"/>
      <c r="BX101"/>
      <c r="BY101"/>
      <c r="BZ101"/>
      <c r="CA101"/>
      <c r="CB101"/>
      <c r="CC101"/>
      <c r="CD101"/>
      <c r="CE101"/>
      <c r="CF101"/>
      <c r="CG101"/>
      <c r="CH101"/>
      <c r="CI101"/>
      <c r="CJ101"/>
      <c r="CK101"/>
      <c r="CL101"/>
      <c r="CM101"/>
      <c r="CN101"/>
      <c r="CO101"/>
      <c r="CP101"/>
      <c r="CQ101"/>
      <c r="CR101"/>
      <c r="CS101"/>
      <c r="CT101"/>
      <c r="CU101"/>
      <c r="CV101"/>
      <c r="CW101"/>
      <c r="CX101"/>
      <c r="CY101"/>
      <c r="CZ101"/>
      <c r="DA101"/>
    </row>
    <row r="102" spans="1:105">
      <c r="A102" s="223" t="s">
        <v>416</v>
      </c>
      <c r="B102" s="202"/>
      <c r="C102" s="202"/>
      <c r="D102" s="202"/>
      <c r="E102" s="202"/>
      <c r="F102" s="202"/>
      <c r="G102" s="202"/>
      <c r="H102" s="202"/>
      <c r="I102" s="202"/>
      <c r="J102" s="202"/>
      <c r="K102" s="202"/>
      <c r="L102" s="202"/>
      <c r="M102" s="202"/>
      <c r="N102" s="202"/>
      <c r="O102" s="202"/>
      <c r="P102" s="202"/>
      <c r="Q102" s="202"/>
      <c r="R102" s="202"/>
      <c r="S102" s="202"/>
      <c r="T102" s="202"/>
      <c r="U102" s="202"/>
      <c r="V102" s="202"/>
      <c r="W102" s="202"/>
      <c r="X102" s="202"/>
      <c r="Y102" s="202"/>
      <c r="Z102" s="202"/>
      <c r="AA102" s="202"/>
      <c r="AB102" s="202"/>
      <c r="AC102" s="202"/>
      <c r="AD102" s="202"/>
      <c r="AE102" s="202"/>
      <c r="AF102" s="202"/>
      <c r="AG102" s="202"/>
      <c r="AH102" s="202"/>
      <c r="AI102" s="202"/>
      <c r="AJ102" s="202"/>
      <c r="AK102" s="202"/>
      <c r="AL102" s="202"/>
      <c r="AM102" s="202"/>
      <c r="AN102" s="202"/>
      <c r="AO102" s="202"/>
      <c r="AP102" s="202"/>
      <c r="AQ102" s="202"/>
      <c r="AR102" s="202"/>
      <c r="AS102" s="202"/>
      <c r="AT102" s="202"/>
      <c r="AU102" s="202"/>
      <c r="AV102" s="202"/>
      <c r="AW102" s="202"/>
      <c r="AX102" s="202"/>
      <c r="AY102" s="202"/>
      <c r="AZ102" s="202"/>
      <c r="BA102" s="202"/>
      <c r="BB102" s="202"/>
      <c r="BC102" s="202"/>
      <c r="BD102" s="202"/>
      <c r="BE102" s="202"/>
      <c r="BF102" s="202"/>
      <c r="BG102" s="202"/>
      <c r="BH102" s="202"/>
      <c r="BI102" s="202"/>
      <c r="BJ102" s="202"/>
      <c r="BK102" s="202"/>
      <c r="BL102" s="202"/>
      <c r="BM102" s="202"/>
      <c r="BN102" s="202"/>
      <c r="BO102" s="202"/>
      <c r="BP102" s="202"/>
      <c r="BQ102"/>
      <c r="BR102"/>
      <c r="BS102"/>
      <c r="BT102"/>
      <c r="BU102"/>
      <c r="BV102"/>
      <c r="BW102"/>
      <c r="BX102"/>
      <c r="BY102"/>
      <c r="BZ102"/>
      <c r="CA102"/>
      <c r="CB102"/>
      <c r="CC102"/>
      <c r="CD102"/>
      <c r="CE102"/>
      <c r="CF102"/>
      <c r="CG102"/>
      <c r="CH102"/>
      <c r="CI102"/>
      <c r="CJ102"/>
      <c r="CK102"/>
      <c r="CL102"/>
      <c r="CM102"/>
      <c r="CN102"/>
      <c r="CO102"/>
      <c r="CP102"/>
      <c r="CQ102"/>
      <c r="CR102"/>
      <c r="CS102"/>
      <c r="CT102"/>
      <c r="CU102"/>
      <c r="CV102"/>
      <c r="CW102"/>
      <c r="CX102"/>
      <c r="CY102"/>
      <c r="CZ102"/>
      <c r="DA102"/>
    </row>
    <row r="103" spans="1:105">
      <c r="A103" s="223" t="s">
        <v>417</v>
      </c>
      <c r="B103" s="202"/>
      <c r="C103" s="202"/>
      <c r="D103" s="202"/>
      <c r="E103" s="202"/>
      <c r="F103" s="202"/>
      <c r="G103" s="202"/>
      <c r="H103" s="202"/>
      <c r="I103" s="202"/>
      <c r="J103" s="202"/>
      <c r="K103" s="202"/>
      <c r="L103" s="202"/>
      <c r="M103" s="202"/>
      <c r="N103" s="202"/>
      <c r="O103" s="202"/>
      <c r="P103" s="202"/>
      <c r="Q103" s="202"/>
      <c r="R103" s="202"/>
      <c r="S103" s="202"/>
      <c r="T103" s="202"/>
      <c r="U103" s="202"/>
      <c r="V103" s="202"/>
      <c r="W103" s="202"/>
      <c r="X103" s="202"/>
      <c r="Y103" s="202"/>
      <c r="Z103" s="202"/>
      <c r="AA103" s="202"/>
      <c r="AB103" s="202"/>
      <c r="AC103" s="202"/>
      <c r="AD103" s="202"/>
      <c r="AE103" s="202"/>
      <c r="AF103" s="202"/>
      <c r="AG103" s="202"/>
      <c r="AH103" s="202"/>
      <c r="AI103" s="202"/>
      <c r="AJ103" s="202"/>
      <c r="AK103" s="202"/>
      <c r="AL103" s="202"/>
      <c r="AM103" s="202"/>
      <c r="AN103" s="202"/>
      <c r="AO103" s="202"/>
      <c r="AP103" s="202"/>
      <c r="AQ103" s="202"/>
      <c r="AR103" s="202"/>
      <c r="AS103" s="202"/>
      <c r="AT103" s="202"/>
      <c r="AU103" s="202"/>
      <c r="AV103" s="202"/>
      <c r="AW103" s="202"/>
      <c r="AX103" s="202"/>
      <c r="AY103" s="202"/>
      <c r="AZ103" s="202"/>
      <c r="BA103" s="202"/>
      <c r="BB103" s="202"/>
      <c r="BC103" s="202"/>
      <c r="BD103" s="202"/>
      <c r="BE103" s="202"/>
      <c r="BF103" s="202"/>
      <c r="BG103" s="202"/>
      <c r="BH103" s="202"/>
      <c r="BI103" s="202"/>
      <c r="BJ103" s="202"/>
      <c r="BK103" s="202"/>
      <c r="BL103" s="202"/>
      <c r="BM103" s="202"/>
      <c r="BN103" s="202"/>
      <c r="BO103" s="202"/>
      <c r="BP103" s="202"/>
      <c r="BQ103"/>
      <c r="BR103"/>
      <c r="BS103"/>
      <c r="BT103"/>
      <c r="BU103"/>
      <c r="BV103"/>
      <c r="BW103"/>
      <c r="BX103"/>
      <c r="BY103"/>
      <c r="BZ103"/>
      <c r="CA103"/>
      <c r="CB103"/>
      <c r="CC103"/>
      <c r="CD103"/>
      <c r="CE103"/>
      <c r="CF103"/>
      <c r="CG103"/>
      <c r="CH103"/>
      <c r="CI103"/>
      <c r="CJ103"/>
      <c r="CK103"/>
      <c r="CL103"/>
      <c r="CM103"/>
      <c r="CN103"/>
      <c r="CO103"/>
      <c r="CP103"/>
      <c r="CQ103"/>
      <c r="CR103"/>
      <c r="CS103"/>
      <c r="CT103"/>
      <c r="CU103"/>
      <c r="CV103"/>
      <c r="CW103"/>
      <c r="CX103"/>
      <c r="CY103"/>
      <c r="CZ103"/>
      <c r="DA103"/>
    </row>
    <row r="104" spans="1:105">
      <c r="A104" s="201" t="s">
        <v>13</v>
      </c>
      <c r="B104" s="202"/>
      <c r="C104" s="202"/>
      <c r="D104" s="202"/>
      <c r="E104" s="202"/>
      <c r="F104" s="202"/>
      <c r="G104" s="202"/>
      <c r="H104" s="202"/>
      <c r="I104" s="202"/>
      <c r="J104" s="202"/>
      <c r="K104" s="202"/>
      <c r="L104" s="202"/>
      <c r="M104" s="202"/>
      <c r="N104" s="202"/>
      <c r="O104" s="202"/>
      <c r="P104" s="202"/>
      <c r="Q104" s="202"/>
      <c r="R104" s="202"/>
      <c r="S104" s="202"/>
      <c r="T104" s="202"/>
      <c r="U104" s="202"/>
      <c r="V104" s="202"/>
      <c r="W104" s="202"/>
      <c r="X104" s="202"/>
      <c r="Y104" s="202"/>
      <c r="Z104" s="202"/>
      <c r="AA104" s="202"/>
      <c r="AB104" s="202"/>
      <c r="AC104" s="202"/>
      <c r="AD104" s="202"/>
      <c r="AE104" s="202"/>
      <c r="AF104" s="202"/>
      <c r="AG104" s="202"/>
      <c r="AH104" s="202"/>
      <c r="AI104" s="202"/>
      <c r="AJ104" s="202"/>
      <c r="AK104" s="202"/>
      <c r="AL104" s="202"/>
      <c r="AM104" s="202"/>
      <c r="AN104" s="202"/>
      <c r="AO104" s="202"/>
      <c r="AP104" s="202"/>
      <c r="AQ104" s="202"/>
      <c r="AR104" s="202"/>
      <c r="AS104" s="202"/>
      <c r="AT104" s="202"/>
      <c r="AU104" s="202"/>
      <c r="AV104" s="202"/>
      <c r="AW104" s="202"/>
      <c r="AX104" s="202"/>
      <c r="AY104" s="202"/>
      <c r="AZ104" s="202"/>
      <c r="BA104" s="202"/>
      <c r="BB104" s="202"/>
      <c r="BC104" s="202"/>
      <c r="BD104" s="202"/>
      <c r="BE104" s="202"/>
      <c r="BF104" s="202"/>
      <c r="BG104" s="202"/>
      <c r="BH104" s="202"/>
      <c r="BI104" s="202"/>
      <c r="BJ104" s="202"/>
      <c r="BK104" s="202"/>
      <c r="BL104" s="202"/>
      <c r="BM104" s="202"/>
      <c r="BN104" s="202"/>
      <c r="BO104" s="202"/>
      <c r="BP104" s="202"/>
      <c r="BQ104"/>
      <c r="BR104"/>
      <c r="BS104"/>
      <c r="BT104"/>
      <c r="BU104"/>
      <c r="BV104"/>
      <c r="BW104"/>
      <c r="BX104"/>
      <c r="BY104"/>
      <c r="BZ104"/>
      <c r="CA104"/>
      <c r="CB104"/>
      <c r="CC104"/>
      <c r="CD104"/>
      <c r="CE104"/>
      <c r="CF104"/>
      <c r="CG104"/>
      <c r="CH104"/>
      <c r="CI104"/>
      <c r="CJ104"/>
      <c r="CK104"/>
      <c r="CL104"/>
      <c r="CM104"/>
      <c r="CN104"/>
      <c r="CO104"/>
      <c r="CP104"/>
      <c r="CQ104"/>
      <c r="CR104"/>
      <c r="CS104"/>
      <c r="CT104"/>
      <c r="CU104"/>
      <c r="CV104"/>
      <c r="CW104"/>
      <c r="CX104"/>
      <c r="CY104"/>
      <c r="CZ104"/>
      <c r="DA104"/>
    </row>
    <row r="105" spans="1:105">
      <c r="A105" s="223" t="s">
        <v>412</v>
      </c>
      <c r="B105" s="202">
        <v>27</v>
      </c>
      <c r="C105" s="202"/>
      <c r="D105" s="202"/>
      <c r="E105" s="202"/>
      <c r="F105" s="202"/>
      <c r="G105" s="202"/>
      <c r="H105" s="202"/>
      <c r="I105" s="202"/>
      <c r="J105" s="202"/>
      <c r="K105" s="202"/>
      <c r="L105" s="202"/>
      <c r="M105" s="202"/>
      <c r="N105" s="202"/>
      <c r="O105" s="202"/>
      <c r="P105" s="202"/>
      <c r="Q105" s="202"/>
      <c r="R105" s="202"/>
      <c r="S105" s="202"/>
      <c r="T105" s="202"/>
      <c r="U105" s="202"/>
      <c r="V105" s="202"/>
      <c r="W105" s="202"/>
      <c r="X105" s="202"/>
      <c r="Y105" s="202"/>
      <c r="Z105" s="202"/>
      <c r="AA105" s="202"/>
      <c r="AB105" s="202"/>
      <c r="AC105" s="202"/>
      <c r="AD105" s="202"/>
      <c r="AE105" s="202"/>
      <c r="AF105" s="202"/>
      <c r="AG105" s="202"/>
      <c r="AH105" s="202"/>
      <c r="AI105" s="202"/>
      <c r="AJ105" s="202"/>
      <c r="AK105" s="202"/>
      <c r="AL105" s="202"/>
      <c r="AM105" s="202"/>
      <c r="AN105" s="202"/>
      <c r="AO105" s="202"/>
      <c r="AP105" s="202"/>
      <c r="AQ105" s="202"/>
      <c r="AR105" s="202"/>
      <c r="AS105" s="202"/>
      <c r="AT105" s="202"/>
      <c r="AU105" s="202"/>
      <c r="AV105" s="202"/>
      <c r="AW105" s="202"/>
      <c r="AX105" s="202"/>
      <c r="AY105" s="202"/>
      <c r="AZ105" s="202"/>
      <c r="BA105" s="202"/>
      <c r="BB105" s="202"/>
      <c r="BC105" s="202"/>
      <c r="BD105" s="202"/>
      <c r="BE105" s="202"/>
      <c r="BF105" s="202"/>
      <c r="BG105" s="202"/>
      <c r="BH105" s="202"/>
      <c r="BI105" s="202"/>
      <c r="BJ105" s="202"/>
      <c r="BK105" s="202"/>
      <c r="BL105" s="202"/>
      <c r="BM105" s="202"/>
      <c r="BN105" s="202"/>
      <c r="BO105" s="202"/>
      <c r="BP105" s="202">
        <v>27</v>
      </c>
      <c r="BQ105"/>
      <c r="BR105"/>
      <c r="BS105"/>
      <c r="BT105"/>
      <c r="BU105"/>
      <c r="BV105"/>
      <c r="BW105"/>
      <c r="BX105"/>
      <c r="BY105"/>
      <c r="BZ105"/>
      <c r="CA105"/>
      <c r="CB105"/>
      <c r="CC105"/>
      <c r="CD105"/>
      <c r="CE105"/>
      <c r="CF105"/>
      <c r="CG105"/>
      <c r="CH105"/>
      <c r="CI105"/>
      <c r="CJ105"/>
      <c r="CK105"/>
      <c r="CL105"/>
      <c r="CM105"/>
      <c r="CN105"/>
      <c r="CO105"/>
      <c r="CP105"/>
      <c r="CQ105"/>
      <c r="CR105"/>
      <c r="CS105"/>
      <c r="CT105"/>
      <c r="CU105"/>
      <c r="CV105"/>
      <c r="CW105"/>
      <c r="CX105"/>
      <c r="CY105"/>
      <c r="CZ105"/>
      <c r="DA105"/>
    </row>
    <row r="106" spans="1:105">
      <c r="A106" s="223" t="s">
        <v>411</v>
      </c>
      <c r="B106" s="202">
        <v>15</v>
      </c>
      <c r="C106" s="202"/>
      <c r="D106" s="202"/>
      <c r="E106" s="202"/>
      <c r="F106" s="202"/>
      <c r="G106" s="202"/>
      <c r="H106" s="202"/>
      <c r="I106" s="202"/>
      <c r="J106" s="202"/>
      <c r="K106" s="202"/>
      <c r="L106" s="202"/>
      <c r="M106" s="202"/>
      <c r="N106" s="202"/>
      <c r="O106" s="202"/>
      <c r="P106" s="202"/>
      <c r="Q106" s="202"/>
      <c r="R106" s="202"/>
      <c r="S106" s="202"/>
      <c r="T106" s="202"/>
      <c r="U106" s="202"/>
      <c r="V106" s="202"/>
      <c r="W106" s="202"/>
      <c r="X106" s="202"/>
      <c r="Y106" s="202"/>
      <c r="Z106" s="202"/>
      <c r="AA106" s="202"/>
      <c r="AB106" s="202"/>
      <c r="AC106" s="202"/>
      <c r="AD106" s="202"/>
      <c r="AE106" s="202"/>
      <c r="AF106" s="202"/>
      <c r="AG106" s="202"/>
      <c r="AH106" s="202"/>
      <c r="AI106" s="202"/>
      <c r="AJ106" s="202"/>
      <c r="AK106" s="202"/>
      <c r="AL106" s="202"/>
      <c r="AM106" s="202"/>
      <c r="AN106" s="202"/>
      <c r="AO106" s="202"/>
      <c r="AP106" s="202"/>
      <c r="AQ106" s="202"/>
      <c r="AR106" s="202"/>
      <c r="AS106" s="202"/>
      <c r="AT106" s="202"/>
      <c r="AU106" s="202"/>
      <c r="AV106" s="202"/>
      <c r="AW106" s="202"/>
      <c r="AX106" s="202"/>
      <c r="AY106" s="202"/>
      <c r="AZ106" s="202"/>
      <c r="BA106" s="202"/>
      <c r="BB106" s="202"/>
      <c r="BC106" s="202"/>
      <c r="BD106" s="202"/>
      <c r="BE106" s="202"/>
      <c r="BF106" s="202"/>
      <c r="BG106" s="202"/>
      <c r="BH106" s="202"/>
      <c r="BI106" s="202"/>
      <c r="BJ106" s="202"/>
      <c r="BK106" s="202"/>
      <c r="BL106" s="202"/>
      <c r="BM106" s="202"/>
      <c r="BN106" s="202"/>
      <c r="BO106" s="202"/>
      <c r="BP106" s="202">
        <v>15</v>
      </c>
      <c r="BQ106"/>
      <c r="BR106"/>
      <c r="BS106"/>
      <c r="BT106"/>
      <c r="BU106"/>
      <c r="BV106"/>
      <c r="BW106"/>
      <c r="BX106"/>
      <c r="BY106"/>
      <c r="BZ106"/>
      <c r="CA106"/>
      <c r="CB106"/>
      <c r="CC106"/>
      <c r="CD106"/>
      <c r="CE106"/>
      <c r="CF106"/>
      <c r="CG106"/>
      <c r="CH106"/>
      <c r="CI106"/>
      <c r="CJ106"/>
      <c r="CK106"/>
      <c r="CL106"/>
      <c r="CM106"/>
      <c r="CN106"/>
      <c r="CO106"/>
      <c r="CP106"/>
      <c r="CQ106"/>
      <c r="CR106"/>
      <c r="CS106"/>
      <c r="CT106"/>
      <c r="CU106"/>
      <c r="CV106"/>
      <c r="CW106"/>
      <c r="CX106"/>
      <c r="CY106"/>
      <c r="CZ106"/>
      <c r="DA106"/>
    </row>
    <row r="107" spans="1:105">
      <c r="A107" s="223" t="s">
        <v>420</v>
      </c>
      <c r="B107" s="202">
        <v>11</v>
      </c>
      <c r="C107" s="202"/>
      <c r="D107" s="202"/>
      <c r="E107" s="202"/>
      <c r="F107" s="202"/>
      <c r="G107" s="202"/>
      <c r="H107" s="202"/>
      <c r="I107" s="202"/>
      <c r="J107" s="202"/>
      <c r="K107" s="202"/>
      <c r="L107" s="202"/>
      <c r="M107" s="202"/>
      <c r="N107" s="202"/>
      <c r="O107" s="202"/>
      <c r="P107" s="202"/>
      <c r="Q107" s="202"/>
      <c r="R107" s="202"/>
      <c r="S107" s="202"/>
      <c r="T107" s="202"/>
      <c r="U107" s="202"/>
      <c r="V107" s="202"/>
      <c r="W107" s="202"/>
      <c r="X107" s="202"/>
      <c r="Y107" s="202"/>
      <c r="Z107" s="202"/>
      <c r="AA107" s="202"/>
      <c r="AB107" s="202"/>
      <c r="AC107" s="202"/>
      <c r="AD107" s="202"/>
      <c r="AE107" s="202"/>
      <c r="AF107" s="202"/>
      <c r="AG107" s="202"/>
      <c r="AH107" s="202"/>
      <c r="AI107" s="202"/>
      <c r="AJ107" s="202"/>
      <c r="AK107" s="202"/>
      <c r="AL107" s="202"/>
      <c r="AM107" s="202"/>
      <c r="AN107" s="202"/>
      <c r="AO107" s="202"/>
      <c r="AP107" s="202"/>
      <c r="AQ107" s="202"/>
      <c r="AR107" s="202"/>
      <c r="AS107" s="202"/>
      <c r="AT107" s="202"/>
      <c r="AU107" s="202"/>
      <c r="AV107" s="202"/>
      <c r="AW107" s="202"/>
      <c r="AX107" s="202"/>
      <c r="AY107" s="202"/>
      <c r="AZ107" s="202"/>
      <c r="BA107" s="202"/>
      <c r="BB107" s="202"/>
      <c r="BC107" s="202"/>
      <c r="BD107" s="202"/>
      <c r="BE107" s="202"/>
      <c r="BF107" s="202"/>
      <c r="BG107" s="202"/>
      <c r="BH107" s="202"/>
      <c r="BI107" s="202"/>
      <c r="BJ107" s="202"/>
      <c r="BK107" s="202"/>
      <c r="BL107" s="202"/>
      <c r="BM107" s="202"/>
      <c r="BN107" s="202"/>
      <c r="BO107" s="202"/>
      <c r="BP107" s="202">
        <v>11</v>
      </c>
      <c r="BQ107"/>
      <c r="BR107"/>
      <c r="BS107"/>
      <c r="BT107"/>
      <c r="BU107"/>
      <c r="BV107"/>
      <c r="BW107"/>
      <c r="BX107"/>
      <c r="BY107"/>
      <c r="BZ107"/>
      <c r="CA107"/>
      <c r="CB107"/>
      <c r="CC107"/>
      <c r="CD107"/>
      <c r="CE107"/>
      <c r="CF107"/>
      <c r="CG107"/>
      <c r="CH107"/>
      <c r="CI107"/>
      <c r="CJ107"/>
      <c r="CK107"/>
      <c r="CL107"/>
      <c r="CM107"/>
      <c r="CN107"/>
      <c r="CO107"/>
      <c r="CP107"/>
      <c r="CQ107"/>
      <c r="CR107"/>
      <c r="CS107"/>
      <c r="CT107"/>
      <c r="CU107"/>
      <c r="CV107"/>
      <c r="CW107"/>
      <c r="CX107"/>
      <c r="CY107"/>
      <c r="CZ107"/>
      <c r="DA107"/>
    </row>
    <row r="108" spans="1:105">
      <c r="A108" s="223" t="s">
        <v>413</v>
      </c>
      <c r="B108" s="202">
        <v>7</v>
      </c>
      <c r="C108" s="202"/>
      <c r="D108" s="202"/>
      <c r="E108" s="202"/>
      <c r="F108" s="202"/>
      <c r="G108" s="202"/>
      <c r="H108" s="202"/>
      <c r="I108" s="202"/>
      <c r="J108" s="202"/>
      <c r="K108" s="202"/>
      <c r="L108" s="202"/>
      <c r="M108" s="202"/>
      <c r="N108" s="202"/>
      <c r="O108" s="202"/>
      <c r="P108" s="202"/>
      <c r="Q108" s="202"/>
      <c r="R108" s="202"/>
      <c r="S108" s="202"/>
      <c r="T108" s="202"/>
      <c r="U108" s="202"/>
      <c r="V108" s="202"/>
      <c r="W108" s="202"/>
      <c r="X108" s="202"/>
      <c r="Y108" s="202"/>
      <c r="Z108" s="202"/>
      <c r="AA108" s="202"/>
      <c r="AB108" s="202"/>
      <c r="AC108" s="202"/>
      <c r="AD108" s="202"/>
      <c r="AE108" s="202"/>
      <c r="AF108" s="202"/>
      <c r="AG108" s="202"/>
      <c r="AH108" s="202"/>
      <c r="AI108" s="202"/>
      <c r="AJ108" s="202"/>
      <c r="AK108" s="202"/>
      <c r="AL108" s="202"/>
      <c r="AM108" s="202"/>
      <c r="AN108" s="202"/>
      <c r="AO108" s="202"/>
      <c r="AP108" s="202"/>
      <c r="AQ108" s="202"/>
      <c r="AR108" s="202"/>
      <c r="AS108" s="202"/>
      <c r="AT108" s="202"/>
      <c r="AU108" s="202"/>
      <c r="AV108" s="202"/>
      <c r="AW108" s="202"/>
      <c r="AX108" s="202"/>
      <c r="AY108" s="202"/>
      <c r="AZ108" s="202"/>
      <c r="BA108" s="202"/>
      <c r="BB108" s="202"/>
      <c r="BC108" s="202"/>
      <c r="BD108" s="202"/>
      <c r="BE108" s="202"/>
      <c r="BF108" s="202"/>
      <c r="BG108" s="202"/>
      <c r="BH108" s="202"/>
      <c r="BI108" s="202"/>
      <c r="BJ108" s="202"/>
      <c r="BK108" s="202"/>
      <c r="BL108" s="202"/>
      <c r="BM108" s="202"/>
      <c r="BN108" s="202"/>
      <c r="BO108" s="202"/>
      <c r="BP108" s="202">
        <v>7</v>
      </c>
      <c r="BQ108"/>
      <c r="BR108"/>
      <c r="BS108"/>
      <c r="BT108"/>
      <c r="BU108"/>
      <c r="BV108"/>
      <c r="BW108"/>
      <c r="BX108"/>
      <c r="BY108"/>
      <c r="BZ108"/>
      <c r="CA108"/>
      <c r="CB108"/>
      <c r="CC108"/>
      <c r="CD108"/>
      <c r="CE108"/>
      <c r="CF108"/>
      <c r="CG108"/>
      <c r="CH108"/>
      <c r="CI108"/>
      <c r="CJ108"/>
      <c r="CK108"/>
      <c r="CL108"/>
      <c r="CM108"/>
      <c r="CN108"/>
      <c r="CO108"/>
      <c r="CP108"/>
      <c r="CQ108"/>
      <c r="CR108"/>
      <c r="CS108"/>
      <c r="CT108"/>
      <c r="CU108"/>
      <c r="CV108"/>
      <c r="CW108"/>
      <c r="CX108"/>
      <c r="CY108"/>
      <c r="CZ108"/>
      <c r="DA108"/>
    </row>
    <row r="109" spans="1:105">
      <c r="A109" s="223" t="s">
        <v>414</v>
      </c>
      <c r="B109" s="202"/>
      <c r="C109" s="202"/>
      <c r="D109" s="202"/>
      <c r="E109" s="202"/>
      <c r="F109" s="202"/>
      <c r="G109" s="202"/>
      <c r="H109" s="202"/>
      <c r="I109" s="202"/>
      <c r="J109" s="202"/>
      <c r="K109" s="202"/>
      <c r="L109" s="202"/>
      <c r="M109" s="202"/>
      <c r="N109" s="202"/>
      <c r="O109" s="202"/>
      <c r="P109" s="202"/>
      <c r="Q109" s="202"/>
      <c r="R109" s="202"/>
      <c r="S109" s="202"/>
      <c r="T109" s="202"/>
      <c r="U109" s="202"/>
      <c r="V109" s="202"/>
      <c r="W109" s="202"/>
      <c r="X109" s="202"/>
      <c r="Y109" s="202"/>
      <c r="Z109" s="202"/>
      <c r="AA109" s="202"/>
      <c r="AB109" s="202"/>
      <c r="AC109" s="202"/>
      <c r="AD109" s="202"/>
      <c r="AE109" s="202"/>
      <c r="AF109" s="202"/>
      <c r="AG109" s="202"/>
      <c r="AH109" s="202"/>
      <c r="AI109" s="202"/>
      <c r="AJ109" s="202"/>
      <c r="AK109" s="202"/>
      <c r="AL109" s="202"/>
      <c r="AM109" s="202"/>
      <c r="AN109" s="202"/>
      <c r="AO109" s="202"/>
      <c r="AP109" s="202"/>
      <c r="AQ109" s="202"/>
      <c r="AR109" s="202"/>
      <c r="AS109" s="202"/>
      <c r="AT109" s="202"/>
      <c r="AU109" s="202"/>
      <c r="AV109" s="202"/>
      <c r="AW109" s="202"/>
      <c r="AX109" s="202"/>
      <c r="AY109" s="202"/>
      <c r="AZ109" s="202"/>
      <c r="BA109" s="202"/>
      <c r="BB109" s="202"/>
      <c r="BC109" s="202"/>
      <c r="BD109" s="202"/>
      <c r="BE109" s="202"/>
      <c r="BF109" s="202"/>
      <c r="BG109" s="202"/>
      <c r="BH109" s="202"/>
      <c r="BI109" s="202"/>
      <c r="BJ109" s="202"/>
      <c r="BK109" s="202"/>
      <c r="BL109" s="202"/>
      <c r="BM109" s="202"/>
      <c r="BN109" s="202"/>
      <c r="BO109" s="202"/>
      <c r="BP109" s="202"/>
      <c r="BQ109"/>
      <c r="BR109"/>
      <c r="BS109"/>
      <c r="BT109"/>
      <c r="BU109"/>
      <c r="BV109"/>
      <c r="BW109"/>
      <c r="BX109"/>
      <c r="BY109"/>
      <c r="BZ109"/>
      <c r="CA109"/>
      <c r="CB109"/>
      <c r="CC109"/>
      <c r="CD109"/>
      <c r="CE109"/>
      <c r="CF109"/>
      <c r="CG109"/>
      <c r="CH109"/>
      <c r="CI109"/>
      <c r="CJ109"/>
      <c r="CK109"/>
      <c r="CL109"/>
      <c r="CM109"/>
      <c r="CN109"/>
      <c r="CO109"/>
      <c r="CP109"/>
      <c r="CQ109"/>
      <c r="CR109"/>
      <c r="CS109"/>
      <c r="CT109"/>
      <c r="CU109"/>
      <c r="CV109"/>
      <c r="CW109"/>
      <c r="CX109"/>
      <c r="CY109"/>
      <c r="CZ109"/>
      <c r="DA109"/>
    </row>
    <row r="110" spans="1:105">
      <c r="A110" s="223" t="s">
        <v>415</v>
      </c>
      <c r="B110" s="202"/>
      <c r="C110" s="202"/>
      <c r="D110" s="202"/>
      <c r="E110" s="202"/>
      <c r="F110" s="202"/>
      <c r="G110" s="202"/>
      <c r="H110" s="202"/>
      <c r="I110" s="202"/>
      <c r="J110" s="202"/>
      <c r="K110" s="202"/>
      <c r="L110" s="202"/>
      <c r="M110" s="202"/>
      <c r="N110" s="202"/>
      <c r="O110" s="202"/>
      <c r="P110" s="202"/>
      <c r="Q110" s="202"/>
      <c r="R110" s="202"/>
      <c r="S110" s="202"/>
      <c r="T110" s="202"/>
      <c r="U110" s="202"/>
      <c r="V110" s="202"/>
      <c r="W110" s="202"/>
      <c r="X110" s="202"/>
      <c r="Y110" s="202"/>
      <c r="Z110" s="202"/>
      <c r="AA110" s="202"/>
      <c r="AB110" s="202"/>
      <c r="AC110" s="202"/>
      <c r="AD110" s="202"/>
      <c r="AE110" s="202"/>
      <c r="AF110" s="202"/>
      <c r="AG110" s="202"/>
      <c r="AH110" s="202"/>
      <c r="AI110" s="202"/>
      <c r="AJ110" s="202"/>
      <c r="AK110" s="202"/>
      <c r="AL110" s="202"/>
      <c r="AM110" s="202"/>
      <c r="AN110" s="202"/>
      <c r="AO110" s="202"/>
      <c r="AP110" s="202"/>
      <c r="AQ110" s="202"/>
      <c r="AR110" s="202"/>
      <c r="AS110" s="202"/>
      <c r="AT110" s="202"/>
      <c r="AU110" s="202"/>
      <c r="AV110" s="202"/>
      <c r="AW110" s="202"/>
      <c r="AX110" s="202"/>
      <c r="AY110" s="202"/>
      <c r="AZ110" s="202"/>
      <c r="BA110" s="202"/>
      <c r="BB110" s="202"/>
      <c r="BC110" s="202"/>
      <c r="BD110" s="202"/>
      <c r="BE110" s="202"/>
      <c r="BF110" s="202"/>
      <c r="BG110" s="202"/>
      <c r="BH110" s="202"/>
      <c r="BI110" s="202"/>
      <c r="BJ110" s="202"/>
      <c r="BK110" s="202"/>
      <c r="BL110" s="202"/>
      <c r="BM110" s="202"/>
      <c r="BN110" s="202"/>
      <c r="BO110" s="202"/>
      <c r="BP110" s="202"/>
      <c r="BQ110"/>
      <c r="BR110"/>
      <c r="BS110"/>
      <c r="BT110"/>
      <c r="BU110"/>
      <c r="BV110"/>
      <c r="BW110"/>
      <c r="BX110"/>
      <c r="BY110"/>
      <c r="BZ110"/>
      <c r="CA110"/>
      <c r="CB110"/>
      <c r="CC110"/>
      <c r="CD110"/>
      <c r="CE110"/>
      <c r="CF110"/>
      <c r="CG110"/>
      <c r="CH110"/>
      <c r="CI110"/>
      <c r="CJ110"/>
      <c r="CK110"/>
      <c r="CL110"/>
      <c r="CM110"/>
      <c r="CN110"/>
      <c r="CO110"/>
      <c r="CP110"/>
      <c r="CQ110"/>
      <c r="CR110"/>
      <c r="CS110"/>
      <c r="CT110"/>
      <c r="CU110"/>
      <c r="CV110"/>
      <c r="CW110"/>
      <c r="CX110"/>
      <c r="CY110"/>
      <c r="CZ110"/>
      <c r="DA110"/>
    </row>
    <row r="111" spans="1:105">
      <c r="A111" s="223" t="s">
        <v>416</v>
      </c>
      <c r="B111" s="202"/>
      <c r="C111" s="202"/>
      <c r="D111" s="202"/>
      <c r="E111" s="202"/>
      <c r="F111" s="202"/>
      <c r="G111" s="202"/>
      <c r="H111" s="202"/>
      <c r="I111" s="202"/>
      <c r="J111" s="202"/>
      <c r="K111" s="202"/>
      <c r="L111" s="202"/>
      <c r="M111" s="202"/>
      <c r="N111" s="202"/>
      <c r="O111" s="202"/>
      <c r="P111" s="202"/>
      <c r="Q111" s="202"/>
      <c r="R111" s="202"/>
      <c r="S111" s="202"/>
      <c r="T111" s="202"/>
      <c r="U111" s="202"/>
      <c r="V111" s="202"/>
      <c r="W111" s="202"/>
      <c r="X111" s="202"/>
      <c r="Y111" s="202"/>
      <c r="Z111" s="202"/>
      <c r="AA111" s="202"/>
      <c r="AB111" s="202"/>
      <c r="AC111" s="202"/>
      <c r="AD111" s="202"/>
      <c r="AE111" s="202"/>
      <c r="AF111" s="202"/>
      <c r="AG111" s="202"/>
      <c r="AH111" s="202"/>
      <c r="AI111" s="202"/>
      <c r="AJ111" s="202"/>
      <c r="AK111" s="202"/>
      <c r="AL111" s="202"/>
      <c r="AM111" s="202"/>
      <c r="AN111" s="202"/>
      <c r="AO111" s="202"/>
      <c r="AP111" s="202"/>
      <c r="AQ111" s="202"/>
      <c r="AR111" s="202"/>
      <c r="AS111" s="202"/>
      <c r="AT111" s="202"/>
      <c r="AU111" s="202"/>
      <c r="AV111" s="202"/>
      <c r="AW111" s="202"/>
      <c r="AX111" s="202"/>
      <c r="AY111" s="202"/>
      <c r="AZ111" s="202"/>
      <c r="BA111" s="202"/>
      <c r="BB111" s="202"/>
      <c r="BC111" s="202"/>
      <c r="BD111" s="202"/>
      <c r="BE111" s="202"/>
      <c r="BF111" s="202"/>
      <c r="BG111" s="202"/>
      <c r="BH111" s="202"/>
      <c r="BI111" s="202"/>
      <c r="BJ111" s="202"/>
      <c r="BK111" s="202"/>
      <c r="BL111" s="202"/>
      <c r="BM111" s="202"/>
      <c r="BN111" s="202"/>
      <c r="BO111" s="202"/>
      <c r="BP111" s="202"/>
      <c r="BQ111"/>
      <c r="BR111"/>
      <c r="BS111"/>
      <c r="BT111"/>
      <c r="BU111"/>
      <c r="BV111"/>
      <c r="BW111"/>
      <c r="BX111"/>
      <c r="BY111"/>
      <c r="BZ111"/>
      <c r="CA111"/>
      <c r="CB111"/>
      <c r="CC111"/>
      <c r="CD111"/>
      <c r="CE111"/>
      <c r="CF111"/>
      <c r="CG111"/>
      <c r="CH111"/>
      <c r="CI111"/>
      <c r="CJ111"/>
      <c r="CK111"/>
      <c r="CL111"/>
      <c r="CM111"/>
      <c r="CN111"/>
      <c r="CO111"/>
      <c r="CP111"/>
      <c r="CQ111"/>
      <c r="CR111"/>
      <c r="CS111"/>
      <c r="CT111"/>
      <c r="CU111"/>
      <c r="CV111"/>
      <c r="CW111"/>
      <c r="CX111"/>
      <c r="CY111"/>
      <c r="CZ111"/>
      <c r="DA111"/>
    </row>
    <row r="112" spans="1:105">
      <c r="A112" s="223" t="s">
        <v>417</v>
      </c>
      <c r="B112" s="202"/>
      <c r="C112" s="202"/>
      <c r="D112" s="202"/>
      <c r="E112" s="202"/>
      <c r="F112" s="202"/>
      <c r="G112" s="202"/>
      <c r="H112" s="202"/>
      <c r="I112" s="202"/>
      <c r="J112" s="202"/>
      <c r="K112" s="202"/>
      <c r="L112" s="202"/>
      <c r="M112" s="202"/>
      <c r="N112" s="202"/>
      <c r="O112" s="202"/>
      <c r="P112" s="202"/>
      <c r="Q112" s="202"/>
      <c r="R112" s="202"/>
      <c r="S112" s="202"/>
      <c r="T112" s="202"/>
      <c r="U112" s="202"/>
      <c r="V112" s="202"/>
      <c r="W112" s="202"/>
      <c r="X112" s="202"/>
      <c r="Y112" s="202"/>
      <c r="Z112" s="202"/>
      <c r="AA112" s="202"/>
      <c r="AB112" s="202"/>
      <c r="AC112" s="202"/>
      <c r="AD112" s="202"/>
      <c r="AE112" s="202"/>
      <c r="AF112" s="202"/>
      <c r="AG112" s="202"/>
      <c r="AH112" s="202"/>
      <c r="AI112" s="202"/>
      <c r="AJ112" s="202"/>
      <c r="AK112" s="202"/>
      <c r="AL112" s="202"/>
      <c r="AM112" s="202"/>
      <c r="AN112" s="202"/>
      <c r="AO112" s="202"/>
      <c r="AP112" s="202"/>
      <c r="AQ112" s="202"/>
      <c r="AR112" s="202"/>
      <c r="AS112" s="202"/>
      <c r="AT112" s="202"/>
      <c r="AU112" s="202"/>
      <c r="AV112" s="202"/>
      <c r="AW112" s="202"/>
      <c r="AX112" s="202"/>
      <c r="AY112" s="202"/>
      <c r="AZ112" s="202"/>
      <c r="BA112" s="202"/>
      <c r="BB112" s="202"/>
      <c r="BC112" s="202"/>
      <c r="BD112" s="202"/>
      <c r="BE112" s="202"/>
      <c r="BF112" s="202"/>
      <c r="BG112" s="202"/>
      <c r="BH112" s="202"/>
      <c r="BI112" s="202"/>
      <c r="BJ112" s="202"/>
      <c r="BK112" s="202"/>
      <c r="BL112" s="202"/>
      <c r="BM112" s="202"/>
      <c r="BN112" s="202"/>
      <c r="BO112" s="202"/>
      <c r="BP112" s="202"/>
      <c r="BQ112"/>
      <c r="BR112"/>
      <c r="BS112"/>
      <c r="BT112"/>
      <c r="BU112"/>
      <c r="BV112"/>
      <c r="BW112"/>
      <c r="BX112"/>
      <c r="BY112"/>
      <c r="BZ112"/>
      <c r="CA112"/>
      <c r="CB112"/>
      <c r="CC112"/>
      <c r="CD112"/>
      <c r="CE112"/>
      <c r="CF112"/>
      <c r="CG112"/>
      <c r="CH112"/>
      <c r="CI112"/>
      <c r="CJ112"/>
      <c r="CK112"/>
      <c r="CL112"/>
      <c r="CM112"/>
      <c r="CN112"/>
      <c r="CO112"/>
      <c r="CP112"/>
      <c r="CQ112"/>
      <c r="CR112"/>
      <c r="CS112"/>
      <c r="CT112"/>
      <c r="CU112"/>
      <c r="CV112"/>
      <c r="CW112"/>
      <c r="CX112"/>
      <c r="CY112"/>
      <c r="CZ112"/>
      <c r="DA112"/>
    </row>
    <row r="113" spans="1:105">
      <c r="A113" s="201" t="s">
        <v>421</v>
      </c>
      <c r="B113" s="202">
        <v>95</v>
      </c>
      <c r="C113" s="202">
        <v>1</v>
      </c>
      <c r="D113" s="202">
        <v>1</v>
      </c>
      <c r="E113" s="202">
        <v>1</v>
      </c>
      <c r="F113" s="202">
        <v>1</v>
      </c>
      <c r="G113" s="202">
        <v>1</v>
      </c>
      <c r="H113" s="202">
        <v>1</v>
      </c>
      <c r="I113" s="202">
        <v>1</v>
      </c>
      <c r="J113" s="202"/>
      <c r="K113" s="202">
        <v>1</v>
      </c>
      <c r="L113" s="202"/>
      <c r="M113" s="202">
        <v>1</v>
      </c>
      <c r="N113" s="202">
        <v>1</v>
      </c>
      <c r="O113" s="202">
        <v>1</v>
      </c>
      <c r="P113" s="202">
        <v>1</v>
      </c>
      <c r="Q113" s="202">
        <v>1</v>
      </c>
      <c r="R113" s="202">
        <v>1</v>
      </c>
      <c r="S113" s="202">
        <v>1</v>
      </c>
      <c r="T113" s="202">
        <v>1</v>
      </c>
      <c r="U113" s="202">
        <v>1</v>
      </c>
      <c r="V113" s="202">
        <v>1</v>
      </c>
      <c r="W113" s="202">
        <v>1</v>
      </c>
      <c r="X113" s="202">
        <v>1</v>
      </c>
      <c r="Y113" s="202">
        <v>1</v>
      </c>
      <c r="Z113" s="202">
        <v>1</v>
      </c>
      <c r="AA113" s="202"/>
      <c r="AB113" s="202">
        <v>1</v>
      </c>
      <c r="AC113" s="202">
        <v>1</v>
      </c>
      <c r="AD113" s="202">
        <v>1</v>
      </c>
      <c r="AE113" s="202">
        <v>1</v>
      </c>
      <c r="AF113" s="202"/>
      <c r="AG113" s="202">
        <v>1</v>
      </c>
      <c r="AH113" s="202">
        <v>1</v>
      </c>
      <c r="AI113" s="202">
        <v>1</v>
      </c>
      <c r="AJ113" s="202">
        <v>1</v>
      </c>
      <c r="AK113" s="202">
        <v>1</v>
      </c>
      <c r="AL113" s="202">
        <v>1</v>
      </c>
      <c r="AM113" s="202">
        <v>1</v>
      </c>
      <c r="AN113" s="202">
        <v>1</v>
      </c>
      <c r="AO113" s="202">
        <v>1</v>
      </c>
      <c r="AP113" s="202">
        <v>1</v>
      </c>
      <c r="AQ113" s="202">
        <v>1</v>
      </c>
      <c r="AR113" s="202">
        <v>1</v>
      </c>
      <c r="AS113" s="202">
        <v>1</v>
      </c>
      <c r="AT113" s="202">
        <v>1</v>
      </c>
      <c r="AU113" s="202">
        <v>1</v>
      </c>
      <c r="AV113" s="202">
        <v>1</v>
      </c>
      <c r="AW113" s="202">
        <v>1</v>
      </c>
      <c r="AX113" s="202"/>
      <c r="AY113" s="202">
        <v>1</v>
      </c>
      <c r="AZ113" s="202">
        <v>1</v>
      </c>
      <c r="BA113" s="202">
        <v>1</v>
      </c>
      <c r="BB113" s="202">
        <v>1</v>
      </c>
      <c r="BC113" s="202">
        <v>1</v>
      </c>
      <c r="BD113" s="202">
        <v>1</v>
      </c>
      <c r="BE113" s="202">
        <v>1</v>
      </c>
      <c r="BF113" s="202">
        <v>1</v>
      </c>
      <c r="BG113" s="202">
        <v>1</v>
      </c>
      <c r="BH113" s="202">
        <v>1</v>
      </c>
      <c r="BI113" s="202">
        <v>1</v>
      </c>
      <c r="BJ113" s="202">
        <v>1</v>
      </c>
      <c r="BK113" s="202">
        <v>1</v>
      </c>
      <c r="BL113" s="202">
        <v>1</v>
      </c>
      <c r="BM113" s="202">
        <v>1</v>
      </c>
      <c r="BN113" s="202">
        <v>1</v>
      </c>
      <c r="BO113" s="202"/>
      <c r="BP113" s="202">
        <v>154</v>
      </c>
      <c r="BQ113"/>
      <c r="BR113"/>
      <c r="BS113"/>
      <c r="BT113"/>
      <c r="BU113"/>
      <c r="BV113"/>
      <c r="BW113"/>
      <c r="BX113"/>
      <c r="BY113"/>
      <c r="BZ113"/>
      <c r="CA113"/>
      <c r="CB113"/>
      <c r="CC113"/>
      <c r="CD113"/>
      <c r="CE113"/>
      <c r="CF113"/>
      <c r="CG113"/>
      <c r="CH113"/>
      <c r="CI113"/>
      <c r="CJ113"/>
      <c r="CK113"/>
      <c r="CL113"/>
      <c r="CM113"/>
      <c r="CN113"/>
      <c r="CO113"/>
      <c r="CP113"/>
      <c r="CQ113"/>
      <c r="CR113"/>
      <c r="CS113"/>
      <c r="CT113"/>
      <c r="CU113"/>
      <c r="CV113"/>
      <c r="CW113"/>
      <c r="CX113"/>
      <c r="CY113"/>
      <c r="CZ113"/>
      <c r="DA113"/>
    </row>
    <row r="114" spans="1:105">
      <c r="A114" s="201" t="s">
        <v>422</v>
      </c>
      <c r="B114" s="202">
        <v>49</v>
      </c>
      <c r="C114" s="202"/>
      <c r="D114" s="202"/>
      <c r="E114" s="202"/>
      <c r="F114" s="202"/>
      <c r="G114" s="202"/>
      <c r="H114" s="202"/>
      <c r="I114" s="202">
        <v>1</v>
      </c>
      <c r="J114" s="202"/>
      <c r="K114" s="202"/>
      <c r="L114" s="202"/>
      <c r="M114" s="202">
        <v>1</v>
      </c>
      <c r="N114" s="202"/>
      <c r="O114" s="202">
        <v>1</v>
      </c>
      <c r="P114" s="202"/>
      <c r="Q114" s="202"/>
      <c r="R114" s="202"/>
      <c r="S114" s="202"/>
      <c r="T114" s="202">
        <v>1</v>
      </c>
      <c r="U114" s="202">
        <v>1</v>
      </c>
      <c r="V114" s="202"/>
      <c r="W114" s="202"/>
      <c r="X114" s="202">
        <v>1</v>
      </c>
      <c r="Y114" s="202">
        <v>1</v>
      </c>
      <c r="Z114" s="202"/>
      <c r="AA114" s="202"/>
      <c r="AB114" s="202"/>
      <c r="AC114" s="202"/>
      <c r="AD114" s="202">
        <v>1</v>
      </c>
      <c r="AE114" s="202">
        <v>1</v>
      </c>
      <c r="AF114" s="202"/>
      <c r="AG114" s="202">
        <v>1</v>
      </c>
      <c r="AH114" s="202"/>
      <c r="AI114" s="202"/>
      <c r="AJ114" s="202"/>
      <c r="AK114" s="202">
        <v>1</v>
      </c>
      <c r="AL114" s="202">
        <v>1</v>
      </c>
      <c r="AM114" s="202"/>
      <c r="AN114" s="202">
        <v>1</v>
      </c>
      <c r="AO114" s="202">
        <v>1</v>
      </c>
      <c r="AP114" s="202"/>
      <c r="AQ114" s="202"/>
      <c r="AR114" s="202"/>
      <c r="AS114" s="202">
        <v>1</v>
      </c>
      <c r="AT114" s="202"/>
      <c r="AU114" s="202"/>
      <c r="AV114" s="202"/>
      <c r="AW114" s="202">
        <v>1</v>
      </c>
      <c r="AX114" s="202"/>
      <c r="AY114" s="202">
        <v>1</v>
      </c>
      <c r="AZ114" s="202"/>
      <c r="BA114" s="202">
        <v>1</v>
      </c>
      <c r="BB114" s="202">
        <v>1</v>
      </c>
      <c r="BC114" s="202">
        <v>1</v>
      </c>
      <c r="BD114" s="202"/>
      <c r="BE114" s="202"/>
      <c r="BF114" s="202">
        <v>1</v>
      </c>
      <c r="BG114" s="202">
        <v>1</v>
      </c>
      <c r="BH114" s="202"/>
      <c r="BI114" s="202"/>
      <c r="BJ114" s="202"/>
      <c r="BK114" s="202">
        <v>1</v>
      </c>
      <c r="BL114" s="202"/>
      <c r="BM114" s="202"/>
      <c r="BN114" s="202"/>
      <c r="BO114" s="202"/>
      <c r="BP114" s="202">
        <v>72</v>
      </c>
      <c r="BQ114"/>
      <c r="BR114"/>
      <c r="BS114"/>
      <c r="BT114"/>
      <c r="BU114"/>
      <c r="BV114"/>
      <c r="BW114"/>
      <c r="BX114"/>
      <c r="BY114"/>
      <c r="BZ114"/>
      <c r="CA114"/>
      <c r="CB114"/>
      <c r="CC114"/>
      <c r="CD114"/>
      <c r="CE114"/>
      <c r="CF114"/>
      <c r="CG114"/>
      <c r="CH114"/>
      <c r="CI114"/>
      <c r="CJ114"/>
      <c r="CK114"/>
      <c r="CL114"/>
      <c r="CM114"/>
      <c r="CN114"/>
      <c r="CO114"/>
      <c r="CP114"/>
      <c r="CQ114"/>
      <c r="CR114"/>
      <c r="CS114"/>
      <c r="CT114"/>
      <c r="CU114"/>
      <c r="CV114"/>
      <c r="CW114"/>
      <c r="CX114"/>
      <c r="CY114"/>
      <c r="CZ114"/>
      <c r="DA114"/>
    </row>
    <row r="115" spans="1:105">
      <c r="A115" s="201" t="s">
        <v>423</v>
      </c>
      <c r="B115" s="202">
        <v>19</v>
      </c>
      <c r="C115" s="202"/>
      <c r="D115" s="202"/>
      <c r="E115" s="202"/>
      <c r="F115" s="202"/>
      <c r="G115" s="202"/>
      <c r="H115" s="202"/>
      <c r="I115" s="202"/>
      <c r="J115" s="202"/>
      <c r="K115" s="202"/>
      <c r="L115" s="202"/>
      <c r="M115" s="202"/>
      <c r="N115" s="202"/>
      <c r="O115" s="202"/>
      <c r="P115" s="202"/>
      <c r="Q115" s="202"/>
      <c r="R115" s="202"/>
      <c r="S115" s="202"/>
      <c r="T115" s="202"/>
      <c r="U115" s="202"/>
      <c r="V115" s="202"/>
      <c r="W115" s="202"/>
      <c r="X115" s="202">
        <v>1</v>
      </c>
      <c r="Y115" s="202"/>
      <c r="Z115" s="202"/>
      <c r="AA115" s="202"/>
      <c r="AB115" s="202"/>
      <c r="AC115" s="202"/>
      <c r="AD115" s="202"/>
      <c r="AE115" s="202"/>
      <c r="AF115" s="202"/>
      <c r="AG115" s="202"/>
      <c r="AH115" s="202"/>
      <c r="AI115" s="202"/>
      <c r="AJ115" s="202"/>
      <c r="AK115" s="202">
        <v>1</v>
      </c>
      <c r="AL115" s="202">
        <v>1</v>
      </c>
      <c r="AM115" s="202"/>
      <c r="AN115" s="202">
        <v>1</v>
      </c>
      <c r="AO115" s="202"/>
      <c r="AP115" s="202"/>
      <c r="AQ115" s="202"/>
      <c r="AR115" s="202"/>
      <c r="AS115" s="202">
        <v>1</v>
      </c>
      <c r="AT115" s="202"/>
      <c r="AU115" s="202"/>
      <c r="AV115" s="202"/>
      <c r="AW115" s="202">
        <v>1</v>
      </c>
      <c r="AX115" s="202"/>
      <c r="AY115" s="202"/>
      <c r="AZ115" s="202"/>
      <c r="BA115" s="202"/>
      <c r="BB115" s="202"/>
      <c r="BC115" s="202">
        <v>1</v>
      </c>
      <c r="BD115" s="202"/>
      <c r="BE115" s="202"/>
      <c r="BF115" s="202"/>
      <c r="BG115" s="202"/>
      <c r="BH115" s="202"/>
      <c r="BI115" s="202"/>
      <c r="BJ115" s="202"/>
      <c r="BK115" s="202">
        <v>1</v>
      </c>
      <c r="BL115" s="202"/>
      <c r="BM115" s="202"/>
      <c r="BN115" s="202"/>
      <c r="BO115" s="202"/>
      <c r="BP115" s="202">
        <v>27</v>
      </c>
      <c r="BQ115"/>
      <c r="BR115"/>
      <c r="BS115"/>
      <c r="BT115"/>
      <c r="BU115"/>
      <c r="BV115"/>
      <c r="BW115"/>
      <c r="BX115"/>
      <c r="BY115"/>
      <c r="BZ115"/>
      <c r="CA115"/>
      <c r="CB115"/>
      <c r="CC115"/>
      <c r="CD115"/>
      <c r="CE115"/>
      <c r="CF115"/>
      <c r="CG115"/>
      <c r="CH115"/>
      <c r="CI115"/>
      <c r="CJ115"/>
      <c r="CK115"/>
      <c r="CL115"/>
      <c r="CM115"/>
      <c r="CN115"/>
      <c r="CO115"/>
      <c r="CP115"/>
      <c r="CQ115"/>
      <c r="CR115"/>
      <c r="CS115"/>
      <c r="CT115"/>
      <c r="CU115"/>
      <c r="CV115"/>
      <c r="CW115"/>
      <c r="CX115"/>
      <c r="CY115"/>
      <c r="CZ115"/>
      <c r="DA115"/>
    </row>
    <row r="116" spans="1:105">
      <c r="A116" s="201" t="s">
        <v>424</v>
      </c>
      <c r="B116" s="202">
        <v>12</v>
      </c>
      <c r="C116" s="202"/>
      <c r="D116" s="202"/>
      <c r="E116" s="202"/>
      <c r="F116" s="202"/>
      <c r="G116" s="202"/>
      <c r="H116" s="202"/>
      <c r="I116" s="202"/>
      <c r="J116" s="202"/>
      <c r="K116" s="202"/>
      <c r="L116" s="202"/>
      <c r="M116" s="202"/>
      <c r="N116" s="202"/>
      <c r="O116" s="202"/>
      <c r="P116" s="202"/>
      <c r="Q116" s="202"/>
      <c r="R116" s="202"/>
      <c r="S116" s="202"/>
      <c r="T116" s="202"/>
      <c r="U116" s="202"/>
      <c r="V116" s="202"/>
      <c r="W116" s="202"/>
      <c r="X116" s="202">
        <v>1</v>
      </c>
      <c r="Y116" s="202"/>
      <c r="Z116" s="202"/>
      <c r="AA116" s="202"/>
      <c r="AB116" s="202"/>
      <c r="AC116" s="202"/>
      <c r="AD116" s="202"/>
      <c r="AE116" s="202"/>
      <c r="AF116" s="202"/>
      <c r="AG116" s="202"/>
      <c r="AH116" s="202"/>
      <c r="AI116" s="202"/>
      <c r="AJ116" s="202"/>
      <c r="AK116" s="202">
        <v>1</v>
      </c>
      <c r="AL116" s="202">
        <v>1</v>
      </c>
      <c r="AM116" s="202"/>
      <c r="AN116" s="202">
        <v>1</v>
      </c>
      <c r="AO116" s="202"/>
      <c r="AP116" s="202"/>
      <c r="AQ116" s="202"/>
      <c r="AR116" s="202"/>
      <c r="AS116" s="202"/>
      <c r="AT116" s="202"/>
      <c r="AU116" s="202"/>
      <c r="AV116" s="202"/>
      <c r="AW116" s="202"/>
      <c r="AX116" s="202"/>
      <c r="AY116" s="202"/>
      <c r="AZ116" s="202"/>
      <c r="BA116" s="202"/>
      <c r="BB116" s="202"/>
      <c r="BC116" s="202">
        <v>1</v>
      </c>
      <c r="BD116" s="202"/>
      <c r="BE116" s="202"/>
      <c r="BF116" s="202"/>
      <c r="BG116" s="202"/>
      <c r="BH116" s="202"/>
      <c r="BI116" s="202"/>
      <c r="BJ116" s="202"/>
      <c r="BK116" s="202"/>
      <c r="BL116" s="202"/>
      <c r="BM116" s="202"/>
      <c r="BN116" s="202"/>
      <c r="BO116" s="202"/>
      <c r="BP116" s="202">
        <v>17</v>
      </c>
      <c r="BQ116"/>
      <c r="BR116"/>
      <c r="BS116"/>
      <c r="BT116"/>
      <c r="BU116"/>
      <c r="BV116"/>
      <c r="BW116"/>
      <c r="BX116"/>
      <c r="BY116"/>
      <c r="BZ116"/>
      <c r="CA116"/>
      <c r="CB116"/>
      <c r="CC116"/>
      <c r="CD116"/>
      <c r="CE116"/>
      <c r="CF116"/>
      <c r="CG116"/>
      <c r="CH116"/>
      <c r="CI116"/>
      <c r="CJ116"/>
      <c r="CK116"/>
      <c r="CL116"/>
      <c r="CM116"/>
      <c r="CN116"/>
      <c r="CO116"/>
      <c r="CP116"/>
      <c r="CQ116"/>
      <c r="CR116"/>
      <c r="CS116"/>
      <c r="CT116"/>
      <c r="CU116"/>
      <c r="CV116"/>
      <c r="CW116"/>
      <c r="CX116"/>
      <c r="CY116"/>
      <c r="CZ116"/>
      <c r="DA116"/>
    </row>
    <row r="117" spans="1:105">
      <c r="A117" s="201" t="s">
        <v>425</v>
      </c>
      <c r="B117" s="202">
        <v>2</v>
      </c>
      <c r="C117" s="202"/>
      <c r="D117" s="202"/>
      <c r="E117" s="202"/>
      <c r="F117" s="202"/>
      <c r="G117" s="202"/>
      <c r="H117" s="202"/>
      <c r="I117" s="202"/>
      <c r="J117" s="202"/>
      <c r="K117" s="202"/>
      <c r="L117" s="202"/>
      <c r="M117" s="202"/>
      <c r="N117" s="202"/>
      <c r="O117" s="202"/>
      <c r="P117" s="202"/>
      <c r="Q117" s="202"/>
      <c r="R117" s="202"/>
      <c r="S117" s="202"/>
      <c r="T117" s="202"/>
      <c r="U117" s="202"/>
      <c r="V117" s="202"/>
      <c r="W117" s="202"/>
      <c r="X117" s="202"/>
      <c r="Y117" s="202"/>
      <c r="Z117" s="202"/>
      <c r="AA117" s="202"/>
      <c r="AB117" s="202"/>
      <c r="AC117" s="202"/>
      <c r="AD117" s="202"/>
      <c r="AE117" s="202"/>
      <c r="AF117" s="202"/>
      <c r="AG117" s="202"/>
      <c r="AH117" s="202"/>
      <c r="AI117" s="202"/>
      <c r="AJ117" s="202"/>
      <c r="AK117" s="202"/>
      <c r="AL117" s="202">
        <v>1</v>
      </c>
      <c r="AM117" s="202"/>
      <c r="AN117" s="202">
        <v>1</v>
      </c>
      <c r="AO117" s="202"/>
      <c r="AP117" s="202"/>
      <c r="AQ117" s="202"/>
      <c r="AR117" s="202"/>
      <c r="AS117" s="202"/>
      <c r="AT117" s="202"/>
      <c r="AU117" s="202"/>
      <c r="AV117" s="202"/>
      <c r="AW117" s="202"/>
      <c r="AX117" s="202"/>
      <c r="AY117" s="202"/>
      <c r="AZ117" s="202"/>
      <c r="BA117" s="202"/>
      <c r="BB117" s="202"/>
      <c r="BC117" s="202">
        <v>1</v>
      </c>
      <c r="BD117" s="202"/>
      <c r="BE117" s="202"/>
      <c r="BF117" s="202"/>
      <c r="BG117" s="202"/>
      <c r="BH117" s="202"/>
      <c r="BI117" s="202"/>
      <c r="BJ117" s="202"/>
      <c r="BK117" s="202"/>
      <c r="BL117" s="202"/>
      <c r="BM117" s="202"/>
      <c r="BN117" s="202"/>
      <c r="BO117" s="202"/>
      <c r="BP117" s="202">
        <v>5</v>
      </c>
      <c r="BQ117"/>
      <c r="BR117"/>
      <c r="BS117"/>
      <c r="BT117"/>
      <c r="BU117"/>
      <c r="BV117"/>
      <c r="BW117"/>
      <c r="BX117"/>
      <c r="BY117"/>
      <c r="BZ117"/>
      <c r="CA117"/>
      <c r="CB117"/>
      <c r="CC117"/>
      <c r="CD117"/>
      <c r="CE117"/>
      <c r="CF117"/>
      <c r="CG117"/>
      <c r="CH117"/>
      <c r="CI117"/>
      <c r="CJ117"/>
      <c r="CK117"/>
      <c r="CL117"/>
      <c r="CM117"/>
      <c r="CN117"/>
      <c r="CO117"/>
      <c r="CP117"/>
      <c r="CQ117"/>
      <c r="CR117"/>
      <c r="CS117"/>
      <c r="CT117"/>
      <c r="CU117"/>
      <c r="CV117"/>
      <c r="CW117"/>
      <c r="CX117"/>
      <c r="CY117"/>
      <c r="CZ117"/>
      <c r="DA117"/>
    </row>
    <row r="118" spans="1:105">
      <c r="A118" s="201" t="s">
        <v>426</v>
      </c>
      <c r="B118" s="202">
        <v>2</v>
      </c>
      <c r="C118" s="202"/>
      <c r="D118" s="202"/>
      <c r="E118" s="202"/>
      <c r="F118" s="202"/>
      <c r="G118" s="202"/>
      <c r="H118" s="202"/>
      <c r="I118" s="202"/>
      <c r="J118" s="202"/>
      <c r="K118" s="202"/>
      <c r="L118" s="202"/>
      <c r="M118" s="202"/>
      <c r="N118" s="202"/>
      <c r="O118" s="202"/>
      <c r="P118" s="202"/>
      <c r="Q118" s="202"/>
      <c r="R118" s="202"/>
      <c r="S118" s="202"/>
      <c r="T118" s="202"/>
      <c r="U118" s="202"/>
      <c r="V118" s="202"/>
      <c r="W118" s="202"/>
      <c r="X118" s="202"/>
      <c r="Y118" s="202"/>
      <c r="Z118" s="202"/>
      <c r="AA118" s="202"/>
      <c r="AB118" s="202"/>
      <c r="AC118" s="202"/>
      <c r="AD118" s="202"/>
      <c r="AE118" s="202"/>
      <c r="AF118" s="202"/>
      <c r="AG118" s="202"/>
      <c r="AH118" s="202"/>
      <c r="AI118" s="202"/>
      <c r="AJ118" s="202"/>
      <c r="AK118" s="202"/>
      <c r="AL118" s="202"/>
      <c r="AM118" s="202"/>
      <c r="AN118" s="202">
        <v>1</v>
      </c>
      <c r="AO118" s="202"/>
      <c r="AP118" s="202"/>
      <c r="AQ118" s="202"/>
      <c r="AR118" s="202"/>
      <c r="AS118" s="202"/>
      <c r="AT118" s="202"/>
      <c r="AU118" s="202"/>
      <c r="AV118" s="202"/>
      <c r="AW118" s="202"/>
      <c r="AX118" s="202"/>
      <c r="AY118" s="202"/>
      <c r="AZ118" s="202"/>
      <c r="BA118" s="202"/>
      <c r="BB118" s="202"/>
      <c r="BC118" s="202">
        <v>1</v>
      </c>
      <c r="BD118" s="202"/>
      <c r="BE118" s="202"/>
      <c r="BF118" s="202"/>
      <c r="BG118" s="202"/>
      <c r="BH118" s="202"/>
      <c r="BI118" s="202"/>
      <c r="BJ118" s="202"/>
      <c r="BK118" s="202"/>
      <c r="BL118" s="202"/>
      <c r="BM118" s="202"/>
      <c r="BN118" s="202"/>
      <c r="BO118" s="202"/>
      <c r="BP118" s="202">
        <v>4</v>
      </c>
      <c r="BQ118"/>
      <c r="BR118"/>
      <c r="BS118"/>
      <c r="BT118"/>
      <c r="BU118"/>
      <c r="BV118"/>
      <c r="BW118"/>
      <c r="BX118"/>
      <c r="BY118"/>
      <c r="BZ118"/>
      <c r="CA118"/>
      <c r="CB118"/>
      <c r="CC118"/>
      <c r="CD118"/>
      <c r="CE118"/>
      <c r="CF118"/>
      <c r="CG118"/>
      <c r="CH118"/>
      <c r="CI118"/>
      <c r="CJ118"/>
      <c r="CK118"/>
      <c r="CL118"/>
      <c r="CM118"/>
      <c r="CN118"/>
      <c r="CO118"/>
      <c r="CP118"/>
      <c r="CQ118"/>
      <c r="CR118"/>
      <c r="CS118"/>
      <c r="CT118"/>
      <c r="CU118"/>
      <c r="CV118"/>
      <c r="CW118"/>
      <c r="CX118"/>
      <c r="CY118"/>
      <c r="CZ118"/>
      <c r="DA118"/>
    </row>
    <row r="119" spans="1:105">
      <c r="A119" s="201" t="s">
        <v>427</v>
      </c>
      <c r="B119" s="202"/>
      <c r="C119" s="202"/>
      <c r="D119" s="202"/>
      <c r="E119" s="202"/>
      <c r="F119" s="202"/>
      <c r="G119" s="202"/>
      <c r="H119" s="202"/>
      <c r="I119" s="202"/>
      <c r="J119" s="202"/>
      <c r="K119" s="202"/>
      <c r="L119" s="202"/>
      <c r="M119" s="202"/>
      <c r="N119" s="202"/>
      <c r="O119" s="202"/>
      <c r="P119" s="202"/>
      <c r="Q119" s="202"/>
      <c r="R119" s="202"/>
      <c r="S119" s="202"/>
      <c r="T119" s="202"/>
      <c r="U119" s="202"/>
      <c r="V119" s="202"/>
      <c r="W119" s="202"/>
      <c r="X119" s="202"/>
      <c r="Y119" s="202"/>
      <c r="Z119" s="202"/>
      <c r="AA119" s="202"/>
      <c r="AB119" s="202"/>
      <c r="AC119" s="202"/>
      <c r="AD119" s="202"/>
      <c r="AE119" s="202"/>
      <c r="AF119" s="202"/>
      <c r="AG119" s="202"/>
      <c r="AH119" s="202"/>
      <c r="AI119" s="202"/>
      <c r="AJ119" s="202"/>
      <c r="AK119" s="202"/>
      <c r="AL119" s="202"/>
      <c r="AM119" s="202"/>
      <c r="AN119" s="202"/>
      <c r="AO119" s="202"/>
      <c r="AP119" s="202"/>
      <c r="AQ119" s="202"/>
      <c r="AR119" s="202"/>
      <c r="AS119" s="202"/>
      <c r="AT119" s="202"/>
      <c r="AU119" s="202"/>
      <c r="AV119" s="202"/>
      <c r="AW119" s="202"/>
      <c r="AX119" s="202"/>
      <c r="AY119" s="202"/>
      <c r="AZ119" s="202"/>
      <c r="BA119" s="202"/>
      <c r="BB119" s="202"/>
      <c r="BC119" s="202"/>
      <c r="BD119" s="202"/>
      <c r="BE119" s="202"/>
      <c r="BF119" s="202"/>
      <c r="BG119" s="202"/>
      <c r="BH119" s="202"/>
      <c r="BI119" s="202"/>
      <c r="BJ119" s="202"/>
      <c r="BK119" s="202"/>
      <c r="BL119" s="202"/>
      <c r="BM119" s="202"/>
      <c r="BN119" s="202"/>
      <c r="BO119" s="202"/>
      <c r="BP119" s="202"/>
      <c r="BQ119"/>
      <c r="BR119"/>
      <c r="BS119"/>
      <c r="BT119"/>
      <c r="BU119"/>
      <c r="BV119"/>
      <c r="BW119"/>
      <c r="BX119"/>
      <c r="BY119"/>
      <c r="BZ119"/>
      <c r="CA119"/>
      <c r="CB119"/>
      <c r="CC119"/>
      <c r="CD119"/>
      <c r="CE119"/>
      <c r="CF119"/>
      <c r="CG119"/>
      <c r="CH119"/>
      <c r="CI119"/>
      <c r="CJ119"/>
      <c r="CK119"/>
      <c r="CL119"/>
      <c r="CM119"/>
      <c r="CN119"/>
      <c r="CO119"/>
      <c r="CP119"/>
      <c r="CQ119"/>
      <c r="CR119"/>
      <c r="CS119"/>
      <c r="CT119"/>
      <c r="CU119"/>
      <c r="CV119"/>
      <c r="CW119"/>
      <c r="CX119"/>
      <c r="CY119"/>
      <c r="CZ119"/>
      <c r="DA119"/>
    </row>
    <row r="120" spans="1:105">
      <c r="A120" s="201" t="s">
        <v>428</v>
      </c>
      <c r="B120" s="202"/>
      <c r="C120" s="202"/>
      <c r="D120" s="202"/>
      <c r="E120" s="202"/>
      <c r="F120" s="202"/>
      <c r="G120" s="202"/>
      <c r="H120" s="202"/>
      <c r="I120" s="202"/>
      <c r="J120" s="202"/>
      <c r="K120" s="202"/>
      <c r="L120" s="202"/>
      <c r="M120" s="202"/>
      <c r="N120" s="202"/>
      <c r="O120" s="202"/>
      <c r="P120" s="202"/>
      <c r="Q120" s="202"/>
      <c r="R120" s="202"/>
      <c r="S120" s="202"/>
      <c r="T120" s="202"/>
      <c r="U120" s="202"/>
      <c r="V120" s="202"/>
      <c r="W120" s="202"/>
      <c r="X120" s="202"/>
      <c r="Y120" s="202"/>
      <c r="Z120" s="202"/>
      <c r="AA120" s="202"/>
      <c r="AB120" s="202"/>
      <c r="AC120" s="202"/>
      <c r="AD120" s="202"/>
      <c r="AE120" s="202"/>
      <c r="AF120" s="202"/>
      <c r="AG120" s="202"/>
      <c r="AH120" s="202"/>
      <c r="AI120" s="202"/>
      <c r="AJ120" s="202"/>
      <c r="AK120" s="202"/>
      <c r="AL120" s="202"/>
      <c r="AM120" s="202"/>
      <c r="AN120" s="202"/>
      <c r="AO120" s="202"/>
      <c r="AP120" s="202"/>
      <c r="AQ120" s="202"/>
      <c r="AR120" s="202"/>
      <c r="AS120" s="202"/>
      <c r="AT120" s="202"/>
      <c r="AU120" s="202"/>
      <c r="AV120" s="202"/>
      <c r="AW120" s="202"/>
      <c r="AX120" s="202"/>
      <c r="AY120" s="202"/>
      <c r="AZ120" s="202"/>
      <c r="BA120" s="202"/>
      <c r="BB120" s="202"/>
      <c r="BC120" s="202"/>
      <c r="BD120" s="202"/>
      <c r="BE120" s="202"/>
      <c r="BF120" s="202"/>
      <c r="BG120" s="202"/>
      <c r="BH120" s="202"/>
      <c r="BI120" s="202"/>
      <c r="BJ120" s="202"/>
      <c r="BK120" s="202"/>
      <c r="BL120" s="202"/>
      <c r="BM120" s="202"/>
      <c r="BN120" s="202"/>
      <c r="BO120" s="202"/>
      <c r="BP120" s="202"/>
      <c r="BQ120"/>
      <c r="BR120"/>
      <c r="BS120"/>
      <c r="BT120"/>
      <c r="BU120"/>
      <c r="BV120"/>
      <c r="BW120"/>
      <c r="BX120"/>
      <c r="BY120"/>
      <c r="BZ120"/>
      <c r="CA120"/>
      <c r="CB120"/>
      <c r="CC120"/>
      <c r="CD120"/>
      <c r="CE120"/>
      <c r="CF120"/>
      <c r="CG120"/>
      <c r="CH120"/>
      <c r="CI120"/>
      <c r="CJ120"/>
      <c r="CK120"/>
      <c r="CL120"/>
      <c r="CM120"/>
      <c r="CN120"/>
      <c r="CO120"/>
      <c r="CP120"/>
      <c r="CQ120"/>
      <c r="CR120"/>
      <c r="CS120"/>
      <c r="CT120"/>
      <c r="CU120"/>
      <c r="CV120"/>
      <c r="CW120"/>
      <c r="CX120"/>
      <c r="CY120"/>
      <c r="CZ120"/>
      <c r="DA120"/>
    </row>
    <row r="121" spans="1:105">
      <c r="B121"/>
      <c r="C121"/>
      <c r="D121"/>
      <c r="E121"/>
      <c r="F121"/>
      <c r="G121"/>
      <c r="H121"/>
      <c r="I121"/>
      <c r="J121"/>
      <c r="K121"/>
      <c r="L121"/>
      <c r="M121"/>
      <c r="N121"/>
      <c r="O121"/>
      <c r="P121"/>
      <c r="Q121"/>
      <c r="R121"/>
      <c r="S121"/>
      <c r="T121"/>
      <c r="U121"/>
      <c r="V121"/>
      <c r="W121"/>
      <c r="X121"/>
      <c r="Y121"/>
      <c r="Z121"/>
      <c r="AA121"/>
      <c r="AB121"/>
      <c r="AC121"/>
      <c r="AD121"/>
      <c r="AE121"/>
      <c r="AF121"/>
      <c r="AG121"/>
      <c r="AH121"/>
      <c r="AI121"/>
      <c r="AJ121"/>
      <c r="AK121"/>
      <c r="AL121"/>
      <c r="AM121"/>
      <c r="AN121"/>
      <c r="AO121"/>
      <c r="AP121"/>
      <c r="AQ121"/>
      <c r="AR121"/>
      <c r="AS121"/>
      <c r="AT121"/>
      <c r="AU121"/>
      <c r="AV121"/>
      <c r="AW121"/>
      <c r="AX121"/>
      <c r="AY121"/>
      <c r="AZ121"/>
      <c r="BA121"/>
      <c r="BB121"/>
      <c r="BC121"/>
      <c r="BD121"/>
      <c r="BE121"/>
      <c r="BF121"/>
      <c r="BG121"/>
      <c r="BH121"/>
      <c r="BI121"/>
      <c r="BJ121"/>
      <c r="BK121"/>
      <c r="BL121"/>
      <c r="BM121"/>
      <c r="BN121"/>
      <c r="BO121"/>
      <c r="BP121"/>
      <c r="BQ121"/>
      <c r="BR121"/>
      <c r="BS121"/>
      <c r="BT121"/>
      <c r="BU121"/>
      <c r="BV121"/>
      <c r="BW121"/>
      <c r="BX121"/>
      <c r="BY121"/>
      <c r="BZ121"/>
      <c r="CA121"/>
      <c r="CB121"/>
      <c r="CC121"/>
      <c r="CD121"/>
      <c r="CE121"/>
      <c r="CF121"/>
      <c r="CG121"/>
      <c r="CH121"/>
      <c r="CI121"/>
      <c r="CJ121"/>
      <c r="CK121"/>
      <c r="CL121"/>
      <c r="CM121"/>
      <c r="CN121"/>
      <c r="CO121"/>
      <c r="CP121"/>
      <c r="CQ121"/>
      <c r="CR121"/>
      <c r="CS121"/>
      <c r="CT121"/>
      <c r="CU121"/>
      <c r="CV121"/>
      <c r="CW121"/>
      <c r="CX121"/>
      <c r="CY121"/>
      <c r="CZ121"/>
      <c r="DA121"/>
    </row>
    <row r="122" spans="1:105">
      <c r="B122"/>
      <c r="C122"/>
      <c r="D122"/>
      <c r="E122"/>
      <c r="F122"/>
      <c r="G122"/>
      <c r="H122"/>
      <c r="I122"/>
      <c r="J122"/>
      <c r="K122"/>
      <c r="L122"/>
      <c r="M122"/>
      <c r="N122"/>
      <c r="O122"/>
      <c r="P122"/>
      <c r="Q122"/>
      <c r="R122"/>
      <c r="S122"/>
      <c r="T122"/>
      <c r="U122"/>
      <c r="V122"/>
      <c r="W122"/>
      <c r="X122"/>
      <c r="Y122"/>
      <c r="Z122"/>
      <c r="AA122"/>
      <c r="AB122"/>
      <c r="AC122"/>
      <c r="AD122"/>
      <c r="AE122"/>
      <c r="AF122"/>
      <c r="AG122"/>
      <c r="AH122"/>
      <c r="AI122"/>
      <c r="AJ122"/>
      <c r="AK122"/>
      <c r="AL122"/>
      <c r="AM122"/>
      <c r="AN122"/>
      <c r="AO122"/>
      <c r="AP122"/>
      <c r="AQ122"/>
      <c r="AR122"/>
      <c r="AS122"/>
      <c r="AT122"/>
      <c r="AU122"/>
      <c r="AV122"/>
      <c r="AW122"/>
      <c r="AX122"/>
      <c r="AY122"/>
      <c r="AZ122"/>
      <c r="BA122"/>
      <c r="BB122"/>
      <c r="BC122"/>
      <c r="BD122"/>
      <c r="BE122"/>
      <c r="BF122"/>
      <c r="BG122"/>
      <c r="BH122"/>
      <c r="BI122"/>
      <c r="BJ122"/>
      <c r="BK122"/>
      <c r="BL122"/>
      <c r="BM122"/>
      <c r="BN122"/>
      <c r="BO122"/>
      <c r="BP122"/>
      <c r="BQ122"/>
      <c r="BR122"/>
      <c r="BS122"/>
      <c r="BT122"/>
      <c r="BU122"/>
      <c r="BV122"/>
      <c r="BW122"/>
      <c r="BX122"/>
      <c r="BY122"/>
      <c r="BZ122"/>
      <c r="CA122"/>
      <c r="CB122"/>
      <c r="CC122"/>
      <c r="CD122"/>
      <c r="CE122"/>
      <c r="CF122"/>
      <c r="CG122"/>
      <c r="CH122"/>
      <c r="CI122"/>
      <c r="CJ122"/>
      <c r="CK122"/>
      <c r="CL122"/>
      <c r="CM122"/>
      <c r="CN122"/>
      <c r="CO122"/>
      <c r="CP122"/>
      <c r="CQ122"/>
      <c r="CR122"/>
      <c r="CS122"/>
      <c r="CT122"/>
      <c r="CU122"/>
      <c r="CV122"/>
      <c r="CW122"/>
      <c r="CX122"/>
      <c r="CY122"/>
      <c r="CZ122"/>
      <c r="DA122"/>
    </row>
    <row r="123" spans="1:105">
      <c r="B123"/>
      <c r="C123"/>
      <c r="D123"/>
      <c r="E123"/>
      <c r="F123"/>
      <c r="G123"/>
      <c r="H123"/>
      <c r="I123"/>
      <c r="J123"/>
      <c r="K123"/>
      <c r="L123"/>
      <c r="M123"/>
      <c r="N123"/>
      <c r="O123"/>
      <c r="P123"/>
      <c r="Q123"/>
      <c r="R123"/>
      <c r="S123"/>
      <c r="T123"/>
      <c r="U123"/>
      <c r="V123"/>
      <c r="W123"/>
      <c r="X123"/>
      <c r="Y123"/>
      <c r="Z123"/>
      <c r="AA123"/>
      <c r="AB123"/>
      <c r="AC123"/>
      <c r="AD123"/>
      <c r="AE123"/>
      <c r="AF123"/>
      <c r="AG123"/>
      <c r="AH123"/>
      <c r="AI123"/>
      <c r="AJ123"/>
      <c r="AK123"/>
      <c r="AL123"/>
      <c r="AM123"/>
      <c r="AN123"/>
      <c r="AO123"/>
      <c r="AP123"/>
      <c r="AQ123"/>
      <c r="AR123"/>
      <c r="AS123"/>
      <c r="AT123"/>
      <c r="AU123"/>
      <c r="AV123"/>
      <c r="AW123"/>
      <c r="AX123"/>
      <c r="AY123"/>
      <c r="AZ123"/>
      <c r="BA123"/>
      <c r="BB123"/>
      <c r="BC123"/>
      <c r="BD123"/>
      <c r="BE123"/>
      <c r="BF123"/>
      <c r="BG123"/>
      <c r="BH123"/>
      <c r="BI123"/>
      <c r="BJ123"/>
      <c r="BK123"/>
      <c r="BL123"/>
      <c r="BM123"/>
      <c r="BN123"/>
      <c r="BO123"/>
      <c r="BP123"/>
      <c r="BQ123"/>
      <c r="BR123"/>
      <c r="BS123"/>
      <c r="BT123"/>
      <c r="BU123"/>
      <c r="BV123"/>
      <c r="BW123"/>
      <c r="BX123"/>
      <c r="BY123"/>
      <c r="BZ123"/>
      <c r="CA123"/>
      <c r="CB123"/>
      <c r="CC123"/>
      <c r="CD123"/>
      <c r="CE123"/>
      <c r="CF123"/>
      <c r="CG123"/>
      <c r="CH123"/>
      <c r="CI123"/>
      <c r="CJ123"/>
      <c r="CK123"/>
      <c r="CL123"/>
      <c r="CM123"/>
      <c r="CN123"/>
      <c r="CO123"/>
      <c r="CP123"/>
      <c r="CQ123"/>
      <c r="CR123"/>
      <c r="CS123"/>
      <c r="CT123"/>
      <c r="CU123"/>
      <c r="CV123"/>
      <c r="CW123"/>
      <c r="CX123"/>
      <c r="CY123"/>
      <c r="CZ123"/>
      <c r="DA123"/>
    </row>
    <row r="124" spans="1:105">
      <c r="B124"/>
      <c r="C124"/>
      <c r="D124"/>
      <c r="E124"/>
      <c r="F124"/>
      <c r="G124"/>
      <c r="H124"/>
      <c r="I124"/>
      <c r="J124"/>
      <c r="K124"/>
      <c r="L124"/>
      <c r="M124"/>
      <c r="N124"/>
      <c r="O124"/>
      <c r="P124"/>
      <c r="Q124"/>
      <c r="R124"/>
      <c r="S124"/>
      <c r="T124"/>
      <c r="U124"/>
      <c r="V124"/>
      <c r="W124"/>
      <c r="X124"/>
      <c r="Y124"/>
      <c r="Z124"/>
      <c r="AA124"/>
      <c r="AB124"/>
      <c r="AC124"/>
      <c r="AD124"/>
      <c r="AE124"/>
      <c r="AF124"/>
      <c r="AG124"/>
      <c r="AH124"/>
      <c r="AI124"/>
      <c r="AJ124"/>
      <c r="AK124"/>
      <c r="AL124"/>
      <c r="AM124"/>
      <c r="AN124"/>
      <c r="AO124"/>
      <c r="AP124"/>
      <c r="AQ124"/>
      <c r="AR124"/>
      <c r="AS124"/>
      <c r="AT124"/>
      <c r="AU124"/>
      <c r="AV124"/>
      <c r="AW124"/>
      <c r="AX124"/>
      <c r="AY124"/>
      <c r="AZ124"/>
      <c r="BA124"/>
      <c r="BB124"/>
      <c r="BC124"/>
      <c r="BD124"/>
      <c r="BE124"/>
      <c r="BF124"/>
      <c r="BG124"/>
      <c r="BH124"/>
      <c r="BI124"/>
      <c r="BJ124"/>
      <c r="BK124"/>
      <c r="BL124"/>
      <c r="BM124"/>
      <c r="BN124"/>
      <c r="BO124"/>
      <c r="BP124"/>
      <c r="BQ124"/>
      <c r="BR124"/>
      <c r="BS124"/>
      <c r="BT124"/>
      <c r="BU124"/>
      <c r="BV124"/>
      <c r="BW124"/>
      <c r="BX124"/>
      <c r="BY124"/>
      <c r="BZ124"/>
      <c r="CA124"/>
      <c r="CB124"/>
      <c r="CC124"/>
      <c r="CD124"/>
      <c r="CE124"/>
      <c r="CF124"/>
      <c r="CG124"/>
      <c r="CH124"/>
      <c r="CI124"/>
      <c r="CJ124"/>
      <c r="CK124"/>
      <c r="CL124"/>
      <c r="CM124"/>
      <c r="CN124"/>
      <c r="CO124"/>
      <c r="CP124"/>
      <c r="CQ124"/>
      <c r="CR124"/>
      <c r="CS124"/>
      <c r="CT124"/>
      <c r="CU124"/>
      <c r="CV124"/>
      <c r="CW124"/>
      <c r="CX124"/>
      <c r="CY124"/>
      <c r="CZ124"/>
      <c r="DA124"/>
    </row>
    <row r="125" spans="1:105">
      <c r="B125"/>
      <c r="C125"/>
      <c r="D125"/>
      <c r="E125"/>
      <c r="F125"/>
      <c r="G125"/>
      <c r="H125"/>
      <c r="I125"/>
      <c r="J125"/>
      <c r="K125"/>
      <c r="L125"/>
      <c r="M125"/>
      <c r="N125"/>
      <c r="O125"/>
      <c r="P125"/>
      <c r="Q125"/>
      <c r="R125"/>
      <c r="S125"/>
      <c r="T125"/>
      <c r="U125"/>
      <c r="V125"/>
      <c r="W125"/>
      <c r="X125"/>
      <c r="Y125"/>
      <c r="Z125"/>
      <c r="AA125"/>
      <c r="AB125"/>
      <c r="AC125"/>
      <c r="AD125"/>
      <c r="AE125"/>
      <c r="AF125"/>
      <c r="AG125"/>
      <c r="AH125"/>
      <c r="AI125"/>
      <c r="AJ125"/>
      <c r="AK125"/>
      <c r="AL125"/>
      <c r="AM125"/>
      <c r="AN125"/>
      <c r="AO125"/>
      <c r="AP125"/>
      <c r="AQ125"/>
      <c r="AR125"/>
      <c r="AS125"/>
      <c r="AT125"/>
      <c r="AU125"/>
      <c r="AV125"/>
      <c r="AW125"/>
      <c r="AX125"/>
      <c r="AY125"/>
      <c r="AZ125"/>
      <c r="BA125"/>
      <c r="BB125"/>
      <c r="BC125"/>
      <c r="BD125"/>
      <c r="BE125"/>
      <c r="BF125"/>
      <c r="BG125"/>
      <c r="BH125"/>
      <c r="BI125"/>
      <c r="BJ125"/>
      <c r="BK125"/>
      <c r="BL125"/>
      <c r="BM125"/>
      <c r="BN125"/>
      <c r="BO125"/>
      <c r="BP125"/>
      <c r="BQ125"/>
      <c r="BR125"/>
      <c r="BS125"/>
      <c r="BT125"/>
      <c r="BU125"/>
      <c r="BV125"/>
      <c r="BW125"/>
      <c r="BX125"/>
      <c r="BY125"/>
      <c r="BZ125"/>
      <c r="CA125"/>
      <c r="CB125"/>
      <c r="CC125"/>
      <c r="CD125"/>
      <c r="CE125"/>
      <c r="CF125"/>
      <c r="CG125"/>
      <c r="CH125"/>
      <c r="CI125"/>
      <c r="CJ125"/>
      <c r="CK125"/>
      <c r="CL125"/>
      <c r="CM125"/>
      <c r="CN125"/>
      <c r="CO125"/>
      <c r="CP125"/>
      <c r="CQ125"/>
      <c r="CR125"/>
      <c r="CS125"/>
      <c r="CT125"/>
      <c r="CU125"/>
      <c r="CV125"/>
      <c r="CW125"/>
      <c r="CX125"/>
      <c r="CY125"/>
      <c r="CZ125"/>
      <c r="DA125"/>
    </row>
    <row r="126" spans="1:105">
      <c r="B126"/>
      <c r="C126"/>
      <c r="D126"/>
      <c r="E126"/>
      <c r="F126"/>
      <c r="G126"/>
      <c r="H126"/>
      <c r="I126"/>
      <c r="J126"/>
      <c r="K126"/>
      <c r="L126"/>
      <c r="M126"/>
      <c r="N126"/>
      <c r="O126"/>
      <c r="P126"/>
      <c r="Q126"/>
      <c r="R126"/>
      <c r="S126"/>
      <c r="T126"/>
      <c r="U126"/>
      <c r="V126"/>
      <c r="W126"/>
      <c r="X126"/>
      <c r="Y126"/>
      <c r="Z126"/>
      <c r="AA126"/>
      <c r="AB126"/>
      <c r="AC126"/>
      <c r="AD126"/>
      <c r="AE126"/>
      <c r="AF126"/>
      <c r="AG126"/>
      <c r="AH126"/>
      <c r="AI126"/>
      <c r="AJ126"/>
      <c r="AK126"/>
      <c r="AL126"/>
      <c r="AM126"/>
      <c r="AN126"/>
      <c r="AO126"/>
      <c r="AP126"/>
      <c r="AQ126"/>
      <c r="AR126"/>
      <c r="AS126"/>
      <c r="AT126"/>
      <c r="AU126"/>
      <c r="AV126"/>
      <c r="AW126"/>
      <c r="AX126"/>
      <c r="AY126"/>
      <c r="AZ126"/>
      <c r="BA126"/>
      <c r="BB126"/>
      <c r="BC126"/>
      <c r="BD126"/>
      <c r="BE126"/>
      <c r="BF126"/>
      <c r="BG126"/>
      <c r="BH126"/>
      <c r="BI126"/>
      <c r="BJ126"/>
      <c r="BK126"/>
      <c r="BL126"/>
      <c r="BM126"/>
      <c r="BN126"/>
      <c r="BO126"/>
      <c r="BP126"/>
      <c r="BQ126"/>
      <c r="BR126"/>
      <c r="BS126"/>
      <c r="BT126"/>
      <c r="BU126"/>
      <c r="BV126"/>
      <c r="BW126"/>
      <c r="BX126"/>
      <c r="BY126"/>
      <c r="BZ126"/>
      <c r="CA126"/>
      <c r="CB126"/>
      <c r="CC126"/>
      <c r="CD126"/>
      <c r="CE126"/>
      <c r="CF126"/>
      <c r="CG126"/>
      <c r="CH126"/>
      <c r="CI126"/>
      <c r="CJ126"/>
      <c r="CK126"/>
      <c r="CL126"/>
      <c r="CM126"/>
      <c r="CN126"/>
      <c r="CO126"/>
      <c r="CP126"/>
      <c r="CQ126"/>
      <c r="CR126"/>
      <c r="CS126"/>
      <c r="CT126"/>
      <c r="CU126"/>
      <c r="CV126"/>
      <c r="CW126"/>
      <c r="CX126"/>
      <c r="CY126"/>
      <c r="CZ126"/>
      <c r="DA126"/>
    </row>
    <row r="127" spans="1:105">
      <c r="B127"/>
      <c r="C127"/>
      <c r="D127"/>
      <c r="E127"/>
      <c r="F127"/>
      <c r="G127"/>
      <c r="H127"/>
      <c r="I127"/>
      <c r="J127"/>
      <c r="K127"/>
      <c r="L127"/>
      <c r="M127"/>
      <c r="N127"/>
      <c r="O127"/>
      <c r="P127"/>
      <c r="Q127"/>
      <c r="R127"/>
      <c r="S127"/>
      <c r="T127"/>
      <c r="U127"/>
      <c r="V127"/>
      <c r="W127"/>
      <c r="X127"/>
      <c r="Y127"/>
      <c r="Z127"/>
      <c r="AA127"/>
      <c r="AB127"/>
      <c r="AC127"/>
      <c r="AD127"/>
      <c r="AE127"/>
      <c r="AF127"/>
      <c r="AG127"/>
      <c r="AH127"/>
      <c r="AI127"/>
      <c r="AJ127"/>
      <c r="AK127"/>
      <c r="AL127"/>
      <c r="AM127"/>
      <c r="AN127"/>
      <c r="AO127"/>
      <c r="AP127"/>
      <c r="AQ127"/>
      <c r="AR127"/>
      <c r="AS127"/>
      <c r="AT127"/>
      <c r="AU127"/>
      <c r="AV127"/>
      <c r="AW127"/>
      <c r="AX127"/>
      <c r="AY127"/>
      <c r="AZ127"/>
      <c r="BA127"/>
      <c r="BB127"/>
      <c r="BC127"/>
      <c r="BD127"/>
      <c r="BE127"/>
      <c r="BF127"/>
      <c r="BG127"/>
      <c r="BH127"/>
      <c r="BI127"/>
      <c r="BJ127"/>
      <c r="BK127"/>
      <c r="BL127"/>
      <c r="BM127"/>
      <c r="BN127"/>
      <c r="BO127"/>
      <c r="BP127"/>
      <c r="BQ127"/>
      <c r="BR127"/>
      <c r="BS127"/>
      <c r="BT127"/>
      <c r="BU127"/>
      <c r="BV127"/>
      <c r="BW127"/>
      <c r="BX127"/>
      <c r="BY127"/>
      <c r="BZ127"/>
      <c r="CA127"/>
      <c r="CB127"/>
      <c r="CC127"/>
      <c r="CD127"/>
      <c r="CE127"/>
      <c r="CF127"/>
      <c r="CG127"/>
      <c r="CH127"/>
      <c r="CI127"/>
      <c r="CJ127"/>
      <c r="CK127"/>
      <c r="CL127"/>
      <c r="CM127"/>
      <c r="CN127"/>
      <c r="CO127"/>
      <c r="CP127"/>
      <c r="CQ127"/>
      <c r="CR127"/>
      <c r="CS127"/>
      <c r="CT127"/>
      <c r="CU127"/>
      <c r="CV127"/>
      <c r="CW127"/>
      <c r="CX127"/>
      <c r="CY127"/>
      <c r="CZ127"/>
      <c r="DA127"/>
    </row>
    <row r="128" spans="1:105">
      <c r="B128"/>
      <c r="C128"/>
      <c r="D128"/>
      <c r="E128"/>
      <c r="F128"/>
      <c r="G128"/>
      <c r="H128"/>
      <c r="I128"/>
      <c r="J128"/>
      <c r="K128"/>
      <c r="L128"/>
      <c r="M128"/>
      <c r="N128"/>
      <c r="O128"/>
      <c r="P128"/>
      <c r="Q128"/>
      <c r="R128"/>
      <c r="S128"/>
      <c r="T128"/>
      <c r="U128"/>
      <c r="V128"/>
      <c r="W128"/>
      <c r="X128"/>
      <c r="Y128"/>
      <c r="Z128"/>
      <c r="AA128"/>
      <c r="AB128"/>
      <c r="AC128"/>
      <c r="AD128"/>
      <c r="AE128"/>
      <c r="AF128"/>
      <c r="AG128"/>
      <c r="AH128"/>
      <c r="AI128"/>
      <c r="AJ128"/>
      <c r="AK128"/>
      <c r="AL128"/>
      <c r="AM128"/>
      <c r="AN128"/>
      <c r="AO128"/>
      <c r="AP128"/>
      <c r="AQ128"/>
      <c r="AR128"/>
      <c r="AS128"/>
      <c r="AT128"/>
      <c r="AU128"/>
      <c r="AV128"/>
      <c r="AW128"/>
      <c r="AX128"/>
      <c r="AY128"/>
      <c r="AZ128"/>
      <c r="BA128"/>
      <c r="BB128"/>
      <c r="BC128"/>
      <c r="BD128"/>
      <c r="BE128"/>
      <c r="BF128"/>
      <c r="BG128"/>
      <c r="BH128"/>
      <c r="BI128"/>
      <c r="BJ128"/>
      <c r="BK128"/>
      <c r="BL128"/>
      <c r="BM128"/>
      <c r="BN128"/>
      <c r="BO128"/>
      <c r="BP128"/>
      <c r="BQ128"/>
      <c r="BR128"/>
      <c r="BS128"/>
      <c r="BT128"/>
      <c r="BU128"/>
      <c r="BV128"/>
      <c r="BW128"/>
      <c r="BX128"/>
      <c r="BY128"/>
      <c r="BZ128"/>
      <c r="CA128"/>
      <c r="CB128"/>
      <c r="CC128"/>
      <c r="CD128"/>
      <c r="CE128"/>
      <c r="CF128"/>
      <c r="CG128"/>
      <c r="CH128"/>
      <c r="CI128"/>
      <c r="CJ128"/>
      <c r="CK128"/>
      <c r="CL128"/>
      <c r="CM128"/>
      <c r="CN128"/>
      <c r="CO128"/>
      <c r="CP128"/>
      <c r="CQ128"/>
      <c r="CR128"/>
      <c r="CS128"/>
      <c r="CT128"/>
      <c r="CU128"/>
      <c r="CV128"/>
      <c r="CW128"/>
      <c r="CX128"/>
      <c r="CY128"/>
      <c r="CZ128"/>
      <c r="DA128"/>
    </row>
    <row r="129" spans="2:105">
      <c r="B129"/>
      <c r="C129"/>
      <c r="D129"/>
      <c r="E129"/>
      <c r="F129"/>
      <c r="G129"/>
      <c r="H129"/>
      <c r="I129"/>
      <c r="J129"/>
      <c r="K129"/>
      <c r="L129"/>
      <c r="M129"/>
      <c r="N129"/>
      <c r="O129"/>
      <c r="P129"/>
      <c r="Q129"/>
      <c r="R129"/>
      <c r="S129"/>
      <c r="T129"/>
      <c r="U129"/>
      <c r="V129"/>
      <c r="W129"/>
      <c r="X129"/>
      <c r="Y129"/>
      <c r="Z129"/>
      <c r="AA129"/>
      <c r="AB129"/>
      <c r="AC129"/>
      <c r="AD129"/>
      <c r="AE129"/>
      <c r="AF129"/>
      <c r="AG129"/>
      <c r="AH129"/>
      <c r="AI129"/>
      <c r="AJ129"/>
      <c r="AK129"/>
      <c r="AL129"/>
      <c r="AM129"/>
      <c r="AN129"/>
      <c r="AO129"/>
      <c r="AP129"/>
      <c r="AQ129"/>
      <c r="AR129"/>
      <c r="AS129"/>
      <c r="AT129"/>
      <c r="AU129"/>
      <c r="AV129"/>
      <c r="AW129"/>
      <c r="AX129"/>
      <c r="AY129"/>
      <c r="AZ129"/>
      <c r="BA129"/>
      <c r="BB129"/>
      <c r="BC129"/>
      <c r="BD129"/>
      <c r="BE129"/>
      <c r="BF129"/>
      <c r="BG129"/>
      <c r="BH129"/>
      <c r="BI129"/>
      <c r="BJ129"/>
      <c r="BK129"/>
      <c r="BL129"/>
      <c r="BM129"/>
      <c r="BN129"/>
      <c r="BO129"/>
      <c r="BP129"/>
      <c r="BQ129"/>
      <c r="BR129"/>
      <c r="BS129"/>
      <c r="BT129"/>
      <c r="BU129"/>
      <c r="BV129"/>
      <c r="BW129"/>
      <c r="BX129"/>
      <c r="BY129"/>
      <c r="BZ129"/>
      <c r="CA129"/>
      <c r="CB129"/>
      <c r="CC129"/>
      <c r="CD129"/>
      <c r="CE129"/>
      <c r="CF129"/>
      <c r="CG129"/>
      <c r="CH129"/>
      <c r="CI129"/>
      <c r="CJ129"/>
      <c r="CK129"/>
      <c r="CL129"/>
      <c r="CM129"/>
      <c r="CN129"/>
      <c r="CO129"/>
      <c r="CP129"/>
      <c r="CQ129"/>
      <c r="CR129"/>
      <c r="CS129"/>
      <c r="CT129"/>
      <c r="CU129"/>
      <c r="CV129"/>
      <c r="CW129"/>
      <c r="CX129"/>
      <c r="CY129"/>
      <c r="CZ129"/>
      <c r="DA129"/>
    </row>
    <row r="130" spans="2:105">
      <c r="B130"/>
      <c r="C130"/>
      <c r="D130"/>
      <c r="E130"/>
      <c r="F130"/>
      <c r="G130"/>
      <c r="H130"/>
      <c r="I130"/>
      <c r="J130"/>
      <c r="K130"/>
      <c r="L130"/>
      <c r="M130"/>
      <c r="N130"/>
      <c r="O130"/>
      <c r="P130"/>
      <c r="Q130"/>
      <c r="R130"/>
      <c r="S130"/>
      <c r="T130"/>
      <c r="U130"/>
      <c r="V130"/>
      <c r="W130"/>
      <c r="X130"/>
      <c r="Y130"/>
      <c r="Z130"/>
      <c r="AA130"/>
      <c r="AB130"/>
      <c r="AC130"/>
      <c r="AD130"/>
      <c r="AE130"/>
      <c r="AF130"/>
      <c r="AG130"/>
      <c r="AH130"/>
      <c r="AI130"/>
      <c r="AJ130"/>
      <c r="AK130"/>
      <c r="AL130"/>
      <c r="AM130"/>
      <c r="AN130"/>
      <c r="AO130"/>
      <c r="AP130"/>
      <c r="AQ130"/>
      <c r="AR130"/>
      <c r="AS130"/>
      <c r="AT130"/>
      <c r="AU130"/>
      <c r="AV130"/>
      <c r="AW130"/>
      <c r="AX130"/>
      <c r="AY130"/>
      <c r="AZ130"/>
      <c r="BA130"/>
      <c r="BB130"/>
      <c r="BC130"/>
      <c r="BD130"/>
      <c r="BE130"/>
      <c r="BF130"/>
      <c r="BG130"/>
      <c r="BH130"/>
      <c r="BI130"/>
      <c r="BJ130"/>
      <c r="BK130"/>
      <c r="BL130"/>
      <c r="BM130"/>
      <c r="BN130"/>
      <c r="BO130"/>
      <c r="BP130"/>
      <c r="BQ130"/>
      <c r="BR130"/>
      <c r="BS130"/>
      <c r="BT130"/>
      <c r="BU130"/>
      <c r="BV130"/>
      <c r="BW130"/>
      <c r="BX130"/>
      <c r="BY130"/>
      <c r="BZ130"/>
      <c r="CA130"/>
      <c r="CB130"/>
      <c r="CC130"/>
      <c r="CD130"/>
      <c r="CE130"/>
      <c r="CF130"/>
      <c r="CG130"/>
      <c r="CH130"/>
      <c r="CI130"/>
      <c r="CJ130"/>
      <c r="CK130"/>
      <c r="CL130"/>
      <c r="CM130"/>
      <c r="CN130"/>
      <c r="CO130"/>
      <c r="CP130"/>
      <c r="CQ130"/>
      <c r="CR130"/>
      <c r="CS130"/>
      <c r="CT130"/>
      <c r="CU130"/>
      <c r="CV130"/>
      <c r="CW130"/>
      <c r="CX130"/>
      <c r="CY130"/>
      <c r="CZ130"/>
      <c r="DA130"/>
    </row>
    <row r="131" spans="2:105">
      <c r="B131"/>
      <c r="C131"/>
      <c r="D131"/>
      <c r="E131"/>
      <c r="F131"/>
      <c r="G131"/>
      <c r="H131"/>
      <c r="I131"/>
      <c r="J131"/>
      <c r="K131"/>
      <c r="L131"/>
      <c r="M131"/>
      <c r="N131"/>
      <c r="O131"/>
      <c r="P131"/>
      <c r="Q131"/>
      <c r="R131"/>
      <c r="S131"/>
      <c r="T131"/>
      <c r="U131"/>
      <c r="V131"/>
      <c r="W131"/>
      <c r="X131"/>
      <c r="Y131"/>
      <c r="Z131"/>
      <c r="AA131"/>
      <c r="AB131"/>
      <c r="AC131"/>
      <c r="AD131"/>
      <c r="AE131"/>
      <c r="AF131"/>
      <c r="AG131"/>
      <c r="AH131"/>
      <c r="AI131"/>
      <c r="AJ131"/>
      <c r="AK131"/>
      <c r="AL131"/>
      <c r="AM131"/>
      <c r="AN131"/>
      <c r="AO131"/>
      <c r="AP131"/>
      <c r="AQ131"/>
      <c r="AR131"/>
      <c r="AS131"/>
      <c r="AT131"/>
      <c r="AU131"/>
      <c r="AV131"/>
      <c r="AW131"/>
      <c r="AX131"/>
      <c r="AY131"/>
      <c r="AZ131"/>
      <c r="BA131"/>
      <c r="BB131"/>
      <c r="BC131"/>
      <c r="BD131"/>
      <c r="BE131"/>
      <c r="BF131"/>
      <c r="BG131"/>
      <c r="BH131"/>
      <c r="BI131"/>
      <c r="BJ131"/>
      <c r="BK131"/>
      <c r="BL131"/>
      <c r="BM131"/>
      <c r="BN131"/>
      <c r="BO131"/>
      <c r="BP131"/>
      <c r="BQ131"/>
      <c r="BR131"/>
      <c r="BS131"/>
      <c r="BT131"/>
      <c r="BU131"/>
      <c r="BV131"/>
      <c r="BW131"/>
      <c r="BX131"/>
      <c r="BY131"/>
      <c r="BZ131"/>
      <c r="CA131"/>
      <c r="CB131"/>
      <c r="CC131"/>
      <c r="CD131"/>
      <c r="CE131"/>
      <c r="CF131"/>
      <c r="CG131"/>
      <c r="CH131"/>
      <c r="CI131"/>
      <c r="CJ131"/>
      <c r="CK131"/>
      <c r="CL131"/>
      <c r="CM131"/>
      <c r="CN131"/>
      <c r="CO131"/>
      <c r="CP131"/>
      <c r="CQ131"/>
      <c r="CR131"/>
      <c r="CS131"/>
      <c r="CT131"/>
      <c r="CU131"/>
      <c r="CV131"/>
      <c r="CW131"/>
      <c r="CX131"/>
      <c r="CY131"/>
      <c r="CZ131"/>
      <c r="DA131"/>
    </row>
    <row r="132" spans="2:105">
      <c r="B132"/>
      <c r="C132"/>
      <c r="D132"/>
      <c r="E132"/>
      <c r="F132"/>
      <c r="G132"/>
      <c r="H132"/>
      <c r="I132"/>
      <c r="J132"/>
      <c r="K132"/>
      <c r="L132"/>
      <c r="M132"/>
      <c r="N132"/>
      <c r="O132"/>
      <c r="P132"/>
      <c r="Q132"/>
      <c r="R132"/>
      <c r="S132"/>
      <c r="T132"/>
      <c r="U132"/>
      <c r="V132"/>
      <c r="W132"/>
      <c r="X132"/>
      <c r="Y132"/>
      <c r="Z132"/>
      <c r="AA132"/>
      <c r="AB132"/>
      <c r="AC132"/>
      <c r="AD132"/>
      <c r="AE132"/>
      <c r="AF132"/>
      <c r="AG132"/>
      <c r="AH132"/>
      <c r="AI132"/>
      <c r="AJ132"/>
      <c r="AK132"/>
      <c r="AL132"/>
      <c r="AM132"/>
      <c r="AN132"/>
      <c r="AO132"/>
      <c r="AP132"/>
      <c r="AQ132"/>
      <c r="AR132"/>
      <c r="AS132"/>
      <c r="AT132"/>
      <c r="AU132"/>
      <c r="AV132"/>
      <c r="AW132"/>
      <c r="AX132"/>
      <c r="AY132"/>
      <c r="AZ132"/>
      <c r="BA132"/>
      <c r="BB132"/>
      <c r="BC132"/>
      <c r="BD132"/>
      <c r="BE132"/>
      <c r="BF132"/>
      <c r="BG132"/>
      <c r="BH132"/>
      <c r="BI132"/>
      <c r="BJ132"/>
      <c r="BK132"/>
      <c r="BL132"/>
      <c r="BM132"/>
      <c r="BN132"/>
      <c r="BO132"/>
      <c r="BP132"/>
      <c r="BQ132"/>
      <c r="BR132"/>
      <c r="BS132"/>
      <c r="BT132"/>
      <c r="BU132"/>
      <c r="BV132"/>
      <c r="BW132"/>
      <c r="BX132"/>
      <c r="BY132"/>
      <c r="BZ132"/>
      <c r="CA132"/>
      <c r="CB132"/>
      <c r="CC132"/>
      <c r="CD132"/>
      <c r="CE132"/>
      <c r="CF132"/>
      <c r="CG132"/>
      <c r="CH132"/>
      <c r="CI132"/>
      <c r="CJ132"/>
      <c r="CK132"/>
      <c r="CL132"/>
      <c r="CM132"/>
      <c r="CN132"/>
      <c r="CO132"/>
      <c r="CP132"/>
      <c r="CQ132"/>
      <c r="CR132"/>
      <c r="CS132"/>
      <c r="CT132"/>
      <c r="CU132"/>
      <c r="CV132"/>
      <c r="CW132"/>
      <c r="CX132"/>
      <c r="CY132"/>
      <c r="CZ132"/>
      <c r="DA132"/>
    </row>
    <row r="133" spans="2:105">
      <c r="B133"/>
      <c r="C133"/>
      <c r="D133"/>
      <c r="E133"/>
      <c r="F133"/>
      <c r="G133"/>
      <c r="H133"/>
      <c r="I133"/>
      <c r="J133"/>
      <c r="K133"/>
      <c r="L133"/>
      <c r="M133"/>
      <c r="N133"/>
      <c r="O133"/>
      <c r="P133"/>
      <c r="Q133"/>
      <c r="R133"/>
      <c r="S133"/>
      <c r="T133"/>
      <c r="U133"/>
      <c r="V133"/>
      <c r="W133"/>
      <c r="X133"/>
      <c r="Y133"/>
      <c r="Z133"/>
      <c r="AA133"/>
      <c r="AB133"/>
      <c r="AC133"/>
      <c r="AD133"/>
      <c r="AE133"/>
      <c r="AF133"/>
      <c r="AG133"/>
      <c r="AH133"/>
      <c r="AI133"/>
      <c r="AJ133"/>
      <c r="AK133"/>
      <c r="AL133"/>
      <c r="AM133"/>
      <c r="AN133"/>
      <c r="AO133"/>
      <c r="AP133"/>
      <c r="AQ133"/>
      <c r="AR133"/>
      <c r="AS133"/>
      <c r="AT133"/>
      <c r="AU133"/>
      <c r="AV133"/>
      <c r="AW133"/>
      <c r="AX133"/>
      <c r="AY133"/>
      <c r="AZ133"/>
      <c r="BA133"/>
      <c r="BB133"/>
      <c r="BC133"/>
      <c r="BD133"/>
      <c r="BE133"/>
      <c r="BF133"/>
      <c r="BG133"/>
      <c r="BH133"/>
      <c r="BI133"/>
      <c r="BJ133"/>
      <c r="BK133"/>
      <c r="BL133"/>
      <c r="BM133"/>
      <c r="BN133"/>
      <c r="BO133"/>
      <c r="BP133"/>
      <c r="BQ133"/>
      <c r="BR133"/>
      <c r="BS133"/>
      <c r="BT133"/>
      <c r="BU133"/>
      <c r="BV133"/>
      <c r="BW133"/>
      <c r="BX133"/>
      <c r="BY133"/>
      <c r="BZ133"/>
      <c r="CA133"/>
      <c r="CB133"/>
      <c r="CC133"/>
      <c r="CD133"/>
      <c r="CE133"/>
      <c r="CF133"/>
      <c r="CG133"/>
      <c r="CH133"/>
      <c r="CI133"/>
      <c r="CJ133"/>
      <c r="CK133"/>
      <c r="CL133"/>
      <c r="CM133"/>
      <c r="CN133"/>
      <c r="CO133"/>
      <c r="CP133"/>
      <c r="CQ133"/>
      <c r="CR133"/>
      <c r="CS133"/>
      <c r="CT133"/>
      <c r="CU133"/>
      <c r="CV133"/>
      <c r="CW133"/>
      <c r="CX133"/>
      <c r="CY133"/>
      <c r="CZ133"/>
      <c r="DA133"/>
    </row>
    <row r="134" spans="2:105">
      <c r="B134"/>
      <c r="C134"/>
      <c r="D134"/>
      <c r="E134"/>
      <c r="F134"/>
      <c r="G134"/>
      <c r="H134"/>
      <c r="I134"/>
      <c r="J134"/>
      <c r="K134"/>
      <c r="L134"/>
      <c r="M134"/>
      <c r="N134"/>
      <c r="O134"/>
      <c r="P134"/>
      <c r="Q134"/>
      <c r="R134"/>
      <c r="S134"/>
      <c r="T134"/>
      <c r="U134"/>
      <c r="V134"/>
      <c r="W134"/>
      <c r="X134"/>
      <c r="Y134"/>
      <c r="Z134"/>
      <c r="AA134"/>
      <c r="AB134"/>
      <c r="AC134"/>
      <c r="AD134"/>
      <c r="AE134"/>
      <c r="AF134"/>
      <c r="AG134"/>
      <c r="AH134"/>
      <c r="AI134"/>
      <c r="AJ134"/>
      <c r="AK134"/>
      <c r="AL134"/>
      <c r="AM134"/>
      <c r="AN134"/>
      <c r="AO134"/>
      <c r="AP134"/>
      <c r="AQ134"/>
      <c r="AR134"/>
      <c r="AS134"/>
      <c r="AT134"/>
      <c r="AU134"/>
      <c r="AV134"/>
      <c r="AW134"/>
      <c r="AX134"/>
      <c r="AY134"/>
      <c r="AZ134"/>
      <c r="BA134"/>
      <c r="BB134"/>
      <c r="BC134"/>
      <c r="BD134"/>
      <c r="BE134"/>
      <c r="BF134"/>
      <c r="BG134"/>
      <c r="BH134"/>
      <c r="BI134"/>
      <c r="BJ134"/>
      <c r="BK134"/>
      <c r="BL134"/>
      <c r="BM134"/>
      <c r="BN134"/>
      <c r="BO134"/>
      <c r="BP134"/>
      <c r="BQ134"/>
      <c r="BR134"/>
      <c r="BS134"/>
      <c r="BT134"/>
      <c r="BU134"/>
      <c r="BV134"/>
      <c r="BW134"/>
      <c r="BX134"/>
      <c r="BY134"/>
      <c r="BZ134"/>
      <c r="CA134"/>
      <c r="CB134"/>
      <c r="CC134"/>
      <c r="CD134"/>
      <c r="CE134"/>
      <c r="CF134"/>
      <c r="CG134"/>
      <c r="CH134"/>
      <c r="CI134"/>
      <c r="CJ134"/>
      <c r="CK134"/>
      <c r="CL134"/>
      <c r="CM134"/>
      <c r="CN134"/>
      <c r="CO134"/>
      <c r="CP134"/>
      <c r="CQ134"/>
      <c r="CR134"/>
      <c r="CS134"/>
      <c r="CT134"/>
      <c r="CU134"/>
      <c r="CV134"/>
      <c r="CW134"/>
      <c r="CX134"/>
      <c r="CY134"/>
      <c r="CZ134"/>
      <c r="DA134"/>
    </row>
    <row r="135" spans="2:105">
      <c r="B135"/>
      <c r="C135"/>
      <c r="D135"/>
      <c r="E135"/>
      <c r="F135"/>
      <c r="G135"/>
      <c r="H135"/>
      <c r="I135"/>
      <c r="J135"/>
      <c r="K135"/>
      <c r="L135"/>
      <c r="M135"/>
      <c r="N135"/>
      <c r="O135"/>
      <c r="P135"/>
      <c r="Q135"/>
      <c r="R135"/>
      <c r="S135"/>
      <c r="T135"/>
      <c r="U135"/>
      <c r="V135"/>
      <c r="W135"/>
      <c r="X135"/>
      <c r="Y135"/>
      <c r="Z135"/>
      <c r="AA135"/>
      <c r="AB135"/>
      <c r="AC135"/>
      <c r="AD135"/>
      <c r="AE135"/>
      <c r="AF135"/>
      <c r="AG135"/>
      <c r="AH135"/>
      <c r="AI135"/>
      <c r="AJ135"/>
      <c r="AK135"/>
      <c r="AL135"/>
      <c r="AM135"/>
      <c r="AN135"/>
      <c r="AO135"/>
      <c r="AP135"/>
      <c r="AQ135"/>
      <c r="AR135"/>
      <c r="AS135"/>
      <c r="AT135"/>
      <c r="AU135"/>
      <c r="AV135"/>
      <c r="AW135"/>
      <c r="AX135"/>
      <c r="AY135"/>
      <c r="AZ135"/>
      <c r="BA135"/>
      <c r="BB135"/>
      <c r="BC135"/>
      <c r="BD135"/>
      <c r="BE135"/>
      <c r="BF135"/>
      <c r="BG135"/>
      <c r="BH135"/>
      <c r="BI135"/>
      <c r="BJ135"/>
      <c r="BK135"/>
      <c r="BL135"/>
      <c r="BM135"/>
      <c r="BN135"/>
      <c r="BO135"/>
      <c r="BP135"/>
      <c r="BQ135"/>
      <c r="BR135"/>
      <c r="BS135"/>
      <c r="BT135"/>
      <c r="BU135"/>
      <c r="BV135"/>
      <c r="BW135"/>
      <c r="BX135"/>
      <c r="BY135"/>
      <c r="BZ135"/>
      <c r="CA135"/>
      <c r="CB135"/>
      <c r="CC135"/>
      <c r="CD135"/>
      <c r="CE135"/>
      <c r="CF135"/>
      <c r="CG135"/>
      <c r="CH135"/>
      <c r="CI135"/>
      <c r="CJ135"/>
      <c r="CK135"/>
      <c r="CL135"/>
      <c r="CM135"/>
      <c r="CN135"/>
      <c r="CO135"/>
      <c r="CP135"/>
      <c r="CQ135"/>
      <c r="CR135"/>
      <c r="CS135"/>
      <c r="CT135"/>
      <c r="CU135"/>
      <c r="CV135"/>
      <c r="CW135"/>
      <c r="CX135"/>
      <c r="CY135"/>
      <c r="CZ135"/>
      <c r="DA135"/>
    </row>
    <row r="136" spans="2:105">
      <c r="B136"/>
      <c r="C136"/>
      <c r="D136"/>
      <c r="E136"/>
      <c r="F136"/>
      <c r="G136"/>
      <c r="H136"/>
      <c r="I136"/>
      <c r="J136"/>
      <c r="K136"/>
      <c r="L136"/>
      <c r="M136"/>
      <c r="N136"/>
      <c r="O136"/>
      <c r="P136"/>
      <c r="Q136"/>
      <c r="R136"/>
      <c r="S136"/>
      <c r="T136"/>
      <c r="U136"/>
      <c r="V136"/>
      <c r="W136"/>
      <c r="X136"/>
      <c r="Y136"/>
      <c r="Z136"/>
      <c r="AA136"/>
      <c r="AB136"/>
      <c r="AC136"/>
      <c r="AD136"/>
      <c r="AE136"/>
      <c r="AF136"/>
      <c r="AG136"/>
      <c r="AH136"/>
      <c r="AI136"/>
      <c r="AJ136"/>
      <c r="AK136"/>
      <c r="AL136"/>
      <c r="AM136"/>
      <c r="AN136"/>
      <c r="AO136"/>
      <c r="AP136"/>
      <c r="AQ136"/>
      <c r="AR136"/>
      <c r="AS136"/>
      <c r="AT136"/>
      <c r="AU136"/>
      <c r="AV136"/>
      <c r="AW136"/>
      <c r="AX136"/>
      <c r="AY136"/>
      <c r="AZ136"/>
      <c r="BA136"/>
      <c r="BB136"/>
      <c r="BC136"/>
      <c r="BD136"/>
      <c r="BE136"/>
      <c r="BF136"/>
      <c r="BG136"/>
      <c r="BH136"/>
      <c r="BI136"/>
      <c r="BJ136"/>
      <c r="BK136"/>
      <c r="BL136"/>
      <c r="BM136"/>
      <c r="BN136"/>
      <c r="BO136"/>
      <c r="BP136"/>
      <c r="BQ136"/>
      <c r="BR136"/>
      <c r="BS136"/>
      <c r="BT136"/>
      <c r="BU136"/>
      <c r="BV136"/>
      <c r="BW136"/>
      <c r="BX136"/>
      <c r="BY136"/>
      <c r="BZ136"/>
      <c r="CA136"/>
      <c r="CB136"/>
      <c r="CC136"/>
      <c r="CD136"/>
      <c r="CE136"/>
      <c r="CF136"/>
      <c r="CG136"/>
      <c r="CH136"/>
      <c r="CI136"/>
      <c r="CJ136"/>
      <c r="CK136"/>
      <c r="CL136"/>
      <c r="CM136"/>
      <c r="CN136"/>
      <c r="CO136"/>
      <c r="CP136"/>
      <c r="CQ136"/>
      <c r="CR136"/>
      <c r="CS136"/>
      <c r="CT136"/>
      <c r="CU136"/>
      <c r="CV136"/>
      <c r="CW136"/>
      <c r="CX136"/>
      <c r="CY136"/>
      <c r="CZ136"/>
      <c r="DA136"/>
    </row>
    <row r="137" spans="2:105">
      <c r="B137"/>
      <c r="C137"/>
      <c r="D137"/>
      <c r="E137"/>
      <c r="F137"/>
      <c r="G137"/>
      <c r="H137"/>
      <c r="I137"/>
      <c r="J137"/>
      <c r="K137"/>
      <c r="L137"/>
      <c r="M137"/>
      <c r="N137"/>
      <c r="O137"/>
      <c r="P137"/>
      <c r="Q137"/>
      <c r="R137"/>
      <c r="S137"/>
      <c r="T137"/>
      <c r="U137"/>
      <c r="V137"/>
      <c r="W137"/>
      <c r="X137"/>
      <c r="Y137"/>
      <c r="Z137"/>
      <c r="AA137"/>
      <c r="AB137"/>
      <c r="AC137"/>
      <c r="AD137"/>
      <c r="AE137"/>
      <c r="AF137"/>
      <c r="AG137"/>
      <c r="AH137"/>
      <c r="AI137"/>
      <c r="AJ137"/>
      <c r="AK137"/>
      <c r="AL137"/>
      <c r="AM137"/>
      <c r="AN137"/>
      <c r="AO137"/>
      <c r="AP137"/>
      <c r="AQ137"/>
      <c r="AR137"/>
      <c r="AS137"/>
      <c r="AT137"/>
      <c r="AU137"/>
      <c r="AV137"/>
      <c r="AW137"/>
      <c r="AX137"/>
      <c r="AY137"/>
      <c r="AZ137"/>
      <c r="BA137"/>
      <c r="BB137"/>
      <c r="BC137"/>
      <c r="BD137"/>
      <c r="BE137"/>
      <c r="BF137"/>
      <c r="BG137"/>
      <c r="BH137"/>
      <c r="BI137"/>
      <c r="BJ137"/>
      <c r="BK137"/>
      <c r="BL137"/>
      <c r="BM137"/>
      <c r="BN137"/>
      <c r="BO137"/>
      <c r="BP137"/>
      <c r="BQ137"/>
      <c r="BR137"/>
      <c r="BS137"/>
      <c r="BT137"/>
      <c r="BU137"/>
      <c r="BV137"/>
      <c r="BW137"/>
      <c r="BX137"/>
      <c r="BY137"/>
      <c r="BZ137"/>
      <c r="CA137"/>
      <c r="CB137"/>
      <c r="CC137"/>
      <c r="CD137"/>
      <c r="CE137"/>
      <c r="CF137"/>
      <c r="CG137"/>
      <c r="CH137"/>
      <c r="CI137"/>
      <c r="CJ137"/>
      <c r="CK137"/>
      <c r="CL137"/>
      <c r="CM137"/>
      <c r="CN137"/>
      <c r="CO137"/>
      <c r="CP137"/>
      <c r="CQ137"/>
      <c r="CR137"/>
      <c r="CS137"/>
      <c r="CT137"/>
      <c r="CU137"/>
      <c r="CV137"/>
      <c r="CW137"/>
      <c r="CX137"/>
      <c r="CY137"/>
      <c r="CZ137"/>
      <c r="DA137"/>
    </row>
    <row r="138" spans="2:105">
      <c r="B138"/>
      <c r="C138"/>
      <c r="D138"/>
      <c r="E138"/>
      <c r="F138"/>
      <c r="G138"/>
      <c r="H138"/>
      <c r="I138"/>
      <c r="J138"/>
      <c r="K138"/>
      <c r="L138"/>
      <c r="M138"/>
      <c r="N138"/>
      <c r="O138"/>
      <c r="P138"/>
      <c r="Q138"/>
      <c r="R138"/>
      <c r="S138"/>
      <c r="T138"/>
      <c r="U138"/>
      <c r="V138"/>
      <c r="W138"/>
      <c r="X138"/>
      <c r="Y138"/>
      <c r="Z138"/>
      <c r="AA138"/>
      <c r="AB138"/>
      <c r="AC138"/>
      <c r="AD138"/>
      <c r="AE138"/>
      <c r="AF138"/>
      <c r="AG138"/>
      <c r="AH138"/>
      <c r="AI138"/>
      <c r="AJ138"/>
      <c r="AK138"/>
      <c r="AL138"/>
      <c r="AM138"/>
      <c r="AN138"/>
      <c r="AO138"/>
      <c r="AP138"/>
      <c r="AQ138"/>
      <c r="AR138"/>
      <c r="AS138"/>
      <c r="AT138"/>
      <c r="AU138"/>
      <c r="AV138"/>
      <c r="AW138"/>
      <c r="AX138"/>
      <c r="AY138"/>
      <c r="AZ138"/>
      <c r="BA138"/>
      <c r="BB138"/>
      <c r="BC138"/>
      <c r="BD138"/>
      <c r="BE138"/>
      <c r="BF138"/>
      <c r="BG138"/>
      <c r="BH138"/>
      <c r="BI138"/>
      <c r="BJ138"/>
      <c r="BK138"/>
      <c r="BL138"/>
      <c r="BM138"/>
      <c r="BN138"/>
      <c r="BO138"/>
      <c r="BP138"/>
      <c r="BQ138"/>
      <c r="BR138"/>
      <c r="BS138"/>
      <c r="BT138"/>
      <c r="BU138"/>
      <c r="BV138"/>
      <c r="BW138"/>
      <c r="BX138"/>
      <c r="BY138"/>
      <c r="BZ138"/>
      <c r="CA138"/>
      <c r="CB138"/>
      <c r="CC138"/>
      <c r="CD138"/>
      <c r="CE138"/>
      <c r="CF138"/>
      <c r="CG138"/>
      <c r="CH138"/>
      <c r="CI138"/>
      <c r="CJ138"/>
      <c r="CK138"/>
      <c r="CL138"/>
      <c r="CM138"/>
      <c r="CN138"/>
      <c r="CO138"/>
      <c r="CP138"/>
      <c r="CQ138"/>
      <c r="CR138"/>
      <c r="CS138"/>
      <c r="CT138"/>
      <c r="CU138"/>
      <c r="CV138"/>
      <c r="CW138"/>
      <c r="CX138"/>
      <c r="CY138"/>
      <c r="CZ138"/>
      <c r="DA138"/>
    </row>
    <row r="139" spans="2:105">
      <c r="B139"/>
      <c r="C139"/>
      <c r="D139"/>
      <c r="E139"/>
      <c r="F139"/>
      <c r="G139"/>
      <c r="H139"/>
      <c r="I139"/>
      <c r="J139"/>
      <c r="K139"/>
      <c r="L139"/>
      <c r="M139"/>
      <c r="N139"/>
      <c r="O139"/>
      <c r="P139"/>
      <c r="Q139"/>
      <c r="R139"/>
      <c r="S139"/>
      <c r="T139"/>
      <c r="U139"/>
      <c r="V139"/>
      <c r="W139"/>
      <c r="X139"/>
      <c r="Y139"/>
      <c r="Z139"/>
      <c r="AA139"/>
      <c r="AB139"/>
      <c r="AC139"/>
      <c r="AD139"/>
      <c r="AE139"/>
      <c r="AF139"/>
      <c r="AG139"/>
      <c r="AH139"/>
      <c r="AI139"/>
      <c r="AJ139"/>
      <c r="AK139"/>
      <c r="AL139"/>
      <c r="AM139"/>
      <c r="AN139"/>
      <c r="AO139"/>
      <c r="AP139"/>
      <c r="AQ139"/>
      <c r="AR139"/>
      <c r="AS139"/>
      <c r="AT139"/>
      <c r="AU139"/>
      <c r="AV139"/>
      <c r="AW139"/>
      <c r="AX139"/>
      <c r="AY139"/>
      <c r="AZ139"/>
      <c r="BA139"/>
      <c r="BB139"/>
      <c r="BC139"/>
      <c r="BD139"/>
      <c r="BE139"/>
      <c r="BF139"/>
      <c r="BG139"/>
      <c r="BH139"/>
      <c r="BI139"/>
      <c r="BJ139"/>
      <c r="BK139"/>
      <c r="BL139"/>
      <c r="BM139"/>
      <c r="BN139"/>
      <c r="BO139"/>
      <c r="BP139"/>
      <c r="BQ139"/>
      <c r="BR139"/>
      <c r="BS139"/>
      <c r="BT139"/>
      <c r="BU139"/>
      <c r="BV139"/>
      <c r="BW139"/>
      <c r="BX139"/>
      <c r="BY139"/>
      <c r="BZ139"/>
      <c r="CA139"/>
      <c r="CB139"/>
      <c r="CC139"/>
      <c r="CD139"/>
      <c r="CE139"/>
      <c r="CF139"/>
      <c r="CG139"/>
      <c r="CH139"/>
      <c r="CI139"/>
      <c r="CJ139"/>
      <c r="CK139"/>
      <c r="CL139"/>
      <c r="CM139"/>
      <c r="CN139"/>
      <c r="CO139"/>
      <c r="CP139"/>
      <c r="CQ139"/>
      <c r="CR139"/>
      <c r="CS139"/>
      <c r="CT139"/>
      <c r="CU139"/>
      <c r="CV139"/>
      <c r="CW139"/>
      <c r="CX139"/>
      <c r="CY139"/>
      <c r="CZ139"/>
      <c r="DA139"/>
    </row>
    <row r="140" spans="2:105">
      <c r="B140"/>
      <c r="C140"/>
      <c r="D140"/>
      <c r="E140"/>
      <c r="F140"/>
      <c r="G140"/>
      <c r="H140"/>
      <c r="I140"/>
      <c r="J140"/>
      <c r="K140"/>
      <c r="L140"/>
      <c r="M140"/>
      <c r="N140"/>
      <c r="O140"/>
      <c r="P140"/>
      <c r="Q140"/>
      <c r="R140"/>
      <c r="S140"/>
      <c r="T140"/>
      <c r="U140"/>
      <c r="V140"/>
      <c r="W140"/>
      <c r="X140"/>
      <c r="Y140"/>
      <c r="Z140"/>
      <c r="AA140"/>
      <c r="AB140"/>
      <c r="AC140"/>
      <c r="AD140"/>
      <c r="AE140"/>
      <c r="AF140"/>
      <c r="AG140"/>
      <c r="AH140"/>
      <c r="AI140"/>
      <c r="AJ140"/>
      <c r="AK140"/>
      <c r="AL140"/>
      <c r="AM140"/>
      <c r="AN140"/>
      <c r="AO140"/>
      <c r="AP140"/>
      <c r="AQ140"/>
      <c r="AR140"/>
      <c r="AS140"/>
      <c r="AT140"/>
      <c r="AU140"/>
      <c r="AV140"/>
      <c r="AW140"/>
      <c r="AX140"/>
      <c r="AY140"/>
      <c r="AZ140"/>
      <c r="BA140"/>
      <c r="BB140"/>
      <c r="BC140"/>
      <c r="BD140"/>
      <c r="BE140"/>
      <c r="BF140"/>
      <c r="BG140"/>
      <c r="BH140"/>
      <c r="BI140"/>
      <c r="BJ140"/>
      <c r="BK140"/>
      <c r="BL140"/>
      <c r="BM140"/>
      <c r="BN140"/>
      <c r="BO140"/>
      <c r="BP140"/>
      <c r="BQ140"/>
      <c r="BR140"/>
      <c r="BS140"/>
      <c r="BT140"/>
      <c r="BU140"/>
      <c r="BV140"/>
      <c r="BW140"/>
      <c r="BX140"/>
      <c r="BY140"/>
      <c r="BZ140"/>
      <c r="CA140"/>
      <c r="CB140"/>
      <c r="CC140"/>
      <c r="CD140"/>
      <c r="CE140"/>
      <c r="CF140"/>
      <c r="CG140"/>
      <c r="CH140"/>
      <c r="CI140"/>
      <c r="CJ140"/>
      <c r="CK140"/>
      <c r="CL140"/>
      <c r="CM140"/>
      <c r="CN140"/>
      <c r="CO140"/>
      <c r="CP140"/>
      <c r="CQ140"/>
      <c r="CR140"/>
      <c r="CS140"/>
      <c r="CT140"/>
      <c r="CU140"/>
      <c r="CV140"/>
      <c r="CW140"/>
      <c r="CX140"/>
      <c r="CY140"/>
      <c r="CZ140"/>
      <c r="DA140"/>
    </row>
    <row r="141" spans="2:105">
      <c r="B141"/>
      <c r="C141"/>
      <c r="D141"/>
      <c r="E141"/>
      <c r="F141"/>
      <c r="G141"/>
      <c r="H141"/>
      <c r="I141"/>
      <c r="J141"/>
      <c r="K141"/>
      <c r="L141"/>
      <c r="M141"/>
      <c r="N141"/>
      <c r="O141"/>
      <c r="P141"/>
      <c r="Q141"/>
      <c r="R141"/>
      <c r="S141"/>
      <c r="T141"/>
      <c r="U141"/>
      <c r="V141"/>
      <c r="W141"/>
      <c r="X141"/>
      <c r="Y141"/>
      <c r="Z141"/>
      <c r="AA141"/>
      <c r="AB141"/>
      <c r="AC141"/>
      <c r="AD141"/>
      <c r="AE141"/>
      <c r="AF141"/>
      <c r="AG141"/>
      <c r="AH141"/>
      <c r="AI141"/>
      <c r="AJ141"/>
      <c r="AK141"/>
      <c r="AL141"/>
      <c r="AM141"/>
      <c r="AN141"/>
      <c r="AO141"/>
      <c r="AP141"/>
      <c r="AQ141"/>
      <c r="AR141"/>
      <c r="AS141"/>
      <c r="AT141"/>
      <c r="AU141"/>
      <c r="AV141"/>
      <c r="AW141"/>
      <c r="AX141"/>
      <c r="AY141"/>
      <c r="AZ141"/>
      <c r="BA141"/>
      <c r="BB141"/>
      <c r="BC141"/>
      <c r="BD141"/>
      <c r="BE141"/>
      <c r="BF141"/>
      <c r="BG141"/>
      <c r="BH141"/>
      <c r="BI141"/>
      <c r="BJ141"/>
      <c r="BK141"/>
      <c r="BL141"/>
      <c r="BM141"/>
      <c r="BN141"/>
      <c r="BO141"/>
      <c r="BP141"/>
      <c r="BQ141"/>
      <c r="BR141"/>
      <c r="BS141"/>
      <c r="BT141"/>
      <c r="BU141"/>
      <c r="BV141"/>
      <c r="BW141"/>
      <c r="BX141"/>
      <c r="BY141"/>
      <c r="BZ141"/>
      <c r="CA141"/>
      <c r="CB141"/>
      <c r="CC141"/>
      <c r="CD141"/>
      <c r="CE141"/>
      <c r="CF141"/>
      <c r="CG141"/>
      <c r="CH141"/>
      <c r="CI141"/>
      <c r="CJ141"/>
      <c r="CK141"/>
      <c r="CL141"/>
      <c r="CM141"/>
      <c r="CN141"/>
      <c r="CO141"/>
      <c r="CP141"/>
      <c r="CQ141"/>
      <c r="CR141"/>
      <c r="CS141"/>
      <c r="CT141"/>
      <c r="CU141"/>
      <c r="CV141"/>
      <c r="CW141"/>
      <c r="CX141"/>
      <c r="CY141"/>
      <c r="CZ141"/>
      <c r="DA141"/>
    </row>
    <row r="142" spans="2:105">
      <c r="B142"/>
      <c r="C142"/>
      <c r="D142"/>
      <c r="E142"/>
      <c r="F142"/>
      <c r="G142"/>
      <c r="H142"/>
      <c r="I142"/>
      <c r="J142"/>
      <c r="K142"/>
      <c r="L142"/>
      <c r="M142"/>
      <c r="N142"/>
      <c r="O142"/>
      <c r="P142"/>
      <c r="Q142"/>
      <c r="R142"/>
      <c r="S142"/>
      <c r="T142"/>
      <c r="U142"/>
      <c r="V142"/>
      <c r="W142"/>
      <c r="X142"/>
      <c r="Y142"/>
      <c r="Z142"/>
      <c r="AA142"/>
      <c r="AB142"/>
      <c r="AC142"/>
      <c r="AD142"/>
      <c r="AE142"/>
      <c r="AF142"/>
      <c r="AG142"/>
      <c r="AH142"/>
      <c r="AI142"/>
      <c r="AJ142"/>
      <c r="AK142"/>
      <c r="AL142"/>
      <c r="AM142"/>
      <c r="AN142"/>
      <c r="AO142"/>
      <c r="AP142"/>
      <c r="AQ142"/>
      <c r="AR142"/>
      <c r="AS142"/>
      <c r="AT142"/>
      <c r="AU142"/>
      <c r="AV142"/>
      <c r="AW142"/>
      <c r="AX142"/>
      <c r="AY142"/>
      <c r="AZ142"/>
      <c r="BA142"/>
      <c r="BB142"/>
      <c r="BC142"/>
      <c r="BD142"/>
      <c r="BE142"/>
      <c r="BF142"/>
      <c r="BG142"/>
      <c r="BH142"/>
      <c r="BI142"/>
      <c r="BJ142"/>
      <c r="BK142"/>
      <c r="BL142"/>
      <c r="BM142"/>
      <c r="BN142"/>
      <c r="BO142"/>
      <c r="BP142"/>
      <c r="BQ142"/>
      <c r="BR142"/>
      <c r="BS142"/>
      <c r="BT142"/>
      <c r="BU142"/>
      <c r="BV142"/>
      <c r="BW142"/>
      <c r="BX142"/>
      <c r="BY142"/>
      <c r="BZ142"/>
      <c r="CA142"/>
      <c r="CB142"/>
      <c r="CC142"/>
      <c r="CD142"/>
      <c r="CE142"/>
      <c r="CF142"/>
      <c r="CG142"/>
      <c r="CH142"/>
      <c r="CI142"/>
      <c r="CJ142"/>
      <c r="CK142"/>
      <c r="CL142"/>
      <c r="CM142"/>
      <c r="CN142"/>
      <c r="CO142"/>
      <c r="CP142"/>
      <c r="CQ142"/>
      <c r="CR142"/>
      <c r="CS142"/>
      <c r="CT142"/>
      <c r="CU142"/>
      <c r="CV142"/>
      <c r="CW142"/>
      <c r="CX142"/>
      <c r="CY142"/>
      <c r="CZ142"/>
      <c r="DA142"/>
    </row>
    <row r="143" spans="2:105">
      <c r="B143"/>
      <c r="C143"/>
      <c r="D143"/>
      <c r="E143"/>
      <c r="F143"/>
      <c r="G143"/>
      <c r="H143"/>
      <c r="I143"/>
      <c r="J143"/>
      <c r="K143"/>
      <c r="L143"/>
      <c r="M143"/>
      <c r="N143"/>
      <c r="O143"/>
      <c r="P143"/>
      <c r="Q143"/>
      <c r="R143"/>
      <c r="S143"/>
      <c r="T143"/>
      <c r="U143"/>
      <c r="V143"/>
      <c r="W143"/>
      <c r="X143"/>
      <c r="Y143"/>
      <c r="Z143"/>
      <c r="AA143"/>
      <c r="AB143"/>
      <c r="AC143"/>
      <c r="AD143"/>
      <c r="AE143"/>
      <c r="AF143"/>
      <c r="AG143"/>
      <c r="AH143"/>
      <c r="AI143"/>
      <c r="AJ143"/>
      <c r="AK143"/>
      <c r="AL143"/>
      <c r="AM143"/>
      <c r="AN143"/>
      <c r="AO143"/>
      <c r="AP143"/>
      <c r="AQ143"/>
      <c r="AR143"/>
      <c r="AS143"/>
      <c r="AT143"/>
      <c r="AU143"/>
      <c r="AV143"/>
      <c r="AW143"/>
      <c r="AX143"/>
      <c r="AY143"/>
      <c r="AZ143"/>
      <c r="BA143"/>
      <c r="BB143"/>
      <c r="BC143"/>
      <c r="BD143"/>
      <c r="BE143"/>
      <c r="BF143"/>
      <c r="BG143"/>
      <c r="BH143"/>
      <c r="BI143"/>
      <c r="BJ143"/>
      <c r="BK143"/>
      <c r="BL143"/>
      <c r="BM143"/>
      <c r="BN143"/>
      <c r="BO143"/>
      <c r="BP143"/>
      <c r="BQ143"/>
      <c r="BR143"/>
      <c r="BS143"/>
      <c r="BT143"/>
      <c r="BU143"/>
      <c r="BV143"/>
      <c r="BW143"/>
      <c r="BX143"/>
      <c r="BY143"/>
      <c r="BZ143"/>
      <c r="CA143"/>
      <c r="CB143"/>
      <c r="CC143"/>
      <c r="CD143"/>
      <c r="CE143"/>
      <c r="CF143"/>
      <c r="CG143"/>
      <c r="CH143"/>
      <c r="CI143"/>
      <c r="CJ143"/>
      <c r="CK143"/>
      <c r="CL143"/>
      <c r="CM143"/>
      <c r="CN143"/>
      <c r="CO143"/>
      <c r="CP143"/>
      <c r="CQ143"/>
      <c r="CR143"/>
      <c r="CS143"/>
      <c r="CT143"/>
      <c r="CU143"/>
      <c r="CV143"/>
      <c r="CW143"/>
      <c r="CX143"/>
      <c r="CY143"/>
      <c r="CZ143"/>
      <c r="DA143"/>
    </row>
    <row r="144" spans="2:105">
      <c r="B144"/>
      <c r="C144"/>
      <c r="D144"/>
      <c r="E144"/>
      <c r="F144"/>
      <c r="G144"/>
      <c r="H144"/>
      <c r="I144"/>
      <c r="J144"/>
      <c r="K144"/>
      <c r="L144"/>
      <c r="M144"/>
      <c r="N144"/>
      <c r="O144"/>
      <c r="P144"/>
      <c r="Q144"/>
      <c r="R144"/>
      <c r="S144"/>
      <c r="T144"/>
      <c r="U144"/>
      <c r="V144"/>
      <c r="W144"/>
      <c r="X144"/>
      <c r="Y144"/>
      <c r="Z144"/>
      <c r="AA144"/>
      <c r="AB144"/>
      <c r="AC144"/>
      <c r="AD144"/>
      <c r="AE144"/>
      <c r="AF144"/>
      <c r="AG144"/>
      <c r="AH144"/>
      <c r="AI144"/>
      <c r="AJ144"/>
      <c r="AK144"/>
      <c r="AL144"/>
      <c r="AM144"/>
      <c r="AN144"/>
      <c r="AO144"/>
      <c r="AP144"/>
      <c r="AQ144"/>
      <c r="AR144"/>
      <c r="AS144"/>
      <c r="AT144"/>
      <c r="AU144"/>
      <c r="AV144"/>
      <c r="AW144"/>
      <c r="AX144"/>
      <c r="AY144"/>
      <c r="AZ144"/>
      <c r="BA144"/>
      <c r="BB144"/>
      <c r="BC144"/>
      <c r="BD144"/>
      <c r="BE144"/>
      <c r="BF144"/>
      <c r="BG144"/>
      <c r="BH144"/>
      <c r="BI144"/>
      <c r="BJ144"/>
      <c r="BK144"/>
      <c r="BL144"/>
      <c r="BM144"/>
      <c r="BN144"/>
      <c r="BO144"/>
      <c r="BP144"/>
      <c r="BQ144"/>
      <c r="BR144"/>
      <c r="BS144"/>
      <c r="BT144"/>
      <c r="BU144"/>
      <c r="BV144"/>
      <c r="BW144"/>
      <c r="BX144"/>
      <c r="BY144"/>
      <c r="BZ144"/>
      <c r="CA144"/>
      <c r="CB144"/>
      <c r="CC144"/>
      <c r="CD144"/>
      <c r="CE144"/>
      <c r="CF144"/>
      <c r="CG144"/>
      <c r="CH144"/>
      <c r="CI144"/>
      <c r="CJ144"/>
      <c r="CK144"/>
      <c r="CL144"/>
      <c r="CM144"/>
      <c r="CN144"/>
      <c r="CO144"/>
      <c r="CP144"/>
      <c r="CQ144"/>
      <c r="CR144"/>
      <c r="CS144"/>
      <c r="CT144"/>
      <c r="CU144"/>
      <c r="CV144"/>
      <c r="CW144"/>
      <c r="CX144"/>
      <c r="CY144"/>
      <c r="CZ144"/>
      <c r="DA144"/>
    </row>
    <row r="145" spans="2:105">
      <c r="B145"/>
      <c r="C145"/>
      <c r="D145"/>
      <c r="E145"/>
      <c r="F145"/>
      <c r="G145"/>
      <c r="H145"/>
      <c r="I145"/>
      <c r="J145"/>
      <c r="K145"/>
      <c r="L145"/>
      <c r="M145"/>
      <c r="N145"/>
      <c r="O145"/>
      <c r="P145"/>
      <c r="Q145"/>
      <c r="R145"/>
      <c r="S145"/>
      <c r="T145"/>
      <c r="U145"/>
      <c r="V145"/>
      <c r="W145"/>
      <c r="X145"/>
      <c r="Y145"/>
      <c r="Z145"/>
      <c r="AA145"/>
      <c r="AB145"/>
      <c r="AC145"/>
      <c r="AD145"/>
      <c r="AE145"/>
      <c r="AF145"/>
      <c r="AG145"/>
      <c r="AH145"/>
      <c r="AI145"/>
      <c r="AJ145"/>
      <c r="AK145"/>
      <c r="AL145"/>
      <c r="AM145"/>
      <c r="AN145"/>
      <c r="AO145"/>
      <c r="AP145"/>
      <c r="AQ145"/>
      <c r="AR145"/>
      <c r="AS145"/>
      <c r="AT145"/>
      <c r="AU145"/>
      <c r="AV145"/>
      <c r="AW145"/>
      <c r="AX145"/>
      <c r="AY145"/>
      <c r="AZ145"/>
      <c r="BA145"/>
      <c r="BB145"/>
      <c r="BC145"/>
      <c r="BD145"/>
      <c r="BE145"/>
      <c r="BF145"/>
      <c r="BG145"/>
      <c r="BH145"/>
      <c r="BI145"/>
      <c r="BJ145"/>
      <c r="BK145"/>
      <c r="BL145"/>
      <c r="BM145"/>
      <c r="BN145"/>
      <c r="BO145"/>
      <c r="BP145"/>
      <c r="BQ145"/>
      <c r="BR145"/>
      <c r="BS145"/>
      <c r="BT145"/>
      <c r="BU145"/>
      <c r="BV145"/>
      <c r="BW145"/>
      <c r="BX145"/>
      <c r="BY145"/>
      <c r="BZ145"/>
      <c r="CA145"/>
      <c r="CB145"/>
      <c r="CC145"/>
      <c r="CD145"/>
      <c r="CE145"/>
      <c r="CF145"/>
      <c r="CG145"/>
      <c r="CH145"/>
      <c r="CI145"/>
      <c r="CJ145"/>
      <c r="CK145"/>
      <c r="CL145"/>
      <c r="CM145"/>
      <c r="CN145"/>
      <c r="CO145"/>
      <c r="CP145"/>
      <c r="CQ145"/>
      <c r="CR145"/>
      <c r="CS145"/>
      <c r="CT145"/>
      <c r="CU145"/>
      <c r="CV145"/>
      <c r="CW145"/>
      <c r="CX145"/>
      <c r="CY145"/>
      <c r="CZ145"/>
      <c r="DA145"/>
    </row>
    <row r="146" spans="2:105">
      <c r="B146"/>
      <c r="C146"/>
      <c r="D146"/>
      <c r="E146"/>
      <c r="F146"/>
      <c r="G146"/>
      <c r="H146"/>
      <c r="I146"/>
      <c r="J146"/>
      <c r="K146"/>
      <c r="L146"/>
      <c r="M146"/>
      <c r="N146"/>
      <c r="O146"/>
      <c r="P146"/>
      <c r="Q146"/>
      <c r="R146"/>
      <c r="S146"/>
      <c r="T146"/>
      <c r="U146"/>
      <c r="V146"/>
      <c r="W146"/>
      <c r="X146"/>
      <c r="Y146"/>
      <c r="Z146"/>
      <c r="AA146"/>
      <c r="AB146"/>
      <c r="AC146"/>
      <c r="AD146"/>
      <c r="AE146"/>
      <c r="AF146"/>
      <c r="AG146"/>
      <c r="AH146"/>
      <c r="AI146"/>
      <c r="AJ146"/>
      <c r="AK146"/>
      <c r="AL146"/>
      <c r="AM146"/>
      <c r="AN146"/>
      <c r="AO146"/>
      <c r="AP146"/>
      <c r="AQ146"/>
      <c r="AR146"/>
      <c r="AS146"/>
      <c r="AT146"/>
      <c r="AU146"/>
      <c r="AV146"/>
      <c r="AW146"/>
      <c r="AX146"/>
      <c r="AY146"/>
      <c r="AZ146"/>
      <c r="BA146"/>
      <c r="BB146"/>
      <c r="BC146"/>
      <c r="BD146"/>
      <c r="BE146"/>
      <c r="BF146"/>
      <c r="BG146"/>
      <c r="BH146"/>
      <c r="BI146"/>
      <c r="BJ146"/>
      <c r="BK146"/>
      <c r="BL146"/>
      <c r="BM146"/>
      <c r="BN146"/>
      <c r="BO146"/>
      <c r="BP146"/>
      <c r="BQ146"/>
      <c r="BR146"/>
      <c r="BS146"/>
      <c r="BT146"/>
      <c r="BU146"/>
      <c r="BV146"/>
      <c r="BW146"/>
      <c r="BX146"/>
      <c r="BY146"/>
      <c r="BZ146"/>
      <c r="CA146"/>
      <c r="CB146"/>
      <c r="CC146"/>
      <c r="CD146"/>
      <c r="CE146"/>
      <c r="CF146"/>
      <c r="CG146"/>
      <c r="CH146"/>
      <c r="CI146"/>
      <c r="CJ146"/>
      <c r="CK146"/>
      <c r="CL146"/>
      <c r="CM146"/>
      <c r="CN146"/>
      <c r="CO146"/>
      <c r="CP146"/>
      <c r="CQ146"/>
      <c r="CR146"/>
      <c r="CS146"/>
      <c r="CT146"/>
      <c r="CU146"/>
      <c r="CV146"/>
      <c r="CW146"/>
      <c r="CX146"/>
      <c r="CY146"/>
      <c r="CZ146"/>
      <c r="DA146"/>
    </row>
    <row r="147" spans="2:105">
      <c r="B147"/>
      <c r="C147"/>
      <c r="D147"/>
      <c r="E147"/>
      <c r="F147"/>
      <c r="G147"/>
      <c r="H147"/>
      <c r="I147"/>
      <c r="J147"/>
      <c r="K147"/>
      <c r="L147"/>
      <c r="M147"/>
      <c r="N147"/>
      <c r="O147"/>
      <c r="P147"/>
      <c r="Q147"/>
      <c r="R147"/>
      <c r="S147"/>
      <c r="T147"/>
      <c r="U147"/>
      <c r="V147"/>
      <c r="W147"/>
      <c r="X147"/>
      <c r="Y147"/>
      <c r="Z147"/>
      <c r="AA147"/>
      <c r="AB147"/>
      <c r="AC147"/>
      <c r="AD147"/>
      <c r="AE147"/>
      <c r="AF147"/>
      <c r="AG147"/>
      <c r="AH147"/>
      <c r="AI147"/>
      <c r="AJ147"/>
      <c r="AK147"/>
      <c r="AL147"/>
      <c r="AM147"/>
      <c r="AN147"/>
      <c r="AO147"/>
      <c r="AP147"/>
      <c r="AQ147"/>
      <c r="AR147"/>
      <c r="AS147"/>
      <c r="AT147"/>
      <c r="AU147"/>
      <c r="AV147"/>
      <c r="AW147"/>
      <c r="AX147"/>
      <c r="AY147"/>
      <c r="AZ147"/>
      <c r="BA147"/>
      <c r="BB147"/>
      <c r="BC147"/>
      <c r="BD147"/>
      <c r="BE147"/>
      <c r="BF147"/>
      <c r="BG147"/>
      <c r="BH147"/>
      <c r="BI147"/>
      <c r="BJ147"/>
      <c r="BK147"/>
      <c r="BL147"/>
      <c r="BM147"/>
      <c r="BN147"/>
      <c r="BO147"/>
      <c r="BP147"/>
      <c r="BQ147"/>
      <c r="BR147"/>
      <c r="BS147"/>
      <c r="BT147"/>
      <c r="BU147"/>
      <c r="BV147"/>
      <c r="BW147"/>
      <c r="BX147"/>
      <c r="BY147"/>
      <c r="BZ147"/>
      <c r="CA147"/>
      <c r="CB147"/>
      <c r="CC147"/>
      <c r="CD147"/>
      <c r="CE147"/>
      <c r="CF147"/>
      <c r="CG147"/>
      <c r="CH147"/>
      <c r="CI147"/>
      <c r="CJ147"/>
      <c r="CK147"/>
      <c r="CL147"/>
      <c r="CM147"/>
      <c r="CN147"/>
      <c r="CO147"/>
      <c r="CP147"/>
      <c r="CQ147"/>
      <c r="CR147"/>
      <c r="CS147"/>
      <c r="CT147"/>
      <c r="CU147"/>
      <c r="CV147"/>
      <c r="CW147"/>
      <c r="CX147"/>
      <c r="CY147"/>
      <c r="CZ147"/>
      <c r="DA147"/>
    </row>
    <row r="148" spans="2:105">
      <c r="B148"/>
      <c r="C148"/>
      <c r="D148"/>
      <c r="E148"/>
      <c r="F148"/>
      <c r="G148"/>
      <c r="H148"/>
      <c r="I148"/>
      <c r="J148"/>
      <c r="K148"/>
      <c r="L148"/>
      <c r="M148"/>
      <c r="N148"/>
      <c r="O148"/>
      <c r="P148"/>
      <c r="Q148"/>
      <c r="R148"/>
      <c r="S148"/>
      <c r="T148"/>
      <c r="U148"/>
      <c r="V148"/>
      <c r="W148"/>
      <c r="X148"/>
      <c r="Y148"/>
      <c r="Z148"/>
      <c r="AA148"/>
      <c r="AB148"/>
      <c r="AC148"/>
      <c r="AD148"/>
      <c r="AE148"/>
      <c r="AF148"/>
      <c r="AG148"/>
      <c r="AH148"/>
      <c r="AI148"/>
      <c r="AJ148"/>
      <c r="AK148"/>
      <c r="AL148"/>
      <c r="AM148"/>
      <c r="AN148"/>
      <c r="AO148"/>
      <c r="AP148"/>
      <c r="AQ148"/>
      <c r="AR148"/>
      <c r="AS148"/>
      <c r="AT148"/>
      <c r="AU148"/>
      <c r="AV148"/>
      <c r="AW148"/>
      <c r="AX148"/>
      <c r="AY148"/>
      <c r="AZ148"/>
      <c r="BA148"/>
      <c r="BB148"/>
      <c r="BC148"/>
      <c r="BD148"/>
      <c r="BE148"/>
      <c r="BF148"/>
      <c r="BG148"/>
      <c r="BH148"/>
      <c r="BI148"/>
      <c r="BJ148"/>
      <c r="BK148"/>
      <c r="BL148"/>
      <c r="BM148"/>
      <c r="BN148"/>
      <c r="BO148"/>
      <c r="BP148"/>
      <c r="BQ148"/>
      <c r="BR148"/>
      <c r="BS148"/>
      <c r="BT148"/>
      <c r="BU148"/>
      <c r="BV148"/>
      <c r="BW148"/>
      <c r="BX148"/>
      <c r="BY148"/>
      <c r="BZ148"/>
      <c r="CA148"/>
      <c r="CB148"/>
      <c r="CC148"/>
      <c r="CD148"/>
      <c r="CE148"/>
      <c r="CF148"/>
      <c r="CG148"/>
      <c r="CH148"/>
      <c r="CI148"/>
      <c r="CJ148"/>
      <c r="CK148"/>
      <c r="CL148"/>
      <c r="CM148"/>
      <c r="CN148"/>
      <c r="CO148"/>
      <c r="CP148"/>
      <c r="CQ148"/>
      <c r="CR148"/>
      <c r="CS148"/>
      <c r="CT148"/>
      <c r="CU148"/>
      <c r="CV148"/>
      <c r="CW148"/>
      <c r="CX148"/>
      <c r="CY148"/>
      <c r="CZ148"/>
      <c r="DA148"/>
    </row>
    <row r="149" spans="2:105">
      <c r="B149"/>
      <c r="C149"/>
      <c r="D149"/>
      <c r="E149"/>
      <c r="F149"/>
      <c r="G149"/>
      <c r="H149"/>
      <c r="I149"/>
      <c r="J149"/>
      <c r="K149"/>
      <c r="L149"/>
      <c r="M149"/>
      <c r="N149"/>
      <c r="O149"/>
      <c r="P149"/>
      <c r="Q149"/>
      <c r="R149"/>
      <c r="S149"/>
      <c r="T149"/>
      <c r="U149"/>
      <c r="V149"/>
      <c r="W149"/>
      <c r="X149"/>
      <c r="Y149"/>
      <c r="Z149"/>
      <c r="AA149"/>
      <c r="AB149"/>
      <c r="AC149"/>
      <c r="AD149"/>
      <c r="AE149"/>
      <c r="AF149"/>
      <c r="AG149"/>
      <c r="AH149"/>
      <c r="AI149"/>
      <c r="AJ149"/>
      <c r="AK149"/>
      <c r="AL149"/>
      <c r="AM149"/>
      <c r="AN149"/>
      <c r="AO149"/>
      <c r="AP149"/>
      <c r="AQ149"/>
      <c r="AR149"/>
      <c r="AS149"/>
      <c r="AT149"/>
      <c r="AU149"/>
      <c r="AV149"/>
      <c r="AW149"/>
      <c r="AX149"/>
      <c r="AY149"/>
      <c r="AZ149"/>
      <c r="BA149"/>
      <c r="BB149"/>
      <c r="BC149"/>
      <c r="BD149"/>
      <c r="BE149"/>
      <c r="BF149"/>
      <c r="BG149"/>
      <c r="BH149"/>
      <c r="BI149"/>
      <c r="BJ149"/>
      <c r="BK149"/>
      <c r="BL149"/>
      <c r="BM149"/>
      <c r="BN149"/>
      <c r="BO149"/>
      <c r="BP149"/>
      <c r="BQ149"/>
      <c r="BR149"/>
      <c r="BS149"/>
      <c r="BT149"/>
      <c r="BU149"/>
      <c r="BV149"/>
      <c r="BW149"/>
      <c r="BX149"/>
      <c r="BY149"/>
      <c r="BZ149"/>
      <c r="CA149"/>
      <c r="CB149"/>
      <c r="CC149"/>
      <c r="CD149"/>
      <c r="CE149"/>
      <c r="CF149"/>
      <c r="CG149"/>
      <c r="CH149"/>
      <c r="CI149"/>
      <c r="CJ149"/>
      <c r="CK149"/>
      <c r="CL149"/>
      <c r="CM149"/>
      <c r="CN149"/>
      <c r="CO149"/>
      <c r="CP149"/>
      <c r="CQ149"/>
      <c r="CR149"/>
      <c r="CS149"/>
      <c r="CT149"/>
      <c r="CU149"/>
      <c r="CV149"/>
      <c r="CW149"/>
      <c r="CX149"/>
      <c r="CY149"/>
      <c r="CZ149"/>
      <c r="DA149"/>
    </row>
    <row r="150" spans="2:105">
      <c r="B150"/>
      <c r="C150"/>
      <c r="D150"/>
      <c r="E150"/>
      <c r="F150"/>
      <c r="G150"/>
      <c r="H150"/>
      <c r="I150"/>
      <c r="J150"/>
      <c r="K150"/>
      <c r="L150"/>
      <c r="M150"/>
      <c r="N150"/>
      <c r="O150"/>
      <c r="P150"/>
      <c r="Q150"/>
      <c r="R150"/>
      <c r="S150"/>
      <c r="T150"/>
      <c r="U150"/>
      <c r="V150"/>
      <c r="W150"/>
      <c r="X150"/>
      <c r="Y150"/>
      <c r="Z150"/>
      <c r="AA150"/>
      <c r="AB150"/>
      <c r="AC150"/>
      <c r="AD150"/>
      <c r="AE150"/>
      <c r="AF150"/>
      <c r="AG150"/>
      <c r="AH150"/>
      <c r="AI150"/>
      <c r="AJ150"/>
      <c r="AK150"/>
      <c r="AL150"/>
      <c r="AM150"/>
      <c r="AN150"/>
      <c r="AO150"/>
      <c r="AP150"/>
      <c r="AQ150"/>
      <c r="AR150"/>
      <c r="AS150"/>
      <c r="AT150"/>
      <c r="AU150"/>
      <c r="AV150"/>
      <c r="AW150"/>
      <c r="AX150"/>
      <c r="AY150"/>
      <c r="AZ150"/>
      <c r="BA150"/>
      <c r="BB150"/>
      <c r="BC150"/>
      <c r="BD150"/>
      <c r="BE150"/>
      <c r="BF150"/>
      <c r="BG150"/>
      <c r="BH150"/>
      <c r="BI150"/>
      <c r="BJ150"/>
      <c r="BK150"/>
      <c r="BL150"/>
      <c r="BM150"/>
      <c r="BN150"/>
      <c r="BO150"/>
      <c r="BP150"/>
      <c r="BQ150"/>
      <c r="BR150"/>
      <c r="BS150"/>
      <c r="BT150"/>
      <c r="BU150"/>
      <c r="BV150"/>
      <c r="BW150"/>
      <c r="BX150"/>
      <c r="BY150"/>
      <c r="BZ150"/>
      <c r="CA150"/>
      <c r="CB150"/>
      <c r="CC150"/>
      <c r="CD150"/>
      <c r="CE150"/>
      <c r="CF150"/>
      <c r="CG150"/>
      <c r="CH150"/>
      <c r="CI150"/>
      <c r="CJ150"/>
      <c r="CK150"/>
      <c r="CL150"/>
      <c r="CM150"/>
      <c r="CN150"/>
      <c r="CO150"/>
      <c r="CP150"/>
      <c r="CQ150"/>
      <c r="CR150"/>
      <c r="CS150"/>
      <c r="CT150"/>
      <c r="CU150"/>
      <c r="CV150"/>
      <c r="CW150"/>
      <c r="CX150"/>
      <c r="CY150"/>
      <c r="CZ150"/>
      <c r="DA150"/>
    </row>
    <row r="151" spans="2:105">
      <c r="B151"/>
      <c r="C151"/>
      <c r="D151"/>
      <c r="E151"/>
      <c r="F151"/>
      <c r="G151"/>
      <c r="H151"/>
      <c r="I151"/>
      <c r="J151"/>
      <c r="K151"/>
      <c r="L151"/>
      <c r="M151"/>
      <c r="N151"/>
      <c r="O151"/>
      <c r="P151"/>
      <c r="Q151"/>
      <c r="R151"/>
      <c r="S151"/>
      <c r="T151"/>
      <c r="U151"/>
      <c r="V151"/>
      <c r="W151"/>
      <c r="X151"/>
      <c r="Y151"/>
      <c r="Z151"/>
      <c r="AA151"/>
      <c r="AB151"/>
      <c r="AC151"/>
      <c r="AD151"/>
      <c r="AE151"/>
      <c r="AF151"/>
      <c r="AG151"/>
      <c r="AH151"/>
      <c r="AI151"/>
      <c r="AJ151"/>
      <c r="AK151"/>
      <c r="AL151"/>
      <c r="AM151"/>
      <c r="AN151"/>
      <c r="AO151"/>
      <c r="AP151"/>
      <c r="AQ151"/>
      <c r="AR151"/>
      <c r="AS151"/>
      <c r="AT151"/>
      <c r="AU151"/>
      <c r="AV151"/>
      <c r="AW151"/>
      <c r="AX151"/>
      <c r="AY151"/>
      <c r="AZ151"/>
      <c r="BA151"/>
      <c r="BB151"/>
      <c r="BC151"/>
      <c r="BD151"/>
      <c r="BE151"/>
      <c r="BF151"/>
      <c r="BG151"/>
      <c r="BH151"/>
      <c r="BI151"/>
      <c r="BJ151"/>
      <c r="BK151"/>
      <c r="BL151"/>
      <c r="BM151"/>
      <c r="BN151"/>
      <c r="BO151"/>
      <c r="BP151"/>
      <c r="BQ151"/>
      <c r="BR151"/>
      <c r="BS151"/>
      <c r="BT151"/>
      <c r="BU151"/>
      <c r="BV151"/>
      <c r="BW151"/>
      <c r="BX151"/>
      <c r="BY151"/>
      <c r="BZ151"/>
      <c r="CA151"/>
      <c r="CB151"/>
      <c r="CC151"/>
      <c r="CD151"/>
      <c r="CE151"/>
      <c r="CF151"/>
      <c r="CG151"/>
      <c r="CH151"/>
      <c r="CI151"/>
      <c r="CJ151"/>
      <c r="CK151"/>
      <c r="CL151"/>
      <c r="CM151"/>
      <c r="CN151"/>
      <c r="CO151"/>
      <c r="CP151"/>
      <c r="CQ151"/>
      <c r="CR151"/>
      <c r="CS151"/>
      <c r="CT151"/>
      <c r="CU151"/>
      <c r="CV151"/>
      <c r="CW151"/>
      <c r="CX151"/>
      <c r="CY151"/>
      <c r="CZ151"/>
      <c r="DA151"/>
    </row>
    <row r="152" spans="2:105">
      <c r="B152"/>
      <c r="C152"/>
      <c r="D152"/>
      <c r="E152"/>
      <c r="F152"/>
      <c r="G152"/>
      <c r="H152"/>
      <c r="I152"/>
      <c r="J152"/>
      <c r="K152"/>
      <c r="L152"/>
      <c r="M152"/>
      <c r="N152"/>
      <c r="O152"/>
      <c r="P152"/>
      <c r="Q152"/>
      <c r="R152"/>
      <c r="S152"/>
      <c r="T152"/>
      <c r="U152"/>
      <c r="V152"/>
      <c r="W152"/>
      <c r="X152"/>
      <c r="Y152"/>
      <c r="Z152"/>
      <c r="AA152"/>
      <c r="AB152"/>
      <c r="AC152"/>
      <c r="AD152"/>
      <c r="AE152"/>
      <c r="AF152"/>
      <c r="AG152"/>
      <c r="AH152"/>
      <c r="AI152"/>
      <c r="AJ152"/>
      <c r="AK152"/>
      <c r="AL152"/>
      <c r="AM152"/>
      <c r="AN152"/>
      <c r="AO152"/>
      <c r="AP152"/>
      <c r="AQ152"/>
      <c r="AR152"/>
      <c r="AS152"/>
      <c r="AT152"/>
      <c r="AU152"/>
      <c r="AV152"/>
      <c r="AW152"/>
      <c r="AX152"/>
      <c r="AY152"/>
      <c r="AZ152"/>
      <c r="BA152"/>
      <c r="BB152"/>
      <c r="BC152"/>
      <c r="BD152"/>
      <c r="BE152"/>
      <c r="BF152"/>
      <c r="BG152"/>
      <c r="BH152"/>
      <c r="BI152"/>
      <c r="BJ152"/>
      <c r="BK152"/>
      <c r="BL152"/>
      <c r="BM152"/>
      <c r="BN152"/>
      <c r="BO152"/>
      <c r="BP152"/>
      <c r="BQ152"/>
      <c r="BR152"/>
      <c r="BS152"/>
      <c r="BT152"/>
      <c r="BU152"/>
      <c r="BV152"/>
      <c r="BW152"/>
      <c r="BX152"/>
      <c r="BY152"/>
      <c r="BZ152"/>
      <c r="CA152"/>
      <c r="CB152"/>
      <c r="CC152"/>
      <c r="CD152"/>
      <c r="CE152"/>
      <c r="CF152"/>
      <c r="CG152"/>
      <c r="CH152"/>
      <c r="CI152"/>
      <c r="CJ152"/>
      <c r="CK152"/>
      <c r="CL152"/>
      <c r="CM152"/>
      <c r="CN152"/>
      <c r="CO152"/>
      <c r="CP152"/>
      <c r="CQ152"/>
      <c r="CR152"/>
      <c r="CS152"/>
      <c r="CT152"/>
      <c r="CU152"/>
      <c r="CV152"/>
      <c r="CW152"/>
      <c r="CX152"/>
      <c r="CY152"/>
      <c r="CZ152"/>
      <c r="DA152"/>
    </row>
    <row r="153" spans="2:105">
      <c r="B153"/>
      <c r="C153"/>
      <c r="D153"/>
      <c r="E153"/>
      <c r="F153"/>
      <c r="G153"/>
      <c r="H153"/>
      <c r="I153"/>
      <c r="J153"/>
      <c r="K153"/>
      <c r="L153"/>
      <c r="M153"/>
      <c r="N153"/>
      <c r="O153"/>
      <c r="P153"/>
      <c r="Q153"/>
      <c r="R153"/>
      <c r="S153"/>
      <c r="T153"/>
      <c r="U153"/>
      <c r="V153"/>
      <c r="W153"/>
      <c r="X153"/>
      <c r="Y153"/>
      <c r="Z153"/>
      <c r="AA153"/>
      <c r="AB153"/>
      <c r="AC153"/>
      <c r="AD153"/>
      <c r="AE153"/>
      <c r="AF153"/>
      <c r="AG153"/>
      <c r="AH153"/>
      <c r="AI153"/>
      <c r="AJ153"/>
      <c r="AK153"/>
      <c r="AL153"/>
      <c r="AM153"/>
      <c r="AN153"/>
      <c r="AO153"/>
      <c r="AP153"/>
      <c r="AQ153"/>
      <c r="AR153"/>
      <c r="AS153"/>
      <c r="AT153"/>
      <c r="AU153"/>
      <c r="AV153"/>
      <c r="AW153"/>
      <c r="AX153"/>
      <c r="AY153"/>
      <c r="AZ153"/>
      <c r="BA153"/>
      <c r="BB153"/>
      <c r="BC153"/>
      <c r="BD153"/>
      <c r="BE153"/>
      <c r="BF153"/>
      <c r="BG153"/>
      <c r="BH153"/>
      <c r="BI153"/>
      <c r="BJ153"/>
      <c r="BK153"/>
      <c r="BL153"/>
      <c r="BM153"/>
      <c r="BN153"/>
      <c r="BO153"/>
      <c r="BP153"/>
      <c r="BQ153"/>
      <c r="BR153"/>
      <c r="BS153"/>
      <c r="BT153"/>
      <c r="BU153"/>
      <c r="BV153"/>
      <c r="BW153"/>
      <c r="BX153"/>
      <c r="BY153"/>
      <c r="BZ153"/>
      <c r="CA153"/>
      <c r="CB153"/>
      <c r="CC153"/>
      <c r="CD153"/>
      <c r="CE153"/>
      <c r="CF153"/>
      <c r="CG153"/>
      <c r="CH153"/>
      <c r="CI153"/>
      <c r="CJ153"/>
      <c r="CK153"/>
      <c r="CL153"/>
      <c r="CM153"/>
      <c r="CN153"/>
      <c r="CO153"/>
      <c r="CP153"/>
      <c r="CQ153"/>
      <c r="CR153"/>
      <c r="CS153"/>
      <c r="CT153"/>
      <c r="CU153"/>
      <c r="CV153"/>
      <c r="CW153"/>
      <c r="CX153"/>
      <c r="CY153"/>
      <c r="CZ153"/>
      <c r="DA153"/>
    </row>
    <row r="154" spans="2:105">
      <c r="B154"/>
      <c r="C154"/>
      <c r="D154"/>
      <c r="E154"/>
      <c r="F154"/>
      <c r="G154"/>
      <c r="H154"/>
      <c r="I154"/>
      <c r="J154"/>
      <c r="K154"/>
      <c r="L154"/>
      <c r="M154"/>
      <c r="N154"/>
      <c r="O154"/>
      <c r="P154"/>
      <c r="Q154"/>
      <c r="R154"/>
      <c r="S154"/>
      <c r="T154"/>
      <c r="U154"/>
      <c r="V154"/>
      <c r="W154"/>
      <c r="X154"/>
      <c r="Y154"/>
      <c r="Z154"/>
      <c r="AA154"/>
      <c r="AB154"/>
      <c r="AC154"/>
      <c r="AD154"/>
      <c r="AE154"/>
      <c r="AF154"/>
      <c r="AG154"/>
      <c r="AH154"/>
      <c r="AI154"/>
      <c r="AJ154"/>
      <c r="AK154"/>
      <c r="AL154"/>
      <c r="AM154"/>
      <c r="AN154"/>
      <c r="AO154"/>
      <c r="AP154"/>
      <c r="AQ154"/>
      <c r="AR154"/>
      <c r="AS154"/>
      <c r="AT154"/>
      <c r="AU154"/>
      <c r="AV154"/>
      <c r="AW154"/>
      <c r="AX154"/>
      <c r="AY154"/>
      <c r="AZ154"/>
      <c r="BA154"/>
      <c r="BB154"/>
      <c r="BC154"/>
      <c r="BD154"/>
      <c r="BE154"/>
      <c r="BF154"/>
      <c r="BG154"/>
      <c r="BH154"/>
      <c r="BI154"/>
      <c r="BJ154"/>
      <c r="BK154"/>
      <c r="BL154"/>
      <c r="BM154"/>
      <c r="BN154"/>
      <c r="BO154"/>
      <c r="BP154"/>
      <c r="BQ154"/>
      <c r="BR154"/>
      <c r="BS154"/>
      <c r="BT154"/>
      <c r="BU154"/>
      <c r="BV154"/>
      <c r="BW154"/>
      <c r="BX154"/>
      <c r="BY154"/>
      <c r="BZ154"/>
      <c r="CA154"/>
      <c r="CB154"/>
      <c r="CC154"/>
      <c r="CD154"/>
      <c r="CE154"/>
      <c r="CF154"/>
      <c r="CG154"/>
      <c r="CH154"/>
      <c r="CI154"/>
      <c r="CJ154"/>
      <c r="CK154"/>
      <c r="CL154"/>
      <c r="CM154"/>
      <c r="CN154"/>
      <c r="CO154"/>
      <c r="CP154"/>
      <c r="CQ154"/>
      <c r="CR154"/>
      <c r="CS154"/>
      <c r="CT154"/>
      <c r="CU154"/>
      <c r="CV154"/>
      <c r="CW154"/>
      <c r="CX154"/>
      <c r="CY154"/>
      <c r="CZ154"/>
      <c r="DA154"/>
    </row>
    <row r="155" spans="2:105">
      <c r="B155"/>
      <c r="C155"/>
      <c r="D155"/>
      <c r="E155"/>
      <c r="F155"/>
      <c r="G155"/>
      <c r="H155"/>
      <c r="I155"/>
      <c r="J155"/>
      <c r="K155"/>
      <c r="L155"/>
      <c r="M155"/>
      <c r="N155"/>
      <c r="O155"/>
      <c r="P155"/>
      <c r="Q155"/>
      <c r="R155"/>
      <c r="S155"/>
      <c r="T155"/>
      <c r="U155"/>
      <c r="V155"/>
      <c r="W155"/>
      <c r="X155"/>
      <c r="Y155"/>
      <c r="Z155"/>
      <c r="AA155"/>
      <c r="AB155"/>
      <c r="AC155"/>
      <c r="AD155"/>
      <c r="AE155"/>
      <c r="AF155"/>
      <c r="AG155"/>
      <c r="AH155"/>
      <c r="AI155"/>
      <c r="AJ155"/>
      <c r="AK155"/>
      <c r="AL155"/>
      <c r="AM155"/>
      <c r="AN155"/>
      <c r="AO155"/>
      <c r="AP155"/>
      <c r="AQ155"/>
      <c r="AR155"/>
      <c r="AS155"/>
      <c r="AT155"/>
      <c r="AU155"/>
      <c r="AV155"/>
      <c r="AW155"/>
      <c r="AX155"/>
      <c r="AY155"/>
      <c r="AZ155"/>
      <c r="BA155"/>
      <c r="BB155"/>
      <c r="BC155"/>
      <c r="BD155"/>
      <c r="BE155"/>
      <c r="BF155"/>
      <c r="BG155"/>
      <c r="BH155"/>
      <c r="BI155"/>
      <c r="BJ155"/>
      <c r="BK155"/>
      <c r="BL155"/>
      <c r="BM155"/>
      <c r="BN155"/>
      <c r="BO155"/>
      <c r="BP155"/>
      <c r="BQ155"/>
      <c r="BR155"/>
      <c r="BS155"/>
      <c r="BT155"/>
      <c r="BU155"/>
      <c r="BV155"/>
      <c r="BW155"/>
      <c r="BX155"/>
      <c r="BY155"/>
      <c r="BZ155"/>
      <c r="CA155"/>
      <c r="CB155"/>
      <c r="CC155"/>
      <c r="CD155"/>
      <c r="CE155"/>
      <c r="CF155"/>
      <c r="CG155"/>
      <c r="CH155"/>
      <c r="CI155"/>
      <c r="CJ155"/>
      <c r="CK155"/>
      <c r="CL155"/>
      <c r="CM155"/>
      <c r="CN155"/>
      <c r="CO155"/>
      <c r="CP155"/>
      <c r="CQ155"/>
      <c r="CR155"/>
      <c r="CS155"/>
      <c r="CT155"/>
      <c r="CU155"/>
      <c r="CV155"/>
      <c r="CW155"/>
      <c r="CX155"/>
      <c r="CY155"/>
      <c r="CZ155"/>
      <c r="DA155"/>
    </row>
    <row r="156" spans="2:105">
      <c r="B156"/>
      <c r="C156"/>
      <c r="D156"/>
      <c r="E156"/>
      <c r="F156"/>
      <c r="G156"/>
      <c r="H156"/>
      <c r="I156"/>
      <c r="J156"/>
      <c r="K156"/>
      <c r="L156"/>
      <c r="M156"/>
      <c r="N156"/>
      <c r="O156"/>
      <c r="P156"/>
      <c r="Q156"/>
      <c r="R156"/>
      <c r="S156"/>
      <c r="T156"/>
      <c r="U156"/>
      <c r="V156"/>
      <c r="W156"/>
      <c r="X156"/>
      <c r="Y156"/>
      <c r="Z156"/>
      <c r="AA156"/>
      <c r="AB156"/>
      <c r="AC156"/>
      <c r="AD156"/>
      <c r="AE156"/>
      <c r="AF156"/>
      <c r="AG156"/>
      <c r="AH156"/>
      <c r="AI156"/>
      <c r="AJ156"/>
      <c r="AK156"/>
      <c r="AL156"/>
      <c r="AM156"/>
      <c r="AN156"/>
      <c r="AO156"/>
      <c r="AP156"/>
      <c r="AQ156"/>
      <c r="AR156"/>
      <c r="AS156"/>
      <c r="AT156"/>
      <c r="AU156"/>
      <c r="AV156"/>
      <c r="AW156"/>
      <c r="AX156"/>
      <c r="AY156"/>
      <c r="AZ156"/>
      <c r="BA156"/>
      <c r="BB156"/>
      <c r="BC156"/>
      <c r="BD156"/>
      <c r="BE156"/>
      <c r="BF156"/>
      <c r="BG156"/>
      <c r="BH156"/>
      <c r="BI156"/>
      <c r="BJ156"/>
      <c r="BK156"/>
      <c r="BL156"/>
      <c r="BM156"/>
      <c r="BN156"/>
      <c r="BO156"/>
      <c r="BP156"/>
      <c r="BQ156"/>
      <c r="BR156"/>
      <c r="BS156"/>
      <c r="BT156"/>
      <c r="BU156"/>
      <c r="BV156"/>
      <c r="BW156"/>
      <c r="BX156"/>
      <c r="BY156"/>
      <c r="BZ156"/>
      <c r="CA156"/>
      <c r="CB156"/>
      <c r="CC156"/>
      <c r="CD156"/>
      <c r="CE156"/>
      <c r="CF156"/>
      <c r="CG156"/>
      <c r="CH156"/>
      <c r="CI156"/>
      <c r="CJ156"/>
      <c r="CK156"/>
      <c r="CL156"/>
      <c r="CM156"/>
      <c r="CN156"/>
      <c r="CO156"/>
      <c r="CP156"/>
      <c r="CQ156"/>
      <c r="CR156"/>
      <c r="CS156"/>
      <c r="CT156"/>
      <c r="CU156"/>
      <c r="CV156"/>
      <c r="CW156"/>
      <c r="CX156"/>
      <c r="CY156"/>
      <c r="CZ156"/>
      <c r="DA156"/>
    </row>
    <row r="157" spans="2:105">
      <c r="B157"/>
      <c r="C157"/>
      <c r="D157"/>
      <c r="E157"/>
      <c r="F157"/>
      <c r="G157"/>
      <c r="H157"/>
      <c r="I157"/>
      <c r="J157"/>
      <c r="K157"/>
      <c r="L157"/>
      <c r="M157"/>
      <c r="N157"/>
      <c r="O157"/>
      <c r="P157"/>
      <c r="Q157"/>
      <c r="R157"/>
      <c r="S157"/>
      <c r="T157"/>
      <c r="U157"/>
      <c r="V157"/>
      <c r="W157"/>
      <c r="X157"/>
      <c r="Y157"/>
      <c r="Z157"/>
      <c r="AA157"/>
      <c r="AB157"/>
      <c r="AC157"/>
      <c r="AD157"/>
      <c r="AE157"/>
      <c r="AF157"/>
      <c r="AG157"/>
      <c r="AH157"/>
      <c r="AI157"/>
      <c r="AJ157"/>
      <c r="AK157"/>
      <c r="AL157"/>
      <c r="AM157"/>
      <c r="AN157"/>
      <c r="AO157"/>
      <c r="AP157"/>
      <c r="AQ157"/>
      <c r="AR157"/>
      <c r="AS157"/>
      <c r="AT157"/>
      <c r="AU157"/>
      <c r="AV157"/>
      <c r="AW157"/>
      <c r="AX157"/>
      <c r="AY157"/>
      <c r="AZ157"/>
      <c r="BA157"/>
      <c r="BB157"/>
      <c r="BC157"/>
      <c r="BD157"/>
      <c r="BE157"/>
      <c r="BF157"/>
      <c r="BG157"/>
      <c r="BH157"/>
      <c r="BI157"/>
      <c r="BJ157"/>
      <c r="BK157"/>
      <c r="BL157"/>
      <c r="BM157"/>
      <c r="BN157"/>
      <c r="BO157"/>
      <c r="BP157"/>
      <c r="BQ157"/>
      <c r="BR157"/>
      <c r="BS157"/>
      <c r="BT157"/>
      <c r="BU157"/>
      <c r="BV157"/>
      <c r="BW157"/>
      <c r="BX157"/>
      <c r="BY157"/>
      <c r="BZ157"/>
      <c r="CA157"/>
      <c r="CB157"/>
      <c r="CC157"/>
      <c r="CD157"/>
      <c r="CE157"/>
      <c r="CF157"/>
      <c r="CG157"/>
      <c r="CH157"/>
      <c r="CI157"/>
      <c r="CJ157"/>
      <c r="CK157"/>
      <c r="CL157"/>
      <c r="CM157"/>
      <c r="CN157"/>
      <c r="CO157"/>
      <c r="CP157"/>
      <c r="CQ157"/>
      <c r="CR157"/>
      <c r="CS157"/>
      <c r="CT157"/>
      <c r="CU157"/>
      <c r="CV157"/>
      <c r="CW157"/>
      <c r="CX157"/>
      <c r="CY157"/>
      <c r="CZ157"/>
      <c r="DA157"/>
    </row>
    <row r="158" spans="2:105">
      <c r="B158"/>
      <c r="C158"/>
      <c r="D158"/>
      <c r="E158"/>
      <c r="F158"/>
      <c r="G158"/>
      <c r="H158"/>
      <c r="I158"/>
      <c r="J158"/>
      <c r="K158"/>
      <c r="L158"/>
      <c r="M158"/>
      <c r="N158"/>
      <c r="O158"/>
      <c r="P158"/>
      <c r="Q158"/>
      <c r="R158"/>
      <c r="S158"/>
      <c r="T158"/>
      <c r="U158"/>
      <c r="V158"/>
      <c r="W158"/>
      <c r="X158"/>
      <c r="Y158"/>
      <c r="Z158"/>
      <c r="AA158"/>
      <c r="AB158"/>
      <c r="AC158"/>
      <c r="AD158"/>
      <c r="AE158"/>
      <c r="AF158"/>
      <c r="AG158"/>
      <c r="AH158"/>
      <c r="AI158"/>
      <c r="AJ158"/>
      <c r="AK158"/>
      <c r="AL158"/>
      <c r="AM158"/>
      <c r="AN158"/>
      <c r="AO158"/>
      <c r="AP158"/>
      <c r="AQ158"/>
      <c r="AR158"/>
      <c r="AS158"/>
      <c r="AT158"/>
      <c r="AU158"/>
      <c r="AV158"/>
      <c r="AW158"/>
      <c r="AX158"/>
      <c r="AY158"/>
      <c r="AZ158"/>
      <c r="BA158"/>
      <c r="BB158"/>
      <c r="BC158"/>
      <c r="BD158"/>
      <c r="BE158"/>
      <c r="BF158"/>
      <c r="BG158"/>
      <c r="BH158"/>
      <c r="BI158"/>
      <c r="BJ158"/>
      <c r="BK158"/>
      <c r="BL158"/>
      <c r="BM158"/>
      <c r="BN158"/>
      <c r="BO158"/>
      <c r="BP158"/>
      <c r="BQ158"/>
      <c r="BR158"/>
      <c r="BS158"/>
      <c r="BT158"/>
      <c r="BU158"/>
      <c r="BV158"/>
      <c r="BW158"/>
      <c r="BX158"/>
      <c r="BY158"/>
      <c r="BZ158"/>
      <c r="CA158"/>
      <c r="CB158"/>
      <c r="CC158"/>
      <c r="CD158"/>
      <c r="CE158"/>
      <c r="CF158"/>
      <c r="CG158"/>
      <c r="CH158"/>
      <c r="CI158"/>
      <c r="CJ158"/>
      <c r="CK158"/>
      <c r="CL158"/>
      <c r="CM158"/>
      <c r="CN158"/>
      <c r="CO158"/>
      <c r="CP158"/>
      <c r="CQ158"/>
      <c r="CR158"/>
      <c r="CS158"/>
      <c r="CT158"/>
      <c r="CU158"/>
      <c r="CV158"/>
      <c r="CW158"/>
      <c r="CX158"/>
      <c r="CY158"/>
      <c r="CZ158"/>
      <c r="DA158"/>
    </row>
    <row r="159" spans="2:105">
      <c r="B159"/>
      <c r="C159"/>
      <c r="D159"/>
      <c r="E159"/>
      <c r="F159"/>
      <c r="G159"/>
      <c r="H159"/>
      <c r="I159"/>
      <c r="J159"/>
      <c r="K159"/>
      <c r="L159"/>
      <c r="M159"/>
      <c r="N159"/>
      <c r="O159"/>
      <c r="P159"/>
      <c r="Q159"/>
      <c r="R159"/>
      <c r="S159"/>
      <c r="T159"/>
      <c r="U159"/>
      <c r="V159"/>
      <c r="W159"/>
      <c r="X159"/>
      <c r="Y159"/>
      <c r="Z159"/>
      <c r="AA159"/>
      <c r="AB159"/>
      <c r="AC159"/>
      <c r="AD159"/>
      <c r="AE159"/>
      <c r="AF159"/>
      <c r="AG159"/>
      <c r="AH159"/>
      <c r="AI159"/>
      <c r="AJ159"/>
      <c r="AK159"/>
      <c r="AL159"/>
      <c r="AM159"/>
      <c r="AN159"/>
      <c r="AO159"/>
      <c r="AP159"/>
      <c r="AQ159"/>
      <c r="AR159"/>
      <c r="AS159"/>
      <c r="AT159"/>
      <c r="AU159"/>
      <c r="AV159"/>
      <c r="AW159"/>
      <c r="AX159"/>
      <c r="AY159"/>
      <c r="AZ159"/>
      <c r="BA159"/>
      <c r="BB159"/>
      <c r="BC159"/>
      <c r="BD159"/>
      <c r="BE159"/>
      <c r="BF159"/>
      <c r="BG159"/>
      <c r="BH159"/>
      <c r="BI159"/>
      <c r="BJ159"/>
      <c r="BK159"/>
      <c r="BL159"/>
      <c r="BM159"/>
      <c r="BN159"/>
      <c r="BO159"/>
      <c r="BP159"/>
      <c r="BQ159"/>
      <c r="BR159"/>
      <c r="BS159"/>
      <c r="BT159"/>
      <c r="BU159"/>
      <c r="BV159"/>
      <c r="BW159"/>
      <c r="BX159"/>
      <c r="BY159"/>
      <c r="BZ159"/>
      <c r="CA159"/>
      <c r="CB159"/>
      <c r="CC159"/>
      <c r="CD159"/>
      <c r="CE159"/>
      <c r="CF159"/>
      <c r="CG159"/>
      <c r="CH159"/>
      <c r="CI159"/>
      <c r="CJ159"/>
      <c r="CK159"/>
      <c r="CL159"/>
      <c r="CM159"/>
      <c r="CN159"/>
      <c r="CO159"/>
      <c r="CP159"/>
      <c r="CQ159"/>
      <c r="CR159"/>
      <c r="CS159"/>
      <c r="CT159"/>
      <c r="CU159"/>
      <c r="CV159"/>
      <c r="CW159"/>
      <c r="CX159"/>
      <c r="CY159"/>
      <c r="CZ159"/>
      <c r="DA159"/>
    </row>
    <row r="160" spans="2:105">
      <c r="B160"/>
      <c r="C160"/>
      <c r="D160"/>
      <c r="E160"/>
      <c r="F160"/>
      <c r="G160"/>
      <c r="H160"/>
      <c r="I160"/>
      <c r="J160"/>
      <c r="K160"/>
      <c r="L160"/>
      <c r="M160"/>
      <c r="N160"/>
      <c r="O160"/>
      <c r="P160"/>
      <c r="Q160"/>
      <c r="R160"/>
      <c r="S160"/>
      <c r="T160"/>
      <c r="U160"/>
      <c r="V160"/>
      <c r="W160"/>
      <c r="X160"/>
      <c r="Y160"/>
      <c r="Z160"/>
      <c r="AA160"/>
      <c r="AB160"/>
      <c r="AC160"/>
      <c r="AD160"/>
      <c r="AE160"/>
      <c r="AF160"/>
      <c r="AG160"/>
      <c r="AH160"/>
      <c r="AI160"/>
      <c r="AJ160"/>
      <c r="AK160"/>
      <c r="AL160"/>
      <c r="AM160"/>
      <c r="AN160"/>
      <c r="AO160"/>
      <c r="AP160"/>
      <c r="AQ160"/>
      <c r="AR160"/>
      <c r="AS160"/>
      <c r="AT160"/>
      <c r="AU160"/>
      <c r="AV160"/>
      <c r="AW160"/>
      <c r="AX160"/>
      <c r="AY160"/>
      <c r="AZ160"/>
      <c r="BA160"/>
      <c r="BB160"/>
      <c r="BC160"/>
      <c r="BD160"/>
      <c r="BE160"/>
      <c r="BF160"/>
      <c r="BG160"/>
      <c r="BH160"/>
      <c r="BI160"/>
      <c r="BJ160"/>
      <c r="BK160"/>
      <c r="BL160"/>
      <c r="BM160"/>
      <c r="BN160"/>
      <c r="BO160"/>
      <c r="BP160"/>
      <c r="BQ160"/>
      <c r="BR160"/>
      <c r="BS160"/>
      <c r="BT160"/>
      <c r="BU160"/>
      <c r="BV160"/>
      <c r="BW160"/>
      <c r="BX160"/>
      <c r="BY160"/>
      <c r="BZ160"/>
      <c r="CA160"/>
      <c r="CB160"/>
      <c r="CC160"/>
      <c r="CD160"/>
      <c r="CE160"/>
      <c r="CF160"/>
      <c r="CG160"/>
      <c r="CH160"/>
      <c r="CI160"/>
      <c r="CJ160"/>
      <c r="CK160"/>
      <c r="CL160"/>
      <c r="CM160"/>
      <c r="CN160"/>
      <c r="CO160"/>
      <c r="CP160"/>
      <c r="CQ160"/>
      <c r="CR160"/>
      <c r="CS160"/>
      <c r="CT160"/>
      <c r="CU160"/>
      <c r="CV160"/>
      <c r="CW160"/>
      <c r="CX160"/>
      <c r="CY160"/>
      <c r="CZ160"/>
      <c r="DA160"/>
    </row>
    <row r="161" spans="2:105">
      <c r="B161"/>
      <c r="C161"/>
      <c r="D161"/>
      <c r="E161"/>
      <c r="F161"/>
      <c r="G161"/>
      <c r="H161"/>
      <c r="I161"/>
      <c r="J161"/>
      <c r="K161"/>
      <c r="L161"/>
      <c r="M161"/>
      <c r="N161"/>
      <c r="O161"/>
      <c r="P161"/>
      <c r="Q161"/>
      <c r="R161"/>
      <c r="S161"/>
      <c r="T161"/>
      <c r="U161"/>
      <c r="V161"/>
      <c r="W161"/>
      <c r="X161"/>
      <c r="Y161"/>
      <c r="Z161"/>
      <c r="AA161"/>
      <c r="AB161"/>
      <c r="AC161"/>
      <c r="AD161"/>
      <c r="AE161"/>
      <c r="AF161"/>
      <c r="AG161"/>
      <c r="AH161"/>
      <c r="AI161"/>
      <c r="AJ161"/>
      <c r="AK161"/>
      <c r="AL161"/>
      <c r="AM161"/>
      <c r="AN161"/>
      <c r="AO161"/>
      <c r="AP161"/>
      <c r="AQ161"/>
      <c r="AR161"/>
      <c r="AS161"/>
      <c r="AT161"/>
      <c r="AU161"/>
      <c r="AV161"/>
      <c r="AW161"/>
      <c r="AX161"/>
      <c r="AY161"/>
      <c r="AZ161"/>
      <c r="BA161"/>
      <c r="BB161"/>
      <c r="BC161"/>
      <c r="BD161"/>
      <c r="BE161"/>
      <c r="BF161"/>
      <c r="BG161"/>
      <c r="BH161"/>
      <c r="BI161"/>
      <c r="BJ161"/>
      <c r="BK161"/>
      <c r="BL161"/>
      <c r="BM161"/>
      <c r="BN161"/>
      <c r="BO161"/>
      <c r="BP161"/>
      <c r="BQ161"/>
      <c r="BR161"/>
      <c r="BS161"/>
      <c r="BT161"/>
      <c r="BU161"/>
      <c r="BV161"/>
      <c r="BW161"/>
      <c r="BX161"/>
      <c r="BY161"/>
      <c r="BZ161"/>
      <c r="CA161"/>
      <c r="CB161"/>
      <c r="CC161"/>
      <c r="CD161"/>
      <c r="CE161"/>
      <c r="CF161"/>
      <c r="CG161"/>
      <c r="CH161"/>
      <c r="CI161"/>
      <c r="CJ161"/>
      <c r="CK161"/>
      <c r="CL161"/>
      <c r="CM161"/>
      <c r="CN161"/>
      <c r="CO161"/>
      <c r="CP161"/>
      <c r="CQ161"/>
      <c r="CR161"/>
      <c r="CS161"/>
      <c r="CT161"/>
      <c r="CU161"/>
      <c r="CV161"/>
      <c r="CW161"/>
      <c r="CX161"/>
      <c r="CY161"/>
      <c r="CZ161"/>
      <c r="DA161"/>
    </row>
    <row r="162" spans="2:105">
      <c r="B162"/>
      <c r="C162"/>
      <c r="D162"/>
      <c r="E162"/>
      <c r="F162"/>
      <c r="G162"/>
      <c r="H162"/>
      <c r="I162"/>
      <c r="J162"/>
      <c r="K162"/>
      <c r="L162"/>
      <c r="M162"/>
      <c r="N162"/>
      <c r="O162"/>
      <c r="P162"/>
      <c r="Q162"/>
      <c r="R162"/>
      <c r="S162"/>
      <c r="T162"/>
      <c r="U162"/>
      <c r="V162"/>
      <c r="W162"/>
      <c r="X162"/>
      <c r="Y162"/>
      <c r="Z162"/>
      <c r="AA162"/>
      <c r="AB162"/>
      <c r="AC162"/>
      <c r="AD162"/>
      <c r="AE162"/>
      <c r="AF162"/>
      <c r="AG162"/>
      <c r="AH162"/>
      <c r="AI162"/>
      <c r="AJ162"/>
      <c r="AK162"/>
      <c r="AL162"/>
      <c r="AM162"/>
      <c r="AN162"/>
      <c r="AO162"/>
      <c r="AP162"/>
      <c r="AQ162"/>
      <c r="AR162"/>
      <c r="AS162"/>
      <c r="AT162"/>
      <c r="AU162"/>
      <c r="AV162"/>
      <c r="AW162"/>
      <c r="AX162"/>
      <c r="AY162"/>
      <c r="AZ162"/>
      <c r="BA162"/>
      <c r="BB162"/>
      <c r="BC162"/>
      <c r="BD162"/>
      <c r="BE162"/>
      <c r="BF162"/>
      <c r="BG162"/>
      <c r="BH162"/>
      <c r="BI162"/>
      <c r="BJ162"/>
      <c r="BK162"/>
      <c r="BL162"/>
      <c r="BM162"/>
      <c r="BN162"/>
      <c r="BO162"/>
      <c r="BP162"/>
      <c r="BQ162"/>
      <c r="BR162"/>
      <c r="BS162"/>
      <c r="BT162"/>
      <c r="BU162"/>
      <c r="BV162"/>
      <c r="BW162"/>
      <c r="BX162"/>
      <c r="BY162"/>
      <c r="BZ162"/>
      <c r="CA162"/>
      <c r="CB162"/>
      <c r="CC162"/>
      <c r="CD162"/>
      <c r="CE162"/>
      <c r="CF162"/>
      <c r="CG162"/>
      <c r="CH162"/>
      <c r="CI162"/>
      <c r="CJ162"/>
      <c r="CK162"/>
      <c r="CL162"/>
      <c r="CM162"/>
      <c r="CN162"/>
      <c r="CO162"/>
      <c r="CP162"/>
      <c r="CQ162"/>
      <c r="CR162"/>
      <c r="CS162"/>
      <c r="CT162"/>
      <c r="CU162"/>
      <c r="CV162"/>
      <c r="CW162"/>
      <c r="CX162"/>
      <c r="CY162"/>
      <c r="CZ162"/>
      <c r="DA162"/>
    </row>
    <row r="163" spans="2:105">
      <c r="B163"/>
      <c r="C163"/>
      <c r="D163"/>
      <c r="E163"/>
      <c r="F163"/>
      <c r="G163"/>
      <c r="H163"/>
      <c r="I163"/>
      <c r="J163"/>
      <c r="K163"/>
      <c r="L163"/>
      <c r="M163"/>
      <c r="N163"/>
      <c r="O163"/>
      <c r="P163"/>
      <c r="Q163"/>
      <c r="R163"/>
      <c r="S163"/>
      <c r="T163"/>
      <c r="U163"/>
      <c r="V163"/>
      <c r="W163"/>
      <c r="X163"/>
      <c r="Y163"/>
      <c r="Z163"/>
      <c r="AA163"/>
      <c r="AB163"/>
      <c r="AC163"/>
      <c r="AD163"/>
      <c r="AE163"/>
      <c r="AF163"/>
      <c r="AG163"/>
      <c r="AH163"/>
      <c r="AI163"/>
      <c r="AJ163"/>
      <c r="AK163"/>
      <c r="AL163"/>
      <c r="AM163"/>
      <c r="AN163"/>
      <c r="AO163"/>
      <c r="AP163"/>
      <c r="AQ163"/>
      <c r="AR163"/>
      <c r="AS163"/>
      <c r="AT163"/>
      <c r="AU163"/>
      <c r="AV163"/>
      <c r="AW163"/>
      <c r="AX163"/>
      <c r="AY163"/>
      <c r="AZ163"/>
      <c r="BA163"/>
      <c r="BB163"/>
      <c r="BC163"/>
      <c r="BD163"/>
      <c r="BE163"/>
      <c r="BF163"/>
      <c r="BG163"/>
      <c r="BH163"/>
      <c r="BI163"/>
      <c r="BJ163"/>
      <c r="BK163"/>
      <c r="BL163"/>
      <c r="BM163"/>
      <c r="BN163"/>
      <c r="BO163"/>
      <c r="BP163"/>
      <c r="BQ163"/>
      <c r="BR163"/>
      <c r="BS163"/>
      <c r="BT163"/>
      <c r="BU163"/>
      <c r="BV163"/>
      <c r="BW163"/>
      <c r="BX163"/>
      <c r="BY163"/>
      <c r="BZ163"/>
      <c r="CA163"/>
      <c r="CB163"/>
      <c r="CC163"/>
      <c r="CD163"/>
      <c r="CE163"/>
      <c r="CF163"/>
      <c r="CG163"/>
      <c r="CH163"/>
      <c r="CI163"/>
      <c r="CJ163"/>
      <c r="CK163"/>
      <c r="CL163"/>
      <c r="CM163"/>
      <c r="CN163"/>
      <c r="CO163"/>
      <c r="CP163"/>
      <c r="CQ163"/>
      <c r="CR163"/>
      <c r="CS163"/>
      <c r="CT163"/>
      <c r="CU163"/>
      <c r="CV163"/>
      <c r="CW163"/>
      <c r="CX163"/>
      <c r="CY163"/>
      <c r="CZ163"/>
      <c r="DA163"/>
    </row>
    <row r="164" spans="2:105">
      <c r="B164"/>
      <c r="C164"/>
      <c r="D164"/>
      <c r="E164"/>
      <c r="F164"/>
      <c r="G164"/>
      <c r="H164"/>
      <c r="I164"/>
      <c r="J164"/>
      <c r="K164"/>
      <c r="L164"/>
      <c r="M164"/>
      <c r="N164"/>
      <c r="O164"/>
      <c r="P164"/>
      <c r="Q164"/>
      <c r="R164"/>
      <c r="S164"/>
      <c r="T164"/>
      <c r="U164"/>
      <c r="V164"/>
      <c r="W164"/>
      <c r="X164"/>
      <c r="Y164"/>
      <c r="Z164"/>
      <c r="AA164"/>
      <c r="AB164"/>
      <c r="AC164"/>
      <c r="AD164"/>
      <c r="AE164"/>
      <c r="AF164"/>
      <c r="AG164"/>
      <c r="AH164"/>
      <c r="AI164"/>
      <c r="AJ164"/>
      <c r="AK164"/>
      <c r="AL164"/>
      <c r="AM164"/>
      <c r="AN164"/>
      <c r="AO164"/>
      <c r="AP164"/>
      <c r="AQ164"/>
      <c r="AR164"/>
      <c r="AS164"/>
      <c r="AT164"/>
      <c r="AU164"/>
      <c r="AV164"/>
      <c r="AW164"/>
      <c r="AX164"/>
      <c r="AY164"/>
      <c r="AZ164"/>
      <c r="BA164"/>
      <c r="BB164"/>
      <c r="BC164"/>
      <c r="BD164"/>
      <c r="BE164"/>
      <c r="BF164"/>
      <c r="BG164"/>
      <c r="BH164"/>
      <c r="BI164"/>
      <c r="BJ164"/>
      <c r="BK164"/>
      <c r="BL164"/>
      <c r="BM164"/>
      <c r="BN164"/>
      <c r="BO164"/>
      <c r="BP164"/>
      <c r="BQ164"/>
      <c r="BR164"/>
      <c r="BS164"/>
      <c r="BT164"/>
      <c r="BU164"/>
      <c r="BV164"/>
      <c r="BW164"/>
      <c r="BX164"/>
      <c r="BY164"/>
      <c r="BZ164"/>
      <c r="CA164"/>
      <c r="CB164"/>
      <c r="CC164"/>
      <c r="CD164"/>
      <c r="CE164"/>
      <c r="CF164"/>
      <c r="CG164"/>
      <c r="CH164"/>
      <c r="CI164"/>
      <c r="CJ164"/>
      <c r="CK164"/>
      <c r="CL164"/>
      <c r="CM164"/>
      <c r="CN164"/>
      <c r="CO164"/>
      <c r="CP164"/>
      <c r="CQ164"/>
      <c r="CR164"/>
      <c r="CS164"/>
      <c r="CT164"/>
      <c r="CU164"/>
      <c r="CV164"/>
      <c r="CW164"/>
      <c r="CX164"/>
      <c r="CY164"/>
      <c r="CZ164"/>
      <c r="DA164"/>
    </row>
    <row r="165" spans="2:105">
      <c r="B165"/>
      <c r="C165"/>
      <c r="D165"/>
      <c r="E165"/>
      <c r="F165"/>
      <c r="G165"/>
      <c r="H165"/>
      <c r="I165"/>
      <c r="J165"/>
      <c r="K165"/>
      <c r="L165"/>
      <c r="M165"/>
      <c r="N165"/>
      <c r="O165"/>
      <c r="P165"/>
      <c r="Q165"/>
      <c r="R165"/>
      <c r="S165"/>
      <c r="T165"/>
      <c r="U165"/>
      <c r="V165"/>
      <c r="W165"/>
      <c r="X165"/>
      <c r="Y165"/>
      <c r="Z165"/>
      <c r="AA165"/>
      <c r="AB165"/>
      <c r="AC165"/>
      <c r="AD165"/>
      <c r="AE165"/>
      <c r="AF165"/>
      <c r="AG165"/>
      <c r="AH165"/>
      <c r="AI165"/>
      <c r="AJ165"/>
      <c r="AK165"/>
      <c r="AL165"/>
      <c r="AM165"/>
      <c r="AN165"/>
      <c r="AO165"/>
      <c r="AP165"/>
      <c r="AQ165"/>
      <c r="AR165"/>
      <c r="AS165"/>
      <c r="AT165"/>
      <c r="AU165"/>
      <c r="AV165"/>
      <c r="AW165"/>
      <c r="AX165"/>
      <c r="AY165"/>
      <c r="AZ165"/>
      <c r="BA165"/>
      <c r="BB165"/>
      <c r="BC165"/>
      <c r="BD165"/>
      <c r="BE165"/>
      <c r="BF165"/>
      <c r="BG165"/>
      <c r="BH165"/>
      <c r="BI165"/>
      <c r="BJ165"/>
      <c r="BK165"/>
      <c r="BL165"/>
      <c r="BM165"/>
      <c r="BN165"/>
      <c r="BO165"/>
      <c r="BP165"/>
      <c r="BQ165"/>
      <c r="BR165"/>
      <c r="BS165"/>
      <c r="BT165"/>
      <c r="BU165"/>
      <c r="BV165"/>
      <c r="BW165"/>
      <c r="BX165"/>
      <c r="BY165"/>
      <c r="BZ165"/>
      <c r="CA165"/>
      <c r="CB165"/>
      <c r="CC165"/>
      <c r="CD165"/>
      <c r="CE165"/>
      <c r="CF165"/>
      <c r="CG165"/>
      <c r="CH165"/>
      <c r="CI165"/>
      <c r="CJ165"/>
      <c r="CK165"/>
      <c r="CL165"/>
      <c r="CM165"/>
      <c r="CN165"/>
      <c r="CO165"/>
      <c r="CP165"/>
      <c r="CQ165"/>
      <c r="CR165"/>
      <c r="CS165"/>
      <c r="CT165"/>
      <c r="CU165"/>
      <c r="CV165"/>
      <c r="CW165"/>
      <c r="CX165"/>
      <c r="CY165"/>
      <c r="CZ165"/>
      <c r="DA165"/>
    </row>
    <row r="166" spans="2:105">
      <c r="B166"/>
      <c r="C166"/>
      <c r="D166"/>
      <c r="E166"/>
      <c r="F166"/>
      <c r="G166"/>
      <c r="H166"/>
      <c r="I166"/>
      <c r="J166"/>
      <c r="K166"/>
      <c r="L166"/>
      <c r="M166"/>
      <c r="N166"/>
      <c r="O166"/>
      <c r="P166"/>
      <c r="Q166"/>
      <c r="R166"/>
      <c r="S166"/>
      <c r="T166"/>
      <c r="U166"/>
      <c r="V166"/>
      <c r="W166"/>
      <c r="X166"/>
      <c r="Y166"/>
      <c r="Z166"/>
      <c r="AA166"/>
      <c r="AB166"/>
      <c r="AC166"/>
      <c r="AD166"/>
      <c r="AE166"/>
      <c r="AF166"/>
      <c r="AG166"/>
      <c r="AH166"/>
      <c r="AI166"/>
      <c r="AJ166"/>
      <c r="AK166"/>
      <c r="AL166"/>
      <c r="AM166"/>
      <c r="AN166"/>
      <c r="AO166"/>
      <c r="AP166"/>
      <c r="AQ166"/>
      <c r="AR166"/>
      <c r="AS166"/>
      <c r="AT166"/>
      <c r="AU166"/>
      <c r="AV166"/>
      <c r="AW166"/>
      <c r="AX166"/>
      <c r="AY166"/>
      <c r="AZ166"/>
      <c r="BA166"/>
      <c r="BB166"/>
      <c r="BC166"/>
      <c r="BD166"/>
      <c r="BE166"/>
      <c r="BF166"/>
      <c r="BG166"/>
      <c r="BH166"/>
      <c r="BI166"/>
      <c r="BJ166"/>
      <c r="BK166"/>
      <c r="BL166"/>
      <c r="BM166"/>
      <c r="BN166"/>
      <c r="BO166"/>
      <c r="BP166"/>
      <c r="BQ166"/>
      <c r="BR166"/>
      <c r="BS166"/>
      <c r="BT166"/>
      <c r="BU166"/>
      <c r="BV166"/>
      <c r="BW166"/>
      <c r="BX166"/>
      <c r="BY166"/>
      <c r="BZ166"/>
      <c r="CA166"/>
      <c r="CB166"/>
      <c r="CC166"/>
      <c r="CD166"/>
      <c r="CE166"/>
      <c r="CF166"/>
      <c r="CG166"/>
      <c r="CH166"/>
      <c r="CI166"/>
      <c r="CJ166"/>
      <c r="CK166"/>
      <c r="CL166"/>
      <c r="CM166"/>
      <c r="CN166"/>
      <c r="CO166"/>
      <c r="CP166"/>
      <c r="CQ166"/>
      <c r="CR166"/>
      <c r="CS166"/>
      <c r="CT166"/>
      <c r="CU166"/>
      <c r="CV166"/>
      <c r="CW166"/>
      <c r="CX166"/>
      <c r="CY166"/>
      <c r="CZ166"/>
      <c r="DA166"/>
    </row>
    <row r="167" spans="2:105">
      <c r="B167"/>
      <c r="C167"/>
      <c r="D167"/>
      <c r="E167"/>
      <c r="F167"/>
      <c r="G167"/>
      <c r="H167"/>
      <c r="I167"/>
      <c r="J167"/>
      <c r="K167"/>
      <c r="L167"/>
      <c r="M167"/>
      <c r="N167"/>
      <c r="O167"/>
      <c r="P167"/>
      <c r="Q167"/>
      <c r="R167"/>
      <c r="S167"/>
      <c r="T167"/>
      <c r="U167"/>
      <c r="V167"/>
      <c r="W167"/>
      <c r="X167"/>
      <c r="Y167"/>
      <c r="Z167"/>
      <c r="AA167"/>
      <c r="AB167"/>
      <c r="AC167"/>
      <c r="AD167"/>
      <c r="AE167"/>
      <c r="AF167"/>
      <c r="AG167"/>
      <c r="AH167"/>
      <c r="AI167"/>
      <c r="AJ167"/>
      <c r="AK167"/>
      <c r="AL167"/>
      <c r="AM167"/>
      <c r="AN167"/>
      <c r="AO167"/>
      <c r="AP167"/>
      <c r="AQ167"/>
      <c r="AR167"/>
      <c r="AS167"/>
      <c r="AT167"/>
      <c r="AU167"/>
      <c r="AV167"/>
      <c r="AW167"/>
      <c r="AX167"/>
      <c r="AY167"/>
      <c r="AZ167"/>
      <c r="BA167"/>
      <c r="BB167"/>
      <c r="BC167"/>
      <c r="BD167"/>
      <c r="BE167"/>
      <c r="BF167"/>
      <c r="BG167"/>
      <c r="BH167"/>
      <c r="BI167"/>
      <c r="BJ167"/>
      <c r="BK167"/>
      <c r="BL167"/>
      <c r="BM167"/>
      <c r="BN167"/>
      <c r="BO167"/>
      <c r="BP167"/>
      <c r="BQ167"/>
      <c r="BR167"/>
      <c r="BS167"/>
      <c r="BT167"/>
      <c r="BU167"/>
      <c r="BV167"/>
      <c r="BW167"/>
      <c r="BX167"/>
      <c r="BY167"/>
      <c r="BZ167"/>
      <c r="CA167"/>
      <c r="CB167"/>
      <c r="CC167"/>
      <c r="CD167"/>
      <c r="CE167"/>
      <c r="CF167"/>
      <c r="CG167"/>
      <c r="CH167"/>
      <c r="CI167"/>
      <c r="CJ167"/>
      <c r="CK167"/>
      <c r="CL167"/>
      <c r="CM167"/>
      <c r="CN167"/>
      <c r="CO167"/>
      <c r="CP167"/>
      <c r="CQ167"/>
      <c r="CR167"/>
      <c r="CS167"/>
      <c r="CT167"/>
      <c r="CU167"/>
      <c r="CV167"/>
      <c r="CW167"/>
      <c r="CX167"/>
      <c r="CY167"/>
      <c r="CZ167"/>
      <c r="DA167"/>
    </row>
    <row r="168" spans="2:105">
      <c r="B168"/>
      <c r="C168"/>
      <c r="D168"/>
      <c r="E168"/>
      <c r="F168"/>
      <c r="G168"/>
      <c r="H168"/>
      <c r="I168"/>
      <c r="J168"/>
      <c r="K168"/>
      <c r="L168"/>
      <c r="M168"/>
      <c r="N168"/>
      <c r="O168"/>
      <c r="P168"/>
      <c r="Q168"/>
      <c r="R168"/>
      <c r="S168"/>
      <c r="T168"/>
      <c r="U168"/>
      <c r="V168"/>
      <c r="W168"/>
      <c r="X168"/>
      <c r="Y168"/>
      <c r="Z168"/>
      <c r="AA168"/>
      <c r="AB168"/>
      <c r="AC168"/>
      <c r="AD168"/>
      <c r="AE168"/>
      <c r="AF168"/>
      <c r="AG168"/>
      <c r="AH168"/>
      <c r="AI168"/>
      <c r="AJ168"/>
      <c r="AK168"/>
      <c r="AL168"/>
      <c r="AM168"/>
      <c r="AN168"/>
      <c r="AO168"/>
      <c r="AP168"/>
      <c r="AQ168"/>
      <c r="AR168"/>
      <c r="AS168"/>
      <c r="AT168"/>
      <c r="AU168"/>
      <c r="AV168"/>
      <c r="AW168"/>
      <c r="AX168"/>
      <c r="AY168"/>
      <c r="AZ168"/>
      <c r="BA168"/>
      <c r="BB168"/>
      <c r="BC168"/>
      <c r="BD168"/>
      <c r="BE168"/>
      <c r="BF168"/>
      <c r="BG168"/>
      <c r="BH168"/>
      <c r="BI168"/>
      <c r="BJ168"/>
      <c r="BK168"/>
      <c r="BL168"/>
      <c r="BM168"/>
      <c r="BN168"/>
      <c r="BO168"/>
      <c r="BP168"/>
      <c r="BQ168"/>
      <c r="BR168"/>
      <c r="BS168"/>
      <c r="BT168"/>
      <c r="BU168"/>
      <c r="BV168"/>
      <c r="BW168"/>
      <c r="BX168"/>
      <c r="BY168"/>
      <c r="BZ168"/>
      <c r="CA168"/>
      <c r="CB168"/>
      <c r="CC168"/>
      <c r="CD168"/>
      <c r="CE168"/>
      <c r="CF168"/>
      <c r="CG168"/>
      <c r="CH168"/>
      <c r="CI168"/>
      <c r="CJ168"/>
      <c r="CK168"/>
      <c r="CL168"/>
      <c r="CM168"/>
      <c r="CN168"/>
      <c r="CO168"/>
      <c r="CP168"/>
      <c r="CQ168"/>
      <c r="CR168"/>
      <c r="CS168"/>
      <c r="CT168"/>
      <c r="CU168"/>
      <c r="CV168"/>
      <c r="CW168"/>
      <c r="CX168"/>
      <c r="CY168"/>
      <c r="CZ168"/>
      <c r="DA168"/>
    </row>
    <row r="169" spans="2:105">
      <c r="B169"/>
      <c r="C169"/>
      <c r="D169"/>
      <c r="E169"/>
      <c r="F169"/>
      <c r="G169"/>
      <c r="H169"/>
      <c r="I169"/>
      <c r="J169"/>
      <c r="K169"/>
      <c r="L169"/>
      <c r="M169"/>
      <c r="N169"/>
      <c r="O169"/>
      <c r="P169"/>
      <c r="Q169"/>
      <c r="R169"/>
      <c r="S169"/>
      <c r="T169"/>
      <c r="U169"/>
      <c r="V169"/>
      <c r="W169"/>
      <c r="X169"/>
      <c r="Y169"/>
      <c r="Z169"/>
      <c r="AA169"/>
      <c r="AB169"/>
      <c r="AC169"/>
      <c r="AD169"/>
      <c r="AE169"/>
      <c r="AF169"/>
      <c r="AG169"/>
      <c r="AH169"/>
      <c r="AI169"/>
      <c r="AJ169"/>
      <c r="AK169"/>
      <c r="AL169"/>
      <c r="AM169"/>
      <c r="AN169"/>
      <c r="AO169"/>
      <c r="AP169"/>
      <c r="AQ169"/>
      <c r="AR169"/>
      <c r="AS169"/>
      <c r="AT169"/>
      <c r="AU169"/>
      <c r="AV169"/>
      <c r="AW169"/>
      <c r="AX169"/>
      <c r="AY169"/>
      <c r="AZ169"/>
      <c r="BA169"/>
      <c r="BB169"/>
      <c r="BC169"/>
      <c r="BD169"/>
      <c r="BE169"/>
      <c r="BF169"/>
      <c r="BG169"/>
      <c r="BH169"/>
      <c r="BI169"/>
      <c r="BJ169"/>
      <c r="BK169"/>
      <c r="BL169"/>
      <c r="BM169"/>
      <c r="BN169"/>
      <c r="BO169"/>
      <c r="BP169"/>
      <c r="BQ169"/>
      <c r="BR169"/>
      <c r="BS169"/>
      <c r="BT169"/>
      <c r="BU169"/>
      <c r="BV169"/>
      <c r="BW169"/>
      <c r="BX169"/>
      <c r="BY169"/>
      <c r="BZ169"/>
      <c r="CA169"/>
      <c r="CB169"/>
      <c r="CC169"/>
      <c r="CD169"/>
      <c r="CE169"/>
      <c r="CF169"/>
      <c r="CG169"/>
      <c r="CH169"/>
      <c r="CI169"/>
      <c r="CJ169"/>
      <c r="CK169"/>
      <c r="CL169"/>
      <c r="CM169"/>
      <c r="CN169"/>
      <c r="CO169"/>
      <c r="CP169"/>
      <c r="CQ169"/>
      <c r="CR169"/>
      <c r="CS169"/>
      <c r="CT169"/>
      <c r="CU169"/>
      <c r="CV169"/>
      <c r="CW169"/>
      <c r="CX169"/>
      <c r="CY169"/>
      <c r="CZ169"/>
      <c r="DA169"/>
    </row>
    <row r="170" spans="2:105">
      <c r="B170"/>
      <c r="C170"/>
      <c r="D170"/>
      <c r="E170"/>
      <c r="F170"/>
      <c r="G170"/>
      <c r="H170"/>
      <c r="I170"/>
      <c r="J170"/>
      <c r="K170"/>
      <c r="L170"/>
      <c r="M170"/>
      <c r="N170"/>
      <c r="O170"/>
      <c r="P170"/>
      <c r="Q170"/>
      <c r="R170"/>
      <c r="S170"/>
      <c r="T170"/>
      <c r="U170"/>
      <c r="V170"/>
      <c r="W170"/>
      <c r="X170"/>
      <c r="Y170"/>
      <c r="Z170"/>
      <c r="AA170"/>
      <c r="AB170"/>
      <c r="AC170"/>
      <c r="AD170"/>
      <c r="AE170"/>
      <c r="AF170"/>
      <c r="AG170"/>
      <c r="AH170"/>
      <c r="AI170"/>
      <c r="AJ170"/>
      <c r="AK170"/>
      <c r="AL170"/>
      <c r="AM170"/>
      <c r="AN170"/>
      <c r="AO170"/>
      <c r="AP170"/>
      <c r="AQ170"/>
      <c r="AR170"/>
      <c r="AS170"/>
      <c r="AT170"/>
      <c r="AU170"/>
      <c r="AV170"/>
      <c r="AW170"/>
      <c r="AX170"/>
      <c r="AY170"/>
      <c r="AZ170"/>
      <c r="BA170"/>
      <c r="BB170"/>
      <c r="BC170"/>
      <c r="BD170"/>
      <c r="BE170"/>
      <c r="BF170"/>
      <c r="BG170"/>
      <c r="BH170"/>
      <c r="BI170"/>
      <c r="BJ170"/>
      <c r="BK170"/>
      <c r="BL170"/>
      <c r="BM170"/>
      <c r="BN170"/>
      <c r="BO170"/>
      <c r="BP170"/>
      <c r="BQ170"/>
      <c r="BR170"/>
      <c r="BS170"/>
      <c r="BT170"/>
      <c r="BU170"/>
      <c r="BV170"/>
      <c r="BW170"/>
      <c r="BX170"/>
      <c r="BY170"/>
      <c r="BZ170"/>
      <c r="CA170"/>
      <c r="CB170"/>
      <c r="CC170"/>
      <c r="CD170"/>
      <c r="CE170"/>
      <c r="CF170"/>
      <c r="CG170"/>
      <c r="CH170"/>
      <c r="CI170"/>
      <c r="CJ170"/>
      <c r="CK170"/>
      <c r="CL170"/>
      <c r="CM170"/>
      <c r="CN170"/>
      <c r="CO170"/>
      <c r="CP170"/>
      <c r="CQ170"/>
      <c r="CR170"/>
      <c r="CS170"/>
      <c r="CT170"/>
      <c r="CU170"/>
      <c r="CV170"/>
      <c r="CW170"/>
      <c r="CX170"/>
      <c r="CY170"/>
      <c r="CZ170"/>
      <c r="DA170"/>
    </row>
    <row r="171" spans="2:105">
      <c r="B171"/>
      <c r="C171"/>
      <c r="D171"/>
      <c r="E171"/>
      <c r="F171"/>
      <c r="G171"/>
      <c r="H171"/>
      <c r="I171"/>
      <c r="J171"/>
      <c r="K171"/>
      <c r="L171"/>
      <c r="M171"/>
      <c r="N171"/>
      <c r="O171"/>
      <c r="P171"/>
      <c r="Q171"/>
      <c r="R171"/>
      <c r="S171"/>
      <c r="T171"/>
      <c r="U171"/>
      <c r="V171"/>
      <c r="W171"/>
      <c r="X171"/>
      <c r="Y171"/>
      <c r="Z171"/>
      <c r="AA171"/>
      <c r="AB171"/>
      <c r="AC171"/>
      <c r="AD171"/>
      <c r="AE171"/>
      <c r="AF171"/>
      <c r="AG171"/>
      <c r="AH171"/>
      <c r="AI171"/>
      <c r="AJ171"/>
      <c r="AK171"/>
      <c r="AL171"/>
      <c r="AM171"/>
      <c r="AN171"/>
      <c r="AO171"/>
      <c r="AP171"/>
      <c r="AQ171"/>
      <c r="AR171"/>
      <c r="AS171"/>
      <c r="AT171"/>
      <c r="AU171"/>
      <c r="AV171"/>
      <c r="AW171"/>
      <c r="AX171"/>
      <c r="AY171"/>
      <c r="AZ171"/>
      <c r="BA171"/>
      <c r="BB171"/>
      <c r="BC171"/>
      <c r="BD171"/>
      <c r="BE171"/>
      <c r="BF171"/>
      <c r="BG171"/>
      <c r="BH171"/>
      <c r="BI171"/>
      <c r="BJ171"/>
      <c r="BK171"/>
      <c r="BL171"/>
      <c r="BM171"/>
      <c r="BN171"/>
      <c r="BO171"/>
      <c r="BP171"/>
      <c r="BQ171"/>
      <c r="BR171"/>
      <c r="BS171"/>
      <c r="BT171"/>
      <c r="BU171"/>
      <c r="BV171"/>
      <c r="BW171"/>
      <c r="BX171"/>
      <c r="BY171"/>
      <c r="BZ171"/>
      <c r="CA171"/>
      <c r="CB171"/>
      <c r="CC171"/>
      <c r="CD171"/>
      <c r="CE171"/>
      <c r="CF171"/>
      <c r="CG171"/>
      <c r="CH171"/>
      <c r="CI171"/>
      <c r="CJ171"/>
      <c r="CK171"/>
      <c r="CL171"/>
      <c r="CM171"/>
      <c r="CN171"/>
      <c r="CO171"/>
      <c r="CP171"/>
      <c r="CQ171"/>
      <c r="CR171"/>
      <c r="CS171"/>
      <c r="CT171"/>
      <c r="CU171"/>
      <c r="CV171"/>
      <c r="CW171"/>
      <c r="CX171"/>
      <c r="CY171"/>
      <c r="CZ171"/>
      <c r="DA171"/>
    </row>
    <row r="172" spans="2:105">
      <c r="B172"/>
      <c r="C172"/>
      <c r="D172"/>
      <c r="E172"/>
      <c r="F172"/>
      <c r="G172"/>
      <c r="H172"/>
      <c r="I172"/>
      <c r="J172"/>
      <c r="K172"/>
      <c r="L172"/>
      <c r="M172"/>
      <c r="N172"/>
      <c r="O172"/>
      <c r="P172"/>
      <c r="Q172"/>
      <c r="R172"/>
      <c r="S172"/>
      <c r="T172"/>
      <c r="U172"/>
      <c r="V172"/>
      <c r="W172"/>
      <c r="X172"/>
      <c r="Y172"/>
      <c r="Z172"/>
      <c r="AA172"/>
      <c r="AB172"/>
      <c r="AC172"/>
      <c r="AD172"/>
      <c r="AE172"/>
      <c r="AF172"/>
      <c r="AG172"/>
      <c r="AH172"/>
      <c r="AI172"/>
      <c r="AJ172"/>
      <c r="AK172"/>
      <c r="AL172"/>
      <c r="AM172"/>
      <c r="AN172"/>
      <c r="AO172"/>
      <c r="AP172"/>
      <c r="AQ172"/>
      <c r="AR172"/>
      <c r="AS172"/>
      <c r="AT172"/>
      <c r="AU172"/>
      <c r="AV172"/>
      <c r="AW172"/>
      <c r="AX172"/>
      <c r="AY172"/>
      <c r="AZ172"/>
      <c r="BA172"/>
      <c r="BB172"/>
      <c r="BC172"/>
      <c r="BD172"/>
      <c r="BE172"/>
      <c r="BF172"/>
      <c r="BG172"/>
      <c r="BH172"/>
      <c r="BI172"/>
      <c r="BJ172"/>
      <c r="BK172"/>
      <c r="BL172"/>
      <c r="BM172"/>
      <c r="BN172"/>
      <c r="BO172"/>
      <c r="BP172"/>
      <c r="BQ172"/>
      <c r="BR172"/>
      <c r="BS172"/>
      <c r="BT172"/>
      <c r="BU172"/>
      <c r="BV172"/>
      <c r="BW172"/>
      <c r="BX172"/>
      <c r="BY172"/>
      <c r="BZ172"/>
      <c r="CA172"/>
      <c r="CB172"/>
      <c r="CC172"/>
      <c r="CD172"/>
      <c r="CE172"/>
      <c r="CF172"/>
      <c r="CG172"/>
      <c r="CH172"/>
      <c r="CI172"/>
      <c r="CJ172"/>
      <c r="CK172"/>
      <c r="CL172"/>
      <c r="CM172"/>
      <c r="CN172"/>
      <c r="CO172"/>
      <c r="CP172"/>
      <c r="CQ172"/>
      <c r="CR172"/>
      <c r="CS172"/>
      <c r="CT172"/>
      <c r="CU172"/>
      <c r="CV172"/>
      <c r="CW172"/>
      <c r="CX172"/>
      <c r="CY172"/>
      <c r="CZ172"/>
      <c r="DA172"/>
    </row>
    <row r="173" spans="2:105">
      <c r="B173"/>
      <c r="C173"/>
      <c r="D173"/>
      <c r="E173"/>
      <c r="F173"/>
      <c r="G173"/>
      <c r="H173"/>
      <c r="I173"/>
      <c r="J173"/>
      <c r="K173"/>
      <c r="L173"/>
      <c r="M173"/>
      <c r="N173"/>
      <c r="O173"/>
      <c r="P173"/>
      <c r="Q173"/>
      <c r="R173"/>
      <c r="S173"/>
      <c r="T173"/>
      <c r="U173"/>
      <c r="V173"/>
      <c r="W173"/>
      <c r="X173"/>
      <c r="Y173"/>
      <c r="Z173"/>
      <c r="AA173"/>
      <c r="AB173"/>
      <c r="AC173"/>
      <c r="AD173"/>
      <c r="AE173"/>
      <c r="AF173"/>
      <c r="AG173"/>
      <c r="AH173"/>
      <c r="AI173"/>
      <c r="AJ173"/>
      <c r="AK173"/>
      <c r="AL173"/>
      <c r="AM173"/>
      <c r="AN173"/>
      <c r="AO173"/>
      <c r="AP173"/>
      <c r="AQ173"/>
      <c r="AR173"/>
      <c r="AS173"/>
      <c r="AT173"/>
      <c r="AU173"/>
      <c r="AV173"/>
      <c r="AW173"/>
      <c r="AX173"/>
      <c r="AY173"/>
      <c r="AZ173"/>
      <c r="BA173"/>
      <c r="BB173"/>
      <c r="BC173"/>
      <c r="BD173"/>
      <c r="BE173"/>
      <c r="BF173"/>
      <c r="BG173"/>
      <c r="BH173"/>
      <c r="BI173"/>
      <c r="BJ173"/>
      <c r="BK173"/>
      <c r="BL173"/>
      <c r="BM173"/>
      <c r="BN173"/>
      <c r="BO173"/>
      <c r="BP173"/>
      <c r="BQ173"/>
      <c r="BR173"/>
      <c r="BS173"/>
      <c r="BT173"/>
      <c r="BU173"/>
      <c r="BV173"/>
      <c r="BW173"/>
      <c r="BX173"/>
      <c r="BY173"/>
      <c r="BZ173"/>
      <c r="CA173"/>
      <c r="CB173"/>
      <c r="CC173"/>
      <c r="CD173"/>
      <c r="CE173"/>
      <c r="CF173"/>
      <c r="CG173"/>
      <c r="CH173"/>
      <c r="CI173"/>
      <c r="CJ173"/>
      <c r="CK173"/>
      <c r="CL173"/>
      <c r="CM173"/>
      <c r="CN173"/>
      <c r="CO173"/>
      <c r="CP173"/>
      <c r="CQ173"/>
      <c r="CR173"/>
      <c r="CS173"/>
      <c r="CT173"/>
      <c r="CU173"/>
      <c r="CV173"/>
      <c r="CW173"/>
      <c r="CX173"/>
      <c r="CY173"/>
      <c r="CZ173"/>
      <c r="DA173"/>
    </row>
    <row r="174" spans="2:105">
      <c r="B174"/>
      <c r="C174"/>
      <c r="D174"/>
      <c r="E174"/>
      <c r="F174"/>
      <c r="G174"/>
      <c r="H174"/>
      <c r="I174"/>
      <c r="J174"/>
      <c r="K174"/>
      <c r="L174"/>
      <c r="M174"/>
      <c r="N174"/>
      <c r="O174"/>
      <c r="P174"/>
      <c r="Q174"/>
      <c r="R174"/>
      <c r="S174"/>
      <c r="T174"/>
      <c r="U174"/>
      <c r="V174"/>
      <c r="W174"/>
      <c r="X174"/>
      <c r="Y174"/>
      <c r="Z174"/>
      <c r="AA174"/>
      <c r="AB174"/>
      <c r="AC174"/>
      <c r="AD174"/>
      <c r="AE174"/>
      <c r="AF174"/>
      <c r="AG174"/>
      <c r="AH174"/>
      <c r="AI174"/>
      <c r="AJ174"/>
      <c r="AK174"/>
      <c r="AL174"/>
      <c r="AM174"/>
      <c r="AN174"/>
      <c r="AO174"/>
      <c r="AP174"/>
      <c r="AQ174"/>
      <c r="AR174"/>
      <c r="AS174"/>
      <c r="AT174"/>
      <c r="AU174"/>
      <c r="AV174"/>
      <c r="AW174"/>
      <c r="AX174"/>
      <c r="AY174"/>
      <c r="AZ174"/>
      <c r="BA174"/>
      <c r="BB174"/>
      <c r="BC174"/>
      <c r="BD174"/>
      <c r="BE174"/>
      <c r="BF174"/>
      <c r="BG174"/>
      <c r="BH174"/>
      <c r="BI174"/>
      <c r="BJ174"/>
      <c r="BK174"/>
      <c r="BL174"/>
      <c r="BM174"/>
      <c r="BN174"/>
      <c r="BO174"/>
      <c r="BP174"/>
      <c r="BQ174"/>
      <c r="BR174"/>
      <c r="BS174"/>
      <c r="BT174"/>
      <c r="BU174"/>
      <c r="BV174"/>
      <c r="BW174"/>
      <c r="BX174"/>
      <c r="BY174"/>
      <c r="BZ174"/>
      <c r="CA174"/>
      <c r="CB174"/>
      <c r="CC174"/>
      <c r="CD174"/>
      <c r="CE174"/>
      <c r="CF174"/>
      <c r="CG174"/>
      <c r="CH174"/>
      <c r="CI174"/>
      <c r="CJ174"/>
      <c r="CK174"/>
      <c r="CL174"/>
      <c r="CM174"/>
      <c r="CN174"/>
      <c r="CO174"/>
      <c r="CP174"/>
      <c r="CQ174"/>
      <c r="CR174"/>
      <c r="CS174"/>
      <c r="CT174"/>
      <c r="CU174"/>
      <c r="CV174"/>
      <c r="CW174"/>
      <c r="CX174"/>
      <c r="CY174"/>
      <c r="CZ174"/>
      <c r="DA174"/>
    </row>
    <row r="175" spans="2:105">
      <c r="B175"/>
      <c r="C175"/>
      <c r="D175"/>
      <c r="E175"/>
      <c r="F175"/>
      <c r="G175"/>
      <c r="H175"/>
      <c r="I175"/>
      <c r="J175"/>
      <c r="K175"/>
      <c r="L175"/>
      <c r="M175"/>
      <c r="N175"/>
      <c r="O175"/>
      <c r="P175"/>
      <c r="Q175"/>
      <c r="R175"/>
      <c r="S175"/>
      <c r="T175"/>
      <c r="U175"/>
      <c r="V175"/>
      <c r="W175"/>
      <c r="X175"/>
      <c r="Y175"/>
      <c r="Z175"/>
      <c r="AA175"/>
      <c r="AB175"/>
      <c r="AC175"/>
      <c r="AD175"/>
      <c r="AE175"/>
      <c r="AF175"/>
      <c r="AG175"/>
      <c r="AH175"/>
      <c r="AI175"/>
      <c r="AJ175"/>
      <c r="AK175"/>
      <c r="AL175"/>
      <c r="AM175"/>
      <c r="AN175"/>
      <c r="AO175"/>
      <c r="AP175"/>
      <c r="AQ175"/>
      <c r="AR175"/>
      <c r="AS175"/>
      <c r="AT175"/>
      <c r="AU175"/>
      <c r="AV175"/>
      <c r="AW175"/>
      <c r="AX175"/>
      <c r="AY175"/>
      <c r="AZ175"/>
      <c r="BA175"/>
      <c r="BB175"/>
      <c r="BC175"/>
      <c r="BD175"/>
      <c r="BE175"/>
      <c r="BF175"/>
      <c r="BG175"/>
      <c r="BH175"/>
      <c r="BI175"/>
      <c r="BJ175"/>
      <c r="BK175"/>
      <c r="BL175"/>
      <c r="BM175"/>
      <c r="BN175"/>
      <c r="BO175"/>
      <c r="BP175"/>
      <c r="BQ175"/>
      <c r="BR175"/>
      <c r="BS175"/>
      <c r="BT175"/>
      <c r="BU175"/>
      <c r="BV175"/>
      <c r="BW175"/>
      <c r="BX175"/>
      <c r="BY175"/>
      <c r="BZ175"/>
      <c r="CA175"/>
      <c r="CB175"/>
      <c r="CC175"/>
      <c r="CD175"/>
      <c r="CE175"/>
      <c r="CF175"/>
      <c r="CG175"/>
      <c r="CH175"/>
      <c r="CI175"/>
      <c r="CJ175"/>
      <c r="CK175"/>
      <c r="CL175"/>
      <c r="CM175"/>
      <c r="CN175"/>
      <c r="CO175"/>
      <c r="CP175"/>
      <c r="CQ175"/>
      <c r="CR175"/>
      <c r="CS175"/>
      <c r="CT175"/>
      <c r="CU175"/>
      <c r="CV175"/>
      <c r="CW175"/>
      <c r="CX175"/>
      <c r="CY175"/>
      <c r="CZ175"/>
      <c r="DA175"/>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8952DCE-CD66-464A-9806-192279266CE5}">
  <sheetPr>
    <tabColor rgb="FF00B050"/>
  </sheetPr>
  <dimension ref="A1:AU173"/>
  <sheetViews>
    <sheetView showGridLines="0" workbookViewId="0">
      <pane ySplit="5" topLeftCell="A6" activePane="bottomLeft" state="frozen"/>
      <selection activeCell="F60" sqref="F60"/>
      <selection pane="bottomLeft" activeCell="G13" sqref="G13:L13"/>
    </sheetView>
  </sheetViews>
  <sheetFormatPr baseColWidth="10" defaultRowHeight="13"/>
  <cols>
    <col min="1" max="1" width="13" style="26" customWidth="1"/>
    <col min="2" max="2" width="26.6640625" style="25" customWidth="1"/>
    <col min="3" max="3" width="35.83203125" style="26" customWidth="1"/>
    <col min="4" max="4" width="14.83203125" style="26" customWidth="1"/>
    <col min="5" max="5" width="15.1640625" style="26" customWidth="1"/>
    <col min="6" max="6" width="14" style="26" customWidth="1"/>
    <col min="7" max="7" width="15.5" style="26" customWidth="1"/>
    <col min="8" max="8" width="14.5" style="26" customWidth="1"/>
    <col min="9" max="9" width="15.83203125" style="26" customWidth="1"/>
    <col min="10" max="10" width="13.6640625" style="26" customWidth="1"/>
    <col min="11" max="11" width="14" style="26" customWidth="1"/>
    <col min="12" max="13" width="12.83203125" style="26" customWidth="1"/>
    <col min="14" max="14" width="22.5" style="26" customWidth="1"/>
    <col min="15" max="15" width="22.6640625" style="26" customWidth="1"/>
    <col min="16" max="16" width="17.33203125" style="26" customWidth="1"/>
    <col min="17" max="17" width="19.6640625" style="26" customWidth="1"/>
    <col min="18" max="18" width="13.33203125" style="26" customWidth="1"/>
    <col min="19" max="19" width="12.6640625" style="71" customWidth="1"/>
    <col min="20" max="20" width="21.5" style="71" hidden="1" customWidth="1"/>
    <col min="21" max="21" width="49.6640625" style="26" customWidth="1"/>
    <col min="22" max="22" width="21.5" style="26" customWidth="1"/>
    <col min="23" max="16384" width="10.83203125" style="26"/>
  </cols>
  <sheetData>
    <row r="1" spans="1:47" ht="64" customHeight="1">
      <c r="A1" s="24" t="s">
        <v>75</v>
      </c>
      <c r="D1" s="24"/>
      <c r="E1" s="24"/>
      <c r="F1" s="24"/>
      <c r="G1" s="24"/>
      <c r="H1" s="24"/>
      <c r="I1" s="24"/>
      <c r="J1" s="24"/>
      <c r="K1" s="24"/>
      <c r="L1" s="24"/>
      <c r="M1" s="24"/>
      <c r="N1" s="24"/>
      <c r="O1" s="24"/>
      <c r="P1" s="24"/>
      <c r="Q1" s="24"/>
      <c r="R1" s="24"/>
      <c r="S1" s="80"/>
      <c r="T1" s="80"/>
      <c r="U1" s="24"/>
    </row>
    <row r="2" spans="1:47" ht="30" customHeight="1">
      <c r="A2" s="27" t="s">
        <v>67</v>
      </c>
      <c r="B2" s="28"/>
      <c r="C2" s="24"/>
      <c r="D2" s="24"/>
      <c r="E2" s="24"/>
      <c r="F2" s="24"/>
      <c r="G2" s="24"/>
      <c r="H2" s="24"/>
      <c r="I2" s="24"/>
      <c r="J2" s="24"/>
      <c r="K2" s="24"/>
      <c r="L2" s="24"/>
      <c r="M2" s="24"/>
      <c r="N2" s="24"/>
      <c r="O2" s="24"/>
      <c r="P2" s="24"/>
      <c r="Q2" s="24"/>
      <c r="R2" s="29"/>
      <c r="S2" s="80"/>
      <c r="T2" s="80"/>
      <c r="U2" s="24"/>
      <c r="V2" s="24"/>
      <c r="W2" s="24"/>
      <c r="X2" s="30"/>
      <c r="Y2" s="30"/>
      <c r="Z2" s="30"/>
      <c r="AA2" s="30"/>
      <c r="AB2" s="30"/>
      <c r="AC2" s="30"/>
      <c r="AD2" s="30"/>
      <c r="AE2" s="30"/>
      <c r="AF2" s="30"/>
      <c r="AG2" s="30"/>
      <c r="AH2" s="30"/>
      <c r="AI2" s="30"/>
      <c r="AJ2" s="30"/>
      <c r="AK2" s="30"/>
      <c r="AL2" s="30"/>
      <c r="AM2" s="30"/>
      <c r="AN2" s="30"/>
      <c r="AO2" s="30"/>
      <c r="AP2" s="30"/>
      <c r="AQ2" s="30"/>
      <c r="AR2" s="30"/>
      <c r="AS2" s="30"/>
      <c r="AT2" s="30"/>
      <c r="AU2" s="30"/>
    </row>
    <row r="3" spans="1:47" ht="92" customHeight="1">
      <c r="A3" s="227" t="s">
        <v>201</v>
      </c>
      <c r="B3" s="227"/>
      <c r="C3" s="227"/>
      <c r="D3" s="227"/>
      <c r="E3" s="227"/>
      <c r="F3" s="227"/>
      <c r="G3" s="227"/>
      <c r="H3" s="227"/>
      <c r="I3" s="227"/>
      <c r="J3" s="227"/>
      <c r="K3" s="227"/>
      <c r="L3" s="227"/>
      <c r="M3" s="214"/>
      <c r="N3" s="214"/>
      <c r="O3" s="66"/>
      <c r="P3" s="66"/>
      <c r="Q3" s="67"/>
      <c r="R3" s="66"/>
      <c r="S3" s="81"/>
      <c r="U3" s="69"/>
      <c r="V3" s="24"/>
      <c r="W3" s="24"/>
      <c r="X3" s="30"/>
      <c r="Y3" s="30"/>
      <c r="Z3" s="30"/>
      <c r="AA3" s="30"/>
      <c r="AB3" s="30"/>
      <c r="AC3" s="30"/>
      <c r="AD3" s="30"/>
      <c r="AE3" s="30"/>
      <c r="AF3" s="30"/>
      <c r="AG3" s="30"/>
      <c r="AH3" s="30"/>
      <c r="AI3" s="30"/>
      <c r="AJ3" s="30"/>
      <c r="AK3" s="30"/>
      <c r="AL3" s="30"/>
      <c r="AM3" s="30"/>
      <c r="AN3" s="30"/>
      <c r="AO3" s="30"/>
      <c r="AP3" s="30"/>
      <c r="AQ3" s="30"/>
      <c r="AR3" s="30"/>
      <c r="AS3" s="30"/>
      <c r="AT3" s="30"/>
      <c r="AU3" s="30"/>
    </row>
    <row r="4" spans="1:47" ht="29" customHeight="1">
      <c r="A4" s="31"/>
      <c r="B4" s="31"/>
      <c r="C4" s="31"/>
      <c r="D4" s="32"/>
      <c r="E4" s="32"/>
      <c r="F4" s="32"/>
      <c r="G4" s="32"/>
      <c r="H4" s="32"/>
      <c r="I4" s="32"/>
      <c r="J4" s="32"/>
      <c r="K4" s="32"/>
      <c r="L4" s="32"/>
      <c r="M4" s="32"/>
      <c r="N4" s="32"/>
      <c r="O4" s="31"/>
      <c r="P4" s="31"/>
      <c r="Q4" s="32"/>
      <c r="R4" s="33"/>
      <c r="S4" s="34"/>
      <c r="T4" s="82"/>
    </row>
    <row r="5" spans="1:47" s="71" customFormat="1" ht="39" customHeight="1">
      <c r="A5" s="219" t="s">
        <v>2</v>
      </c>
      <c r="B5" s="83" t="s">
        <v>70</v>
      </c>
      <c r="C5" s="84" t="s">
        <v>76</v>
      </c>
      <c r="D5" s="84" t="s">
        <v>77</v>
      </c>
      <c r="E5" s="84" t="s">
        <v>168</v>
      </c>
      <c r="F5" s="84" t="s">
        <v>169</v>
      </c>
      <c r="G5" s="84" t="s">
        <v>170</v>
      </c>
      <c r="H5" s="84" t="s">
        <v>171</v>
      </c>
      <c r="I5" s="84" t="s">
        <v>172</v>
      </c>
      <c r="J5" s="84" t="s">
        <v>173</v>
      </c>
      <c r="K5" s="84" t="s">
        <v>371</v>
      </c>
      <c r="L5" s="84" t="s">
        <v>375</v>
      </c>
      <c r="M5" s="84" t="s">
        <v>374</v>
      </c>
      <c r="N5" s="84" t="s">
        <v>373</v>
      </c>
      <c r="O5" s="84" t="s">
        <v>192</v>
      </c>
      <c r="P5" s="84" t="s">
        <v>78</v>
      </c>
      <c r="Q5" s="84" t="s">
        <v>194</v>
      </c>
      <c r="R5" s="84" t="s">
        <v>73</v>
      </c>
      <c r="S5" s="84" t="s">
        <v>24</v>
      </c>
      <c r="T5" s="68" t="s">
        <v>200</v>
      </c>
      <c r="U5" s="85" t="s">
        <v>84</v>
      </c>
      <c r="V5" s="86" t="s">
        <v>79</v>
      </c>
    </row>
    <row r="6" spans="1:47" ht="16">
      <c r="A6" s="220" t="str">
        <f>Paramétrage!A2</f>
        <v>COU_BB</v>
      </c>
      <c r="B6" s="101">
        <v>43849</v>
      </c>
      <c r="C6" s="102" t="s">
        <v>227</v>
      </c>
      <c r="D6" s="103" t="s">
        <v>228</v>
      </c>
      <c r="E6" s="104" t="s">
        <v>220</v>
      </c>
      <c r="F6" s="104" t="s">
        <v>223</v>
      </c>
      <c r="G6" s="104"/>
      <c r="H6" s="104"/>
      <c r="I6" s="104"/>
      <c r="J6" s="104"/>
      <c r="K6" s="104"/>
      <c r="L6" s="104"/>
      <c r="M6" s="104"/>
      <c r="N6" s="104"/>
      <c r="O6" s="104" t="s">
        <v>177</v>
      </c>
      <c r="P6" s="104" t="s">
        <v>80</v>
      </c>
      <c r="Q6" s="104" t="s">
        <v>193</v>
      </c>
      <c r="R6" s="105" t="s">
        <v>81</v>
      </c>
      <c r="S6" s="35">
        <v>60</v>
      </c>
      <c r="T6" s="107">
        <f t="shared" ref="T6:T69" si="0">IF("ventes"=$R6,$S6,"")</f>
        <v>60</v>
      </c>
      <c r="U6" s="36" t="str">
        <f t="shared" ref="U6:U69" si="1">IF("prestations de services"=$R6,$S6,"")</f>
        <v/>
      </c>
      <c r="V6" s="106"/>
    </row>
    <row r="7" spans="1:47" ht="16">
      <c r="A7" s="221" t="str">
        <f>Paramétrage!A3</f>
        <v>COU_XS_350</v>
      </c>
      <c r="B7" s="101">
        <v>43852</v>
      </c>
      <c r="C7" s="102" t="s">
        <v>229</v>
      </c>
      <c r="D7" s="103" t="s">
        <v>246</v>
      </c>
      <c r="E7" s="104" t="s">
        <v>116</v>
      </c>
      <c r="F7" s="104"/>
      <c r="G7" s="104"/>
      <c r="H7" s="104"/>
      <c r="I7" s="104"/>
      <c r="J7" s="104"/>
      <c r="K7" s="104"/>
      <c r="L7" s="104"/>
      <c r="M7" s="104"/>
      <c r="N7" s="104"/>
      <c r="O7" s="104" t="s">
        <v>177</v>
      </c>
      <c r="P7" s="104" t="s">
        <v>80</v>
      </c>
      <c r="Q7" s="104" t="s">
        <v>193</v>
      </c>
      <c r="R7" s="105" t="s">
        <v>81</v>
      </c>
      <c r="S7" s="35">
        <v>989</v>
      </c>
      <c r="T7" s="107">
        <f t="shared" si="0"/>
        <v>989</v>
      </c>
      <c r="U7" s="36" t="str">
        <f t="shared" si="1"/>
        <v/>
      </c>
      <c r="V7" s="106"/>
    </row>
    <row r="8" spans="1:47" ht="16">
      <c r="A8" s="221" t="str">
        <f>Paramétrage!A4</f>
        <v>COU_S_350</v>
      </c>
      <c r="B8" s="101">
        <v>43859</v>
      </c>
      <c r="C8" s="102" t="s">
        <v>231</v>
      </c>
      <c r="D8" s="103" t="s">
        <v>230</v>
      </c>
      <c r="E8" s="104" t="s">
        <v>118</v>
      </c>
      <c r="F8" s="104"/>
      <c r="G8" s="104"/>
      <c r="H8" s="104"/>
      <c r="I8" s="104"/>
      <c r="J8" s="104"/>
      <c r="K8" s="104"/>
      <c r="L8" s="104"/>
      <c r="M8" s="104"/>
      <c r="N8" s="104"/>
      <c r="O8" s="104" t="s">
        <v>177</v>
      </c>
      <c r="P8" s="104" t="s">
        <v>93</v>
      </c>
      <c r="Q8" s="104" t="s">
        <v>193</v>
      </c>
      <c r="R8" s="105" t="s">
        <v>81</v>
      </c>
      <c r="S8" s="35">
        <v>550</v>
      </c>
      <c r="T8" s="107">
        <f t="shared" si="0"/>
        <v>550</v>
      </c>
      <c r="U8" s="36" t="str">
        <f t="shared" si="1"/>
        <v/>
      </c>
      <c r="V8" s="106"/>
    </row>
    <row r="9" spans="1:47" ht="16">
      <c r="A9" s="221" t="str">
        <f>Paramétrage!A5</f>
        <v>COU_M_350</v>
      </c>
      <c r="B9" s="101">
        <v>43862</v>
      </c>
      <c r="C9" s="102" t="s">
        <v>232</v>
      </c>
      <c r="D9" s="103" t="s">
        <v>233</v>
      </c>
      <c r="E9" s="104"/>
      <c r="F9" s="104"/>
      <c r="G9" s="104"/>
      <c r="H9" s="104"/>
      <c r="I9" s="104"/>
      <c r="J9" s="104"/>
      <c r="K9" s="104"/>
      <c r="L9" s="104"/>
      <c r="M9" s="104"/>
      <c r="N9" s="104"/>
      <c r="O9" s="104" t="s">
        <v>177</v>
      </c>
      <c r="P9" s="104" t="s">
        <v>80</v>
      </c>
      <c r="Q9" s="104" t="s">
        <v>175</v>
      </c>
      <c r="R9" s="105" t="s">
        <v>81</v>
      </c>
      <c r="S9" s="35">
        <v>600</v>
      </c>
      <c r="T9" s="107">
        <f t="shared" si="0"/>
        <v>600</v>
      </c>
      <c r="U9" s="36" t="str">
        <f t="shared" si="1"/>
        <v/>
      </c>
      <c r="V9" s="106"/>
    </row>
    <row r="10" spans="1:47" ht="16">
      <c r="A10" s="221" t="str">
        <f>Paramétrage!A6</f>
        <v>COU_L_350</v>
      </c>
      <c r="B10" s="101">
        <v>43865</v>
      </c>
      <c r="C10" s="102" t="s">
        <v>234</v>
      </c>
      <c r="D10" s="103" t="s">
        <v>235</v>
      </c>
      <c r="E10" s="104"/>
      <c r="F10" s="104"/>
      <c r="G10" s="104"/>
      <c r="H10" s="104"/>
      <c r="I10" s="104"/>
      <c r="J10" s="104"/>
      <c r="K10" s="104"/>
      <c r="L10" s="104"/>
      <c r="M10" s="104"/>
      <c r="N10" s="104"/>
      <c r="O10" s="104" t="s">
        <v>177</v>
      </c>
      <c r="P10" s="104" t="s">
        <v>80</v>
      </c>
      <c r="Q10" s="104" t="s">
        <v>175</v>
      </c>
      <c r="R10" s="105" t="s">
        <v>81</v>
      </c>
      <c r="S10" s="35">
        <v>718</v>
      </c>
      <c r="T10" s="107">
        <f t="shared" si="0"/>
        <v>718</v>
      </c>
      <c r="U10" s="36" t="str">
        <f t="shared" si="1"/>
        <v/>
      </c>
      <c r="V10" s="106"/>
    </row>
    <row r="11" spans="1:47" ht="16">
      <c r="A11" s="221" t="str">
        <f>Paramétrage!A7</f>
        <v>COU_XL_350</v>
      </c>
      <c r="B11" s="101">
        <v>43862</v>
      </c>
      <c r="C11" s="102" t="s">
        <v>231</v>
      </c>
      <c r="D11" s="103" t="s">
        <v>236</v>
      </c>
      <c r="E11" s="104" t="s">
        <v>225</v>
      </c>
      <c r="F11" s="104"/>
      <c r="G11" s="104"/>
      <c r="H11" s="104"/>
      <c r="I11" s="104"/>
      <c r="J11" s="104"/>
      <c r="K11" s="104"/>
      <c r="L11" s="104"/>
      <c r="M11" s="104"/>
      <c r="N11" s="104"/>
      <c r="O11" s="104" t="s">
        <v>177</v>
      </c>
      <c r="P11" s="104" t="s">
        <v>80</v>
      </c>
      <c r="Q11" s="104" t="s">
        <v>193</v>
      </c>
      <c r="R11" s="105" t="s">
        <v>81</v>
      </c>
      <c r="S11" s="35">
        <v>80</v>
      </c>
      <c r="T11" s="107">
        <f t="shared" si="0"/>
        <v>80</v>
      </c>
      <c r="U11" s="36" t="str">
        <f t="shared" si="1"/>
        <v/>
      </c>
      <c r="V11" s="106"/>
    </row>
    <row r="12" spans="1:47" ht="16">
      <c r="A12" s="221" t="str">
        <f>Paramétrage!A8</f>
        <v>COU_XS_500</v>
      </c>
      <c r="B12" s="101">
        <v>43869</v>
      </c>
      <c r="C12" s="102" t="s">
        <v>231</v>
      </c>
      <c r="D12" s="103"/>
      <c r="E12" s="104" t="s">
        <v>207</v>
      </c>
      <c r="F12" s="104"/>
      <c r="G12" s="104"/>
      <c r="H12" s="104"/>
      <c r="I12" s="104"/>
      <c r="J12" s="104"/>
      <c r="K12" s="104"/>
      <c r="L12" s="104"/>
      <c r="M12" s="104"/>
      <c r="N12" s="104"/>
      <c r="O12" s="104" t="s">
        <v>204</v>
      </c>
      <c r="P12" s="104" t="s">
        <v>96</v>
      </c>
      <c r="Q12" s="104" t="s">
        <v>193</v>
      </c>
      <c r="R12" s="105" t="s">
        <v>81</v>
      </c>
      <c r="S12" s="35">
        <v>13</v>
      </c>
      <c r="T12" s="107">
        <f t="shared" si="0"/>
        <v>13</v>
      </c>
      <c r="U12" s="36" t="str">
        <f t="shared" si="1"/>
        <v/>
      </c>
      <c r="V12" s="106"/>
    </row>
    <row r="13" spans="1:47" ht="16">
      <c r="A13" s="221" t="str">
        <f>Paramétrage!A9</f>
        <v>COU_S_500</v>
      </c>
      <c r="B13" s="101">
        <v>43869</v>
      </c>
      <c r="C13" s="102" t="s">
        <v>231</v>
      </c>
      <c r="D13" s="103"/>
      <c r="E13" s="104" t="s">
        <v>220</v>
      </c>
      <c r="F13" s="104" t="s">
        <v>223</v>
      </c>
      <c r="G13" s="104"/>
      <c r="H13" s="104"/>
      <c r="I13" s="104"/>
      <c r="J13" s="104"/>
      <c r="K13" s="104"/>
      <c r="L13" s="104"/>
      <c r="M13" s="104"/>
      <c r="N13" s="104"/>
      <c r="O13" s="104" t="s">
        <v>204</v>
      </c>
      <c r="P13" s="104" t="s">
        <v>96</v>
      </c>
      <c r="Q13" s="104" t="s">
        <v>193</v>
      </c>
      <c r="R13" s="105" t="s">
        <v>81</v>
      </c>
      <c r="S13" s="35">
        <v>70</v>
      </c>
      <c r="T13" s="107">
        <f t="shared" si="0"/>
        <v>70</v>
      </c>
      <c r="U13" s="36" t="str">
        <f t="shared" si="1"/>
        <v/>
      </c>
      <c r="V13" s="106"/>
    </row>
    <row r="14" spans="1:47" ht="16">
      <c r="A14" s="221" t="str">
        <f>Paramétrage!A10</f>
        <v>COU_M_500</v>
      </c>
      <c r="B14" s="101">
        <v>43869</v>
      </c>
      <c r="C14" s="102" t="s">
        <v>237</v>
      </c>
      <c r="D14" s="103" t="s">
        <v>238</v>
      </c>
      <c r="E14" s="104" t="s">
        <v>145</v>
      </c>
      <c r="F14" s="104" t="s">
        <v>207</v>
      </c>
      <c r="G14" s="104"/>
      <c r="H14" s="104"/>
      <c r="I14" s="104"/>
      <c r="J14" s="104"/>
      <c r="K14" s="104"/>
      <c r="L14" s="104"/>
      <c r="M14" s="104"/>
      <c r="N14" s="104"/>
      <c r="O14" s="104" t="s">
        <v>204</v>
      </c>
      <c r="P14" s="104" t="s">
        <v>96</v>
      </c>
      <c r="Q14" s="104" t="s">
        <v>193</v>
      </c>
      <c r="R14" s="105" t="s">
        <v>81</v>
      </c>
      <c r="S14" s="35">
        <v>132</v>
      </c>
      <c r="T14" s="107">
        <f t="shared" si="0"/>
        <v>132</v>
      </c>
      <c r="U14" s="36" t="str">
        <f t="shared" si="1"/>
        <v/>
      </c>
      <c r="V14" s="106"/>
    </row>
    <row r="15" spans="1:47" ht="16">
      <c r="A15" s="221" t="str">
        <f>Paramétrage!A11</f>
        <v>COU_L_500</v>
      </c>
      <c r="B15" s="101">
        <v>43870</v>
      </c>
      <c r="C15" s="102" t="s">
        <v>231</v>
      </c>
      <c r="D15" s="103"/>
      <c r="E15" s="104" t="s">
        <v>208</v>
      </c>
      <c r="F15" s="104"/>
      <c r="G15" s="104"/>
      <c r="H15" s="104"/>
      <c r="I15" s="104"/>
      <c r="J15" s="104"/>
      <c r="K15" s="104"/>
      <c r="L15" s="104"/>
      <c r="M15" s="104"/>
      <c r="N15" s="104"/>
      <c r="O15" s="104" t="s">
        <v>204</v>
      </c>
      <c r="P15" s="104" t="s">
        <v>96</v>
      </c>
      <c r="Q15" s="104" t="s">
        <v>193</v>
      </c>
      <c r="R15" s="105" t="s">
        <v>81</v>
      </c>
      <c r="S15" s="35">
        <v>15</v>
      </c>
      <c r="T15" s="107">
        <f t="shared" si="0"/>
        <v>15</v>
      </c>
      <c r="U15" s="36" t="str">
        <f t="shared" si="1"/>
        <v/>
      </c>
      <c r="V15" s="106"/>
    </row>
    <row r="16" spans="1:47" ht="16">
      <c r="A16" s="221" t="str">
        <f>Paramétrage!A12</f>
        <v>COU_XL_500</v>
      </c>
      <c r="B16" s="101">
        <v>43870</v>
      </c>
      <c r="C16" s="102" t="s">
        <v>231</v>
      </c>
      <c r="D16" s="103"/>
      <c r="E16" s="104" t="s">
        <v>146</v>
      </c>
      <c r="F16" s="104"/>
      <c r="G16" s="104"/>
      <c r="H16" s="104"/>
      <c r="I16" s="104"/>
      <c r="J16" s="104"/>
      <c r="K16" s="104"/>
      <c r="L16" s="104"/>
      <c r="M16" s="104"/>
      <c r="N16" s="104"/>
      <c r="O16" s="104" t="s">
        <v>204</v>
      </c>
      <c r="P16" s="104" t="s">
        <v>96</v>
      </c>
      <c r="Q16" s="104" t="s">
        <v>193</v>
      </c>
      <c r="R16" s="105" t="s">
        <v>81</v>
      </c>
      <c r="S16" s="35">
        <v>85</v>
      </c>
      <c r="T16" s="107">
        <f t="shared" si="0"/>
        <v>85</v>
      </c>
      <c r="U16" s="36" t="str">
        <f t="shared" si="1"/>
        <v/>
      </c>
      <c r="V16" s="106"/>
    </row>
    <row r="17" spans="1:22" ht="16">
      <c r="A17" s="221" t="str">
        <f>Paramétrage!A13</f>
        <v>CO_PO</v>
      </c>
      <c r="B17" s="101">
        <v>43871</v>
      </c>
      <c r="C17" s="102" t="s">
        <v>231</v>
      </c>
      <c r="D17" s="103"/>
      <c r="E17" s="104" t="s">
        <v>208</v>
      </c>
      <c r="F17" s="104"/>
      <c r="G17" s="104"/>
      <c r="H17" s="104"/>
      <c r="I17" s="104"/>
      <c r="J17" s="104"/>
      <c r="K17" s="104"/>
      <c r="L17" s="104"/>
      <c r="M17" s="104"/>
      <c r="N17" s="104"/>
      <c r="O17" s="104" t="s">
        <v>204</v>
      </c>
      <c r="P17" s="104" t="s">
        <v>96</v>
      </c>
      <c r="Q17" s="104" t="s">
        <v>193</v>
      </c>
      <c r="R17" s="105" t="s">
        <v>81</v>
      </c>
      <c r="S17" s="35">
        <v>13</v>
      </c>
      <c r="T17" s="107">
        <f t="shared" si="0"/>
        <v>13</v>
      </c>
      <c r="U17" s="36" t="str">
        <f t="shared" si="1"/>
        <v/>
      </c>
      <c r="V17" s="106"/>
    </row>
    <row r="18" spans="1:22" ht="16">
      <c r="A18" s="221" t="str">
        <f>Paramétrage!A14</f>
        <v>SUR_BB</v>
      </c>
      <c r="B18" s="101">
        <v>43873</v>
      </c>
      <c r="C18" s="102" t="s">
        <v>231</v>
      </c>
      <c r="D18" s="103" t="s">
        <v>239</v>
      </c>
      <c r="E18" s="104" t="s">
        <v>220</v>
      </c>
      <c r="F18" s="104"/>
      <c r="G18" s="104"/>
      <c r="H18" s="104"/>
      <c r="I18" s="104"/>
      <c r="J18" s="104"/>
      <c r="K18" s="104"/>
      <c r="L18" s="104"/>
      <c r="M18" s="104"/>
      <c r="N18" s="104"/>
      <c r="O18" s="104" t="s">
        <v>204</v>
      </c>
      <c r="P18" s="104" t="s">
        <v>80</v>
      </c>
      <c r="Q18" s="104" t="s">
        <v>193</v>
      </c>
      <c r="R18" s="105" t="s">
        <v>81</v>
      </c>
      <c r="S18" s="35">
        <v>55</v>
      </c>
      <c r="T18" s="107">
        <f t="shared" si="0"/>
        <v>55</v>
      </c>
      <c r="U18" s="36" t="str">
        <f t="shared" si="1"/>
        <v/>
      </c>
      <c r="V18" s="106"/>
    </row>
    <row r="19" spans="1:22" ht="16">
      <c r="A19" s="221" t="str">
        <f>Paramétrage!A15</f>
        <v>SUR_XS_190</v>
      </c>
      <c r="B19" s="101">
        <v>43873</v>
      </c>
      <c r="C19" s="102" t="s">
        <v>231</v>
      </c>
      <c r="D19" s="103" t="s">
        <v>251</v>
      </c>
      <c r="E19" s="104" t="s">
        <v>218</v>
      </c>
      <c r="F19" s="104"/>
      <c r="G19" s="104"/>
      <c r="H19" s="104"/>
      <c r="I19" s="104"/>
      <c r="J19" s="104"/>
      <c r="K19" s="104"/>
      <c r="L19" s="104"/>
      <c r="M19" s="104"/>
      <c r="N19" s="104"/>
      <c r="O19" s="104" t="s">
        <v>204</v>
      </c>
      <c r="P19" s="104" t="s">
        <v>80</v>
      </c>
      <c r="Q19" s="104" t="s">
        <v>193</v>
      </c>
      <c r="R19" s="105" t="s">
        <v>81</v>
      </c>
      <c r="S19" s="35">
        <v>79</v>
      </c>
      <c r="T19" s="107">
        <f t="shared" si="0"/>
        <v>79</v>
      </c>
      <c r="U19" s="36" t="str">
        <f t="shared" si="1"/>
        <v/>
      </c>
      <c r="V19" s="106"/>
    </row>
    <row r="20" spans="1:22" ht="16">
      <c r="A20" s="221" t="str">
        <f>Paramétrage!A16</f>
        <v>SUR_XS_200</v>
      </c>
      <c r="B20" s="101">
        <v>43873</v>
      </c>
      <c r="C20" s="102" t="s">
        <v>231</v>
      </c>
      <c r="D20" s="103" t="s">
        <v>240</v>
      </c>
      <c r="E20" s="104" t="s">
        <v>146</v>
      </c>
      <c r="F20" s="104" t="s">
        <v>207</v>
      </c>
      <c r="G20" s="104"/>
      <c r="H20" s="104"/>
      <c r="I20" s="104"/>
      <c r="J20" s="104"/>
      <c r="K20" s="104"/>
      <c r="L20" s="104"/>
      <c r="M20" s="104"/>
      <c r="N20" s="104"/>
      <c r="O20" s="104" t="s">
        <v>204</v>
      </c>
      <c r="P20" s="104" t="s">
        <v>80</v>
      </c>
      <c r="Q20" s="104" t="s">
        <v>193</v>
      </c>
      <c r="R20" s="105" t="s">
        <v>81</v>
      </c>
      <c r="S20" s="35">
        <v>98</v>
      </c>
      <c r="T20" s="107">
        <f t="shared" si="0"/>
        <v>98</v>
      </c>
      <c r="U20" s="36" t="str">
        <f t="shared" si="1"/>
        <v/>
      </c>
      <c r="V20" s="106"/>
    </row>
    <row r="21" spans="1:22" ht="16">
      <c r="A21" s="221" t="str">
        <f>Paramétrage!A17</f>
        <v>SUR_S_190</v>
      </c>
      <c r="B21" s="101">
        <v>43873</v>
      </c>
      <c r="C21" s="102" t="s">
        <v>231</v>
      </c>
      <c r="D21" s="103" t="s">
        <v>250</v>
      </c>
      <c r="E21" s="104" t="s">
        <v>148</v>
      </c>
      <c r="F21" s="104" t="s">
        <v>148</v>
      </c>
      <c r="G21" s="104"/>
      <c r="H21" s="104"/>
      <c r="I21" s="104"/>
      <c r="J21" s="104"/>
      <c r="K21" s="104"/>
      <c r="L21" s="104"/>
      <c r="M21" s="104"/>
      <c r="N21" s="104"/>
      <c r="O21" s="104" t="s">
        <v>204</v>
      </c>
      <c r="P21" s="104" t="s">
        <v>80</v>
      </c>
      <c r="Q21" s="104" t="s">
        <v>193</v>
      </c>
      <c r="R21" s="105" t="s">
        <v>81</v>
      </c>
      <c r="S21" s="35">
        <v>50</v>
      </c>
      <c r="T21" s="107">
        <f t="shared" si="0"/>
        <v>50</v>
      </c>
      <c r="U21" s="36" t="str">
        <f t="shared" si="1"/>
        <v/>
      </c>
      <c r="V21" s="106"/>
    </row>
    <row r="22" spans="1:22" ht="16">
      <c r="A22" s="221" t="str">
        <f>Paramétrage!A18</f>
        <v>SUR_S_200</v>
      </c>
      <c r="B22" s="101">
        <v>43873</v>
      </c>
      <c r="C22" s="102" t="s">
        <v>231</v>
      </c>
      <c r="D22" s="103" t="s">
        <v>241</v>
      </c>
      <c r="E22" s="104" t="s">
        <v>207</v>
      </c>
      <c r="F22" s="104" t="s">
        <v>207</v>
      </c>
      <c r="G22" s="104" t="s">
        <v>207</v>
      </c>
      <c r="H22" s="104" t="s">
        <v>166</v>
      </c>
      <c r="I22" s="104" t="s">
        <v>208</v>
      </c>
      <c r="J22" s="104" t="s">
        <v>208</v>
      </c>
      <c r="K22" s="104"/>
      <c r="L22" s="104"/>
      <c r="M22" s="104"/>
      <c r="N22" s="104"/>
      <c r="O22" s="104" t="s">
        <v>204</v>
      </c>
      <c r="P22" s="104" t="s">
        <v>97</v>
      </c>
      <c r="Q22" s="104" t="s">
        <v>193</v>
      </c>
      <c r="R22" s="105" t="s">
        <v>81</v>
      </c>
      <c r="S22" s="35">
        <v>96</v>
      </c>
      <c r="T22" s="107">
        <f t="shared" si="0"/>
        <v>96</v>
      </c>
      <c r="U22" s="36" t="str">
        <f t="shared" si="1"/>
        <v/>
      </c>
      <c r="V22" s="106" t="s">
        <v>276</v>
      </c>
    </row>
    <row r="23" spans="1:22" ht="16">
      <c r="A23" s="221" t="str">
        <f>Paramétrage!A19</f>
        <v>SUR_M_190</v>
      </c>
      <c r="B23" s="101">
        <v>43881</v>
      </c>
      <c r="C23" s="102" t="s">
        <v>231</v>
      </c>
      <c r="D23" s="103" t="s">
        <v>242</v>
      </c>
      <c r="E23" s="104" t="s">
        <v>218</v>
      </c>
      <c r="F23" s="104" t="s">
        <v>140</v>
      </c>
      <c r="G23" s="104"/>
      <c r="H23" s="104"/>
      <c r="I23" s="104"/>
      <c r="J23" s="104"/>
      <c r="K23" s="104"/>
      <c r="L23" s="104"/>
      <c r="M23" s="104"/>
      <c r="N23" s="104"/>
      <c r="O23" s="104" t="s">
        <v>177</v>
      </c>
      <c r="P23" s="104" t="s">
        <v>80</v>
      </c>
      <c r="Q23" s="104" t="s">
        <v>193</v>
      </c>
      <c r="R23" s="105" t="s">
        <v>81</v>
      </c>
      <c r="S23" s="35">
        <v>180</v>
      </c>
      <c r="T23" s="107">
        <f t="shared" si="0"/>
        <v>180</v>
      </c>
      <c r="U23" s="36" t="str">
        <f t="shared" si="1"/>
        <v/>
      </c>
      <c r="V23" s="106"/>
    </row>
    <row r="24" spans="1:22" ht="16">
      <c r="A24" s="221" t="str">
        <f>Paramétrage!A20</f>
        <v>SUR_M_200</v>
      </c>
      <c r="B24" s="101">
        <v>43881</v>
      </c>
      <c r="C24" s="102" t="s">
        <v>243</v>
      </c>
      <c r="D24" s="103" t="s">
        <v>246</v>
      </c>
      <c r="E24" s="104" t="s">
        <v>133</v>
      </c>
      <c r="F24" s="104"/>
      <c r="G24" s="104"/>
      <c r="H24" s="104"/>
      <c r="I24" s="104"/>
      <c r="J24" s="104"/>
      <c r="K24" s="104"/>
      <c r="L24" s="104"/>
      <c r="M24" s="104"/>
      <c r="N24" s="104"/>
      <c r="O24" s="104" t="s">
        <v>177</v>
      </c>
      <c r="P24" s="104" t="s">
        <v>80</v>
      </c>
      <c r="Q24" s="104" t="s">
        <v>193</v>
      </c>
      <c r="R24" s="105" t="s">
        <v>81</v>
      </c>
      <c r="S24" s="35">
        <v>620</v>
      </c>
      <c r="T24" s="107">
        <f t="shared" si="0"/>
        <v>620</v>
      </c>
      <c r="U24" s="36" t="str">
        <f t="shared" si="1"/>
        <v/>
      </c>
      <c r="V24" s="106"/>
    </row>
    <row r="25" spans="1:22" ht="16">
      <c r="A25" s="221" t="str">
        <f>Paramétrage!A21</f>
        <v>SUR_L_190</v>
      </c>
      <c r="B25" s="101">
        <v>43881</v>
      </c>
      <c r="C25" s="102" t="s">
        <v>234</v>
      </c>
      <c r="D25" s="103" t="s">
        <v>235</v>
      </c>
      <c r="E25" s="104" t="s">
        <v>121</v>
      </c>
      <c r="F25" s="104" t="s">
        <v>140</v>
      </c>
      <c r="G25" s="104" t="s">
        <v>140</v>
      </c>
      <c r="H25" s="104"/>
      <c r="I25" s="104"/>
      <c r="J25" s="104"/>
      <c r="K25" s="104"/>
      <c r="L25" s="104"/>
      <c r="M25" s="104"/>
      <c r="N25" s="104"/>
      <c r="O25" s="104" t="s">
        <v>177</v>
      </c>
      <c r="P25" s="104" t="s">
        <v>80</v>
      </c>
      <c r="Q25" s="104" t="s">
        <v>174</v>
      </c>
      <c r="R25" s="105" t="s">
        <v>81</v>
      </c>
      <c r="S25" s="35">
        <v>700</v>
      </c>
      <c r="T25" s="107">
        <f t="shared" si="0"/>
        <v>700</v>
      </c>
      <c r="U25" s="36" t="str">
        <f t="shared" si="1"/>
        <v/>
      </c>
      <c r="V25" s="106"/>
    </row>
    <row r="26" spans="1:22" ht="16">
      <c r="A26" s="221" t="str">
        <f>Paramétrage!A22</f>
        <v>SUR_L_200</v>
      </c>
      <c r="B26" s="101">
        <v>43888</v>
      </c>
      <c r="C26" s="102" t="s">
        <v>244</v>
      </c>
      <c r="D26" s="103" t="s">
        <v>245</v>
      </c>
      <c r="E26" s="104"/>
      <c r="F26" s="104"/>
      <c r="G26" s="104"/>
      <c r="H26" s="104"/>
      <c r="I26" s="104"/>
      <c r="J26" s="104"/>
      <c r="K26" s="104"/>
      <c r="L26" s="104"/>
      <c r="M26" s="104"/>
      <c r="N26" s="104"/>
      <c r="O26" s="104" t="s">
        <v>177</v>
      </c>
      <c r="P26" s="104" t="s">
        <v>93</v>
      </c>
      <c r="Q26" s="104" t="s">
        <v>175</v>
      </c>
      <c r="R26" s="105" t="s">
        <v>81</v>
      </c>
      <c r="S26" s="35">
        <v>433</v>
      </c>
      <c r="T26" s="107">
        <f t="shared" si="0"/>
        <v>433</v>
      </c>
      <c r="U26" s="36" t="str">
        <f t="shared" si="1"/>
        <v/>
      </c>
      <c r="V26" s="106"/>
    </row>
    <row r="27" spans="1:22" ht="16">
      <c r="A27" s="221" t="str">
        <f>Paramétrage!A23</f>
        <v>SUR_XL_200</v>
      </c>
      <c r="B27" s="101">
        <v>43893</v>
      </c>
      <c r="C27" s="102" t="s">
        <v>232</v>
      </c>
      <c r="D27" s="103" t="s">
        <v>233</v>
      </c>
      <c r="E27" s="104" t="s">
        <v>121</v>
      </c>
      <c r="F27" s="104"/>
      <c r="G27" s="104"/>
      <c r="H27" s="104"/>
      <c r="I27" s="104"/>
      <c r="J27" s="104"/>
      <c r="K27" s="104"/>
      <c r="L27" s="104"/>
      <c r="M27" s="104"/>
      <c r="N27" s="104"/>
      <c r="O27" s="104" t="s">
        <v>177</v>
      </c>
      <c r="P27" s="104" t="s">
        <v>80</v>
      </c>
      <c r="Q27" s="104" t="s">
        <v>174</v>
      </c>
      <c r="R27" s="105" t="s">
        <v>81</v>
      </c>
      <c r="S27" s="35">
        <v>600</v>
      </c>
      <c r="T27" s="107">
        <f t="shared" si="0"/>
        <v>600</v>
      </c>
      <c r="U27" s="36" t="str">
        <f t="shared" si="1"/>
        <v/>
      </c>
      <c r="V27" s="106"/>
    </row>
    <row r="28" spans="1:22" ht="16">
      <c r="A28" s="221" t="str">
        <f>Paramétrage!A24</f>
        <v>O_LU_S</v>
      </c>
      <c r="B28" s="101">
        <v>43893</v>
      </c>
      <c r="C28" s="102" t="s">
        <v>247</v>
      </c>
      <c r="D28" s="103" t="s">
        <v>248</v>
      </c>
      <c r="E28" s="104" t="s">
        <v>146</v>
      </c>
      <c r="F28" s="104"/>
      <c r="G28" s="104"/>
      <c r="H28" s="104"/>
      <c r="I28" s="104"/>
      <c r="J28" s="104"/>
      <c r="K28" s="104"/>
      <c r="L28" s="104"/>
      <c r="M28" s="104"/>
      <c r="N28" s="104"/>
      <c r="O28" s="104" t="s">
        <v>177</v>
      </c>
      <c r="P28" s="104" t="s">
        <v>80</v>
      </c>
      <c r="Q28" s="104" t="s">
        <v>193</v>
      </c>
      <c r="R28" s="105" t="s">
        <v>81</v>
      </c>
      <c r="S28" s="35">
        <v>85</v>
      </c>
      <c r="T28" s="107">
        <f t="shared" si="0"/>
        <v>85</v>
      </c>
      <c r="U28" s="36" t="str">
        <f t="shared" si="1"/>
        <v/>
      </c>
      <c r="V28" s="106"/>
    </row>
    <row r="29" spans="1:22" s="131" customFormat="1" ht="17" thickBot="1">
      <c r="A29" s="221" t="str">
        <f>Paramétrage!A25</f>
        <v>O_LU_M</v>
      </c>
      <c r="B29" s="122">
        <v>43903</v>
      </c>
      <c r="C29" s="123" t="s">
        <v>231</v>
      </c>
      <c r="D29" s="124" t="s">
        <v>249</v>
      </c>
      <c r="E29" s="125" t="s">
        <v>220</v>
      </c>
      <c r="F29" s="125" t="s">
        <v>223</v>
      </c>
      <c r="G29" s="125"/>
      <c r="H29" s="125"/>
      <c r="I29" s="125"/>
      <c r="J29" s="125"/>
      <c r="K29" s="125"/>
      <c r="L29" s="125"/>
      <c r="M29" s="125"/>
      <c r="N29" s="125"/>
      <c r="O29" s="125" t="s">
        <v>177</v>
      </c>
      <c r="P29" s="125" t="s">
        <v>80</v>
      </c>
      <c r="Q29" s="125" t="s">
        <v>193</v>
      </c>
      <c r="R29" s="126" t="s">
        <v>81</v>
      </c>
      <c r="S29" s="127">
        <v>65</v>
      </c>
      <c r="T29" s="128">
        <f t="shared" si="0"/>
        <v>65</v>
      </c>
      <c r="U29" s="129" t="str">
        <f t="shared" si="1"/>
        <v/>
      </c>
      <c r="V29" s="130"/>
    </row>
    <row r="30" spans="1:22" ht="16">
      <c r="A30" s="221" t="str">
        <f>Paramétrage!A26</f>
        <v>O_LU_L</v>
      </c>
      <c r="B30" s="113">
        <v>43970</v>
      </c>
      <c r="C30" s="114" t="s">
        <v>252</v>
      </c>
      <c r="D30" s="115" t="s">
        <v>253</v>
      </c>
      <c r="E30" s="116"/>
      <c r="F30" s="116"/>
      <c r="G30" s="116"/>
      <c r="H30" s="116"/>
      <c r="I30" s="116"/>
      <c r="J30" s="116"/>
      <c r="K30" s="116"/>
      <c r="L30" s="116"/>
      <c r="M30" s="116"/>
      <c r="N30" s="116"/>
      <c r="O30" s="116" t="s">
        <v>177</v>
      </c>
      <c r="P30" s="116" t="s">
        <v>93</v>
      </c>
      <c r="Q30" s="116" t="s">
        <v>175</v>
      </c>
      <c r="R30" s="117" t="s">
        <v>81</v>
      </c>
      <c r="S30" s="118">
        <v>114</v>
      </c>
      <c r="T30" s="119">
        <f t="shared" si="0"/>
        <v>114</v>
      </c>
      <c r="U30" s="120"/>
      <c r="V30" s="121"/>
    </row>
    <row r="31" spans="1:22" ht="16">
      <c r="A31" s="221" t="str">
        <f>Paramétrage!A27</f>
        <v>O_LU_XL</v>
      </c>
      <c r="B31" s="101">
        <v>43978</v>
      </c>
      <c r="C31" s="102" t="s">
        <v>244</v>
      </c>
      <c r="D31" s="103" t="s">
        <v>245</v>
      </c>
      <c r="E31" s="104" t="s">
        <v>121</v>
      </c>
      <c r="F31" s="104"/>
      <c r="G31" s="104"/>
      <c r="H31" s="104"/>
      <c r="I31" s="104"/>
      <c r="J31" s="104"/>
      <c r="K31" s="104"/>
      <c r="L31" s="104"/>
      <c r="M31" s="104"/>
      <c r="N31" s="104"/>
      <c r="O31" s="104" t="s">
        <v>177</v>
      </c>
      <c r="P31" s="104" t="s">
        <v>93</v>
      </c>
      <c r="Q31" s="104" t="s">
        <v>174</v>
      </c>
      <c r="R31" s="105" t="s">
        <v>81</v>
      </c>
      <c r="S31" s="35">
        <v>866</v>
      </c>
      <c r="T31" s="107">
        <f t="shared" si="0"/>
        <v>866</v>
      </c>
      <c r="U31" s="36" t="str">
        <f t="shared" si="1"/>
        <v/>
      </c>
      <c r="V31" s="106"/>
    </row>
    <row r="32" spans="1:22" ht="16">
      <c r="A32" s="221" t="str">
        <f>Paramétrage!A28</f>
        <v>O_ET_S</v>
      </c>
      <c r="B32" s="101">
        <v>43979</v>
      </c>
      <c r="C32" s="102" t="s">
        <v>254</v>
      </c>
      <c r="D32" s="103" t="s">
        <v>255</v>
      </c>
      <c r="E32" s="104" t="s">
        <v>218</v>
      </c>
      <c r="F32" s="104"/>
      <c r="G32" s="104"/>
      <c r="H32" s="104"/>
      <c r="I32" s="104"/>
      <c r="J32" s="104"/>
      <c r="K32" s="104"/>
      <c r="L32" s="104"/>
      <c r="M32" s="104"/>
      <c r="N32" s="104"/>
      <c r="O32" s="104" t="s">
        <v>177</v>
      </c>
      <c r="P32" s="104" t="s">
        <v>93</v>
      </c>
      <c r="Q32" s="104" t="s">
        <v>193</v>
      </c>
      <c r="R32" s="105" t="s">
        <v>81</v>
      </c>
      <c r="S32" s="35">
        <v>79</v>
      </c>
      <c r="T32" s="107">
        <f t="shared" si="0"/>
        <v>79</v>
      </c>
      <c r="U32" s="36" t="str">
        <f t="shared" si="1"/>
        <v/>
      </c>
      <c r="V32" s="106"/>
    </row>
    <row r="33" spans="1:22" ht="16">
      <c r="A33" s="221" t="str">
        <f>Paramétrage!A29</f>
        <v>O_ET_M</v>
      </c>
      <c r="B33" s="101">
        <v>43986</v>
      </c>
      <c r="C33" s="102" t="s">
        <v>231</v>
      </c>
      <c r="D33" s="103" t="s">
        <v>256</v>
      </c>
      <c r="E33" s="104" t="s">
        <v>137</v>
      </c>
      <c r="F33" s="104"/>
      <c r="G33" s="104"/>
      <c r="H33" s="104"/>
      <c r="I33" s="104"/>
      <c r="J33" s="104"/>
      <c r="K33" s="104"/>
      <c r="L33" s="104"/>
      <c r="M33" s="104"/>
      <c r="N33" s="104"/>
      <c r="O33" s="104" t="s">
        <v>177</v>
      </c>
      <c r="P33" s="104" t="s">
        <v>80</v>
      </c>
      <c r="Q33" s="104" t="s">
        <v>193</v>
      </c>
      <c r="R33" s="105" t="s">
        <v>81</v>
      </c>
      <c r="S33" s="35">
        <v>890</v>
      </c>
      <c r="T33" s="107">
        <f t="shared" si="0"/>
        <v>890</v>
      </c>
      <c r="U33" s="36" t="str">
        <f t="shared" si="1"/>
        <v/>
      </c>
      <c r="V33" s="106"/>
    </row>
    <row r="34" spans="1:22" ht="16">
      <c r="A34" s="221" t="str">
        <f>Paramétrage!A30</f>
        <v>O_ET_L</v>
      </c>
      <c r="B34" s="101">
        <v>43987</v>
      </c>
      <c r="C34" s="102" t="s">
        <v>252</v>
      </c>
      <c r="D34" s="103" t="s">
        <v>253</v>
      </c>
      <c r="E34" s="104"/>
      <c r="F34" s="104"/>
      <c r="G34" s="104"/>
      <c r="H34" s="104"/>
      <c r="I34" s="104"/>
      <c r="J34" s="104"/>
      <c r="K34" s="104"/>
      <c r="L34" s="104"/>
      <c r="M34" s="104"/>
      <c r="N34" s="104"/>
      <c r="O34" s="104" t="s">
        <v>177</v>
      </c>
      <c r="P34" s="104" t="s">
        <v>93</v>
      </c>
      <c r="Q34" s="104" t="s">
        <v>175</v>
      </c>
      <c r="R34" s="105" t="s">
        <v>81</v>
      </c>
      <c r="S34" s="35">
        <v>114</v>
      </c>
      <c r="T34" s="107">
        <f t="shared" si="0"/>
        <v>114</v>
      </c>
      <c r="U34" s="36" t="str">
        <f t="shared" si="1"/>
        <v/>
      </c>
      <c r="V34" s="106"/>
    </row>
    <row r="35" spans="1:22" ht="16">
      <c r="A35" s="221" t="str">
        <f>Paramétrage!A31</f>
        <v>O_ET_XL</v>
      </c>
      <c r="B35" s="101">
        <v>43991</v>
      </c>
      <c r="C35" s="102" t="s">
        <v>257</v>
      </c>
      <c r="D35" s="103" t="s">
        <v>258</v>
      </c>
      <c r="E35" s="104" t="s">
        <v>146</v>
      </c>
      <c r="F35" s="104" t="s">
        <v>148</v>
      </c>
      <c r="G35" s="104"/>
      <c r="H35" s="104"/>
      <c r="I35" s="104"/>
      <c r="J35" s="104"/>
      <c r="K35" s="104"/>
      <c r="L35" s="104"/>
      <c r="M35" s="104"/>
      <c r="N35" s="104"/>
      <c r="O35" s="104" t="s">
        <v>282</v>
      </c>
      <c r="P35" s="104" t="s">
        <v>93</v>
      </c>
      <c r="Q35" s="104" t="s">
        <v>193</v>
      </c>
      <c r="R35" s="105" t="s">
        <v>81</v>
      </c>
      <c r="S35" s="35">
        <v>110</v>
      </c>
      <c r="T35" s="107">
        <f t="shared" si="0"/>
        <v>110</v>
      </c>
      <c r="U35" s="36" t="str">
        <f t="shared" si="1"/>
        <v/>
      </c>
      <c r="V35" s="106"/>
    </row>
    <row r="36" spans="1:22" ht="16">
      <c r="A36" s="221" t="str">
        <f>Paramétrage!A32</f>
        <v>O_EP_S</v>
      </c>
      <c r="B36" s="101">
        <v>43992</v>
      </c>
      <c r="C36" s="102" t="s">
        <v>231</v>
      </c>
      <c r="D36" s="103" t="s">
        <v>259</v>
      </c>
      <c r="E36" s="104" t="s">
        <v>207</v>
      </c>
      <c r="F36" s="104" t="s">
        <v>166</v>
      </c>
      <c r="G36" s="104"/>
      <c r="H36" s="104"/>
      <c r="I36" s="104"/>
      <c r="J36" s="104"/>
      <c r="K36" s="104"/>
      <c r="L36" s="104"/>
      <c r="M36" s="104"/>
      <c r="N36" s="104"/>
      <c r="O36" s="104" t="s">
        <v>180</v>
      </c>
      <c r="P36" s="104" t="s">
        <v>93</v>
      </c>
      <c r="Q36" s="104" t="s">
        <v>193</v>
      </c>
      <c r="R36" s="105" t="s">
        <v>81</v>
      </c>
      <c r="S36" s="35">
        <v>31</v>
      </c>
      <c r="T36" s="107">
        <f t="shared" si="0"/>
        <v>31</v>
      </c>
      <c r="U36" s="36" t="str">
        <f t="shared" si="1"/>
        <v/>
      </c>
      <c r="V36" s="106"/>
    </row>
    <row r="37" spans="1:22" s="131" customFormat="1" ht="17" thickBot="1">
      <c r="A37" s="221" t="str">
        <f>Paramétrage!A33</f>
        <v>O_MI_S</v>
      </c>
      <c r="B37" s="122">
        <v>44004</v>
      </c>
      <c r="C37" s="123" t="s">
        <v>231</v>
      </c>
      <c r="D37" s="124" t="s">
        <v>259</v>
      </c>
      <c r="E37" s="125" t="s">
        <v>207</v>
      </c>
      <c r="F37" s="125"/>
      <c r="G37" s="125"/>
      <c r="H37" s="125"/>
      <c r="I37" s="125"/>
      <c r="J37" s="125"/>
      <c r="K37" s="125"/>
      <c r="L37" s="125"/>
      <c r="M37" s="125"/>
      <c r="N37" s="125"/>
      <c r="O37" s="125" t="s">
        <v>180</v>
      </c>
      <c r="P37" s="125" t="s">
        <v>93</v>
      </c>
      <c r="Q37" s="125" t="s">
        <v>193</v>
      </c>
      <c r="R37" s="126" t="s">
        <v>81</v>
      </c>
      <c r="S37" s="127">
        <v>13</v>
      </c>
      <c r="T37" s="128">
        <f t="shared" si="0"/>
        <v>13</v>
      </c>
      <c r="U37" s="129" t="str">
        <f t="shared" si="1"/>
        <v/>
      </c>
      <c r="V37" s="130"/>
    </row>
    <row r="38" spans="1:22" ht="16">
      <c r="A38" s="221" t="str">
        <f>Paramétrage!A34</f>
        <v>O_SA_S</v>
      </c>
      <c r="B38" s="113">
        <v>44018</v>
      </c>
      <c r="C38" s="114" t="s">
        <v>231</v>
      </c>
      <c r="D38" s="115" t="s">
        <v>261</v>
      </c>
      <c r="E38" s="116" t="s">
        <v>146</v>
      </c>
      <c r="F38" s="116" t="s">
        <v>142</v>
      </c>
      <c r="G38" s="116" t="s">
        <v>142</v>
      </c>
      <c r="H38" s="116" t="s">
        <v>142</v>
      </c>
      <c r="I38" s="116" t="s">
        <v>142</v>
      </c>
      <c r="J38" s="116"/>
      <c r="K38" s="116"/>
      <c r="L38" s="116"/>
      <c r="M38" s="116"/>
      <c r="N38" s="116"/>
      <c r="O38" s="116" t="s">
        <v>260</v>
      </c>
      <c r="P38" s="116" t="s">
        <v>80</v>
      </c>
      <c r="Q38" s="116" t="s">
        <v>193</v>
      </c>
      <c r="R38" s="117" t="s">
        <v>81</v>
      </c>
      <c r="S38" s="118">
        <v>450</v>
      </c>
      <c r="T38" s="119">
        <f t="shared" si="0"/>
        <v>450</v>
      </c>
      <c r="U38" s="120" t="str">
        <f t="shared" si="1"/>
        <v/>
      </c>
      <c r="V38" s="121"/>
    </row>
    <row r="39" spans="1:22" ht="16">
      <c r="A39" s="221" t="str">
        <f>Paramétrage!A35</f>
        <v>O_LA_XS</v>
      </c>
      <c r="B39" s="101">
        <v>44018</v>
      </c>
      <c r="C39" s="102" t="s">
        <v>231</v>
      </c>
      <c r="D39" s="103" t="s">
        <v>262</v>
      </c>
      <c r="E39" s="104" t="s">
        <v>263</v>
      </c>
      <c r="F39" s="104" t="s">
        <v>167</v>
      </c>
      <c r="G39" s="104"/>
      <c r="H39" s="104"/>
      <c r="I39" s="104"/>
      <c r="J39" s="104"/>
      <c r="K39" s="104"/>
      <c r="L39" s="104"/>
      <c r="M39" s="104"/>
      <c r="N39" s="104"/>
      <c r="O39" s="104" t="s">
        <v>177</v>
      </c>
      <c r="P39" s="104" t="s">
        <v>80</v>
      </c>
      <c r="Q39" s="104" t="s">
        <v>193</v>
      </c>
      <c r="R39" s="105" t="s">
        <v>81</v>
      </c>
      <c r="S39" s="35">
        <v>200</v>
      </c>
      <c r="T39" s="107">
        <f t="shared" si="0"/>
        <v>200</v>
      </c>
      <c r="U39" s="36" t="str">
        <f t="shared" si="1"/>
        <v/>
      </c>
      <c r="V39" s="106"/>
    </row>
    <row r="40" spans="1:22" ht="16">
      <c r="A40" s="221" t="str">
        <f>Paramétrage!A36</f>
        <v>O_MI_XS</v>
      </c>
      <c r="B40" s="101">
        <v>44046</v>
      </c>
      <c r="C40" s="102" t="s">
        <v>252</v>
      </c>
      <c r="D40" s="103" t="s">
        <v>253</v>
      </c>
      <c r="E40" s="104" t="s">
        <v>263</v>
      </c>
      <c r="F40" s="104" t="s">
        <v>264</v>
      </c>
      <c r="G40" s="104" t="s">
        <v>209</v>
      </c>
      <c r="H40" s="104" t="s">
        <v>209</v>
      </c>
      <c r="I40" s="104"/>
      <c r="J40" s="104"/>
      <c r="K40" s="104"/>
      <c r="L40" s="104"/>
      <c r="M40" s="104"/>
      <c r="N40" s="104"/>
      <c r="O40" s="104" t="s">
        <v>177</v>
      </c>
      <c r="P40" s="104" t="s">
        <v>93</v>
      </c>
      <c r="Q40" s="104" t="s">
        <v>174</v>
      </c>
      <c r="R40" s="105" t="s">
        <v>81</v>
      </c>
      <c r="S40" s="35">
        <v>114</v>
      </c>
      <c r="T40" s="107">
        <f t="shared" si="0"/>
        <v>114</v>
      </c>
      <c r="U40" s="36"/>
      <c r="V40" s="36" t="s">
        <v>269</v>
      </c>
    </row>
    <row r="41" spans="1:22" ht="16">
      <c r="A41" s="221" t="str">
        <f>Paramétrage!A37</f>
        <v>O_EP_XS</v>
      </c>
      <c r="B41" s="101">
        <v>44053</v>
      </c>
      <c r="C41" s="102" t="s">
        <v>231</v>
      </c>
      <c r="D41" s="103" t="s">
        <v>277</v>
      </c>
      <c r="E41" s="104" t="s">
        <v>202</v>
      </c>
      <c r="F41" s="104"/>
      <c r="G41" s="104"/>
      <c r="H41" s="104"/>
      <c r="I41" s="104"/>
      <c r="J41" s="104"/>
      <c r="K41" s="104"/>
      <c r="L41" s="104"/>
      <c r="M41" s="104"/>
      <c r="N41" s="104"/>
      <c r="O41" s="104" t="s">
        <v>177</v>
      </c>
      <c r="P41" s="104" t="s">
        <v>96</v>
      </c>
      <c r="Q41" s="104" t="s">
        <v>193</v>
      </c>
      <c r="R41" s="105" t="s">
        <v>81</v>
      </c>
      <c r="S41" s="35">
        <v>130</v>
      </c>
      <c r="T41" s="107">
        <f t="shared" si="0"/>
        <v>130</v>
      </c>
      <c r="U41" s="36" t="str">
        <f t="shared" si="1"/>
        <v/>
      </c>
      <c r="V41" s="106"/>
    </row>
    <row r="42" spans="1:22" ht="16">
      <c r="A42" s="221" t="str">
        <f>Paramétrage!A38</f>
        <v>O_SA_XS</v>
      </c>
      <c r="B42" s="101">
        <v>44053</v>
      </c>
      <c r="C42" s="102" t="s">
        <v>231</v>
      </c>
      <c r="D42" s="103" t="s">
        <v>278</v>
      </c>
      <c r="E42" s="104" t="s">
        <v>263</v>
      </c>
      <c r="F42" s="104"/>
      <c r="G42" s="104"/>
      <c r="H42" s="104"/>
      <c r="I42" s="104"/>
      <c r="J42" s="104"/>
      <c r="K42" s="104"/>
      <c r="L42" s="104"/>
      <c r="M42" s="104"/>
      <c r="N42" s="104"/>
      <c r="O42" s="104" t="s">
        <v>177</v>
      </c>
      <c r="P42" s="104" t="s">
        <v>80</v>
      </c>
      <c r="Q42" s="104" t="s">
        <v>193</v>
      </c>
      <c r="R42" s="105" t="s">
        <v>81</v>
      </c>
      <c r="S42" s="35">
        <v>149</v>
      </c>
      <c r="T42" s="107">
        <f t="shared" si="0"/>
        <v>149</v>
      </c>
      <c r="U42" s="36" t="str">
        <f t="shared" si="1"/>
        <v/>
      </c>
      <c r="V42" s="106"/>
    </row>
    <row r="43" spans="1:22" ht="16">
      <c r="A43" s="221" t="str">
        <f>Paramétrage!A39</f>
        <v>T_LU_XS</v>
      </c>
      <c r="B43" s="101">
        <v>44044</v>
      </c>
      <c r="C43" s="102" t="s">
        <v>279</v>
      </c>
      <c r="D43" s="103" t="s">
        <v>280</v>
      </c>
      <c r="E43" s="104"/>
      <c r="F43" s="104"/>
      <c r="G43" s="104"/>
      <c r="H43" s="104"/>
      <c r="I43" s="104"/>
      <c r="J43" s="104"/>
      <c r="K43" s="104"/>
      <c r="L43" s="104"/>
      <c r="M43" s="104"/>
      <c r="N43" s="104"/>
      <c r="O43" s="104" t="s">
        <v>177</v>
      </c>
      <c r="P43" s="104" t="s">
        <v>80</v>
      </c>
      <c r="Q43" s="104" t="s">
        <v>175</v>
      </c>
      <c r="R43" s="105" t="s">
        <v>81</v>
      </c>
      <c r="S43" s="35">
        <v>437</v>
      </c>
      <c r="T43" s="107">
        <f t="shared" si="0"/>
        <v>437</v>
      </c>
      <c r="U43" s="36" t="str">
        <f t="shared" si="1"/>
        <v/>
      </c>
      <c r="V43" s="106"/>
    </row>
    <row r="44" spans="1:22" ht="16">
      <c r="A44" s="221" t="str">
        <f>Paramétrage!A40</f>
        <v>T_LU_S</v>
      </c>
      <c r="B44" s="101">
        <v>44068</v>
      </c>
      <c r="C44" s="102" t="s">
        <v>231</v>
      </c>
      <c r="D44" s="103" t="s">
        <v>281</v>
      </c>
      <c r="E44" s="104" t="s">
        <v>219</v>
      </c>
      <c r="F44" s="104"/>
      <c r="G44" s="104"/>
      <c r="H44" s="104"/>
      <c r="I44" s="104"/>
      <c r="J44" s="104"/>
      <c r="K44" s="104"/>
      <c r="L44" s="104"/>
      <c r="M44" s="104"/>
      <c r="N44" s="104"/>
      <c r="O44" s="104" t="s">
        <v>177</v>
      </c>
      <c r="P44" s="104" t="s">
        <v>93</v>
      </c>
      <c r="Q44" s="104" t="s">
        <v>193</v>
      </c>
      <c r="R44" s="105" t="s">
        <v>81</v>
      </c>
      <c r="S44" s="35">
        <v>45</v>
      </c>
      <c r="T44" s="107">
        <f t="shared" si="0"/>
        <v>45</v>
      </c>
      <c r="U44" s="36" t="str">
        <f t="shared" si="1"/>
        <v/>
      </c>
      <c r="V44" s="106"/>
    </row>
    <row r="45" spans="1:22" ht="16">
      <c r="A45" s="221" t="str">
        <f>Paramétrage!A41</f>
        <v>T_LU_M</v>
      </c>
      <c r="B45" s="101">
        <v>44078</v>
      </c>
      <c r="C45" s="102" t="s">
        <v>231</v>
      </c>
      <c r="D45" s="103"/>
      <c r="E45" s="104" t="s">
        <v>207</v>
      </c>
      <c r="F45" s="104"/>
      <c r="G45" s="104"/>
      <c r="H45" s="104"/>
      <c r="I45" s="104"/>
      <c r="J45" s="104"/>
      <c r="K45" s="104"/>
      <c r="L45" s="104"/>
      <c r="M45" s="104"/>
      <c r="N45" s="104"/>
      <c r="O45" s="104" t="s">
        <v>181</v>
      </c>
      <c r="P45" s="104" t="s">
        <v>80</v>
      </c>
      <c r="Q45" s="104" t="s">
        <v>193</v>
      </c>
      <c r="R45" s="105" t="s">
        <v>81</v>
      </c>
      <c r="S45" s="35">
        <v>13</v>
      </c>
      <c r="T45" s="107">
        <f t="shared" si="0"/>
        <v>13</v>
      </c>
      <c r="U45" s="36" t="str">
        <f t="shared" si="1"/>
        <v/>
      </c>
      <c r="V45" s="106"/>
    </row>
    <row r="46" spans="1:22" ht="16">
      <c r="A46" s="221" t="str">
        <f>Paramétrage!A42</f>
        <v>T_LU_L</v>
      </c>
      <c r="B46" s="101">
        <v>44078</v>
      </c>
      <c r="C46" s="102" t="s">
        <v>231</v>
      </c>
      <c r="D46" s="103"/>
      <c r="E46" s="104" t="s">
        <v>220</v>
      </c>
      <c r="F46" s="104" t="s">
        <v>223</v>
      </c>
      <c r="G46" s="104" t="s">
        <v>148</v>
      </c>
      <c r="H46" s="104"/>
      <c r="I46" s="104"/>
      <c r="J46" s="104"/>
      <c r="K46" s="104"/>
      <c r="L46" s="104"/>
      <c r="M46" s="104"/>
      <c r="N46" s="104"/>
      <c r="O46" s="104" t="s">
        <v>181</v>
      </c>
      <c r="P46" s="104" t="s">
        <v>80</v>
      </c>
      <c r="Q46" s="104" t="s">
        <v>193</v>
      </c>
      <c r="R46" s="105" t="s">
        <v>81</v>
      </c>
      <c r="S46" s="35">
        <v>93</v>
      </c>
      <c r="T46" s="107">
        <f t="shared" si="0"/>
        <v>93</v>
      </c>
      <c r="U46" s="36" t="str">
        <f t="shared" si="1"/>
        <v/>
      </c>
      <c r="V46" s="106"/>
    </row>
    <row r="47" spans="1:22" ht="16">
      <c r="A47" s="221" t="str">
        <f>Paramétrage!A43</f>
        <v>T_LU_XL</v>
      </c>
      <c r="B47" s="101">
        <v>44078</v>
      </c>
      <c r="C47" s="102" t="s">
        <v>283</v>
      </c>
      <c r="D47" s="103" t="s">
        <v>284</v>
      </c>
      <c r="E47" s="104" t="s">
        <v>220</v>
      </c>
      <c r="F47" s="104"/>
      <c r="G47" s="104"/>
      <c r="H47" s="104"/>
      <c r="I47" s="104"/>
      <c r="J47" s="104"/>
      <c r="K47" s="104"/>
      <c r="L47" s="104"/>
      <c r="M47" s="104"/>
      <c r="N47" s="104"/>
      <c r="O47" s="104" t="s">
        <v>181</v>
      </c>
      <c r="P47" s="104" t="s">
        <v>80</v>
      </c>
      <c r="Q47" s="104" t="s">
        <v>193</v>
      </c>
      <c r="R47" s="105" t="s">
        <v>81</v>
      </c>
      <c r="S47" s="35">
        <v>55</v>
      </c>
      <c r="T47" s="107">
        <f t="shared" si="0"/>
        <v>55</v>
      </c>
      <c r="U47" s="36" t="str">
        <f t="shared" si="1"/>
        <v/>
      </c>
      <c r="V47" s="106"/>
    </row>
    <row r="48" spans="1:22" ht="16">
      <c r="A48" s="221" t="str">
        <f>Paramétrage!A44</f>
        <v>T_ET_S</v>
      </c>
      <c r="B48" s="101">
        <v>44078</v>
      </c>
      <c r="C48" s="102" t="s">
        <v>231</v>
      </c>
      <c r="D48" s="103"/>
      <c r="E48" s="104" t="s">
        <v>207</v>
      </c>
      <c r="F48" s="104"/>
      <c r="G48" s="104"/>
      <c r="H48" s="104"/>
      <c r="I48" s="104"/>
      <c r="J48" s="104"/>
      <c r="K48" s="104"/>
      <c r="L48" s="104"/>
      <c r="M48" s="104"/>
      <c r="N48" s="104"/>
      <c r="O48" s="104" t="s">
        <v>181</v>
      </c>
      <c r="P48" s="104" t="s">
        <v>96</v>
      </c>
      <c r="Q48" s="104" t="s">
        <v>193</v>
      </c>
      <c r="R48" s="105" t="s">
        <v>81</v>
      </c>
      <c r="S48" s="35">
        <v>13</v>
      </c>
      <c r="T48" s="107">
        <f t="shared" si="0"/>
        <v>13</v>
      </c>
      <c r="U48" s="36" t="str">
        <f t="shared" si="1"/>
        <v/>
      </c>
      <c r="V48" s="106"/>
    </row>
    <row r="49" spans="1:22" ht="16">
      <c r="A49" s="221" t="str">
        <f>Paramétrage!A45</f>
        <v>T_ET_M</v>
      </c>
      <c r="B49" s="101">
        <v>44078</v>
      </c>
      <c r="C49" s="102" t="s">
        <v>231</v>
      </c>
      <c r="D49" s="103"/>
      <c r="E49" s="104" t="s">
        <v>207</v>
      </c>
      <c r="F49" s="104"/>
      <c r="G49" s="104"/>
      <c r="H49" s="104"/>
      <c r="I49" s="104"/>
      <c r="J49" s="104"/>
      <c r="K49" s="104"/>
      <c r="L49" s="104"/>
      <c r="M49" s="104"/>
      <c r="N49" s="104"/>
      <c r="O49" s="104" t="s">
        <v>181</v>
      </c>
      <c r="P49" s="104" t="s">
        <v>96</v>
      </c>
      <c r="Q49" s="104" t="s">
        <v>193</v>
      </c>
      <c r="R49" s="105" t="s">
        <v>81</v>
      </c>
      <c r="S49" s="35">
        <v>13</v>
      </c>
      <c r="T49" s="107">
        <f t="shared" si="0"/>
        <v>13</v>
      </c>
      <c r="U49" s="36" t="str">
        <f t="shared" si="1"/>
        <v/>
      </c>
      <c r="V49" s="106"/>
    </row>
    <row r="50" spans="1:22" ht="16">
      <c r="A50" s="221" t="str">
        <f>Paramétrage!A46</f>
        <v>T_ET_L</v>
      </c>
      <c r="B50" s="101">
        <v>44078</v>
      </c>
      <c r="C50" s="102" t="s">
        <v>231</v>
      </c>
      <c r="D50" s="103"/>
      <c r="E50" s="104" t="s">
        <v>146</v>
      </c>
      <c r="F50" s="104" t="s">
        <v>207</v>
      </c>
      <c r="G50" s="104"/>
      <c r="H50" s="104"/>
      <c r="I50" s="104"/>
      <c r="J50" s="104"/>
      <c r="K50" s="104"/>
      <c r="L50" s="104"/>
      <c r="M50" s="104"/>
      <c r="N50" s="104"/>
      <c r="O50" s="104" t="s">
        <v>181</v>
      </c>
      <c r="P50" s="104" t="s">
        <v>96</v>
      </c>
      <c r="Q50" s="104" t="s">
        <v>193</v>
      </c>
      <c r="R50" s="105" t="s">
        <v>81</v>
      </c>
      <c r="S50" s="35">
        <v>98</v>
      </c>
      <c r="T50" s="107">
        <f t="shared" si="0"/>
        <v>98</v>
      </c>
      <c r="U50" s="36" t="str">
        <f t="shared" si="1"/>
        <v/>
      </c>
      <c r="V50" s="106"/>
    </row>
    <row r="51" spans="1:22" ht="16">
      <c r="A51" s="221" t="str">
        <f>Paramétrage!A47</f>
        <v>T_ET_XL</v>
      </c>
      <c r="B51" s="101">
        <v>44078</v>
      </c>
      <c r="C51" s="102" t="s">
        <v>231</v>
      </c>
      <c r="D51" s="103"/>
      <c r="E51" s="104" t="s">
        <v>220</v>
      </c>
      <c r="F51" s="104"/>
      <c r="G51" s="104"/>
      <c r="H51" s="104"/>
      <c r="I51" s="104"/>
      <c r="J51" s="104"/>
      <c r="K51" s="104"/>
      <c r="L51" s="104"/>
      <c r="M51" s="104"/>
      <c r="N51" s="104"/>
      <c r="O51" s="104" t="s">
        <v>181</v>
      </c>
      <c r="P51" s="104" t="s">
        <v>96</v>
      </c>
      <c r="Q51" s="104" t="s">
        <v>193</v>
      </c>
      <c r="R51" s="105" t="s">
        <v>81</v>
      </c>
      <c r="S51" s="35">
        <v>55</v>
      </c>
      <c r="T51" s="107">
        <f t="shared" si="0"/>
        <v>55</v>
      </c>
      <c r="U51" s="36" t="str">
        <f t="shared" si="1"/>
        <v/>
      </c>
      <c r="V51" s="106"/>
    </row>
    <row r="52" spans="1:22" ht="16">
      <c r="A52" s="221" t="str">
        <f>Paramétrage!A48</f>
        <v>MAT_BB</v>
      </c>
      <c r="B52" s="101">
        <v>44078</v>
      </c>
      <c r="C52" s="102" t="s">
        <v>231</v>
      </c>
      <c r="D52" s="103"/>
      <c r="E52" s="104" t="s">
        <v>146</v>
      </c>
      <c r="F52" s="104"/>
      <c r="G52" s="104"/>
      <c r="H52" s="104"/>
      <c r="I52" s="104"/>
      <c r="J52" s="104"/>
      <c r="K52" s="104"/>
      <c r="L52" s="104"/>
      <c r="M52" s="104"/>
      <c r="N52" s="104"/>
      <c r="O52" s="104" t="s">
        <v>181</v>
      </c>
      <c r="P52" s="104" t="s">
        <v>96</v>
      </c>
      <c r="Q52" s="104" t="s">
        <v>193</v>
      </c>
      <c r="R52" s="105" t="s">
        <v>81</v>
      </c>
      <c r="S52" s="35">
        <v>85</v>
      </c>
      <c r="T52" s="107">
        <f t="shared" si="0"/>
        <v>85</v>
      </c>
      <c r="U52" s="36" t="str">
        <f t="shared" si="1"/>
        <v/>
      </c>
      <c r="V52" s="106"/>
    </row>
    <row r="53" spans="1:22" ht="16">
      <c r="A53" s="221" t="str">
        <f>Paramétrage!A49</f>
        <v>MAT_XS</v>
      </c>
      <c r="B53" s="101">
        <v>44079</v>
      </c>
      <c r="C53" s="102" t="s">
        <v>285</v>
      </c>
      <c r="D53" s="103" t="s">
        <v>286</v>
      </c>
      <c r="E53" s="104" t="s">
        <v>146</v>
      </c>
      <c r="F53" s="104" t="s">
        <v>146</v>
      </c>
      <c r="G53" s="104" t="s">
        <v>207</v>
      </c>
      <c r="H53" s="104" t="s">
        <v>208</v>
      </c>
      <c r="I53" s="104"/>
      <c r="J53" s="104"/>
      <c r="K53" s="104"/>
      <c r="L53" s="104"/>
      <c r="M53" s="104"/>
      <c r="N53" s="104"/>
      <c r="O53" s="104" t="s">
        <v>181</v>
      </c>
      <c r="P53" s="104" t="s">
        <v>80</v>
      </c>
      <c r="Q53" s="104" t="s">
        <v>193</v>
      </c>
      <c r="R53" s="105" t="s">
        <v>81</v>
      </c>
      <c r="S53" s="35">
        <v>198</v>
      </c>
      <c r="T53" s="107">
        <f t="shared" si="0"/>
        <v>198</v>
      </c>
      <c r="U53" s="36" t="str">
        <f t="shared" si="1"/>
        <v/>
      </c>
      <c r="V53" s="106"/>
    </row>
    <row r="54" spans="1:22" ht="16">
      <c r="A54" s="221" t="str">
        <f>Paramétrage!A50</f>
        <v>MAT_S</v>
      </c>
      <c r="B54" s="101">
        <v>44079</v>
      </c>
      <c r="C54" s="102" t="s">
        <v>231</v>
      </c>
      <c r="D54" s="103"/>
      <c r="E54" s="104" t="s">
        <v>146</v>
      </c>
      <c r="F54" s="104"/>
      <c r="G54" s="104"/>
      <c r="H54" s="104"/>
      <c r="I54" s="104"/>
      <c r="J54" s="104"/>
      <c r="K54" s="104"/>
      <c r="L54" s="104"/>
      <c r="M54" s="104"/>
      <c r="N54" s="104"/>
      <c r="O54" s="104" t="s">
        <v>181</v>
      </c>
      <c r="P54" s="104" t="s">
        <v>96</v>
      </c>
      <c r="Q54" s="104" t="s">
        <v>193</v>
      </c>
      <c r="R54" s="105" t="s">
        <v>81</v>
      </c>
      <c r="S54" s="35">
        <v>85</v>
      </c>
      <c r="T54" s="107">
        <f t="shared" si="0"/>
        <v>85</v>
      </c>
      <c r="U54" s="36" t="str">
        <f t="shared" si="1"/>
        <v/>
      </c>
      <c r="V54" s="106"/>
    </row>
    <row r="55" spans="1:22" ht="16">
      <c r="A55" s="221" t="str">
        <f>Paramétrage!A51</f>
        <v>EV_RO</v>
      </c>
      <c r="B55" s="101">
        <v>44079</v>
      </c>
      <c r="C55" s="102" t="s">
        <v>231</v>
      </c>
      <c r="D55" s="103"/>
      <c r="E55" s="104" t="s">
        <v>221</v>
      </c>
      <c r="F55" s="104" t="s">
        <v>208</v>
      </c>
      <c r="G55" s="104"/>
      <c r="H55" s="104"/>
      <c r="I55" s="104"/>
      <c r="J55" s="104"/>
      <c r="K55" s="104"/>
      <c r="L55" s="104"/>
      <c r="M55" s="104"/>
      <c r="N55" s="104"/>
      <c r="O55" s="104" t="s">
        <v>181</v>
      </c>
      <c r="P55" s="104" t="s">
        <v>96</v>
      </c>
      <c r="Q55" s="104" t="s">
        <v>193</v>
      </c>
      <c r="R55" s="105" t="s">
        <v>81</v>
      </c>
      <c r="S55" s="35">
        <v>60</v>
      </c>
      <c r="T55" s="107">
        <f t="shared" si="0"/>
        <v>60</v>
      </c>
      <c r="U55" s="36" t="str">
        <f t="shared" si="1"/>
        <v/>
      </c>
      <c r="V55" s="106"/>
    </row>
    <row r="56" spans="1:22" ht="16">
      <c r="A56" s="221" t="str">
        <f>Paramétrage!A52</f>
        <v>EV_CA</v>
      </c>
      <c r="B56" s="101">
        <v>44079</v>
      </c>
      <c r="C56" s="102" t="s">
        <v>231</v>
      </c>
      <c r="D56" s="103"/>
      <c r="E56" s="104" t="s">
        <v>208</v>
      </c>
      <c r="F56" s="104" t="s">
        <v>208</v>
      </c>
      <c r="G56" s="104"/>
      <c r="H56" s="104"/>
      <c r="I56" s="104"/>
      <c r="J56" s="104"/>
      <c r="K56" s="104"/>
      <c r="L56" s="104"/>
      <c r="M56" s="104"/>
      <c r="N56" s="104"/>
      <c r="O56" s="104" t="s">
        <v>181</v>
      </c>
      <c r="P56" s="104" t="s">
        <v>96</v>
      </c>
      <c r="Q56" s="104" t="s">
        <v>193</v>
      </c>
      <c r="R56" s="105" t="s">
        <v>81</v>
      </c>
      <c r="S56" s="35">
        <v>30</v>
      </c>
      <c r="T56" s="107">
        <f t="shared" si="0"/>
        <v>30</v>
      </c>
      <c r="U56" s="36" t="str">
        <f t="shared" si="1"/>
        <v/>
      </c>
      <c r="V56" s="106"/>
    </row>
    <row r="57" spans="1:22" ht="16">
      <c r="A57" s="221" t="str">
        <f>Paramétrage!A53</f>
        <v>SOL_XS</v>
      </c>
      <c r="B57" s="101">
        <v>44079</v>
      </c>
      <c r="C57" s="102" t="s">
        <v>231</v>
      </c>
      <c r="D57" s="103"/>
      <c r="E57" s="104" t="s">
        <v>208</v>
      </c>
      <c r="F57" s="104"/>
      <c r="G57" s="104"/>
      <c r="H57" s="104"/>
      <c r="I57" s="104"/>
      <c r="J57" s="104"/>
      <c r="K57" s="104"/>
      <c r="L57" s="104"/>
      <c r="M57" s="104"/>
      <c r="N57" s="104"/>
      <c r="O57" s="104" t="s">
        <v>181</v>
      </c>
      <c r="P57" s="104" t="s">
        <v>96</v>
      </c>
      <c r="Q57" s="104" t="s">
        <v>193</v>
      </c>
      <c r="R57" s="105" t="s">
        <v>81</v>
      </c>
      <c r="S57" s="35">
        <v>15</v>
      </c>
      <c r="T57" s="107">
        <f t="shared" si="0"/>
        <v>15</v>
      </c>
      <c r="U57" s="36" t="str">
        <f t="shared" si="1"/>
        <v/>
      </c>
      <c r="V57" s="106"/>
    </row>
    <row r="58" spans="1:22" ht="16">
      <c r="A58" s="221" t="str">
        <f>Paramétrage!A54</f>
        <v>SOL_S</v>
      </c>
      <c r="B58" s="101">
        <v>44079</v>
      </c>
      <c r="C58" s="102" t="s">
        <v>231</v>
      </c>
      <c r="D58" s="103"/>
      <c r="E58" s="104" t="s">
        <v>207</v>
      </c>
      <c r="F58" s="104"/>
      <c r="G58" s="104"/>
      <c r="H58" s="104"/>
      <c r="I58" s="104"/>
      <c r="J58" s="104"/>
      <c r="K58" s="104"/>
      <c r="L58" s="104"/>
      <c r="M58" s="104"/>
      <c r="N58" s="104"/>
      <c r="O58" s="104" t="s">
        <v>181</v>
      </c>
      <c r="P58" s="104" t="s">
        <v>96</v>
      </c>
      <c r="Q58" s="104" t="s">
        <v>193</v>
      </c>
      <c r="R58" s="105" t="s">
        <v>81</v>
      </c>
      <c r="S58" s="35">
        <v>13</v>
      </c>
      <c r="T58" s="107">
        <f t="shared" si="0"/>
        <v>13</v>
      </c>
      <c r="U58" s="36" t="str">
        <f t="shared" si="1"/>
        <v/>
      </c>
      <c r="V58" s="106"/>
    </row>
    <row r="59" spans="1:22" ht="16">
      <c r="A59" s="221" t="str">
        <f>Paramétrage!A55</f>
        <v>C_LIN_XS</v>
      </c>
      <c r="B59" s="101">
        <v>44079</v>
      </c>
      <c r="C59" s="102" t="s">
        <v>231</v>
      </c>
      <c r="D59" s="103"/>
      <c r="E59" s="104" t="s">
        <v>146</v>
      </c>
      <c r="F59" s="104"/>
      <c r="G59" s="104"/>
      <c r="H59" s="104"/>
      <c r="I59" s="104"/>
      <c r="J59" s="104"/>
      <c r="K59" s="104"/>
      <c r="L59" s="104"/>
      <c r="M59" s="104"/>
      <c r="N59" s="104"/>
      <c r="O59" s="104" t="s">
        <v>181</v>
      </c>
      <c r="P59" s="104" t="s">
        <v>96</v>
      </c>
      <c r="Q59" s="104" t="s">
        <v>193</v>
      </c>
      <c r="R59" s="105" t="s">
        <v>81</v>
      </c>
      <c r="S59" s="35">
        <v>85</v>
      </c>
      <c r="T59" s="107">
        <f t="shared" si="0"/>
        <v>85</v>
      </c>
      <c r="U59" s="36" t="str">
        <f t="shared" si="1"/>
        <v/>
      </c>
      <c r="V59" s="106"/>
    </row>
    <row r="60" spans="1:22" ht="16">
      <c r="A60" s="221" t="str">
        <f>Paramétrage!A56</f>
        <v>C_LIN_S</v>
      </c>
      <c r="B60" s="101">
        <v>44079</v>
      </c>
      <c r="C60" s="102" t="s">
        <v>231</v>
      </c>
      <c r="D60" s="103"/>
      <c r="E60" s="104" t="s">
        <v>207</v>
      </c>
      <c r="F60" s="104"/>
      <c r="G60" s="104"/>
      <c r="H60" s="104"/>
      <c r="I60" s="104"/>
      <c r="J60" s="104"/>
      <c r="K60" s="104"/>
      <c r="L60" s="104"/>
      <c r="M60" s="104"/>
      <c r="N60" s="104"/>
      <c r="O60" s="104" t="s">
        <v>181</v>
      </c>
      <c r="P60" s="104" t="s">
        <v>96</v>
      </c>
      <c r="Q60" s="104" t="s">
        <v>193</v>
      </c>
      <c r="R60" s="105" t="s">
        <v>81</v>
      </c>
      <c r="S60" s="35">
        <v>13</v>
      </c>
      <c r="T60" s="107">
        <f t="shared" si="0"/>
        <v>13</v>
      </c>
      <c r="U60" s="36" t="str">
        <f t="shared" si="1"/>
        <v/>
      </c>
      <c r="V60" s="106"/>
    </row>
    <row r="61" spans="1:22" ht="16">
      <c r="A61" s="221" t="str">
        <f>Paramétrage!A57</f>
        <v>C_FEU_XS</v>
      </c>
      <c r="B61" s="101">
        <v>44079</v>
      </c>
      <c r="C61" s="102" t="s">
        <v>231</v>
      </c>
      <c r="D61" s="103"/>
      <c r="E61" s="104" t="s">
        <v>207</v>
      </c>
      <c r="F61" s="104"/>
      <c r="G61" s="104"/>
      <c r="H61" s="104"/>
      <c r="I61" s="104"/>
      <c r="J61" s="104"/>
      <c r="K61" s="104"/>
      <c r="L61" s="104"/>
      <c r="M61" s="104"/>
      <c r="N61" s="104"/>
      <c r="O61" s="104" t="s">
        <v>181</v>
      </c>
      <c r="P61" s="104" t="s">
        <v>96</v>
      </c>
      <c r="Q61" s="104" t="s">
        <v>193</v>
      </c>
      <c r="R61" s="105" t="s">
        <v>81</v>
      </c>
      <c r="S61" s="35">
        <v>13</v>
      </c>
      <c r="T61" s="107">
        <f t="shared" si="0"/>
        <v>13</v>
      </c>
      <c r="U61" s="36" t="str">
        <f t="shared" si="1"/>
        <v/>
      </c>
      <c r="V61" s="106"/>
    </row>
    <row r="62" spans="1:22" ht="16">
      <c r="A62" s="221" t="str">
        <f>Paramétrage!A58</f>
        <v>C_FEU_S</v>
      </c>
      <c r="B62" s="101">
        <v>44079</v>
      </c>
      <c r="C62" s="102" t="s">
        <v>231</v>
      </c>
      <c r="D62" s="103"/>
      <c r="E62" s="104" t="s">
        <v>207</v>
      </c>
      <c r="F62" s="104"/>
      <c r="G62" s="104"/>
      <c r="H62" s="104"/>
      <c r="I62" s="104"/>
      <c r="J62" s="104"/>
      <c r="K62" s="104"/>
      <c r="L62" s="104"/>
      <c r="M62" s="104"/>
      <c r="N62" s="104"/>
      <c r="O62" s="104" t="s">
        <v>181</v>
      </c>
      <c r="P62" s="104" t="s">
        <v>96</v>
      </c>
      <c r="Q62" s="104" t="s">
        <v>193</v>
      </c>
      <c r="R62" s="105" t="s">
        <v>81</v>
      </c>
      <c r="S62" s="35">
        <v>13</v>
      </c>
      <c r="T62" s="107">
        <f t="shared" si="0"/>
        <v>13</v>
      </c>
      <c r="U62" s="36" t="str">
        <f t="shared" si="1"/>
        <v/>
      </c>
      <c r="V62" s="106"/>
    </row>
    <row r="63" spans="1:22" ht="16">
      <c r="A63" s="221" t="str">
        <f>Paramétrage!A59</f>
        <v>SEM_1</v>
      </c>
      <c r="B63" s="101">
        <v>44079</v>
      </c>
      <c r="C63" s="102" t="s">
        <v>231</v>
      </c>
      <c r="D63" s="103"/>
      <c r="E63" s="104" t="s">
        <v>207</v>
      </c>
      <c r="F63" s="104"/>
      <c r="G63" s="104"/>
      <c r="H63" s="104"/>
      <c r="I63" s="104"/>
      <c r="J63" s="104"/>
      <c r="K63" s="104"/>
      <c r="L63" s="104"/>
      <c r="M63" s="104"/>
      <c r="N63" s="104"/>
      <c r="O63" s="104" t="s">
        <v>181</v>
      </c>
      <c r="P63" s="104" t="s">
        <v>96</v>
      </c>
      <c r="Q63" s="104" t="s">
        <v>193</v>
      </c>
      <c r="R63" s="105" t="s">
        <v>81</v>
      </c>
      <c r="S63" s="35">
        <v>13</v>
      </c>
      <c r="T63" s="107">
        <f t="shared" si="0"/>
        <v>13</v>
      </c>
      <c r="U63" s="36" t="str">
        <f t="shared" si="1"/>
        <v/>
      </c>
      <c r="V63" s="106"/>
    </row>
    <row r="64" spans="1:22" ht="16">
      <c r="A64" s="221" t="str">
        <f>Paramétrage!A60</f>
        <v>SEM_2</v>
      </c>
      <c r="B64" s="101">
        <v>44079</v>
      </c>
      <c r="C64" s="102" t="s">
        <v>231</v>
      </c>
      <c r="D64" s="103"/>
      <c r="E64" s="104" t="s">
        <v>265</v>
      </c>
      <c r="F64" s="104"/>
      <c r="G64" s="104"/>
      <c r="H64" s="104"/>
      <c r="I64" s="104"/>
      <c r="J64" s="104"/>
      <c r="K64" s="104"/>
      <c r="L64" s="104"/>
      <c r="M64" s="104"/>
      <c r="N64" s="104"/>
      <c r="O64" s="104" t="s">
        <v>181</v>
      </c>
      <c r="P64" s="104" t="s">
        <v>96</v>
      </c>
      <c r="Q64" s="104" t="s">
        <v>193</v>
      </c>
      <c r="R64" s="105" t="s">
        <v>81</v>
      </c>
      <c r="S64" s="35">
        <v>79</v>
      </c>
      <c r="T64" s="107">
        <f t="shared" si="0"/>
        <v>79</v>
      </c>
      <c r="U64" s="36" t="str">
        <f t="shared" si="1"/>
        <v/>
      </c>
      <c r="V64" s="106"/>
    </row>
    <row r="65" spans="1:22" ht="16">
      <c r="A65" s="221" t="str">
        <f>Paramétrage!A61</f>
        <v>SEM_3</v>
      </c>
      <c r="B65" s="101">
        <v>44079</v>
      </c>
      <c r="C65" s="102" t="s">
        <v>231</v>
      </c>
      <c r="D65" s="103"/>
      <c r="E65" s="104" t="s">
        <v>167</v>
      </c>
      <c r="F65" s="104" t="s">
        <v>207</v>
      </c>
      <c r="G65" s="104" t="s">
        <v>207</v>
      </c>
      <c r="H65" s="104"/>
      <c r="I65" s="104"/>
      <c r="J65" s="104"/>
      <c r="K65" s="104"/>
      <c r="L65" s="104"/>
      <c r="M65" s="104"/>
      <c r="N65" s="104"/>
      <c r="O65" s="104" t="s">
        <v>181</v>
      </c>
      <c r="P65" s="104" t="s">
        <v>97</v>
      </c>
      <c r="Q65" s="104" t="s">
        <v>193</v>
      </c>
      <c r="R65" s="105" t="s">
        <v>81</v>
      </c>
      <c r="S65" s="35">
        <v>91</v>
      </c>
      <c r="T65" s="107">
        <f t="shared" si="0"/>
        <v>91</v>
      </c>
      <c r="U65" s="36" t="str">
        <f t="shared" si="1"/>
        <v/>
      </c>
      <c r="V65" s="106"/>
    </row>
    <row r="66" spans="1:22" ht="16">
      <c r="A66" s="221" t="str">
        <f>Paramétrage!A62</f>
        <v>BON</v>
      </c>
      <c r="B66" s="101">
        <v>44080</v>
      </c>
      <c r="C66" s="102" t="s">
        <v>231</v>
      </c>
      <c r="D66" s="103"/>
      <c r="E66" s="104" t="s">
        <v>166</v>
      </c>
      <c r="F66" s="104"/>
      <c r="G66" s="104"/>
      <c r="H66" s="104"/>
      <c r="I66" s="104"/>
      <c r="J66" s="104"/>
      <c r="K66" s="104"/>
      <c r="L66" s="104"/>
      <c r="M66" s="104"/>
      <c r="N66" s="104"/>
      <c r="O66" s="104" t="s">
        <v>181</v>
      </c>
      <c r="P66" s="104" t="s">
        <v>80</v>
      </c>
      <c r="Q66" s="104" t="s">
        <v>193</v>
      </c>
      <c r="R66" s="105" t="s">
        <v>81</v>
      </c>
      <c r="S66" s="35">
        <v>18</v>
      </c>
      <c r="T66" s="107">
        <f t="shared" si="0"/>
        <v>18</v>
      </c>
      <c r="U66" s="36" t="str">
        <f t="shared" si="1"/>
        <v/>
      </c>
      <c r="V66" s="106"/>
    </row>
    <row r="67" spans="1:22" ht="16">
      <c r="A67" s="221" t="str">
        <f>Paramétrage!A63</f>
        <v>SUR_MES</v>
      </c>
      <c r="B67" s="101">
        <v>44080</v>
      </c>
      <c r="C67" s="102" t="s">
        <v>231</v>
      </c>
      <c r="D67" s="103"/>
      <c r="E67" s="104" t="s">
        <v>140</v>
      </c>
      <c r="F67" s="104" t="s">
        <v>207</v>
      </c>
      <c r="G67" s="104"/>
      <c r="H67" s="104"/>
      <c r="I67" s="104"/>
      <c r="J67" s="104"/>
      <c r="K67" s="104"/>
      <c r="L67" s="104"/>
      <c r="M67" s="104"/>
      <c r="N67" s="104"/>
      <c r="O67" s="104" t="s">
        <v>181</v>
      </c>
      <c r="P67" s="104" t="s">
        <v>80</v>
      </c>
      <c r="Q67" s="104" t="s">
        <v>193</v>
      </c>
      <c r="R67" s="105" t="s">
        <v>81</v>
      </c>
      <c r="S67" s="35">
        <v>122</v>
      </c>
      <c r="T67" s="107">
        <f t="shared" si="0"/>
        <v>122</v>
      </c>
      <c r="U67" s="36" t="str">
        <f t="shared" si="1"/>
        <v/>
      </c>
      <c r="V67" s="106"/>
    </row>
    <row r="68" spans="1:22" ht="16">
      <c r="A68" s="221" t="str">
        <f>Paramétrage!A64</f>
        <v>REC_MI</v>
      </c>
      <c r="B68" s="101">
        <v>44080</v>
      </c>
      <c r="C68" s="102" t="s">
        <v>231</v>
      </c>
      <c r="D68" s="103"/>
      <c r="E68" s="104" t="s">
        <v>218</v>
      </c>
      <c r="F68" s="104" t="s">
        <v>146</v>
      </c>
      <c r="G68" s="104"/>
      <c r="H68" s="104"/>
      <c r="I68" s="104"/>
      <c r="J68" s="104"/>
      <c r="K68" s="104"/>
      <c r="L68" s="104"/>
      <c r="M68" s="104"/>
      <c r="N68" s="104"/>
      <c r="O68" s="104" t="s">
        <v>181</v>
      </c>
      <c r="P68" s="104" t="s">
        <v>80</v>
      </c>
      <c r="Q68" s="104" t="s">
        <v>193</v>
      </c>
      <c r="R68" s="105" t="s">
        <v>81</v>
      </c>
      <c r="S68" s="35">
        <v>164</v>
      </c>
      <c r="T68" s="107">
        <f t="shared" si="0"/>
        <v>164</v>
      </c>
      <c r="U68" s="36" t="str">
        <f t="shared" si="1"/>
        <v/>
      </c>
      <c r="V68" s="106"/>
    </row>
    <row r="69" spans="1:22" ht="16">
      <c r="A69" s="221" t="str">
        <f>Paramétrage!A65</f>
        <v>REC_EP</v>
      </c>
      <c r="B69" s="101">
        <v>44080</v>
      </c>
      <c r="C69" s="102" t="s">
        <v>287</v>
      </c>
      <c r="D69" s="103" t="s">
        <v>299</v>
      </c>
      <c r="E69" s="104" t="s">
        <v>218</v>
      </c>
      <c r="F69" s="104" t="s">
        <v>225</v>
      </c>
      <c r="G69" s="104" t="s">
        <v>142</v>
      </c>
      <c r="H69" s="104" t="s">
        <v>142</v>
      </c>
      <c r="I69" s="104" t="s">
        <v>146</v>
      </c>
      <c r="J69" s="104" t="s">
        <v>148</v>
      </c>
      <c r="K69" s="104"/>
      <c r="L69" s="104"/>
      <c r="M69" s="104"/>
      <c r="N69" s="104"/>
      <c r="O69" s="104" t="s">
        <v>181</v>
      </c>
      <c r="P69" s="104" t="s">
        <v>80</v>
      </c>
      <c r="Q69" s="104" t="s">
        <v>193</v>
      </c>
      <c r="R69" s="105" t="s">
        <v>81</v>
      </c>
      <c r="S69" s="35">
        <v>344</v>
      </c>
      <c r="T69" s="107">
        <f t="shared" si="0"/>
        <v>344</v>
      </c>
      <c r="U69" s="36" t="str">
        <f t="shared" si="1"/>
        <v/>
      </c>
      <c r="V69" s="106"/>
    </row>
    <row r="70" spans="1:22" ht="16">
      <c r="A70" s="221" t="str">
        <f>Paramétrage!A66</f>
        <v>REC_SA</v>
      </c>
      <c r="B70" s="101">
        <v>44080</v>
      </c>
      <c r="C70" s="102" t="s">
        <v>288</v>
      </c>
      <c r="D70" s="103" t="s">
        <v>294</v>
      </c>
      <c r="E70" s="104" t="s">
        <v>146</v>
      </c>
      <c r="F70" s="104"/>
      <c r="G70" s="104"/>
      <c r="H70" s="104"/>
      <c r="I70" s="104"/>
      <c r="J70" s="104"/>
      <c r="K70" s="104"/>
      <c r="L70" s="104"/>
      <c r="M70" s="104"/>
      <c r="N70" s="104"/>
      <c r="O70" s="104" t="s">
        <v>181</v>
      </c>
      <c r="P70" s="104" t="s">
        <v>96</v>
      </c>
      <c r="Q70" s="104" t="s">
        <v>193</v>
      </c>
      <c r="R70" s="105" t="s">
        <v>81</v>
      </c>
      <c r="S70" s="35">
        <v>85</v>
      </c>
      <c r="T70" s="107">
        <f t="shared" ref="T70:T133" si="2">IF("ventes"=$R70,$S70,"")</f>
        <v>85</v>
      </c>
      <c r="U70" s="36" t="str">
        <f t="shared" ref="U70:U133" si="3">IF("prestations de services"=$R70,$S70,"")</f>
        <v/>
      </c>
      <c r="V70" s="106"/>
    </row>
    <row r="71" spans="1:22" ht="16">
      <c r="A71" s="221">
        <f>Paramétrage!A67</f>
        <v>0</v>
      </c>
      <c r="B71" s="101">
        <v>44080</v>
      </c>
      <c r="C71" s="102" t="s">
        <v>231</v>
      </c>
      <c r="D71" s="103"/>
      <c r="E71" s="104" t="s">
        <v>142</v>
      </c>
      <c r="F71" s="104"/>
      <c r="G71" s="104"/>
      <c r="H71" s="104"/>
      <c r="I71" s="104"/>
      <c r="J71" s="104"/>
      <c r="K71" s="104"/>
      <c r="L71" s="104"/>
      <c r="M71" s="104"/>
      <c r="N71" s="104"/>
      <c r="O71" s="104" t="s">
        <v>181</v>
      </c>
      <c r="P71" s="104" t="s">
        <v>96</v>
      </c>
      <c r="Q71" s="104" t="s">
        <v>193</v>
      </c>
      <c r="R71" s="105" t="s">
        <v>81</v>
      </c>
      <c r="S71" s="35">
        <v>99</v>
      </c>
      <c r="T71" s="107">
        <f t="shared" si="2"/>
        <v>99</v>
      </c>
      <c r="U71" s="36" t="str">
        <f t="shared" si="3"/>
        <v/>
      </c>
      <c r="V71" s="106"/>
    </row>
    <row r="72" spans="1:22" ht="16">
      <c r="A72" s="221">
        <f>Paramétrage!A68</f>
        <v>0</v>
      </c>
      <c r="B72" s="101">
        <v>44080</v>
      </c>
      <c r="C72" s="102" t="s">
        <v>231</v>
      </c>
      <c r="D72" s="103"/>
      <c r="E72" s="104" t="s">
        <v>207</v>
      </c>
      <c r="F72" s="104" t="s">
        <v>208</v>
      </c>
      <c r="G72" s="104"/>
      <c r="H72" s="104"/>
      <c r="I72" s="104"/>
      <c r="J72" s="104"/>
      <c r="K72" s="104"/>
      <c r="L72" s="104"/>
      <c r="M72" s="104"/>
      <c r="N72" s="104"/>
      <c r="O72" s="104" t="s">
        <v>181</v>
      </c>
      <c r="P72" s="104" t="s">
        <v>96</v>
      </c>
      <c r="Q72" s="104" t="s">
        <v>193</v>
      </c>
      <c r="R72" s="105" t="s">
        <v>81</v>
      </c>
      <c r="S72" s="35">
        <v>28</v>
      </c>
      <c r="T72" s="107">
        <f t="shared" si="2"/>
        <v>28</v>
      </c>
      <c r="U72" s="36" t="str">
        <f t="shared" si="3"/>
        <v/>
      </c>
      <c r="V72" s="106"/>
    </row>
    <row r="73" spans="1:22" ht="16">
      <c r="A73" s="221">
        <f>Paramétrage!A69</f>
        <v>0</v>
      </c>
      <c r="B73" s="101">
        <v>44080</v>
      </c>
      <c r="C73" s="102" t="s">
        <v>231</v>
      </c>
      <c r="D73" s="103"/>
      <c r="E73" s="104" t="s">
        <v>140</v>
      </c>
      <c r="F73" s="104"/>
      <c r="G73" s="104"/>
      <c r="H73" s="104"/>
      <c r="I73" s="104"/>
      <c r="J73" s="104"/>
      <c r="K73" s="104"/>
      <c r="L73" s="104"/>
      <c r="M73" s="104"/>
      <c r="N73" s="104"/>
      <c r="O73" s="104" t="s">
        <v>181</v>
      </c>
      <c r="P73" s="104" t="s">
        <v>96</v>
      </c>
      <c r="Q73" s="104" t="s">
        <v>193</v>
      </c>
      <c r="R73" s="105" t="s">
        <v>81</v>
      </c>
      <c r="S73" s="35">
        <v>109</v>
      </c>
      <c r="T73" s="107">
        <f t="shared" si="2"/>
        <v>109</v>
      </c>
      <c r="U73" s="36" t="str">
        <f t="shared" si="3"/>
        <v/>
      </c>
      <c r="V73" s="106"/>
    </row>
    <row r="74" spans="1:22" ht="16">
      <c r="A74" s="221">
        <f>Paramétrage!A70</f>
        <v>0</v>
      </c>
      <c r="B74" s="101">
        <v>44080</v>
      </c>
      <c r="C74" s="102" t="s">
        <v>289</v>
      </c>
      <c r="D74" s="103" t="s">
        <v>295</v>
      </c>
      <c r="E74" s="104" t="s">
        <v>146</v>
      </c>
      <c r="F74" s="104"/>
      <c r="G74" s="104"/>
      <c r="H74" s="104"/>
      <c r="I74" s="104"/>
      <c r="J74" s="104"/>
      <c r="K74" s="104"/>
      <c r="L74" s="104"/>
      <c r="M74" s="104"/>
      <c r="N74" s="104"/>
      <c r="O74" s="104" t="s">
        <v>181</v>
      </c>
      <c r="P74" s="104" t="s">
        <v>96</v>
      </c>
      <c r="Q74" s="104" t="s">
        <v>193</v>
      </c>
      <c r="R74" s="105" t="s">
        <v>81</v>
      </c>
      <c r="S74" s="35">
        <v>85</v>
      </c>
      <c r="T74" s="107">
        <f t="shared" si="2"/>
        <v>85</v>
      </c>
      <c r="U74" s="36" t="str">
        <f t="shared" si="3"/>
        <v/>
      </c>
      <c r="V74" s="106"/>
    </row>
    <row r="75" spans="1:22" ht="16">
      <c r="A75" s="221">
        <f>Paramétrage!A71</f>
        <v>0</v>
      </c>
      <c r="B75" s="101">
        <v>44080</v>
      </c>
      <c r="C75" s="102" t="s">
        <v>231</v>
      </c>
      <c r="D75" s="103"/>
      <c r="E75" s="104" t="s">
        <v>208</v>
      </c>
      <c r="F75" s="104" t="s">
        <v>208</v>
      </c>
      <c r="G75" s="104"/>
      <c r="H75" s="104"/>
      <c r="I75" s="104"/>
      <c r="J75" s="104"/>
      <c r="K75" s="104"/>
      <c r="L75" s="104"/>
      <c r="M75" s="104"/>
      <c r="N75" s="104"/>
      <c r="O75" s="104" t="s">
        <v>181</v>
      </c>
      <c r="P75" s="104" t="s">
        <v>96</v>
      </c>
      <c r="Q75" s="104" t="s">
        <v>193</v>
      </c>
      <c r="R75" s="105" t="s">
        <v>81</v>
      </c>
      <c r="S75" s="35">
        <v>30</v>
      </c>
      <c r="T75" s="107">
        <f t="shared" si="2"/>
        <v>30</v>
      </c>
      <c r="U75" s="36" t="str">
        <f t="shared" si="3"/>
        <v/>
      </c>
      <c r="V75" s="106"/>
    </row>
    <row r="76" spans="1:22" ht="16">
      <c r="A76" s="221">
        <f>Paramétrage!A72</f>
        <v>0</v>
      </c>
      <c r="B76" s="101">
        <v>44080</v>
      </c>
      <c r="C76" s="102" t="s">
        <v>231</v>
      </c>
      <c r="D76" s="103"/>
      <c r="E76" s="104" t="s">
        <v>207</v>
      </c>
      <c r="F76" s="104" t="s">
        <v>166</v>
      </c>
      <c r="G76" s="104"/>
      <c r="H76" s="104"/>
      <c r="I76" s="104"/>
      <c r="J76" s="104"/>
      <c r="K76" s="104"/>
      <c r="L76" s="104"/>
      <c r="M76" s="104"/>
      <c r="N76" s="104"/>
      <c r="O76" s="104" t="s">
        <v>181</v>
      </c>
      <c r="P76" s="104" t="s">
        <v>96</v>
      </c>
      <c r="Q76" s="104" t="s">
        <v>193</v>
      </c>
      <c r="R76" s="105" t="s">
        <v>81</v>
      </c>
      <c r="S76" s="35">
        <v>31</v>
      </c>
      <c r="T76" s="107">
        <f t="shared" si="2"/>
        <v>31</v>
      </c>
      <c r="U76" s="36" t="str">
        <f t="shared" si="3"/>
        <v/>
      </c>
      <c r="V76" s="106"/>
    </row>
    <row r="77" spans="1:22" ht="16">
      <c r="A77" s="221">
        <f>Paramétrage!A73</f>
        <v>0</v>
      </c>
      <c r="B77" s="101">
        <v>44080</v>
      </c>
      <c r="C77" s="102" t="s">
        <v>231</v>
      </c>
      <c r="D77" s="103"/>
      <c r="E77" s="104" t="s">
        <v>218</v>
      </c>
      <c r="F77" s="104" t="s">
        <v>218</v>
      </c>
      <c r="G77" s="104" t="s">
        <v>225</v>
      </c>
      <c r="H77" s="104" t="s">
        <v>225</v>
      </c>
      <c r="I77" s="104"/>
      <c r="J77" s="104"/>
      <c r="K77" s="104"/>
      <c r="L77" s="104"/>
      <c r="M77" s="104"/>
      <c r="N77" s="104"/>
      <c r="O77" s="104" t="s">
        <v>181</v>
      </c>
      <c r="P77" s="104" t="s">
        <v>96</v>
      </c>
      <c r="Q77" s="104" t="s">
        <v>193</v>
      </c>
      <c r="R77" s="105" t="s">
        <v>81</v>
      </c>
      <c r="S77" s="35">
        <v>198</v>
      </c>
      <c r="T77" s="107">
        <f t="shared" si="2"/>
        <v>198</v>
      </c>
      <c r="U77" s="36" t="str">
        <f t="shared" si="3"/>
        <v/>
      </c>
      <c r="V77" s="106"/>
    </row>
    <row r="78" spans="1:22" ht="16">
      <c r="A78" s="221">
        <f>Paramétrage!A74</f>
        <v>0</v>
      </c>
      <c r="B78" s="101">
        <v>44080</v>
      </c>
      <c r="C78" s="102" t="s">
        <v>290</v>
      </c>
      <c r="D78" s="103" t="s">
        <v>296</v>
      </c>
      <c r="E78" s="104" t="s">
        <v>146</v>
      </c>
      <c r="F78" s="104" t="s">
        <v>207</v>
      </c>
      <c r="G78" s="104"/>
      <c r="H78" s="104"/>
      <c r="I78" s="104"/>
      <c r="J78" s="104"/>
      <c r="K78" s="104"/>
      <c r="L78" s="104"/>
      <c r="M78" s="104"/>
      <c r="N78" s="104"/>
      <c r="O78" s="104" t="s">
        <v>181</v>
      </c>
      <c r="P78" s="104" t="s">
        <v>96</v>
      </c>
      <c r="Q78" s="104" t="s">
        <v>193</v>
      </c>
      <c r="R78" s="105" t="s">
        <v>81</v>
      </c>
      <c r="S78" s="35">
        <v>98</v>
      </c>
      <c r="T78" s="107">
        <f t="shared" si="2"/>
        <v>98</v>
      </c>
      <c r="U78" s="36" t="str">
        <f t="shared" si="3"/>
        <v/>
      </c>
      <c r="V78" s="106"/>
    </row>
    <row r="79" spans="1:22" ht="16">
      <c r="A79" s="221">
        <f>Paramétrage!A75</f>
        <v>0</v>
      </c>
      <c r="B79" s="101">
        <v>44080</v>
      </c>
      <c r="C79" s="102" t="s">
        <v>231</v>
      </c>
      <c r="D79" s="103"/>
      <c r="E79" s="104" t="s">
        <v>207</v>
      </c>
      <c r="F79" s="104" t="s">
        <v>207</v>
      </c>
      <c r="G79" s="104"/>
      <c r="H79" s="104"/>
      <c r="I79" s="104"/>
      <c r="J79" s="104"/>
      <c r="K79" s="104"/>
      <c r="L79" s="104"/>
      <c r="M79" s="104"/>
      <c r="N79" s="104"/>
      <c r="O79" s="104" t="s">
        <v>181</v>
      </c>
      <c r="P79" s="104" t="s">
        <v>96</v>
      </c>
      <c r="Q79" s="104" t="s">
        <v>193</v>
      </c>
      <c r="R79" s="105" t="s">
        <v>81</v>
      </c>
      <c r="S79" s="35">
        <v>26</v>
      </c>
      <c r="T79" s="107">
        <f t="shared" si="2"/>
        <v>26</v>
      </c>
      <c r="U79" s="36" t="str">
        <f t="shared" si="3"/>
        <v/>
      </c>
      <c r="V79" s="106"/>
    </row>
    <row r="80" spans="1:22" ht="16">
      <c r="A80" s="221">
        <f>Paramétrage!A76</f>
        <v>0</v>
      </c>
      <c r="B80" s="101">
        <v>44080</v>
      </c>
      <c r="C80" s="102" t="s">
        <v>231</v>
      </c>
      <c r="D80" s="103"/>
      <c r="E80" s="104" t="s">
        <v>166</v>
      </c>
      <c r="F80" s="104"/>
      <c r="G80" s="104"/>
      <c r="H80" s="104"/>
      <c r="I80" s="104"/>
      <c r="J80" s="104"/>
      <c r="K80" s="104"/>
      <c r="L80" s="104"/>
      <c r="M80" s="104"/>
      <c r="N80" s="104"/>
      <c r="O80" s="104" t="s">
        <v>181</v>
      </c>
      <c r="P80" s="104" t="s">
        <v>96</v>
      </c>
      <c r="Q80" s="104" t="s">
        <v>193</v>
      </c>
      <c r="R80" s="105" t="s">
        <v>81</v>
      </c>
      <c r="S80" s="35">
        <v>18</v>
      </c>
      <c r="T80" s="107">
        <f t="shared" si="2"/>
        <v>18</v>
      </c>
      <c r="U80" s="36" t="str">
        <f t="shared" si="3"/>
        <v/>
      </c>
      <c r="V80" s="106"/>
    </row>
    <row r="81" spans="1:22" ht="16">
      <c r="A81" s="221">
        <f>Paramétrage!A77</f>
        <v>0</v>
      </c>
      <c r="B81" s="101">
        <v>44080</v>
      </c>
      <c r="C81" s="102" t="s">
        <v>231</v>
      </c>
      <c r="D81" s="103"/>
      <c r="E81" s="104" t="s">
        <v>207</v>
      </c>
      <c r="F81" s="104"/>
      <c r="G81" s="104"/>
      <c r="H81" s="104"/>
      <c r="I81" s="104"/>
      <c r="J81" s="104"/>
      <c r="K81" s="104"/>
      <c r="L81" s="104"/>
      <c r="M81" s="104"/>
      <c r="N81" s="104"/>
      <c r="O81" s="104" t="s">
        <v>181</v>
      </c>
      <c r="P81" s="104" t="s">
        <v>96</v>
      </c>
      <c r="Q81" s="104" t="s">
        <v>193</v>
      </c>
      <c r="R81" s="105" t="s">
        <v>81</v>
      </c>
      <c r="S81" s="35">
        <v>13</v>
      </c>
      <c r="T81" s="107">
        <f t="shared" si="2"/>
        <v>13</v>
      </c>
      <c r="U81" s="36" t="str">
        <f t="shared" si="3"/>
        <v/>
      </c>
      <c r="V81" s="106"/>
    </row>
    <row r="82" spans="1:22" ht="16">
      <c r="A82" s="221">
        <f>Paramétrage!A78</f>
        <v>0</v>
      </c>
      <c r="B82" s="101">
        <v>44080</v>
      </c>
      <c r="C82" s="102" t="s">
        <v>231</v>
      </c>
      <c r="D82" s="103"/>
      <c r="E82" s="104" t="s">
        <v>208</v>
      </c>
      <c r="F82" s="104"/>
      <c r="G82" s="104"/>
      <c r="H82" s="104"/>
      <c r="I82" s="104"/>
      <c r="J82" s="104"/>
      <c r="K82" s="104"/>
      <c r="L82" s="104"/>
      <c r="M82" s="104"/>
      <c r="N82" s="104"/>
      <c r="O82" s="104" t="s">
        <v>181</v>
      </c>
      <c r="P82" s="104" t="s">
        <v>96</v>
      </c>
      <c r="Q82" s="104" t="s">
        <v>193</v>
      </c>
      <c r="R82" s="105" t="s">
        <v>81</v>
      </c>
      <c r="S82" s="35">
        <v>15</v>
      </c>
      <c r="T82" s="107">
        <f t="shared" si="2"/>
        <v>15</v>
      </c>
      <c r="U82" s="36" t="str">
        <f t="shared" si="3"/>
        <v/>
      </c>
      <c r="V82" s="106"/>
    </row>
    <row r="83" spans="1:22" ht="16">
      <c r="A83" s="221">
        <f>Paramétrage!A79</f>
        <v>0</v>
      </c>
      <c r="B83" s="101">
        <v>44080</v>
      </c>
      <c r="C83" s="102" t="s">
        <v>291</v>
      </c>
      <c r="D83" s="103" t="s">
        <v>298</v>
      </c>
      <c r="E83" s="104" t="s">
        <v>142</v>
      </c>
      <c r="F83" s="104" t="s">
        <v>167</v>
      </c>
      <c r="G83" s="104"/>
      <c r="H83" s="104"/>
      <c r="I83" s="104"/>
      <c r="J83" s="104"/>
      <c r="K83" s="104"/>
      <c r="L83" s="104"/>
      <c r="M83" s="104"/>
      <c r="N83" s="104"/>
      <c r="O83" s="104" t="s">
        <v>181</v>
      </c>
      <c r="P83" s="104" t="s">
        <v>96</v>
      </c>
      <c r="Q83" s="104" t="s">
        <v>193</v>
      </c>
      <c r="R83" s="105" t="s">
        <v>81</v>
      </c>
      <c r="S83" s="35">
        <v>164</v>
      </c>
      <c r="T83" s="107">
        <f t="shared" si="2"/>
        <v>164</v>
      </c>
      <c r="U83" s="36" t="str">
        <f t="shared" si="3"/>
        <v/>
      </c>
      <c r="V83" s="106"/>
    </row>
    <row r="84" spans="1:22" ht="16">
      <c r="A84" s="221">
        <f>Paramétrage!A80</f>
        <v>0</v>
      </c>
      <c r="B84" s="101">
        <v>44080</v>
      </c>
      <c r="C84" s="102" t="s">
        <v>231</v>
      </c>
      <c r="D84" s="103"/>
      <c r="E84" s="104" t="s">
        <v>195</v>
      </c>
      <c r="F84" s="104"/>
      <c r="G84" s="104"/>
      <c r="H84" s="104"/>
      <c r="I84" s="104"/>
      <c r="J84" s="104"/>
      <c r="K84" s="104"/>
      <c r="L84" s="104"/>
      <c r="M84" s="104"/>
      <c r="N84" s="104"/>
      <c r="O84" s="104" t="s">
        <v>181</v>
      </c>
      <c r="P84" s="104" t="s">
        <v>96</v>
      </c>
      <c r="Q84" s="104" t="s">
        <v>193</v>
      </c>
      <c r="R84" s="105" t="s">
        <v>81</v>
      </c>
      <c r="S84" s="35">
        <v>129</v>
      </c>
      <c r="T84" s="107">
        <f t="shared" si="2"/>
        <v>129</v>
      </c>
      <c r="U84" s="36" t="str">
        <f t="shared" si="3"/>
        <v/>
      </c>
      <c r="V84" s="106"/>
    </row>
    <row r="85" spans="1:22" ht="16">
      <c r="A85" s="221">
        <f>Paramétrage!A81</f>
        <v>0</v>
      </c>
      <c r="B85" s="101">
        <v>44080</v>
      </c>
      <c r="C85" s="102" t="s">
        <v>292</v>
      </c>
      <c r="D85" s="103" t="s">
        <v>300</v>
      </c>
      <c r="E85" s="104" t="s">
        <v>146</v>
      </c>
      <c r="F85" s="104" t="s">
        <v>218</v>
      </c>
      <c r="G85" s="104" t="s">
        <v>166</v>
      </c>
      <c r="H85" s="104"/>
      <c r="I85" s="104"/>
      <c r="J85" s="104"/>
      <c r="K85" s="104"/>
      <c r="L85" s="104"/>
      <c r="M85" s="104"/>
      <c r="N85" s="104"/>
      <c r="O85" s="104" t="s">
        <v>181</v>
      </c>
      <c r="P85" s="104" t="s">
        <v>96</v>
      </c>
      <c r="Q85" s="104" t="s">
        <v>193</v>
      </c>
      <c r="R85" s="105" t="s">
        <v>81</v>
      </c>
      <c r="S85" s="35">
        <v>182</v>
      </c>
      <c r="T85" s="107">
        <f t="shared" si="2"/>
        <v>182</v>
      </c>
      <c r="U85" s="36" t="str">
        <f t="shared" si="3"/>
        <v/>
      </c>
      <c r="V85" s="106"/>
    </row>
    <row r="86" spans="1:22" ht="16">
      <c r="A86" s="221">
        <f>Paramétrage!A82</f>
        <v>0</v>
      </c>
      <c r="B86" s="101">
        <v>44080</v>
      </c>
      <c r="C86" s="102" t="s">
        <v>231</v>
      </c>
      <c r="D86" s="103"/>
      <c r="E86" s="104" t="s">
        <v>218</v>
      </c>
      <c r="F86" s="104" t="s">
        <v>166</v>
      </c>
      <c r="G86" s="104"/>
      <c r="H86" s="104"/>
      <c r="I86" s="104"/>
      <c r="J86" s="104"/>
      <c r="K86" s="104"/>
      <c r="L86" s="104"/>
      <c r="M86" s="104"/>
      <c r="N86" s="104"/>
      <c r="O86" s="104" t="s">
        <v>181</v>
      </c>
      <c r="P86" s="104" t="s">
        <v>96</v>
      </c>
      <c r="Q86" s="104" t="s">
        <v>193</v>
      </c>
      <c r="R86" s="105" t="s">
        <v>81</v>
      </c>
      <c r="S86" s="35">
        <v>92</v>
      </c>
      <c r="T86" s="107">
        <f t="shared" si="2"/>
        <v>92</v>
      </c>
      <c r="U86" s="36" t="str">
        <f t="shared" si="3"/>
        <v/>
      </c>
      <c r="V86" s="106"/>
    </row>
    <row r="87" spans="1:22" ht="16">
      <c r="A87" s="221">
        <f>Paramétrage!A83</f>
        <v>0</v>
      </c>
      <c r="B87" s="101">
        <v>44080</v>
      </c>
      <c r="C87" s="102" t="s">
        <v>293</v>
      </c>
      <c r="D87" s="103" t="s">
        <v>297</v>
      </c>
      <c r="E87" s="104" t="s">
        <v>146</v>
      </c>
      <c r="F87" s="104"/>
      <c r="G87" s="104"/>
      <c r="H87" s="104"/>
      <c r="I87" s="104"/>
      <c r="J87" s="104"/>
      <c r="K87" s="104"/>
      <c r="L87" s="104"/>
      <c r="M87" s="104"/>
      <c r="N87" s="104"/>
      <c r="O87" s="104" t="s">
        <v>181</v>
      </c>
      <c r="P87" s="104" t="s">
        <v>97</v>
      </c>
      <c r="Q87" s="104" t="s">
        <v>193</v>
      </c>
      <c r="R87" s="105" t="s">
        <v>81</v>
      </c>
      <c r="S87" s="35">
        <v>85</v>
      </c>
      <c r="T87" s="107">
        <f t="shared" si="2"/>
        <v>85</v>
      </c>
      <c r="U87" s="36" t="str">
        <f t="shared" si="3"/>
        <v/>
      </c>
      <c r="V87" s="106"/>
    </row>
    <row r="88" spans="1:22" ht="16">
      <c r="A88" s="221">
        <f>Paramétrage!A84</f>
        <v>0</v>
      </c>
      <c r="B88" s="101">
        <v>44080</v>
      </c>
      <c r="C88" s="102" t="s">
        <v>231</v>
      </c>
      <c r="D88" s="103"/>
      <c r="E88" s="104" t="s">
        <v>207</v>
      </c>
      <c r="F88" s="104" t="s">
        <v>207</v>
      </c>
      <c r="G88" s="104" t="s">
        <v>207</v>
      </c>
      <c r="H88" s="104" t="s">
        <v>208</v>
      </c>
      <c r="I88" s="104" t="s">
        <v>208</v>
      </c>
      <c r="J88" s="104" t="s">
        <v>166</v>
      </c>
      <c r="K88" s="104"/>
      <c r="L88" s="104"/>
      <c r="M88" s="104"/>
      <c r="N88" s="104"/>
      <c r="O88" s="104" t="s">
        <v>181</v>
      </c>
      <c r="P88" s="104" t="s">
        <v>97</v>
      </c>
      <c r="Q88" s="104" t="s">
        <v>193</v>
      </c>
      <c r="R88" s="105" t="s">
        <v>81</v>
      </c>
      <c r="S88" s="35">
        <v>87</v>
      </c>
      <c r="T88" s="107">
        <f t="shared" si="2"/>
        <v>87</v>
      </c>
      <c r="U88" s="36" t="str">
        <f t="shared" si="3"/>
        <v/>
      </c>
      <c r="V88" s="106"/>
    </row>
    <row r="89" spans="1:22" ht="16">
      <c r="A89" s="221">
        <f>Paramétrage!A85</f>
        <v>0</v>
      </c>
      <c r="B89" s="101">
        <v>44089</v>
      </c>
      <c r="C89" s="102" t="s">
        <v>311</v>
      </c>
      <c r="D89" s="103" t="s">
        <v>302</v>
      </c>
      <c r="E89" s="104" t="s">
        <v>137</v>
      </c>
      <c r="F89" s="104"/>
      <c r="G89" s="104"/>
      <c r="H89" s="104"/>
      <c r="I89" s="104"/>
      <c r="J89" s="104"/>
      <c r="K89" s="104"/>
      <c r="L89" s="104"/>
      <c r="M89" s="104"/>
      <c r="N89" s="104"/>
      <c r="O89" s="104" t="s">
        <v>187</v>
      </c>
      <c r="P89" s="104" t="s">
        <v>93</v>
      </c>
      <c r="Q89" s="104" t="s">
        <v>193</v>
      </c>
      <c r="R89" s="105" t="s">
        <v>81</v>
      </c>
      <c r="S89" s="35">
        <v>989</v>
      </c>
      <c r="T89" s="107">
        <f t="shared" si="2"/>
        <v>989</v>
      </c>
      <c r="U89" s="36" t="str">
        <f t="shared" si="3"/>
        <v/>
      </c>
      <c r="V89" s="106"/>
    </row>
    <row r="90" spans="1:22" ht="16">
      <c r="A90" s="221">
        <f>Paramétrage!A86</f>
        <v>0</v>
      </c>
      <c r="B90" s="101">
        <v>44090</v>
      </c>
      <c r="C90" s="102" t="s">
        <v>303</v>
      </c>
      <c r="D90" s="103" t="s">
        <v>304</v>
      </c>
      <c r="E90" s="104" t="s">
        <v>142</v>
      </c>
      <c r="F90" s="104" t="s">
        <v>142</v>
      </c>
      <c r="G90" s="104" t="s">
        <v>142</v>
      </c>
      <c r="H90" s="104"/>
      <c r="I90" s="104"/>
      <c r="J90" s="104"/>
      <c r="K90" s="104"/>
      <c r="L90" s="104"/>
      <c r="M90" s="104"/>
      <c r="N90" s="104"/>
      <c r="O90" s="104" t="s">
        <v>181</v>
      </c>
      <c r="P90" s="104" t="s">
        <v>93</v>
      </c>
      <c r="Q90" s="104" t="s">
        <v>193</v>
      </c>
      <c r="R90" s="105" t="s">
        <v>81</v>
      </c>
      <c r="S90" s="35">
        <v>297</v>
      </c>
      <c r="T90" s="107">
        <f t="shared" si="2"/>
        <v>297</v>
      </c>
      <c r="U90" s="36" t="str">
        <f t="shared" si="3"/>
        <v/>
      </c>
      <c r="V90" s="106"/>
    </row>
    <row r="91" spans="1:22" ht="16">
      <c r="A91" s="221">
        <f>Paramétrage!A87</f>
        <v>0</v>
      </c>
      <c r="B91" s="101">
        <v>44090</v>
      </c>
      <c r="C91" s="102" t="s">
        <v>231</v>
      </c>
      <c r="D91" s="103" t="s">
        <v>305</v>
      </c>
      <c r="E91" s="104"/>
      <c r="F91" s="104"/>
      <c r="G91" s="104"/>
      <c r="H91" s="104"/>
      <c r="I91" s="104"/>
      <c r="J91" s="104"/>
      <c r="K91" s="104"/>
      <c r="L91" s="104"/>
      <c r="M91" s="104"/>
      <c r="N91" s="104"/>
      <c r="O91" s="104" t="s">
        <v>177</v>
      </c>
      <c r="P91" s="104" t="s">
        <v>93</v>
      </c>
      <c r="Q91" s="104" t="s">
        <v>175</v>
      </c>
      <c r="R91" s="105" t="s">
        <v>81</v>
      </c>
      <c r="S91" s="35">
        <v>430</v>
      </c>
      <c r="T91" s="107">
        <f t="shared" si="2"/>
        <v>430</v>
      </c>
      <c r="U91" s="36" t="str">
        <f t="shared" si="3"/>
        <v/>
      </c>
      <c r="V91" s="106"/>
    </row>
    <row r="92" spans="1:22" ht="16">
      <c r="A92" s="221">
        <f>Paramétrage!A88</f>
        <v>0</v>
      </c>
      <c r="B92" s="101">
        <v>44091</v>
      </c>
      <c r="C92" s="102" t="s">
        <v>231</v>
      </c>
      <c r="D92" s="103" t="s">
        <v>294</v>
      </c>
      <c r="E92" s="104" t="s">
        <v>218</v>
      </c>
      <c r="F92" s="104"/>
      <c r="G92" s="104"/>
      <c r="H92" s="104"/>
      <c r="I92" s="104"/>
      <c r="J92" s="104"/>
      <c r="K92" s="104"/>
      <c r="L92" s="104"/>
      <c r="M92" s="104"/>
      <c r="N92" s="104"/>
      <c r="O92" s="104" t="s">
        <v>177</v>
      </c>
      <c r="P92" s="104" t="s">
        <v>80</v>
      </c>
      <c r="Q92" s="104" t="s">
        <v>193</v>
      </c>
      <c r="R92" s="105" t="s">
        <v>81</v>
      </c>
      <c r="S92" s="35">
        <v>79</v>
      </c>
      <c r="T92" s="107">
        <f t="shared" si="2"/>
        <v>79</v>
      </c>
      <c r="U92" s="36" t="str">
        <f t="shared" si="3"/>
        <v/>
      </c>
      <c r="V92" s="106"/>
    </row>
    <row r="93" spans="1:22" ht="16">
      <c r="A93" s="221">
        <f>Paramétrage!A89</f>
        <v>0</v>
      </c>
      <c r="B93" s="101">
        <v>44092</v>
      </c>
      <c r="C93" s="102" t="s">
        <v>231</v>
      </c>
      <c r="D93" s="103" t="s">
        <v>306</v>
      </c>
      <c r="E93" s="104" t="s">
        <v>146</v>
      </c>
      <c r="F93" s="104"/>
      <c r="G93" s="104"/>
      <c r="H93" s="104"/>
      <c r="I93" s="104"/>
      <c r="J93" s="104"/>
      <c r="K93" s="104"/>
      <c r="L93" s="104"/>
      <c r="M93" s="104"/>
      <c r="N93" s="104"/>
      <c r="O93" s="104" t="s">
        <v>260</v>
      </c>
      <c r="P93" s="104" t="s">
        <v>80</v>
      </c>
      <c r="Q93" s="104" t="s">
        <v>193</v>
      </c>
      <c r="R93" s="105" t="s">
        <v>81</v>
      </c>
      <c r="S93" s="35">
        <v>85</v>
      </c>
      <c r="T93" s="107">
        <f t="shared" si="2"/>
        <v>85</v>
      </c>
      <c r="U93" s="36" t="str">
        <f t="shared" si="3"/>
        <v/>
      </c>
      <c r="V93" s="106"/>
    </row>
    <row r="94" spans="1:22" ht="16">
      <c r="A94" s="221">
        <f>Paramétrage!A90</f>
        <v>0</v>
      </c>
      <c r="B94" s="101">
        <v>44096</v>
      </c>
      <c r="C94" s="102" t="s">
        <v>307</v>
      </c>
      <c r="D94" s="103" t="s">
        <v>308</v>
      </c>
      <c r="E94" s="104" t="s">
        <v>140</v>
      </c>
      <c r="F94" s="104" t="s">
        <v>140</v>
      </c>
      <c r="G94" s="104"/>
      <c r="H94" s="104"/>
      <c r="I94" s="104"/>
      <c r="J94" s="104"/>
      <c r="K94" s="104"/>
      <c r="L94" s="104"/>
      <c r="M94" s="104"/>
      <c r="N94" s="104"/>
      <c r="O94" s="104" t="s">
        <v>282</v>
      </c>
      <c r="P94" s="104" t="s">
        <v>93</v>
      </c>
      <c r="Q94" s="104" t="s">
        <v>193</v>
      </c>
      <c r="R94" s="105" t="s">
        <v>81</v>
      </c>
      <c r="S94" s="35">
        <v>218</v>
      </c>
      <c r="T94" s="107">
        <f t="shared" si="2"/>
        <v>218</v>
      </c>
      <c r="U94" s="36" t="str">
        <f t="shared" si="3"/>
        <v/>
      </c>
      <c r="V94" s="106"/>
    </row>
    <row r="95" spans="1:22" s="131" customFormat="1" ht="17" thickBot="1">
      <c r="A95" s="221">
        <f>Paramétrage!A91</f>
        <v>0</v>
      </c>
      <c r="B95" s="122">
        <v>44104</v>
      </c>
      <c r="C95" s="123" t="s">
        <v>231</v>
      </c>
      <c r="D95" s="124"/>
      <c r="E95" s="125" t="s">
        <v>146</v>
      </c>
      <c r="F95" s="125"/>
      <c r="G95" s="125"/>
      <c r="H95" s="125"/>
      <c r="I95" s="125"/>
      <c r="J95" s="125"/>
      <c r="K95" s="125"/>
      <c r="L95" s="125"/>
      <c r="M95" s="125"/>
      <c r="N95" s="125"/>
      <c r="O95" s="125" t="s">
        <v>177</v>
      </c>
      <c r="P95" s="125" t="s">
        <v>96</v>
      </c>
      <c r="Q95" s="125" t="s">
        <v>193</v>
      </c>
      <c r="R95" s="126" t="s">
        <v>81</v>
      </c>
      <c r="S95" s="127">
        <v>85</v>
      </c>
      <c r="T95" s="128">
        <f t="shared" si="2"/>
        <v>85</v>
      </c>
      <c r="U95" s="129" t="str">
        <f t="shared" si="3"/>
        <v/>
      </c>
      <c r="V95" s="130"/>
    </row>
    <row r="96" spans="1:22" ht="16">
      <c r="A96" s="221">
        <f>Paramétrage!A92</f>
        <v>0</v>
      </c>
      <c r="B96" s="113">
        <v>44105</v>
      </c>
      <c r="C96" s="114" t="s">
        <v>309</v>
      </c>
      <c r="D96" s="115" t="s">
        <v>310</v>
      </c>
      <c r="E96" s="116"/>
      <c r="F96" s="116"/>
      <c r="G96" s="116"/>
      <c r="H96" s="116"/>
      <c r="I96" s="116"/>
      <c r="J96" s="116"/>
      <c r="K96" s="116"/>
      <c r="L96" s="116"/>
      <c r="M96" s="116"/>
      <c r="N96" s="116"/>
      <c r="O96" s="116" t="s">
        <v>177</v>
      </c>
      <c r="P96" s="116" t="s">
        <v>80</v>
      </c>
      <c r="Q96" s="116" t="s">
        <v>175</v>
      </c>
      <c r="R96" s="117" t="s">
        <v>81</v>
      </c>
      <c r="S96" s="118">
        <v>1000</v>
      </c>
      <c r="T96" s="119">
        <f t="shared" si="2"/>
        <v>1000</v>
      </c>
      <c r="U96" s="120" t="str">
        <f t="shared" si="3"/>
        <v/>
      </c>
      <c r="V96" s="121"/>
    </row>
    <row r="97" spans="1:22" ht="16">
      <c r="A97" s="221">
        <f>Paramétrage!A93</f>
        <v>0</v>
      </c>
      <c r="B97" s="101">
        <v>44105</v>
      </c>
      <c r="C97" s="102" t="s">
        <v>279</v>
      </c>
      <c r="D97" s="103" t="s">
        <v>280</v>
      </c>
      <c r="E97" s="104" t="s">
        <v>158</v>
      </c>
      <c r="F97" s="104" t="s">
        <v>158</v>
      </c>
      <c r="G97" s="104"/>
      <c r="H97" s="104"/>
      <c r="I97" s="104"/>
      <c r="J97" s="104"/>
      <c r="K97" s="104"/>
      <c r="L97" s="104"/>
      <c r="M97" s="104"/>
      <c r="N97" s="104"/>
      <c r="O97" s="104" t="s">
        <v>177</v>
      </c>
      <c r="P97" s="104" t="s">
        <v>80</v>
      </c>
      <c r="Q97" s="104" t="s">
        <v>174</v>
      </c>
      <c r="R97" s="105" t="s">
        <v>81</v>
      </c>
      <c r="S97" s="35">
        <v>875</v>
      </c>
      <c r="T97" s="107">
        <f t="shared" si="2"/>
        <v>875</v>
      </c>
      <c r="U97" s="36" t="str">
        <f t="shared" si="3"/>
        <v/>
      </c>
      <c r="V97" s="106"/>
    </row>
    <row r="98" spans="1:22" ht="16">
      <c r="A98" s="221">
        <f>Paramétrage!A94</f>
        <v>0</v>
      </c>
      <c r="B98" s="101">
        <v>44105</v>
      </c>
      <c r="C98" s="102" t="s">
        <v>231</v>
      </c>
      <c r="D98" s="103"/>
      <c r="E98" s="104" t="s">
        <v>146</v>
      </c>
      <c r="F98" s="104"/>
      <c r="G98" s="104"/>
      <c r="H98" s="104"/>
      <c r="I98" s="104"/>
      <c r="J98" s="104"/>
      <c r="K98" s="104"/>
      <c r="L98" s="104"/>
      <c r="M98" s="104"/>
      <c r="N98" s="104"/>
      <c r="O98" s="104" t="s">
        <v>184</v>
      </c>
      <c r="P98" s="104" t="s">
        <v>80</v>
      </c>
      <c r="Q98" s="104" t="s">
        <v>193</v>
      </c>
      <c r="R98" s="105" t="s">
        <v>81</v>
      </c>
      <c r="S98" s="35">
        <v>85</v>
      </c>
      <c r="T98" s="107">
        <f t="shared" si="2"/>
        <v>85</v>
      </c>
      <c r="U98" s="36" t="str">
        <f t="shared" si="3"/>
        <v/>
      </c>
      <c r="V98" s="106"/>
    </row>
    <row r="99" spans="1:22" ht="16">
      <c r="A99" s="221">
        <f>Paramétrage!A95</f>
        <v>0</v>
      </c>
      <c r="B99" s="101">
        <v>44105</v>
      </c>
      <c r="C99" s="102" t="s">
        <v>317</v>
      </c>
      <c r="D99" s="103" t="s">
        <v>312</v>
      </c>
      <c r="E99" s="104"/>
      <c r="F99" s="104"/>
      <c r="G99" s="104"/>
      <c r="H99" s="104"/>
      <c r="I99" s="104"/>
      <c r="J99" s="104"/>
      <c r="K99" s="104"/>
      <c r="L99" s="104"/>
      <c r="M99" s="104"/>
      <c r="N99" s="104"/>
      <c r="O99" s="104" t="s">
        <v>177</v>
      </c>
      <c r="P99" s="104" t="s">
        <v>80</v>
      </c>
      <c r="Q99" s="104" t="s">
        <v>175</v>
      </c>
      <c r="R99" s="105" t="s">
        <v>81</v>
      </c>
      <c r="S99" s="35">
        <v>500</v>
      </c>
      <c r="T99" s="107">
        <f t="shared" si="2"/>
        <v>500</v>
      </c>
      <c r="U99" s="36" t="str">
        <f t="shared" si="3"/>
        <v/>
      </c>
      <c r="V99" s="106"/>
    </row>
    <row r="100" spans="1:22" ht="16">
      <c r="A100" s="221">
        <f>Paramétrage!A96</f>
        <v>0</v>
      </c>
      <c r="B100" s="101">
        <v>44106</v>
      </c>
      <c r="C100" s="102" t="s">
        <v>231</v>
      </c>
      <c r="D100" s="103"/>
      <c r="E100" s="104" t="s">
        <v>207</v>
      </c>
      <c r="F100" s="104"/>
      <c r="G100" s="104"/>
      <c r="H100" s="104"/>
      <c r="I100" s="104"/>
      <c r="J100" s="104"/>
      <c r="K100" s="104"/>
      <c r="L100" s="104"/>
      <c r="M100" s="104"/>
      <c r="N100" s="104"/>
      <c r="O100" s="104" t="s">
        <v>184</v>
      </c>
      <c r="P100" s="104" t="s">
        <v>96</v>
      </c>
      <c r="Q100" s="104" t="s">
        <v>193</v>
      </c>
      <c r="R100" s="105" t="s">
        <v>81</v>
      </c>
      <c r="S100" s="35">
        <v>13</v>
      </c>
      <c r="T100" s="107">
        <f t="shared" si="2"/>
        <v>13</v>
      </c>
      <c r="U100" s="36" t="str">
        <f t="shared" si="3"/>
        <v/>
      </c>
      <c r="V100" s="106"/>
    </row>
    <row r="101" spans="1:22" ht="16">
      <c r="A101" s="221">
        <f>Paramétrage!A97</f>
        <v>0</v>
      </c>
      <c r="B101" s="101">
        <v>44106</v>
      </c>
      <c r="C101" s="102" t="s">
        <v>231</v>
      </c>
      <c r="D101" s="103"/>
      <c r="E101" s="104" t="s">
        <v>207</v>
      </c>
      <c r="F101" s="104" t="s">
        <v>167</v>
      </c>
      <c r="G101" s="104"/>
      <c r="H101" s="104"/>
      <c r="I101" s="104"/>
      <c r="J101" s="104"/>
      <c r="K101" s="104"/>
      <c r="L101" s="104"/>
      <c r="M101" s="104"/>
      <c r="N101" s="104"/>
      <c r="O101" s="104" t="s">
        <v>184</v>
      </c>
      <c r="P101" s="104" t="s">
        <v>96</v>
      </c>
      <c r="Q101" s="104" t="s">
        <v>193</v>
      </c>
      <c r="R101" s="105" t="s">
        <v>81</v>
      </c>
      <c r="S101" s="35">
        <v>78</v>
      </c>
      <c r="T101" s="107">
        <f t="shared" si="2"/>
        <v>78</v>
      </c>
      <c r="U101" s="36" t="str">
        <f t="shared" si="3"/>
        <v/>
      </c>
      <c r="V101" s="106"/>
    </row>
    <row r="102" spans="1:22" ht="16">
      <c r="A102" s="221">
        <f>Paramétrage!A98</f>
        <v>0</v>
      </c>
      <c r="B102" s="101">
        <v>44106</v>
      </c>
      <c r="C102" s="102" t="s">
        <v>231</v>
      </c>
      <c r="D102" s="103"/>
      <c r="E102" s="104" t="s">
        <v>146</v>
      </c>
      <c r="F102" s="104"/>
      <c r="G102" s="104"/>
      <c r="H102" s="104"/>
      <c r="I102" s="104"/>
      <c r="J102" s="104"/>
      <c r="K102" s="104"/>
      <c r="L102" s="104"/>
      <c r="M102" s="104"/>
      <c r="N102" s="104"/>
      <c r="O102" s="104" t="s">
        <v>184</v>
      </c>
      <c r="P102" s="104" t="s">
        <v>96</v>
      </c>
      <c r="Q102" s="104" t="s">
        <v>193</v>
      </c>
      <c r="R102" s="105" t="s">
        <v>81</v>
      </c>
      <c r="S102" s="35">
        <v>78</v>
      </c>
      <c r="T102" s="107">
        <f t="shared" si="2"/>
        <v>78</v>
      </c>
      <c r="U102" s="36" t="str">
        <f t="shared" si="3"/>
        <v/>
      </c>
      <c r="V102" s="106"/>
    </row>
    <row r="103" spans="1:22" ht="16">
      <c r="A103" s="221">
        <f>Paramétrage!A99</f>
        <v>0</v>
      </c>
      <c r="B103" s="101">
        <v>44106</v>
      </c>
      <c r="C103" s="102" t="s">
        <v>231</v>
      </c>
      <c r="D103" s="103"/>
      <c r="E103" s="104" t="s">
        <v>146</v>
      </c>
      <c r="F103" s="104" t="s">
        <v>218</v>
      </c>
      <c r="G103" s="104" t="s">
        <v>148</v>
      </c>
      <c r="H103" s="104" t="s">
        <v>148</v>
      </c>
      <c r="I103" s="104"/>
      <c r="J103" s="104"/>
      <c r="K103" s="104"/>
      <c r="L103" s="104"/>
      <c r="M103" s="104"/>
      <c r="N103" s="104"/>
      <c r="O103" s="104" t="s">
        <v>184</v>
      </c>
      <c r="P103" s="104" t="s">
        <v>96</v>
      </c>
      <c r="Q103" s="104" t="s">
        <v>193</v>
      </c>
      <c r="R103" s="105" t="s">
        <v>81</v>
      </c>
      <c r="S103" s="35">
        <v>210</v>
      </c>
      <c r="T103" s="107">
        <f t="shared" si="2"/>
        <v>210</v>
      </c>
      <c r="U103" s="36" t="str">
        <f t="shared" si="3"/>
        <v/>
      </c>
      <c r="V103" s="106"/>
    </row>
    <row r="104" spans="1:22" ht="16">
      <c r="A104" s="221">
        <f>Paramétrage!A100</f>
        <v>0</v>
      </c>
      <c r="B104" s="101">
        <v>44107</v>
      </c>
      <c r="C104" s="102" t="s">
        <v>231</v>
      </c>
      <c r="D104" s="103"/>
      <c r="E104" s="104" t="s">
        <v>146</v>
      </c>
      <c r="F104" s="104" t="s">
        <v>148</v>
      </c>
      <c r="G104" s="104"/>
      <c r="H104" s="104"/>
      <c r="I104" s="104"/>
      <c r="J104" s="104"/>
      <c r="K104" s="104"/>
      <c r="L104" s="104"/>
      <c r="M104" s="104"/>
      <c r="N104" s="104"/>
      <c r="O104" s="104" t="s">
        <v>184</v>
      </c>
      <c r="P104" s="104" t="s">
        <v>96</v>
      </c>
      <c r="Q104" s="104" t="s">
        <v>193</v>
      </c>
      <c r="R104" s="105" t="s">
        <v>81</v>
      </c>
      <c r="S104" s="35">
        <v>108</v>
      </c>
      <c r="T104" s="107">
        <f t="shared" si="2"/>
        <v>108</v>
      </c>
      <c r="U104" s="36" t="str">
        <f t="shared" si="3"/>
        <v/>
      </c>
      <c r="V104" s="106"/>
    </row>
    <row r="105" spans="1:22" ht="16">
      <c r="A105" s="221">
        <f>Paramétrage!A101</f>
        <v>0</v>
      </c>
      <c r="B105" s="101">
        <v>44107</v>
      </c>
      <c r="C105" s="102" t="s">
        <v>231</v>
      </c>
      <c r="D105" s="103"/>
      <c r="E105" s="104" t="s">
        <v>207</v>
      </c>
      <c r="F105" s="104"/>
      <c r="G105" s="104"/>
      <c r="H105" s="104"/>
      <c r="I105" s="104"/>
      <c r="J105" s="104"/>
      <c r="K105" s="104"/>
      <c r="L105" s="104"/>
      <c r="M105" s="104"/>
      <c r="N105" s="104"/>
      <c r="O105" s="104" t="s">
        <v>184</v>
      </c>
      <c r="P105" s="104" t="s">
        <v>96</v>
      </c>
      <c r="Q105" s="104" t="s">
        <v>193</v>
      </c>
      <c r="R105" s="105" t="s">
        <v>81</v>
      </c>
      <c r="S105" s="35">
        <v>13</v>
      </c>
      <c r="T105" s="107">
        <f t="shared" si="2"/>
        <v>13</v>
      </c>
      <c r="U105" s="36" t="str">
        <f t="shared" si="3"/>
        <v/>
      </c>
      <c r="V105" s="106"/>
    </row>
    <row r="106" spans="1:22" ht="16">
      <c r="A106" s="221">
        <f>Paramétrage!A102</f>
        <v>0</v>
      </c>
      <c r="B106" s="101">
        <v>44107</v>
      </c>
      <c r="C106" s="102" t="s">
        <v>231</v>
      </c>
      <c r="D106" s="103"/>
      <c r="E106" s="104" t="s">
        <v>146</v>
      </c>
      <c r="F106" s="104"/>
      <c r="G106" s="104"/>
      <c r="H106" s="104"/>
      <c r="I106" s="104"/>
      <c r="J106" s="104"/>
      <c r="K106" s="104"/>
      <c r="L106" s="104"/>
      <c r="M106" s="104"/>
      <c r="N106" s="104"/>
      <c r="O106" s="104" t="s">
        <v>184</v>
      </c>
      <c r="P106" s="104" t="s">
        <v>96</v>
      </c>
      <c r="Q106" s="104" t="s">
        <v>193</v>
      </c>
      <c r="R106" s="105" t="s">
        <v>81</v>
      </c>
      <c r="S106" s="35">
        <v>85</v>
      </c>
      <c r="T106" s="107">
        <f t="shared" si="2"/>
        <v>85</v>
      </c>
      <c r="U106" s="36" t="str">
        <f t="shared" si="3"/>
        <v/>
      </c>
      <c r="V106" s="106"/>
    </row>
    <row r="107" spans="1:22" ht="16">
      <c r="A107" s="221">
        <f>Paramétrage!A103</f>
        <v>0</v>
      </c>
      <c r="B107" s="101">
        <v>44107</v>
      </c>
      <c r="C107" s="102" t="s">
        <v>231</v>
      </c>
      <c r="D107" s="103"/>
      <c r="E107" s="104" t="s">
        <v>146</v>
      </c>
      <c r="F107" s="104"/>
      <c r="G107" s="104"/>
      <c r="H107" s="104"/>
      <c r="I107" s="104"/>
      <c r="J107" s="104"/>
      <c r="K107" s="104"/>
      <c r="L107" s="104"/>
      <c r="M107" s="104"/>
      <c r="N107" s="104"/>
      <c r="O107" s="104" t="s">
        <v>184</v>
      </c>
      <c r="P107" s="104" t="s">
        <v>97</v>
      </c>
      <c r="Q107" s="104" t="s">
        <v>193</v>
      </c>
      <c r="R107" s="105" t="s">
        <v>81</v>
      </c>
      <c r="S107" s="35">
        <v>85</v>
      </c>
      <c r="T107" s="107">
        <f t="shared" si="2"/>
        <v>85</v>
      </c>
      <c r="U107" s="36" t="str">
        <f t="shared" si="3"/>
        <v/>
      </c>
      <c r="V107" s="106"/>
    </row>
    <row r="108" spans="1:22" ht="16">
      <c r="A108" s="221">
        <f>Paramétrage!A104</f>
        <v>0</v>
      </c>
      <c r="B108" s="101">
        <v>44107</v>
      </c>
      <c r="C108" s="102" t="s">
        <v>231</v>
      </c>
      <c r="D108" s="103"/>
      <c r="E108" s="104" t="s">
        <v>146</v>
      </c>
      <c r="F108" s="104" t="s">
        <v>146</v>
      </c>
      <c r="G108" s="104"/>
      <c r="H108" s="104"/>
      <c r="I108" s="104"/>
      <c r="J108" s="104"/>
      <c r="K108" s="104"/>
      <c r="L108" s="104"/>
      <c r="M108" s="104"/>
      <c r="N108" s="104"/>
      <c r="O108" s="104" t="s">
        <v>184</v>
      </c>
      <c r="P108" s="104" t="s">
        <v>97</v>
      </c>
      <c r="Q108" s="104" t="s">
        <v>193</v>
      </c>
      <c r="R108" s="105" t="s">
        <v>81</v>
      </c>
      <c r="S108" s="35">
        <v>170</v>
      </c>
      <c r="T108" s="107">
        <f t="shared" si="2"/>
        <v>170</v>
      </c>
      <c r="U108" s="36" t="str">
        <f t="shared" si="3"/>
        <v/>
      </c>
      <c r="V108" s="106"/>
    </row>
    <row r="109" spans="1:22" ht="16">
      <c r="A109" s="221">
        <f>Paramétrage!A105</f>
        <v>0</v>
      </c>
      <c r="B109" s="101">
        <v>44107</v>
      </c>
      <c r="C109" s="102" t="s">
        <v>231</v>
      </c>
      <c r="D109" s="103"/>
      <c r="E109" s="104" t="s">
        <v>207</v>
      </c>
      <c r="F109" s="104" t="s">
        <v>208</v>
      </c>
      <c r="G109" s="104"/>
      <c r="H109" s="104"/>
      <c r="I109" s="104"/>
      <c r="J109" s="104"/>
      <c r="K109" s="104"/>
      <c r="L109" s="104"/>
      <c r="M109" s="104"/>
      <c r="N109" s="104"/>
      <c r="O109" s="104" t="s">
        <v>184</v>
      </c>
      <c r="P109" s="104" t="s">
        <v>97</v>
      </c>
      <c r="Q109" s="104" t="s">
        <v>193</v>
      </c>
      <c r="R109" s="105" t="s">
        <v>81</v>
      </c>
      <c r="S109" s="35">
        <v>28</v>
      </c>
      <c r="T109" s="107">
        <f t="shared" si="2"/>
        <v>28</v>
      </c>
      <c r="U109" s="36" t="str">
        <f t="shared" si="3"/>
        <v/>
      </c>
      <c r="V109" s="106"/>
    </row>
    <row r="110" spans="1:22" ht="16">
      <c r="A110" s="221">
        <f>Paramétrage!A106</f>
        <v>0</v>
      </c>
      <c r="B110" s="101">
        <v>44107</v>
      </c>
      <c r="C110" s="102" t="s">
        <v>231</v>
      </c>
      <c r="D110" s="103"/>
      <c r="E110" s="104" t="s">
        <v>146</v>
      </c>
      <c r="F110" s="104"/>
      <c r="G110" s="104"/>
      <c r="H110" s="104"/>
      <c r="I110" s="104"/>
      <c r="J110" s="104"/>
      <c r="K110" s="104"/>
      <c r="L110" s="104"/>
      <c r="M110" s="104"/>
      <c r="N110" s="104"/>
      <c r="O110" s="104" t="s">
        <v>184</v>
      </c>
      <c r="P110" s="104" t="s">
        <v>97</v>
      </c>
      <c r="Q110" s="104" t="s">
        <v>193</v>
      </c>
      <c r="R110" s="105" t="s">
        <v>81</v>
      </c>
      <c r="S110" s="35">
        <v>80</v>
      </c>
      <c r="T110" s="107">
        <f t="shared" si="2"/>
        <v>80</v>
      </c>
      <c r="U110" s="36" t="str">
        <f t="shared" si="3"/>
        <v/>
      </c>
      <c r="V110" s="106"/>
    </row>
    <row r="111" spans="1:22" ht="16">
      <c r="A111" s="221">
        <f>Paramétrage!A107</f>
        <v>0</v>
      </c>
      <c r="B111" s="101">
        <v>44107</v>
      </c>
      <c r="C111" s="102" t="s">
        <v>231</v>
      </c>
      <c r="D111" s="103"/>
      <c r="E111" s="104" t="s">
        <v>146</v>
      </c>
      <c r="F111" s="104" t="s">
        <v>148</v>
      </c>
      <c r="G111" s="104"/>
      <c r="H111" s="104"/>
      <c r="I111" s="104"/>
      <c r="J111" s="104"/>
      <c r="K111" s="104"/>
      <c r="L111" s="104"/>
      <c r="M111" s="104"/>
      <c r="N111" s="104"/>
      <c r="O111" s="104" t="s">
        <v>184</v>
      </c>
      <c r="P111" s="104" t="s">
        <v>97</v>
      </c>
      <c r="Q111" s="104" t="s">
        <v>193</v>
      </c>
      <c r="R111" s="105" t="s">
        <v>81</v>
      </c>
      <c r="S111" s="35">
        <v>108</v>
      </c>
      <c r="T111" s="107">
        <f t="shared" si="2"/>
        <v>108</v>
      </c>
      <c r="U111" s="36" t="str">
        <f t="shared" si="3"/>
        <v/>
      </c>
      <c r="V111" s="106"/>
    </row>
    <row r="112" spans="1:22" ht="16">
      <c r="A112" s="221">
        <f>Paramétrage!A108</f>
        <v>0</v>
      </c>
      <c r="B112" s="101">
        <v>44108</v>
      </c>
      <c r="C112" s="102" t="s">
        <v>231</v>
      </c>
      <c r="D112" s="103"/>
      <c r="E112" s="104" t="s">
        <v>146</v>
      </c>
      <c r="F112" s="104"/>
      <c r="G112" s="104"/>
      <c r="H112" s="104"/>
      <c r="I112" s="104"/>
      <c r="J112" s="104"/>
      <c r="K112" s="104"/>
      <c r="L112" s="104"/>
      <c r="M112" s="104"/>
      <c r="N112" s="104"/>
      <c r="O112" s="104" t="s">
        <v>184</v>
      </c>
      <c r="P112" s="104" t="s">
        <v>96</v>
      </c>
      <c r="Q112" s="104" t="s">
        <v>193</v>
      </c>
      <c r="R112" s="105" t="s">
        <v>81</v>
      </c>
      <c r="S112" s="35">
        <v>85</v>
      </c>
      <c r="T112" s="107">
        <f t="shared" si="2"/>
        <v>85</v>
      </c>
      <c r="U112" s="36" t="str">
        <f t="shared" si="3"/>
        <v/>
      </c>
      <c r="V112" s="106"/>
    </row>
    <row r="113" spans="1:22" ht="16">
      <c r="A113" s="221">
        <f>Paramétrage!A109</f>
        <v>0</v>
      </c>
      <c r="B113" s="101">
        <v>44108</v>
      </c>
      <c r="C113" s="102" t="s">
        <v>231</v>
      </c>
      <c r="D113" s="103"/>
      <c r="E113" s="104" t="s">
        <v>218</v>
      </c>
      <c r="F113" s="104"/>
      <c r="G113" s="104"/>
      <c r="H113" s="104"/>
      <c r="I113" s="104"/>
      <c r="J113" s="104"/>
      <c r="K113" s="104"/>
      <c r="L113" s="104"/>
      <c r="M113" s="104"/>
      <c r="N113" s="104"/>
      <c r="O113" s="104" t="s">
        <v>184</v>
      </c>
      <c r="P113" s="104" t="s">
        <v>96</v>
      </c>
      <c r="Q113" s="104" t="s">
        <v>193</v>
      </c>
      <c r="R113" s="105" t="s">
        <v>81</v>
      </c>
      <c r="S113" s="35">
        <v>79</v>
      </c>
      <c r="T113" s="107">
        <f t="shared" si="2"/>
        <v>79</v>
      </c>
      <c r="U113" s="36" t="str">
        <f t="shared" si="3"/>
        <v/>
      </c>
      <c r="V113" s="106"/>
    </row>
    <row r="114" spans="1:22" ht="16">
      <c r="A114" s="221">
        <f>Paramétrage!A110</f>
        <v>0</v>
      </c>
      <c r="B114" s="101">
        <v>44108</v>
      </c>
      <c r="C114" s="102" t="s">
        <v>231</v>
      </c>
      <c r="D114" s="103"/>
      <c r="E114" s="104" t="s">
        <v>207</v>
      </c>
      <c r="F114" s="104"/>
      <c r="G114" s="104"/>
      <c r="H114" s="104"/>
      <c r="I114" s="104"/>
      <c r="J114" s="104"/>
      <c r="K114" s="104"/>
      <c r="L114" s="104"/>
      <c r="M114" s="104"/>
      <c r="N114" s="104"/>
      <c r="O114" s="104" t="s">
        <v>184</v>
      </c>
      <c r="P114" s="104" t="s">
        <v>96</v>
      </c>
      <c r="Q114" s="104" t="s">
        <v>193</v>
      </c>
      <c r="R114" s="105" t="s">
        <v>81</v>
      </c>
      <c r="S114" s="35">
        <v>13</v>
      </c>
      <c r="T114" s="107">
        <f t="shared" si="2"/>
        <v>13</v>
      </c>
      <c r="U114" s="36" t="str">
        <f t="shared" si="3"/>
        <v/>
      </c>
      <c r="V114" s="106"/>
    </row>
    <row r="115" spans="1:22" ht="16">
      <c r="A115" s="221">
        <f>Paramétrage!A111</f>
        <v>0</v>
      </c>
      <c r="B115" s="101">
        <v>44108</v>
      </c>
      <c r="C115" s="102" t="s">
        <v>231</v>
      </c>
      <c r="D115" s="103"/>
      <c r="E115" s="104" t="s">
        <v>146</v>
      </c>
      <c r="F115" s="104" t="s">
        <v>148</v>
      </c>
      <c r="G115" s="104"/>
      <c r="H115" s="104"/>
      <c r="I115" s="104"/>
      <c r="J115" s="104"/>
      <c r="K115" s="104"/>
      <c r="L115" s="104"/>
      <c r="M115" s="104"/>
      <c r="N115" s="104"/>
      <c r="O115" s="104" t="s">
        <v>184</v>
      </c>
      <c r="P115" s="104" t="s">
        <v>96</v>
      </c>
      <c r="Q115" s="104" t="s">
        <v>193</v>
      </c>
      <c r="R115" s="105" t="s">
        <v>81</v>
      </c>
      <c r="S115" s="35">
        <v>108</v>
      </c>
      <c r="T115" s="107">
        <f t="shared" si="2"/>
        <v>108</v>
      </c>
      <c r="U115" s="36" t="str">
        <f t="shared" si="3"/>
        <v/>
      </c>
      <c r="V115" s="106"/>
    </row>
    <row r="116" spans="1:22" ht="16">
      <c r="A116" s="221">
        <f>Paramétrage!A112</f>
        <v>0</v>
      </c>
      <c r="B116" s="101">
        <v>44108</v>
      </c>
      <c r="C116" s="102" t="s">
        <v>231</v>
      </c>
      <c r="D116" s="103"/>
      <c r="E116" s="104" t="s">
        <v>207</v>
      </c>
      <c r="F116" s="104"/>
      <c r="G116" s="104"/>
      <c r="H116" s="104"/>
      <c r="I116" s="104"/>
      <c r="J116" s="104"/>
      <c r="K116" s="104"/>
      <c r="L116" s="104"/>
      <c r="M116" s="104"/>
      <c r="N116" s="104"/>
      <c r="O116" s="104" t="s">
        <v>184</v>
      </c>
      <c r="P116" s="104" t="s">
        <v>96</v>
      </c>
      <c r="Q116" s="104" t="s">
        <v>193</v>
      </c>
      <c r="R116" s="105" t="s">
        <v>81</v>
      </c>
      <c r="S116" s="35">
        <v>13</v>
      </c>
      <c r="T116" s="107">
        <f t="shared" si="2"/>
        <v>13</v>
      </c>
      <c r="U116" s="36" t="str">
        <f t="shared" si="3"/>
        <v/>
      </c>
      <c r="V116" s="106"/>
    </row>
    <row r="117" spans="1:22" ht="16">
      <c r="A117" s="221">
        <f>Paramétrage!A113</f>
        <v>0</v>
      </c>
      <c r="B117" s="101">
        <v>44108</v>
      </c>
      <c r="C117" s="102" t="s">
        <v>231</v>
      </c>
      <c r="D117" s="103"/>
      <c r="E117" s="104" t="s">
        <v>146</v>
      </c>
      <c r="F117" s="104"/>
      <c r="G117" s="104"/>
      <c r="H117" s="104"/>
      <c r="I117" s="104"/>
      <c r="J117" s="104"/>
      <c r="K117" s="104"/>
      <c r="L117" s="104"/>
      <c r="M117" s="104"/>
      <c r="N117" s="104"/>
      <c r="O117" s="104" t="s">
        <v>184</v>
      </c>
      <c r="P117" s="104" t="s">
        <v>96</v>
      </c>
      <c r="Q117" s="104" t="s">
        <v>193</v>
      </c>
      <c r="R117" s="105" t="s">
        <v>81</v>
      </c>
      <c r="S117" s="35">
        <v>85</v>
      </c>
      <c r="T117" s="107">
        <f t="shared" si="2"/>
        <v>85</v>
      </c>
      <c r="U117" s="36" t="str">
        <f t="shared" si="3"/>
        <v/>
      </c>
      <c r="V117" s="106"/>
    </row>
    <row r="118" spans="1:22" ht="16">
      <c r="A118" s="221">
        <f>Paramétrage!A114</f>
        <v>0</v>
      </c>
      <c r="B118" s="101">
        <v>44108</v>
      </c>
      <c r="C118" s="102" t="s">
        <v>231</v>
      </c>
      <c r="D118" s="103"/>
      <c r="E118" s="104" t="s">
        <v>207</v>
      </c>
      <c r="F118" s="104"/>
      <c r="G118" s="104"/>
      <c r="H118" s="104"/>
      <c r="I118" s="104"/>
      <c r="J118" s="104"/>
      <c r="K118" s="104"/>
      <c r="L118" s="104"/>
      <c r="M118" s="104"/>
      <c r="N118" s="104"/>
      <c r="O118" s="104" t="s">
        <v>184</v>
      </c>
      <c r="P118" s="104" t="s">
        <v>96</v>
      </c>
      <c r="Q118" s="104" t="s">
        <v>193</v>
      </c>
      <c r="R118" s="105" t="s">
        <v>81</v>
      </c>
      <c r="S118" s="35">
        <v>13</v>
      </c>
      <c r="T118" s="107">
        <f t="shared" si="2"/>
        <v>13</v>
      </c>
      <c r="U118" s="36" t="str">
        <f t="shared" si="3"/>
        <v/>
      </c>
      <c r="V118" s="106"/>
    </row>
    <row r="119" spans="1:22" ht="16">
      <c r="A119" s="221">
        <f>Paramétrage!A115</f>
        <v>0</v>
      </c>
      <c r="B119" s="101">
        <v>44108</v>
      </c>
      <c r="C119" s="102" t="s">
        <v>231</v>
      </c>
      <c r="D119" s="103"/>
      <c r="E119" s="104" t="s">
        <v>146</v>
      </c>
      <c r="F119" s="104" t="s">
        <v>148</v>
      </c>
      <c r="G119" s="104"/>
      <c r="H119" s="104"/>
      <c r="I119" s="104"/>
      <c r="J119" s="104"/>
      <c r="K119" s="104"/>
      <c r="L119" s="104"/>
      <c r="M119" s="104"/>
      <c r="N119" s="104"/>
      <c r="O119" s="104" t="s">
        <v>184</v>
      </c>
      <c r="P119" s="104" t="s">
        <v>96</v>
      </c>
      <c r="Q119" s="104" t="s">
        <v>193</v>
      </c>
      <c r="R119" s="105" t="s">
        <v>81</v>
      </c>
      <c r="S119" s="35">
        <v>108</v>
      </c>
      <c r="T119" s="107">
        <f t="shared" si="2"/>
        <v>108</v>
      </c>
      <c r="U119" s="36" t="str">
        <f t="shared" si="3"/>
        <v/>
      </c>
      <c r="V119" s="106"/>
    </row>
    <row r="120" spans="1:22" ht="16">
      <c r="A120" s="221">
        <f>Paramétrage!A116</f>
        <v>0</v>
      </c>
      <c r="B120" s="101">
        <v>44108</v>
      </c>
      <c r="C120" s="102" t="s">
        <v>231</v>
      </c>
      <c r="D120" s="103"/>
      <c r="E120" s="104" t="s">
        <v>142</v>
      </c>
      <c r="F120" s="104"/>
      <c r="G120" s="104"/>
      <c r="H120" s="104"/>
      <c r="I120" s="104"/>
      <c r="J120" s="104"/>
      <c r="K120" s="104"/>
      <c r="L120" s="104"/>
      <c r="M120" s="104"/>
      <c r="N120" s="104"/>
      <c r="O120" s="104" t="s">
        <v>184</v>
      </c>
      <c r="P120" s="104" t="s">
        <v>96</v>
      </c>
      <c r="Q120" s="104" t="s">
        <v>193</v>
      </c>
      <c r="R120" s="105" t="s">
        <v>81</v>
      </c>
      <c r="S120" s="35">
        <v>99</v>
      </c>
      <c r="T120" s="107">
        <f t="shared" si="2"/>
        <v>99</v>
      </c>
      <c r="U120" s="36" t="str">
        <f t="shared" si="3"/>
        <v/>
      </c>
      <c r="V120" s="106"/>
    </row>
    <row r="121" spans="1:22" ht="16">
      <c r="A121" s="221">
        <f>Paramétrage!A117</f>
        <v>0</v>
      </c>
      <c r="B121" s="101">
        <v>44108</v>
      </c>
      <c r="C121" s="102" t="s">
        <v>231</v>
      </c>
      <c r="D121" s="103"/>
      <c r="E121" s="104" t="s">
        <v>146</v>
      </c>
      <c r="F121" s="104" t="s">
        <v>218</v>
      </c>
      <c r="G121" s="104"/>
      <c r="H121" s="104"/>
      <c r="I121" s="104"/>
      <c r="J121" s="104"/>
      <c r="K121" s="104"/>
      <c r="L121" s="104"/>
      <c r="M121" s="104"/>
      <c r="N121" s="104"/>
      <c r="O121" s="104" t="s">
        <v>184</v>
      </c>
      <c r="P121" s="104" t="s">
        <v>97</v>
      </c>
      <c r="Q121" s="104" t="s">
        <v>193</v>
      </c>
      <c r="R121" s="105" t="s">
        <v>81</v>
      </c>
      <c r="S121" s="35">
        <v>160</v>
      </c>
      <c r="T121" s="107">
        <f t="shared" si="2"/>
        <v>160</v>
      </c>
      <c r="U121" s="36" t="str">
        <f t="shared" si="3"/>
        <v/>
      </c>
      <c r="V121" s="106"/>
    </row>
    <row r="122" spans="1:22" ht="16">
      <c r="A122" s="221">
        <f>Paramétrage!A118</f>
        <v>0</v>
      </c>
      <c r="B122" s="101">
        <v>44108</v>
      </c>
      <c r="C122" s="102" t="s">
        <v>231</v>
      </c>
      <c r="D122" s="103"/>
      <c r="E122" s="104" t="s">
        <v>208</v>
      </c>
      <c r="F122" s="104"/>
      <c r="G122" s="104"/>
      <c r="H122" s="104"/>
      <c r="I122" s="104"/>
      <c r="J122" s="104"/>
      <c r="K122" s="104"/>
      <c r="L122" s="104"/>
      <c r="M122" s="104"/>
      <c r="N122" s="104"/>
      <c r="O122" s="104" t="s">
        <v>184</v>
      </c>
      <c r="P122" s="104" t="s">
        <v>97</v>
      </c>
      <c r="Q122" s="104" t="s">
        <v>193</v>
      </c>
      <c r="R122" s="105" t="s">
        <v>81</v>
      </c>
      <c r="S122" s="35">
        <v>15</v>
      </c>
      <c r="T122" s="107">
        <f t="shared" si="2"/>
        <v>15</v>
      </c>
      <c r="U122" s="36" t="str">
        <f t="shared" si="3"/>
        <v/>
      </c>
      <c r="V122" s="106"/>
    </row>
    <row r="123" spans="1:22" ht="16">
      <c r="A123" s="221">
        <f>Paramétrage!A119</f>
        <v>0</v>
      </c>
      <c r="B123" s="101">
        <v>44108</v>
      </c>
      <c r="C123" s="102" t="s">
        <v>231</v>
      </c>
      <c r="D123" s="103"/>
      <c r="E123" s="104" t="s">
        <v>140</v>
      </c>
      <c r="F123" s="104" t="s">
        <v>148</v>
      </c>
      <c r="G123" s="104"/>
      <c r="H123" s="104"/>
      <c r="I123" s="104"/>
      <c r="J123" s="104"/>
      <c r="K123" s="104"/>
      <c r="L123" s="104"/>
      <c r="M123" s="104"/>
      <c r="N123" s="104"/>
      <c r="O123" s="104" t="s">
        <v>184</v>
      </c>
      <c r="P123" s="104" t="s">
        <v>97</v>
      </c>
      <c r="Q123" s="104" t="s">
        <v>193</v>
      </c>
      <c r="R123" s="105" t="s">
        <v>81</v>
      </c>
      <c r="S123" s="35">
        <v>61</v>
      </c>
      <c r="T123" s="107">
        <f t="shared" si="2"/>
        <v>61</v>
      </c>
      <c r="U123" s="36" t="str">
        <f t="shared" si="3"/>
        <v/>
      </c>
      <c r="V123" s="106"/>
    </row>
    <row r="124" spans="1:22" ht="16">
      <c r="A124" s="221">
        <f>Paramétrage!A120</f>
        <v>0</v>
      </c>
      <c r="B124" s="101">
        <v>44108</v>
      </c>
      <c r="C124" s="102" t="s">
        <v>231</v>
      </c>
      <c r="D124" s="103"/>
      <c r="E124" s="104" t="s">
        <v>208</v>
      </c>
      <c r="F124" s="104"/>
      <c r="G124" s="104"/>
      <c r="H124" s="104"/>
      <c r="I124" s="104"/>
      <c r="J124" s="104"/>
      <c r="K124" s="104"/>
      <c r="L124" s="104"/>
      <c r="M124" s="104"/>
      <c r="N124" s="104"/>
      <c r="O124" s="104" t="s">
        <v>184</v>
      </c>
      <c r="P124" s="104" t="s">
        <v>97</v>
      </c>
      <c r="Q124" s="104" t="s">
        <v>193</v>
      </c>
      <c r="R124" s="105" t="s">
        <v>81</v>
      </c>
      <c r="S124" s="35">
        <v>15</v>
      </c>
      <c r="T124" s="107">
        <f t="shared" si="2"/>
        <v>15</v>
      </c>
      <c r="U124" s="36" t="str">
        <f t="shared" si="3"/>
        <v/>
      </c>
      <c r="V124" s="106"/>
    </row>
    <row r="125" spans="1:22" ht="16">
      <c r="A125" s="221">
        <f>Paramétrage!A121</f>
        <v>0</v>
      </c>
      <c r="B125" s="101">
        <v>44109</v>
      </c>
      <c r="C125" s="102" t="s">
        <v>231</v>
      </c>
      <c r="D125" s="103"/>
      <c r="E125" s="104" t="s">
        <v>140</v>
      </c>
      <c r="F125" s="104"/>
      <c r="G125" s="104"/>
      <c r="H125" s="104"/>
      <c r="I125" s="104"/>
      <c r="J125" s="104"/>
      <c r="K125" s="104"/>
      <c r="L125" s="104"/>
      <c r="M125" s="104"/>
      <c r="N125" s="104"/>
      <c r="O125" s="104" t="s">
        <v>184</v>
      </c>
      <c r="P125" s="104" t="s">
        <v>96</v>
      </c>
      <c r="Q125" s="104" t="s">
        <v>193</v>
      </c>
      <c r="R125" s="105" t="s">
        <v>81</v>
      </c>
      <c r="S125" s="35">
        <v>109</v>
      </c>
      <c r="T125" s="107">
        <f t="shared" si="2"/>
        <v>109</v>
      </c>
      <c r="U125" s="36" t="str">
        <f t="shared" si="3"/>
        <v/>
      </c>
      <c r="V125" s="106"/>
    </row>
    <row r="126" spans="1:22" ht="16">
      <c r="A126" s="221">
        <f>Paramétrage!A122</f>
        <v>0</v>
      </c>
      <c r="B126" s="101">
        <v>44109</v>
      </c>
      <c r="C126" s="102" t="s">
        <v>231</v>
      </c>
      <c r="D126" s="103" t="s">
        <v>313</v>
      </c>
      <c r="E126" s="104" t="s">
        <v>146</v>
      </c>
      <c r="F126" s="104"/>
      <c r="G126" s="104"/>
      <c r="H126" s="104"/>
      <c r="I126" s="104"/>
      <c r="J126" s="104"/>
      <c r="K126" s="104"/>
      <c r="L126" s="104"/>
      <c r="M126" s="104"/>
      <c r="N126" s="104"/>
      <c r="O126" s="104" t="s">
        <v>184</v>
      </c>
      <c r="P126" s="104" t="s">
        <v>80</v>
      </c>
      <c r="Q126" s="104" t="s">
        <v>193</v>
      </c>
      <c r="R126" s="105" t="s">
        <v>81</v>
      </c>
      <c r="S126" s="35">
        <v>85</v>
      </c>
      <c r="T126" s="107">
        <f t="shared" si="2"/>
        <v>85</v>
      </c>
      <c r="U126" s="36" t="str">
        <f t="shared" si="3"/>
        <v/>
      </c>
      <c r="V126" s="106"/>
    </row>
    <row r="127" spans="1:22" ht="16">
      <c r="A127" s="221">
        <f>Paramétrage!A123</f>
        <v>0</v>
      </c>
      <c r="B127" s="101">
        <v>44109</v>
      </c>
      <c r="C127" s="102" t="s">
        <v>314</v>
      </c>
      <c r="D127" s="103" t="s">
        <v>315</v>
      </c>
      <c r="E127" s="104" t="s">
        <v>137</v>
      </c>
      <c r="F127" s="104" t="s">
        <v>137</v>
      </c>
      <c r="G127" s="104"/>
      <c r="H127" s="104"/>
      <c r="I127" s="104"/>
      <c r="J127" s="104"/>
      <c r="K127" s="104"/>
      <c r="L127" s="104"/>
      <c r="M127" s="104"/>
      <c r="N127" s="104"/>
      <c r="O127" s="104" t="s">
        <v>184</v>
      </c>
      <c r="P127" s="104" t="s">
        <v>80</v>
      </c>
      <c r="Q127" s="104" t="s">
        <v>193</v>
      </c>
      <c r="R127" s="105" t="s">
        <v>81</v>
      </c>
      <c r="S127" s="35">
        <v>1780</v>
      </c>
      <c r="T127" s="107">
        <f t="shared" si="2"/>
        <v>1780</v>
      </c>
      <c r="U127" s="36" t="str">
        <f t="shared" si="3"/>
        <v/>
      </c>
      <c r="V127" s="106"/>
    </row>
    <row r="128" spans="1:22" ht="16">
      <c r="A128" s="221">
        <f>Paramétrage!A124</f>
        <v>0</v>
      </c>
      <c r="B128" s="101">
        <v>44109</v>
      </c>
      <c r="C128" s="102" t="s">
        <v>231</v>
      </c>
      <c r="D128" s="103"/>
      <c r="E128" s="104" t="s">
        <v>166</v>
      </c>
      <c r="F128" s="104" t="s">
        <v>166</v>
      </c>
      <c r="G128" s="104"/>
      <c r="H128" s="104"/>
      <c r="I128" s="104"/>
      <c r="J128" s="104"/>
      <c r="K128" s="104"/>
      <c r="L128" s="104"/>
      <c r="M128" s="104"/>
      <c r="N128" s="104"/>
      <c r="O128" s="104" t="s">
        <v>184</v>
      </c>
      <c r="P128" s="104" t="s">
        <v>80</v>
      </c>
      <c r="Q128" s="104" t="s">
        <v>193</v>
      </c>
      <c r="R128" s="105" t="s">
        <v>81</v>
      </c>
      <c r="S128" s="35">
        <v>34</v>
      </c>
      <c r="T128" s="107">
        <f t="shared" si="2"/>
        <v>34</v>
      </c>
      <c r="U128" s="36" t="str">
        <f t="shared" si="3"/>
        <v/>
      </c>
      <c r="V128" s="106"/>
    </row>
    <row r="129" spans="1:22" ht="16">
      <c r="A129" s="221">
        <f>Paramétrage!A125</f>
        <v>0</v>
      </c>
      <c r="B129" s="101">
        <v>44109</v>
      </c>
      <c r="C129" s="102" t="s">
        <v>231</v>
      </c>
      <c r="D129" s="103"/>
      <c r="E129" s="104" t="s">
        <v>208</v>
      </c>
      <c r="F129" s="104" t="s">
        <v>166</v>
      </c>
      <c r="G129" s="104"/>
      <c r="H129" s="104"/>
      <c r="I129" s="104"/>
      <c r="J129" s="104"/>
      <c r="K129" s="104"/>
      <c r="L129" s="104"/>
      <c r="M129" s="104"/>
      <c r="N129" s="104"/>
      <c r="O129" s="104" t="s">
        <v>184</v>
      </c>
      <c r="P129" s="104" t="s">
        <v>80</v>
      </c>
      <c r="Q129" s="104" t="s">
        <v>193</v>
      </c>
      <c r="R129" s="105" t="s">
        <v>81</v>
      </c>
      <c r="S129" s="35">
        <v>32</v>
      </c>
      <c r="T129" s="107">
        <f t="shared" si="2"/>
        <v>32</v>
      </c>
      <c r="U129" s="36" t="str">
        <f t="shared" si="3"/>
        <v/>
      </c>
      <c r="V129" s="106"/>
    </row>
    <row r="130" spans="1:22" ht="16">
      <c r="A130" s="221">
        <f>Paramétrage!A126</f>
        <v>0</v>
      </c>
      <c r="B130" s="101">
        <v>44109</v>
      </c>
      <c r="C130" s="102" t="s">
        <v>231</v>
      </c>
      <c r="D130" s="103"/>
      <c r="E130" s="104" t="s">
        <v>208</v>
      </c>
      <c r="F130" s="104" t="s">
        <v>166</v>
      </c>
      <c r="G130" s="104"/>
      <c r="H130" s="104"/>
      <c r="I130" s="104"/>
      <c r="J130" s="104"/>
      <c r="K130" s="104"/>
      <c r="L130" s="104"/>
      <c r="M130" s="104"/>
      <c r="N130" s="104"/>
      <c r="O130" s="104" t="s">
        <v>184</v>
      </c>
      <c r="P130" s="104" t="s">
        <v>80</v>
      </c>
      <c r="Q130" s="104" t="s">
        <v>193</v>
      </c>
      <c r="R130" s="105" t="s">
        <v>81</v>
      </c>
      <c r="S130" s="35">
        <v>32</v>
      </c>
      <c r="T130" s="107">
        <f t="shared" si="2"/>
        <v>32</v>
      </c>
      <c r="U130" s="36" t="str">
        <f t="shared" si="3"/>
        <v/>
      </c>
      <c r="V130" s="106"/>
    </row>
    <row r="131" spans="1:22" ht="16">
      <c r="A131" s="221">
        <f>Paramétrage!A127</f>
        <v>0</v>
      </c>
      <c r="B131" s="101">
        <v>44112</v>
      </c>
      <c r="C131" s="102" t="s">
        <v>301</v>
      </c>
      <c r="D131" s="103" t="s">
        <v>316</v>
      </c>
      <c r="E131" s="104" t="s">
        <v>143</v>
      </c>
      <c r="F131" s="104" t="s">
        <v>143</v>
      </c>
      <c r="G131" s="104" t="s">
        <v>203</v>
      </c>
      <c r="H131" s="104" t="s">
        <v>203</v>
      </c>
      <c r="I131" s="104" t="s">
        <v>203</v>
      </c>
      <c r="J131" s="104" t="s">
        <v>203</v>
      </c>
      <c r="K131" s="104"/>
      <c r="L131" s="104"/>
      <c r="M131" s="104"/>
      <c r="N131" s="104"/>
      <c r="O131" s="104" t="s">
        <v>181</v>
      </c>
      <c r="P131" s="104" t="s">
        <v>93</v>
      </c>
      <c r="Q131" s="104" t="s">
        <v>193</v>
      </c>
      <c r="R131" s="105" t="s">
        <v>81</v>
      </c>
      <c r="S131" s="35">
        <v>334</v>
      </c>
      <c r="T131" s="107">
        <f t="shared" si="2"/>
        <v>334</v>
      </c>
      <c r="U131" s="36" t="str">
        <f t="shared" si="3"/>
        <v/>
      </c>
      <c r="V131" s="106"/>
    </row>
    <row r="132" spans="1:22" ht="16">
      <c r="A132" s="221">
        <f>Paramétrage!A128</f>
        <v>0</v>
      </c>
      <c r="B132" s="101">
        <v>44112</v>
      </c>
      <c r="C132" s="102" t="s">
        <v>301</v>
      </c>
      <c r="D132" s="103" t="s">
        <v>316</v>
      </c>
      <c r="E132" s="104" t="s">
        <v>225</v>
      </c>
      <c r="F132" s="104" t="s">
        <v>225</v>
      </c>
      <c r="G132" s="104"/>
      <c r="H132" s="104"/>
      <c r="I132" s="104"/>
      <c r="J132" s="104"/>
      <c r="K132" s="104"/>
      <c r="L132" s="104"/>
      <c r="M132" s="104"/>
      <c r="N132" s="104"/>
      <c r="O132" s="104" t="s">
        <v>181</v>
      </c>
      <c r="P132" s="104" t="s">
        <v>93</v>
      </c>
      <c r="Q132" s="104" t="s">
        <v>193</v>
      </c>
      <c r="R132" s="105" t="s">
        <v>81</v>
      </c>
      <c r="S132" s="132">
        <v>40</v>
      </c>
      <c r="T132" s="133">
        <f>IF("ventes"=$R132,$S132,"")</f>
        <v>40</v>
      </c>
      <c r="U132" s="134" t="str">
        <f>IF("prestations de services"=$R132,$S132,"")</f>
        <v/>
      </c>
      <c r="V132" s="106"/>
    </row>
    <row r="133" spans="1:22" ht="16">
      <c r="A133" s="221">
        <f>Paramétrage!A129</f>
        <v>0</v>
      </c>
      <c r="B133" s="101">
        <v>44130</v>
      </c>
      <c r="C133" s="102" t="s">
        <v>318</v>
      </c>
      <c r="D133" s="103" t="s">
        <v>319</v>
      </c>
      <c r="E133" s="104" t="s">
        <v>147</v>
      </c>
      <c r="F133" s="104" t="s">
        <v>271</v>
      </c>
      <c r="G133" s="104" t="s">
        <v>271</v>
      </c>
      <c r="H133" s="104"/>
      <c r="I133" s="104"/>
      <c r="J133" s="104"/>
      <c r="K133" s="104"/>
      <c r="L133" s="104"/>
      <c r="M133" s="104"/>
      <c r="N133" s="104"/>
      <c r="O133" s="104" t="s">
        <v>177</v>
      </c>
      <c r="P133" s="104" t="s">
        <v>80</v>
      </c>
      <c r="Q133" s="104" t="s">
        <v>193</v>
      </c>
      <c r="R133" s="105" t="s">
        <v>81</v>
      </c>
      <c r="S133" s="35">
        <v>89</v>
      </c>
      <c r="T133" s="107">
        <f t="shared" si="2"/>
        <v>89</v>
      </c>
      <c r="U133" s="36" t="str">
        <f t="shared" si="3"/>
        <v/>
      </c>
      <c r="V133" s="106"/>
    </row>
    <row r="134" spans="1:22" ht="16">
      <c r="A134" s="221">
        <f>Paramétrage!A130</f>
        <v>0</v>
      </c>
      <c r="B134" s="101">
        <v>44130</v>
      </c>
      <c r="C134" s="102" t="s">
        <v>320</v>
      </c>
      <c r="D134" s="103" t="s">
        <v>321</v>
      </c>
      <c r="E134" s="104" t="s">
        <v>219</v>
      </c>
      <c r="F134" s="104"/>
      <c r="G134" s="104"/>
      <c r="H134" s="104"/>
      <c r="I134" s="104"/>
      <c r="J134" s="104"/>
      <c r="K134" s="104"/>
      <c r="L134" s="104"/>
      <c r="M134" s="104"/>
      <c r="N134" s="104"/>
      <c r="O134" s="104" t="s">
        <v>282</v>
      </c>
      <c r="P134" s="104" t="s">
        <v>80</v>
      </c>
      <c r="Q134" s="104" t="s">
        <v>193</v>
      </c>
      <c r="R134" s="105" t="s">
        <v>81</v>
      </c>
      <c r="S134" s="35">
        <v>45</v>
      </c>
      <c r="T134" s="107">
        <f t="shared" ref="T134:T172" si="4">IF("ventes"=$R134,$S134,"")</f>
        <v>45</v>
      </c>
      <c r="U134" s="36" t="str">
        <f t="shared" ref="U134:U172" si="5">IF("prestations de services"=$R134,$S134,"")</f>
        <v/>
      </c>
      <c r="V134" s="106"/>
    </row>
    <row r="135" spans="1:22" ht="16">
      <c r="A135" s="221">
        <f>Paramétrage!A131</f>
        <v>0</v>
      </c>
      <c r="B135" s="101">
        <v>44130</v>
      </c>
      <c r="C135" s="102" t="s">
        <v>231</v>
      </c>
      <c r="D135" s="103" t="s">
        <v>322</v>
      </c>
      <c r="E135" s="104" t="s">
        <v>140</v>
      </c>
      <c r="F135" s="104" t="s">
        <v>140</v>
      </c>
      <c r="G135" s="104" t="s">
        <v>140</v>
      </c>
      <c r="H135" s="104" t="s">
        <v>218</v>
      </c>
      <c r="I135" s="104"/>
      <c r="J135" s="104"/>
      <c r="K135" s="104"/>
      <c r="L135" s="104"/>
      <c r="M135" s="104"/>
      <c r="N135" s="104"/>
      <c r="O135" s="104" t="s">
        <v>177</v>
      </c>
      <c r="P135" s="104" t="s">
        <v>80</v>
      </c>
      <c r="Q135" s="104" t="s">
        <v>193</v>
      </c>
      <c r="R135" s="105" t="s">
        <v>81</v>
      </c>
      <c r="S135" s="35">
        <v>226</v>
      </c>
      <c r="T135" s="107">
        <f t="shared" si="4"/>
        <v>226</v>
      </c>
      <c r="U135" s="36" t="str">
        <f t="shared" si="5"/>
        <v/>
      </c>
      <c r="V135" s="106"/>
    </row>
    <row r="136" spans="1:22" ht="16">
      <c r="A136" s="221">
        <f>Paramétrage!A132</f>
        <v>0</v>
      </c>
      <c r="B136" s="101">
        <v>44132</v>
      </c>
      <c r="C136" s="102" t="s">
        <v>323</v>
      </c>
      <c r="D136" s="103" t="s">
        <v>324</v>
      </c>
      <c r="E136" s="104" t="s">
        <v>220</v>
      </c>
      <c r="F136" s="104"/>
      <c r="G136" s="104"/>
      <c r="H136" s="104"/>
      <c r="I136" s="104"/>
      <c r="J136" s="104"/>
      <c r="K136" s="104"/>
      <c r="L136" s="104"/>
      <c r="M136" s="104"/>
      <c r="N136" s="104"/>
      <c r="O136" s="104" t="s">
        <v>282</v>
      </c>
      <c r="P136" s="104" t="s">
        <v>93</v>
      </c>
      <c r="Q136" s="104" t="s">
        <v>193</v>
      </c>
      <c r="R136" s="105" t="s">
        <v>81</v>
      </c>
      <c r="S136" s="35">
        <v>50</v>
      </c>
      <c r="T136" s="107">
        <v>50</v>
      </c>
      <c r="U136" s="36" t="str">
        <f t="shared" si="5"/>
        <v/>
      </c>
      <c r="V136" s="106"/>
    </row>
    <row r="137" spans="1:22" ht="16">
      <c r="A137" s="221">
        <f>Paramétrage!A133</f>
        <v>0</v>
      </c>
      <c r="B137" s="101">
        <v>44147</v>
      </c>
      <c r="C137" s="102" t="s">
        <v>317</v>
      </c>
      <c r="D137" s="103" t="s">
        <v>312</v>
      </c>
      <c r="E137" s="104" t="s">
        <v>139</v>
      </c>
      <c r="F137" s="104"/>
      <c r="G137" s="104"/>
      <c r="H137" s="104"/>
      <c r="I137" s="104"/>
      <c r="J137" s="104"/>
      <c r="K137" s="104"/>
      <c r="L137" s="104"/>
      <c r="M137" s="104"/>
      <c r="N137" s="104"/>
      <c r="O137" s="104" t="s">
        <v>177</v>
      </c>
      <c r="P137" s="104" t="s">
        <v>80</v>
      </c>
      <c r="Q137" s="104" t="s">
        <v>174</v>
      </c>
      <c r="R137" s="105" t="s">
        <v>81</v>
      </c>
      <c r="S137" s="35">
        <v>470</v>
      </c>
      <c r="T137" s="107">
        <f t="shared" si="4"/>
        <v>470</v>
      </c>
      <c r="U137" s="36" t="str">
        <f t="shared" si="5"/>
        <v/>
      </c>
      <c r="V137" s="106"/>
    </row>
    <row r="138" spans="1:22" ht="16">
      <c r="A138" s="221">
        <f>Paramétrage!A134</f>
        <v>0</v>
      </c>
      <c r="B138" s="101">
        <v>44152</v>
      </c>
      <c r="C138" s="102" t="s">
        <v>325</v>
      </c>
      <c r="D138" s="103" t="s">
        <v>326</v>
      </c>
      <c r="E138" s="104" t="s">
        <v>140</v>
      </c>
      <c r="F138" s="104"/>
      <c r="G138" s="104"/>
      <c r="H138" s="104"/>
      <c r="I138" s="104"/>
      <c r="J138" s="104"/>
      <c r="K138" s="104"/>
      <c r="L138" s="104"/>
      <c r="M138" s="104"/>
      <c r="N138" s="104"/>
      <c r="O138" s="104" t="s">
        <v>282</v>
      </c>
      <c r="P138" s="104" t="s">
        <v>93</v>
      </c>
      <c r="Q138" s="104" t="s">
        <v>193</v>
      </c>
      <c r="R138" s="105" t="s">
        <v>81</v>
      </c>
      <c r="S138" s="35">
        <v>109</v>
      </c>
      <c r="T138" s="107">
        <f t="shared" si="4"/>
        <v>109</v>
      </c>
      <c r="U138" s="36" t="str">
        <f t="shared" si="5"/>
        <v/>
      </c>
      <c r="V138" s="106"/>
    </row>
    <row r="139" spans="1:22" ht="16">
      <c r="A139" s="221">
        <f>Paramétrage!A135</f>
        <v>0</v>
      </c>
      <c r="B139" s="101">
        <v>44145</v>
      </c>
      <c r="C139" s="102" t="s">
        <v>327</v>
      </c>
      <c r="D139" s="103" t="s">
        <v>328</v>
      </c>
      <c r="E139" s="104" t="s">
        <v>263</v>
      </c>
      <c r="F139" s="104" t="s">
        <v>263</v>
      </c>
      <c r="G139" s="104"/>
      <c r="H139" s="104"/>
      <c r="I139" s="104"/>
      <c r="J139" s="104"/>
      <c r="K139" s="104"/>
      <c r="L139" s="104"/>
      <c r="M139" s="104"/>
      <c r="N139" s="104"/>
      <c r="O139" s="104" t="s">
        <v>184</v>
      </c>
      <c r="P139" s="104" t="s">
        <v>93</v>
      </c>
      <c r="Q139" s="104" t="s">
        <v>193</v>
      </c>
      <c r="R139" s="105" t="s">
        <v>81</v>
      </c>
      <c r="S139" s="35">
        <v>298</v>
      </c>
      <c r="T139" s="107">
        <f t="shared" si="4"/>
        <v>298</v>
      </c>
      <c r="U139" s="36" t="str">
        <f t="shared" si="5"/>
        <v/>
      </c>
      <c r="V139" s="106"/>
    </row>
    <row r="140" spans="1:22" ht="16">
      <c r="A140" s="221">
        <f>Paramétrage!A136</f>
        <v>0</v>
      </c>
      <c r="B140" s="101">
        <v>44159</v>
      </c>
      <c r="C140" s="102" t="s">
        <v>309</v>
      </c>
      <c r="D140" s="103" t="s">
        <v>310</v>
      </c>
      <c r="E140" s="104" t="s">
        <v>136</v>
      </c>
      <c r="F140" s="104" t="s">
        <v>116</v>
      </c>
      <c r="G140" s="104"/>
      <c r="H140" s="104"/>
      <c r="I140" s="104"/>
      <c r="J140" s="104"/>
      <c r="K140" s="104"/>
      <c r="L140" s="104"/>
      <c r="M140" s="104"/>
      <c r="N140" s="104"/>
      <c r="O140" s="104" t="s">
        <v>177</v>
      </c>
      <c r="P140" s="104" t="s">
        <v>80</v>
      </c>
      <c r="Q140" s="104" t="s">
        <v>174</v>
      </c>
      <c r="R140" s="105" t="s">
        <v>81</v>
      </c>
      <c r="S140" s="35">
        <v>1000</v>
      </c>
      <c r="T140" s="107">
        <f t="shared" si="4"/>
        <v>1000</v>
      </c>
      <c r="U140" s="36" t="str">
        <f t="shared" si="5"/>
        <v/>
      </c>
      <c r="V140" s="106"/>
    </row>
    <row r="141" spans="1:22" ht="16">
      <c r="A141" s="221">
        <f>Paramétrage!A137</f>
        <v>0</v>
      </c>
      <c r="B141" s="101">
        <v>44160</v>
      </c>
      <c r="C141" s="102" t="s">
        <v>231</v>
      </c>
      <c r="D141" s="103" t="s">
        <v>329</v>
      </c>
      <c r="E141" s="104" t="s">
        <v>207</v>
      </c>
      <c r="F141" s="104" t="s">
        <v>208</v>
      </c>
      <c r="G141" s="104"/>
      <c r="H141" s="104"/>
      <c r="I141" s="104"/>
      <c r="J141" s="104"/>
      <c r="K141" s="104"/>
      <c r="L141" s="104"/>
      <c r="M141" s="104"/>
      <c r="N141" s="104"/>
      <c r="O141" s="104" t="s">
        <v>177</v>
      </c>
      <c r="P141" s="104" t="s">
        <v>80</v>
      </c>
      <c r="Q141" s="104" t="s">
        <v>193</v>
      </c>
      <c r="R141" s="105" t="s">
        <v>81</v>
      </c>
      <c r="S141" s="35">
        <v>28</v>
      </c>
      <c r="T141" s="107">
        <f t="shared" si="4"/>
        <v>28</v>
      </c>
      <c r="U141" s="36" t="str">
        <f t="shared" si="5"/>
        <v/>
      </c>
      <c r="V141" s="106"/>
    </row>
    <row r="142" spans="1:22" ht="16">
      <c r="A142" s="221">
        <f>Paramétrage!A138</f>
        <v>0</v>
      </c>
      <c r="B142" s="101">
        <v>44167</v>
      </c>
      <c r="C142" s="102" t="s">
        <v>330</v>
      </c>
      <c r="D142" s="103" t="s">
        <v>331</v>
      </c>
      <c r="E142" s="104"/>
      <c r="F142" s="104"/>
      <c r="G142" s="104"/>
      <c r="H142" s="104"/>
      <c r="I142" s="104"/>
      <c r="J142" s="104"/>
      <c r="K142" s="104"/>
      <c r="L142" s="104"/>
      <c r="M142" s="104"/>
      <c r="N142" s="104"/>
      <c r="O142" s="104" t="s">
        <v>177</v>
      </c>
      <c r="P142" s="104" t="s">
        <v>93</v>
      </c>
      <c r="Q142" s="104" t="s">
        <v>175</v>
      </c>
      <c r="R142" s="105" t="s">
        <v>81</v>
      </c>
      <c r="S142" s="35">
        <v>324</v>
      </c>
      <c r="T142" s="107">
        <f t="shared" si="4"/>
        <v>324</v>
      </c>
      <c r="U142" s="36" t="str">
        <f t="shared" si="5"/>
        <v/>
      </c>
      <c r="V142" s="106"/>
    </row>
    <row r="143" spans="1:22" ht="16">
      <c r="A143" s="221">
        <f>Paramétrage!A139</f>
        <v>0</v>
      </c>
      <c r="B143" s="101">
        <v>44168</v>
      </c>
      <c r="C143" s="102" t="s">
        <v>332</v>
      </c>
      <c r="D143" s="103" t="s">
        <v>333</v>
      </c>
      <c r="E143" s="104" t="s">
        <v>117</v>
      </c>
      <c r="F143" s="104"/>
      <c r="G143" s="104"/>
      <c r="H143" s="104"/>
      <c r="I143" s="104"/>
      <c r="J143" s="104"/>
      <c r="K143" s="104"/>
      <c r="L143" s="104"/>
      <c r="M143" s="104"/>
      <c r="N143" s="104"/>
      <c r="O143" s="104" t="s">
        <v>177</v>
      </c>
      <c r="P143" s="104" t="s">
        <v>80</v>
      </c>
      <c r="Q143" s="104" t="s">
        <v>193</v>
      </c>
      <c r="R143" s="105" t="s">
        <v>81</v>
      </c>
      <c r="S143" s="35">
        <v>1215</v>
      </c>
      <c r="T143" s="107">
        <f t="shared" si="4"/>
        <v>1215</v>
      </c>
      <c r="U143" s="36" t="str">
        <f t="shared" si="5"/>
        <v/>
      </c>
      <c r="V143" s="106"/>
    </row>
    <row r="144" spans="1:22" ht="16">
      <c r="A144" s="221">
        <f>Paramétrage!A140</f>
        <v>0</v>
      </c>
      <c r="B144" s="101">
        <v>44168</v>
      </c>
      <c r="C144" s="102" t="s">
        <v>334</v>
      </c>
      <c r="D144" s="103" t="s">
        <v>335</v>
      </c>
      <c r="E144" s="104" t="s">
        <v>218</v>
      </c>
      <c r="F144" s="104" t="s">
        <v>218</v>
      </c>
      <c r="G144" s="104" t="s">
        <v>225</v>
      </c>
      <c r="H144" s="104" t="s">
        <v>225</v>
      </c>
      <c r="I144" s="104"/>
      <c r="J144" s="104"/>
      <c r="K144" s="104"/>
      <c r="L144" s="104"/>
      <c r="M144" s="104"/>
      <c r="N144" s="104"/>
      <c r="O144" s="104" t="s">
        <v>282</v>
      </c>
      <c r="P144" s="104" t="s">
        <v>80</v>
      </c>
      <c r="Q144" s="104" t="s">
        <v>193</v>
      </c>
      <c r="R144" s="105" t="s">
        <v>81</v>
      </c>
      <c r="S144" s="35">
        <v>198</v>
      </c>
      <c r="T144" s="107">
        <f t="shared" si="4"/>
        <v>198</v>
      </c>
      <c r="U144" s="36" t="str">
        <f t="shared" si="5"/>
        <v/>
      </c>
      <c r="V144" s="106"/>
    </row>
    <row r="145" spans="1:22" ht="16">
      <c r="A145" s="221">
        <f>Paramétrage!A141</f>
        <v>0</v>
      </c>
      <c r="B145" s="101">
        <v>44169</v>
      </c>
      <c r="C145" s="102" t="s">
        <v>336</v>
      </c>
      <c r="D145" s="103" t="s">
        <v>337</v>
      </c>
      <c r="E145" s="104" t="s">
        <v>129</v>
      </c>
      <c r="F145" s="104"/>
      <c r="G145" s="104"/>
      <c r="H145" s="104"/>
      <c r="I145" s="104"/>
      <c r="J145" s="104"/>
      <c r="K145" s="104"/>
      <c r="L145" s="104"/>
      <c r="M145" s="104"/>
      <c r="N145" s="104"/>
      <c r="O145" s="104" t="s">
        <v>177</v>
      </c>
      <c r="P145" s="104" t="s">
        <v>80</v>
      </c>
      <c r="Q145" s="104" t="s">
        <v>193</v>
      </c>
      <c r="R145" s="105" t="s">
        <v>81</v>
      </c>
      <c r="S145" s="35">
        <v>499</v>
      </c>
      <c r="T145" s="107">
        <f t="shared" si="4"/>
        <v>499</v>
      </c>
      <c r="U145" s="36" t="str">
        <f t="shared" si="5"/>
        <v/>
      </c>
      <c r="V145" s="106"/>
    </row>
    <row r="146" spans="1:22" ht="16">
      <c r="A146" s="221">
        <f>Paramétrage!A142</f>
        <v>0</v>
      </c>
      <c r="B146" s="101">
        <v>44169</v>
      </c>
      <c r="C146" s="102" t="s">
        <v>338</v>
      </c>
      <c r="D146" s="103" t="s">
        <v>319</v>
      </c>
      <c r="E146" s="104"/>
      <c r="F146" s="104"/>
      <c r="G146" s="104"/>
      <c r="H146" s="104"/>
      <c r="I146" s="104"/>
      <c r="J146" s="104"/>
      <c r="K146" s="104"/>
      <c r="L146" s="104"/>
      <c r="M146" s="104"/>
      <c r="N146" s="104"/>
      <c r="O146" s="104" t="s">
        <v>177</v>
      </c>
      <c r="P146" s="104" t="s">
        <v>80</v>
      </c>
      <c r="Q146" s="104" t="s">
        <v>175</v>
      </c>
      <c r="R146" s="105" t="s">
        <v>81</v>
      </c>
      <c r="S146" s="35">
        <v>250</v>
      </c>
      <c r="T146" s="107">
        <f t="shared" si="4"/>
        <v>250</v>
      </c>
      <c r="U146" s="36" t="str">
        <f t="shared" si="5"/>
        <v/>
      </c>
      <c r="V146" s="106"/>
    </row>
    <row r="147" spans="1:22" ht="16">
      <c r="A147" s="221">
        <f>Paramétrage!A143</f>
        <v>0</v>
      </c>
      <c r="B147" s="101">
        <v>44170</v>
      </c>
      <c r="C147" s="102" t="s">
        <v>339</v>
      </c>
      <c r="D147" s="103" t="s">
        <v>340</v>
      </c>
      <c r="E147" s="104" t="s">
        <v>146</v>
      </c>
      <c r="F147" s="104"/>
      <c r="G147" s="104"/>
      <c r="H147" s="104"/>
      <c r="I147" s="104"/>
      <c r="J147" s="104"/>
      <c r="K147" s="104"/>
      <c r="L147" s="104"/>
      <c r="M147" s="104"/>
      <c r="N147" s="104"/>
      <c r="O147" s="104" t="s">
        <v>177</v>
      </c>
      <c r="P147" s="104" t="s">
        <v>80</v>
      </c>
      <c r="Q147" s="104" t="s">
        <v>193</v>
      </c>
      <c r="R147" s="105" t="s">
        <v>81</v>
      </c>
      <c r="S147" s="35">
        <v>85</v>
      </c>
      <c r="T147" s="107">
        <f t="shared" si="4"/>
        <v>85</v>
      </c>
      <c r="U147" s="36" t="str">
        <f t="shared" si="5"/>
        <v/>
      </c>
      <c r="V147" s="106"/>
    </row>
    <row r="148" spans="1:22" ht="16">
      <c r="A148" s="221">
        <f>Paramétrage!A144</f>
        <v>0</v>
      </c>
      <c r="B148" s="101">
        <v>44170</v>
      </c>
      <c r="C148" s="102" t="s">
        <v>231</v>
      </c>
      <c r="D148" s="103" t="s">
        <v>341</v>
      </c>
      <c r="E148" s="104" t="s">
        <v>166</v>
      </c>
      <c r="F148" s="104" t="s">
        <v>207</v>
      </c>
      <c r="G148" s="104"/>
      <c r="H148" s="104"/>
      <c r="I148" s="104"/>
      <c r="J148" s="104"/>
      <c r="K148" s="104"/>
      <c r="L148" s="104"/>
      <c r="M148" s="104"/>
      <c r="N148" s="104"/>
      <c r="O148" s="104" t="s">
        <v>191</v>
      </c>
      <c r="P148" s="104" t="s">
        <v>80</v>
      </c>
      <c r="Q148" s="104" t="s">
        <v>193</v>
      </c>
      <c r="R148" s="105" t="s">
        <v>81</v>
      </c>
      <c r="S148" s="35">
        <v>33</v>
      </c>
      <c r="T148" s="107">
        <f t="shared" si="4"/>
        <v>33</v>
      </c>
      <c r="U148" s="36" t="str">
        <f t="shared" si="5"/>
        <v/>
      </c>
      <c r="V148" s="106"/>
    </row>
    <row r="149" spans="1:22" ht="16">
      <c r="A149" s="221">
        <f>Paramétrage!A145</f>
        <v>0</v>
      </c>
      <c r="B149" s="101">
        <v>44170</v>
      </c>
      <c r="C149" s="102" t="s">
        <v>231</v>
      </c>
      <c r="D149" s="103" t="s">
        <v>342</v>
      </c>
      <c r="E149" s="104" t="s">
        <v>207</v>
      </c>
      <c r="F149" s="104"/>
      <c r="G149" s="104"/>
      <c r="H149" s="104"/>
      <c r="I149" s="104"/>
      <c r="J149" s="104"/>
      <c r="K149" s="104"/>
      <c r="L149" s="104"/>
      <c r="M149" s="104"/>
      <c r="N149" s="104"/>
      <c r="O149" s="104" t="s">
        <v>191</v>
      </c>
      <c r="P149" s="104" t="s">
        <v>80</v>
      </c>
      <c r="Q149" s="104" t="s">
        <v>193</v>
      </c>
      <c r="R149" s="105" t="s">
        <v>81</v>
      </c>
      <c r="S149" s="35">
        <v>13</v>
      </c>
      <c r="T149" s="107">
        <f t="shared" si="4"/>
        <v>13</v>
      </c>
      <c r="U149" s="36" t="str">
        <f t="shared" si="5"/>
        <v/>
      </c>
      <c r="V149" s="106"/>
    </row>
    <row r="150" spans="1:22" ht="16">
      <c r="A150" s="221">
        <f>Paramétrage!A146</f>
        <v>0</v>
      </c>
      <c r="B150" s="101">
        <v>44170</v>
      </c>
      <c r="C150" s="102" t="s">
        <v>231</v>
      </c>
      <c r="D150" s="103" t="s">
        <v>343</v>
      </c>
      <c r="E150" s="104" t="s">
        <v>167</v>
      </c>
      <c r="F150" s="104" t="s">
        <v>208</v>
      </c>
      <c r="G150" s="104" t="s">
        <v>208</v>
      </c>
      <c r="H150" s="104"/>
      <c r="I150" s="104"/>
      <c r="J150" s="104"/>
      <c r="K150" s="104"/>
      <c r="L150" s="104"/>
      <c r="M150" s="104"/>
      <c r="N150" s="104"/>
      <c r="O150" s="104" t="s">
        <v>191</v>
      </c>
      <c r="P150" s="104" t="s">
        <v>80</v>
      </c>
      <c r="Q150" s="104" t="s">
        <v>193</v>
      </c>
      <c r="R150" s="105" t="s">
        <v>81</v>
      </c>
      <c r="S150" s="35">
        <v>80</v>
      </c>
      <c r="T150" s="107">
        <f t="shared" si="4"/>
        <v>80</v>
      </c>
      <c r="U150" s="36" t="str">
        <f t="shared" si="5"/>
        <v/>
      </c>
      <c r="V150" s="106"/>
    </row>
    <row r="151" spans="1:22" ht="16">
      <c r="A151" s="221">
        <f>Paramétrage!A147</f>
        <v>0</v>
      </c>
      <c r="B151" s="101">
        <v>44171</v>
      </c>
      <c r="C151" s="102" t="s">
        <v>231</v>
      </c>
      <c r="D151" s="103" t="s">
        <v>344</v>
      </c>
      <c r="E151" s="104" t="s">
        <v>218</v>
      </c>
      <c r="F151" s="104"/>
      <c r="G151" s="104"/>
      <c r="H151" s="104"/>
      <c r="I151" s="104"/>
      <c r="J151" s="104"/>
      <c r="K151" s="104"/>
      <c r="L151" s="104"/>
      <c r="M151" s="104"/>
      <c r="N151" s="104"/>
      <c r="O151" s="104" t="s">
        <v>191</v>
      </c>
      <c r="P151" s="104" t="s">
        <v>80</v>
      </c>
      <c r="Q151" s="104" t="s">
        <v>193</v>
      </c>
      <c r="R151" s="105" t="s">
        <v>81</v>
      </c>
      <c r="S151" s="35">
        <v>79</v>
      </c>
      <c r="T151" s="107">
        <f t="shared" si="4"/>
        <v>79</v>
      </c>
      <c r="U151" s="36" t="str">
        <f t="shared" si="5"/>
        <v/>
      </c>
      <c r="V151" s="106"/>
    </row>
    <row r="152" spans="1:22" ht="16">
      <c r="A152" s="221">
        <f>Paramétrage!A148</f>
        <v>0</v>
      </c>
      <c r="B152" s="101">
        <v>44171</v>
      </c>
      <c r="C152" s="102" t="s">
        <v>231</v>
      </c>
      <c r="D152" s="103" t="s">
        <v>345</v>
      </c>
      <c r="E152" s="104" t="s">
        <v>146</v>
      </c>
      <c r="F152" s="104" t="s">
        <v>148</v>
      </c>
      <c r="G152" s="104" t="s">
        <v>207</v>
      </c>
      <c r="H152" s="104" t="s">
        <v>208</v>
      </c>
      <c r="I152" s="104"/>
      <c r="J152" s="104"/>
      <c r="K152" s="104"/>
      <c r="L152" s="104"/>
      <c r="M152" s="104"/>
      <c r="N152" s="104"/>
      <c r="O152" s="104" t="s">
        <v>191</v>
      </c>
      <c r="P152" s="104" t="s">
        <v>80</v>
      </c>
      <c r="Q152" s="104" t="s">
        <v>193</v>
      </c>
      <c r="R152" s="105" t="s">
        <v>81</v>
      </c>
      <c r="S152" s="35">
        <v>136</v>
      </c>
      <c r="T152" s="107">
        <f t="shared" si="4"/>
        <v>136</v>
      </c>
      <c r="U152" s="36" t="str">
        <f t="shared" si="5"/>
        <v/>
      </c>
      <c r="V152" s="106"/>
    </row>
    <row r="153" spans="1:22" ht="16">
      <c r="A153" s="221">
        <f>Paramétrage!A149</f>
        <v>0</v>
      </c>
      <c r="B153" s="101">
        <v>44171</v>
      </c>
      <c r="C153" s="102" t="s">
        <v>346</v>
      </c>
      <c r="D153" s="103" t="s">
        <v>347</v>
      </c>
      <c r="E153" s="104" t="s">
        <v>121</v>
      </c>
      <c r="F153" s="104"/>
      <c r="G153" s="104"/>
      <c r="H153" s="104"/>
      <c r="I153" s="104"/>
      <c r="J153" s="104"/>
      <c r="K153" s="104"/>
      <c r="L153" s="104"/>
      <c r="M153" s="104"/>
      <c r="N153" s="104"/>
      <c r="O153" s="104" t="s">
        <v>191</v>
      </c>
      <c r="P153" s="104" t="s">
        <v>80</v>
      </c>
      <c r="Q153" s="104" t="s">
        <v>193</v>
      </c>
      <c r="R153" s="105" t="s">
        <v>81</v>
      </c>
      <c r="S153" s="35">
        <v>1299</v>
      </c>
      <c r="T153" s="107">
        <f t="shared" si="4"/>
        <v>1299</v>
      </c>
      <c r="U153" s="36" t="str">
        <f t="shared" si="5"/>
        <v/>
      </c>
      <c r="V153" s="106"/>
    </row>
    <row r="154" spans="1:22" ht="16">
      <c r="A154" s="221">
        <f>Paramétrage!A150</f>
        <v>0</v>
      </c>
      <c r="B154" s="101">
        <v>44171</v>
      </c>
      <c r="C154" s="102" t="s">
        <v>231</v>
      </c>
      <c r="D154" s="103" t="s">
        <v>347</v>
      </c>
      <c r="E154" s="104" t="s">
        <v>146</v>
      </c>
      <c r="F154" s="104" t="s">
        <v>148</v>
      </c>
      <c r="G154" s="104" t="s">
        <v>148</v>
      </c>
      <c r="H154" s="104"/>
      <c r="I154" s="104"/>
      <c r="J154" s="104"/>
      <c r="K154" s="104"/>
      <c r="L154" s="104"/>
      <c r="M154" s="104"/>
      <c r="N154" s="104"/>
      <c r="O154" s="104" t="s">
        <v>191</v>
      </c>
      <c r="P154" s="104" t="s">
        <v>80</v>
      </c>
      <c r="Q154" s="104" t="s">
        <v>193</v>
      </c>
      <c r="R154" s="105" t="s">
        <v>81</v>
      </c>
      <c r="S154" s="35">
        <v>131</v>
      </c>
      <c r="T154" s="107">
        <f t="shared" si="4"/>
        <v>131</v>
      </c>
      <c r="U154" s="36" t="str">
        <f t="shared" si="5"/>
        <v/>
      </c>
      <c r="V154" s="106"/>
    </row>
    <row r="155" spans="1:22" ht="16">
      <c r="A155" s="221">
        <f>Paramétrage!A151</f>
        <v>0</v>
      </c>
      <c r="B155" s="101">
        <v>44171</v>
      </c>
      <c r="C155" s="102" t="s">
        <v>231</v>
      </c>
      <c r="D155" s="103"/>
      <c r="E155" s="104" t="s">
        <v>207</v>
      </c>
      <c r="F155" s="104" t="s">
        <v>207</v>
      </c>
      <c r="G155" s="104" t="s">
        <v>207</v>
      </c>
      <c r="H155" s="104" t="s">
        <v>208</v>
      </c>
      <c r="I155" s="104"/>
      <c r="J155" s="104"/>
      <c r="K155" s="104"/>
      <c r="L155" s="104"/>
      <c r="M155" s="104"/>
      <c r="N155" s="104"/>
      <c r="O155" s="104" t="s">
        <v>191</v>
      </c>
      <c r="P155" s="104" t="s">
        <v>97</v>
      </c>
      <c r="Q155" s="104" t="s">
        <v>193</v>
      </c>
      <c r="R155" s="105" t="s">
        <v>81</v>
      </c>
      <c r="S155" s="35">
        <v>54</v>
      </c>
      <c r="T155" s="107">
        <f t="shared" si="4"/>
        <v>54</v>
      </c>
      <c r="U155" s="36" t="str">
        <f t="shared" si="5"/>
        <v/>
      </c>
      <c r="V155" s="106"/>
    </row>
    <row r="156" spans="1:22" ht="16">
      <c r="A156" s="221">
        <f>Paramétrage!A152</f>
        <v>0</v>
      </c>
      <c r="B156" s="101">
        <v>44172</v>
      </c>
      <c r="C156" s="102" t="s">
        <v>231</v>
      </c>
      <c r="D156" s="103" t="s">
        <v>348</v>
      </c>
      <c r="E156" s="104" t="s">
        <v>218</v>
      </c>
      <c r="F156" s="104" t="s">
        <v>207</v>
      </c>
      <c r="G156" s="104"/>
      <c r="H156" s="104"/>
      <c r="I156" s="104"/>
      <c r="J156" s="104"/>
      <c r="K156" s="104"/>
      <c r="L156" s="104"/>
      <c r="M156" s="104"/>
      <c r="N156" s="104"/>
      <c r="O156" s="104" t="s">
        <v>177</v>
      </c>
      <c r="P156" s="104" t="s">
        <v>80</v>
      </c>
      <c r="Q156" s="104" t="s">
        <v>193</v>
      </c>
      <c r="R156" s="105" t="s">
        <v>81</v>
      </c>
      <c r="S156" s="35">
        <v>92</v>
      </c>
      <c r="T156" s="107">
        <f t="shared" si="4"/>
        <v>92</v>
      </c>
      <c r="U156" s="36" t="str">
        <f t="shared" si="5"/>
        <v/>
      </c>
      <c r="V156" s="106"/>
    </row>
    <row r="157" spans="1:22" ht="16">
      <c r="A157" s="221">
        <f>Paramétrage!A153</f>
        <v>0</v>
      </c>
      <c r="B157" s="101">
        <v>44176</v>
      </c>
      <c r="C157" s="102" t="s">
        <v>350</v>
      </c>
      <c r="D157" s="103" t="s">
        <v>349</v>
      </c>
      <c r="E157" s="104" t="s">
        <v>218</v>
      </c>
      <c r="F157" s="104" t="s">
        <v>207</v>
      </c>
      <c r="G157" s="104"/>
      <c r="H157" s="104"/>
      <c r="I157" s="104"/>
      <c r="J157" s="104"/>
      <c r="K157" s="104"/>
      <c r="L157" s="104"/>
      <c r="M157" s="104"/>
      <c r="N157" s="104"/>
      <c r="O157" s="104" t="s">
        <v>260</v>
      </c>
      <c r="P157" s="104" t="s">
        <v>80</v>
      </c>
      <c r="Q157" s="104" t="s">
        <v>193</v>
      </c>
      <c r="R157" s="105" t="s">
        <v>81</v>
      </c>
      <c r="S157" s="35">
        <v>92</v>
      </c>
      <c r="T157" s="107">
        <f t="shared" si="4"/>
        <v>92</v>
      </c>
      <c r="U157" s="36" t="str">
        <f t="shared" si="5"/>
        <v/>
      </c>
      <c r="V157" s="106"/>
    </row>
    <row r="158" spans="1:22" ht="16">
      <c r="A158" s="221">
        <f>Paramétrage!A154</f>
        <v>0</v>
      </c>
      <c r="B158" s="101">
        <v>44178</v>
      </c>
      <c r="C158" s="102" t="s">
        <v>231</v>
      </c>
      <c r="D158" s="103" t="s">
        <v>351</v>
      </c>
      <c r="E158" s="104" t="s">
        <v>195</v>
      </c>
      <c r="F158" s="104"/>
      <c r="G158" s="104"/>
      <c r="H158" s="104"/>
      <c r="I158" s="104"/>
      <c r="J158" s="104"/>
      <c r="K158" s="104"/>
      <c r="L158" s="104"/>
      <c r="M158" s="104"/>
      <c r="N158" s="104"/>
      <c r="O158" s="104" t="s">
        <v>191</v>
      </c>
      <c r="P158" s="104" t="s">
        <v>80</v>
      </c>
      <c r="Q158" s="104" t="s">
        <v>193</v>
      </c>
      <c r="R158" s="105" t="s">
        <v>81</v>
      </c>
      <c r="S158" s="35">
        <v>129</v>
      </c>
      <c r="T158" s="107">
        <f t="shared" si="4"/>
        <v>129</v>
      </c>
      <c r="U158" s="36" t="str">
        <f t="shared" si="5"/>
        <v/>
      </c>
      <c r="V158" s="106"/>
    </row>
    <row r="159" spans="1:22" ht="16">
      <c r="A159" s="221">
        <f>Paramétrage!A155</f>
        <v>0</v>
      </c>
      <c r="B159" s="101">
        <v>44178</v>
      </c>
      <c r="C159" s="102" t="s">
        <v>231</v>
      </c>
      <c r="D159" s="103" t="s">
        <v>352</v>
      </c>
      <c r="E159" s="104" t="s">
        <v>208</v>
      </c>
      <c r="F159" s="104" t="s">
        <v>208</v>
      </c>
      <c r="G159" s="104" t="s">
        <v>208</v>
      </c>
      <c r="H159" s="104"/>
      <c r="I159" s="104"/>
      <c r="J159" s="104"/>
      <c r="K159" s="104"/>
      <c r="L159" s="104"/>
      <c r="M159" s="104"/>
      <c r="N159" s="104"/>
      <c r="O159" s="104" t="s">
        <v>191</v>
      </c>
      <c r="P159" s="104" t="s">
        <v>80</v>
      </c>
      <c r="Q159" s="104" t="s">
        <v>193</v>
      </c>
      <c r="R159" s="105" t="s">
        <v>81</v>
      </c>
      <c r="S159" s="35">
        <v>43</v>
      </c>
      <c r="T159" s="107">
        <f t="shared" si="4"/>
        <v>43</v>
      </c>
      <c r="U159" s="36" t="str">
        <f t="shared" si="5"/>
        <v/>
      </c>
      <c r="V159" s="106"/>
    </row>
    <row r="160" spans="1:22" ht="16">
      <c r="A160" s="221">
        <f>Paramétrage!A156</f>
        <v>0</v>
      </c>
      <c r="B160" s="101">
        <v>44179</v>
      </c>
      <c r="C160" s="102" t="s">
        <v>353</v>
      </c>
      <c r="D160" s="103" t="s">
        <v>354</v>
      </c>
      <c r="E160" s="104" t="s">
        <v>145</v>
      </c>
      <c r="F160" s="104" t="s">
        <v>145</v>
      </c>
      <c r="G160" s="104" t="s">
        <v>155</v>
      </c>
      <c r="H160" s="104" t="s">
        <v>155</v>
      </c>
      <c r="I160" s="104"/>
      <c r="J160" s="104"/>
      <c r="K160" s="104"/>
      <c r="L160" s="104"/>
      <c r="M160" s="104"/>
      <c r="N160" s="104"/>
      <c r="O160" s="104" t="s">
        <v>177</v>
      </c>
      <c r="P160" s="104" t="s">
        <v>80</v>
      </c>
      <c r="Q160" s="104" t="s">
        <v>193</v>
      </c>
      <c r="R160" s="105" t="s">
        <v>81</v>
      </c>
      <c r="S160" s="35">
        <v>296</v>
      </c>
      <c r="T160" s="107">
        <f t="shared" si="4"/>
        <v>296</v>
      </c>
      <c r="U160" s="36" t="str">
        <f t="shared" si="5"/>
        <v/>
      </c>
      <c r="V160" s="106"/>
    </row>
    <row r="161" spans="1:22" ht="16">
      <c r="A161" s="221">
        <f>Paramétrage!A157</f>
        <v>0</v>
      </c>
      <c r="B161" s="101">
        <v>44177</v>
      </c>
      <c r="C161" s="102" t="s">
        <v>355</v>
      </c>
      <c r="D161" s="103" t="s">
        <v>356</v>
      </c>
      <c r="E161" s="104"/>
      <c r="F161" s="104"/>
      <c r="G161" s="104"/>
      <c r="H161" s="104"/>
      <c r="I161" s="104"/>
      <c r="J161" s="104"/>
      <c r="K161" s="104"/>
      <c r="L161" s="104"/>
      <c r="M161" s="104"/>
      <c r="N161" s="104"/>
      <c r="O161" s="104" t="s">
        <v>191</v>
      </c>
      <c r="P161" s="104" t="s">
        <v>96</v>
      </c>
      <c r="Q161" s="104" t="s">
        <v>175</v>
      </c>
      <c r="R161" s="105" t="s">
        <v>81</v>
      </c>
      <c r="S161" s="35">
        <v>760</v>
      </c>
      <c r="T161" s="107">
        <f t="shared" si="4"/>
        <v>760</v>
      </c>
      <c r="U161" s="36" t="str">
        <f t="shared" si="5"/>
        <v/>
      </c>
      <c r="V161" s="106"/>
    </row>
    <row r="162" spans="1:22" ht="16">
      <c r="A162" s="221">
        <f>Paramétrage!A158</f>
        <v>0</v>
      </c>
      <c r="B162" s="101">
        <v>44177</v>
      </c>
      <c r="C162" s="102" t="s">
        <v>357</v>
      </c>
      <c r="D162" s="103" t="s">
        <v>315</v>
      </c>
      <c r="E162" s="104" t="s">
        <v>137</v>
      </c>
      <c r="F162" s="104"/>
      <c r="G162" s="104"/>
      <c r="H162" s="104"/>
      <c r="I162" s="104"/>
      <c r="J162" s="104"/>
      <c r="K162" s="104"/>
      <c r="L162" s="104"/>
      <c r="M162" s="104"/>
      <c r="N162" s="104"/>
      <c r="O162" s="104" t="s">
        <v>191</v>
      </c>
      <c r="P162" s="104" t="s">
        <v>96</v>
      </c>
      <c r="Q162" s="104" t="s">
        <v>193</v>
      </c>
      <c r="R162" s="105" t="s">
        <v>81</v>
      </c>
      <c r="S162" s="35">
        <v>890</v>
      </c>
      <c r="T162" s="107">
        <f t="shared" si="4"/>
        <v>890</v>
      </c>
      <c r="U162" s="36" t="str">
        <f t="shared" si="5"/>
        <v/>
      </c>
      <c r="V162" s="106"/>
    </row>
    <row r="163" spans="1:22" ht="16">
      <c r="A163" s="221">
        <f>Paramétrage!A159</f>
        <v>0</v>
      </c>
      <c r="B163" s="101">
        <v>44177</v>
      </c>
      <c r="C163" s="102" t="s">
        <v>231</v>
      </c>
      <c r="D163" s="103"/>
      <c r="E163" s="104" t="s">
        <v>146</v>
      </c>
      <c r="F163" s="104" t="s">
        <v>146</v>
      </c>
      <c r="G163" s="104" t="s">
        <v>148</v>
      </c>
      <c r="H163" s="104" t="s">
        <v>148</v>
      </c>
      <c r="I163" s="104"/>
      <c r="J163" s="104"/>
      <c r="K163" s="104"/>
      <c r="L163" s="104"/>
      <c r="M163" s="104"/>
      <c r="N163" s="104"/>
      <c r="O163" s="104" t="s">
        <v>191</v>
      </c>
      <c r="P163" s="104" t="s">
        <v>97</v>
      </c>
      <c r="Q163" s="104" t="s">
        <v>193</v>
      </c>
      <c r="R163" s="105" t="s">
        <v>81</v>
      </c>
      <c r="S163" s="35">
        <v>216</v>
      </c>
      <c r="T163" s="107">
        <f t="shared" si="4"/>
        <v>216</v>
      </c>
      <c r="U163" s="36" t="str">
        <f t="shared" si="5"/>
        <v/>
      </c>
      <c r="V163" s="106"/>
    </row>
    <row r="164" spans="1:22" ht="16">
      <c r="A164" s="221">
        <f>Paramétrage!A160</f>
        <v>0</v>
      </c>
      <c r="B164" s="101">
        <v>44181</v>
      </c>
      <c r="C164" s="102" t="s">
        <v>358</v>
      </c>
      <c r="D164" s="103" t="s">
        <v>313</v>
      </c>
      <c r="E164" s="104" t="s">
        <v>146</v>
      </c>
      <c r="F164" s="104" t="s">
        <v>146</v>
      </c>
      <c r="G164" s="104" t="s">
        <v>146</v>
      </c>
      <c r="H164" s="104"/>
      <c r="I164" s="104"/>
      <c r="J164" s="104"/>
      <c r="K164" s="104"/>
      <c r="L164" s="104"/>
      <c r="M164" s="104"/>
      <c r="N164" s="104"/>
      <c r="O164" s="104" t="s">
        <v>177</v>
      </c>
      <c r="P164" s="104" t="s">
        <v>80</v>
      </c>
      <c r="Q164" s="104" t="s">
        <v>193</v>
      </c>
      <c r="R164" s="105" t="s">
        <v>81</v>
      </c>
      <c r="S164" s="35">
        <v>255</v>
      </c>
      <c r="T164" s="107">
        <f t="shared" si="4"/>
        <v>255</v>
      </c>
      <c r="U164" s="36" t="str">
        <f t="shared" si="5"/>
        <v/>
      </c>
      <c r="V164" s="106"/>
    </row>
    <row r="165" spans="1:22" ht="16">
      <c r="A165" s="221">
        <f>Paramétrage!A161</f>
        <v>0</v>
      </c>
      <c r="B165" s="101">
        <v>44180</v>
      </c>
      <c r="C165" s="102" t="s">
        <v>359</v>
      </c>
      <c r="D165" s="103" t="s">
        <v>360</v>
      </c>
      <c r="E165" s="104" t="s">
        <v>208</v>
      </c>
      <c r="F165" s="104" t="s">
        <v>208</v>
      </c>
      <c r="G165" s="104" t="s">
        <v>208</v>
      </c>
      <c r="H165" s="104" t="s">
        <v>208</v>
      </c>
      <c r="I165" s="104"/>
      <c r="J165" s="104"/>
      <c r="K165" s="104"/>
      <c r="L165" s="104"/>
      <c r="M165" s="104"/>
      <c r="N165" s="104"/>
      <c r="O165" s="104" t="s">
        <v>282</v>
      </c>
      <c r="P165" s="104" t="s">
        <v>80</v>
      </c>
      <c r="Q165" s="104" t="s">
        <v>193</v>
      </c>
      <c r="R165" s="105" t="s">
        <v>81</v>
      </c>
      <c r="S165" s="35">
        <v>55</v>
      </c>
      <c r="T165" s="107">
        <f t="shared" si="4"/>
        <v>55</v>
      </c>
      <c r="U165" s="36" t="str">
        <f t="shared" si="5"/>
        <v/>
      </c>
      <c r="V165" s="106"/>
    </row>
    <row r="166" spans="1:22" ht="16">
      <c r="A166" s="221">
        <f>Paramétrage!A162</f>
        <v>0</v>
      </c>
      <c r="B166" s="101">
        <v>44182</v>
      </c>
      <c r="C166" s="102" t="s">
        <v>361</v>
      </c>
      <c r="D166" s="103" t="s">
        <v>362</v>
      </c>
      <c r="E166" s="104" t="s">
        <v>195</v>
      </c>
      <c r="F166" s="104" t="s">
        <v>195</v>
      </c>
      <c r="G166" s="104"/>
      <c r="H166" s="104"/>
      <c r="I166" s="104"/>
      <c r="J166" s="104"/>
      <c r="K166" s="104"/>
      <c r="L166" s="104"/>
      <c r="M166" s="104"/>
      <c r="N166" s="104"/>
      <c r="O166" s="104" t="s">
        <v>177</v>
      </c>
      <c r="P166" s="104" t="s">
        <v>96</v>
      </c>
      <c r="Q166" s="104" t="s">
        <v>193</v>
      </c>
      <c r="R166" s="105" t="s">
        <v>81</v>
      </c>
      <c r="S166" s="35">
        <v>258</v>
      </c>
      <c r="T166" s="107">
        <f t="shared" si="4"/>
        <v>258</v>
      </c>
      <c r="U166" s="36" t="str">
        <f t="shared" si="5"/>
        <v/>
      </c>
      <c r="V166" s="106"/>
    </row>
    <row r="167" spans="1:22" ht="16">
      <c r="A167" s="221">
        <f>Paramétrage!A163</f>
        <v>0</v>
      </c>
      <c r="B167" s="101">
        <v>44182</v>
      </c>
      <c r="C167" s="102" t="s">
        <v>363</v>
      </c>
      <c r="D167" s="103" t="s">
        <v>364</v>
      </c>
      <c r="E167" s="104" t="s">
        <v>112</v>
      </c>
      <c r="F167" s="104"/>
      <c r="G167" s="104"/>
      <c r="H167" s="104"/>
      <c r="I167" s="104"/>
      <c r="J167" s="104"/>
      <c r="K167" s="104"/>
      <c r="L167" s="104"/>
      <c r="M167" s="104"/>
      <c r="N167" s="104"/>
      <c r="O167" s="104" t="s">
        <v>177</v>
      </c>
      <c r="P167" s="104" t="s">
        <v>93</v>
      </c>
      <c r="Q167" s="104" t="s">
        <v>193</v>
      </c>
      <c r="R167" s="105" t="s">
        <v>81</v>
      </c>
      <c r="S167" s="35">
        <v>319</v>
      </c>
      <c r="T167" s="107">
        <f t="shared" si="4"/>
        <v>319</v>
      </c>
      <c r="U167" s="36" t="str">
        <f t="shared" si="5"/>
        <v/>
      </c>
      <c r="V167" s="106"/>
    </row>
    <row r="168" spans="1:22" ht="16">
      <c r="A168" s="221">
        <f>Paramétrage!A164</f>
        <v>0</v>
      </c>
      <c r="B168" s="101">
        <v>44182</v>
      </c>
      <c r="C168" s="102" t="s">
        <v>365</v>
      </c>
      <c r="D168" s="103" t="s">
        <v>366</v>
      </c>
      <c r="E168" s="104" t="s">
        <v>218</v>
      </c>
      <c r="F168" s="104"/>
      <c r="G168" s="104"/>
      <c r="H168" s="104"/>
      <c r="I168" s="104"/>
      <c r="J168" s="104"/>
      <c r="K168" s="104"/>
      <c r="L168" s="104"/>
      <c r="M168" s="104"/>
      <c r="N168" s="104"/>
      <c r="O168" s="104" t="s">
        <v>282</v>
      </c>
      <c r="P168" s="104" t="s">
        <v>93</v>
      </c>
      <c r="Q168" s="104" t="s">
        <v>193</v>
      </c>
      <c r="R168" s="105" t="s">
        <v>81</v>
      </c>
      <c r="S168" s="35">
        <v>79</v>
      </c>
      <c r="T168" s="107">
        <f t="shared" si="4"/>
        <v>79</v>
      </c>
      <c r="U168" s="36" t="str">
        <f t="shared" si="5"/>
        <v/>
      </c>
      <c r="V168" s="106"/>
    </row>
    <row r="169" spans="1:22" ht="16">
      <c r="A169" s="221">
        <f>Paramétrage!A165</f>
        <v>0</v>
      </c>
      <c r="B169" s="101">
        <v>44184</v>
      </c>
      <c r="C169" s="102" t="s">
        <v>231</v>
      </c>
      <c r="D169" s="103" t="s">
        <v>367</v>
      </c>
      <c r="E169" s="104" t="s">
        <v>218</v>
      </c>
      <c r="F169" s="104"/>
      <c r="G169" s="104"/>
      <c r="H169" s="104"/>
      <c r="I169" s="104"/>
      <c r="J169" s="104"/>
      <c r="K169" s="104"/>
      <c r="L169" s="104"/>
      <c r="M169" s="104"/>
      <c r="N169" s="104"/>
      <c r="O169" s="104" t="s">
        <v>191</v>
      </c>
      <c r="P169" s="104" t="s">
        <v>80</v>
      </c>
      <c r="Q169" s="104" t="s">
        <v>193</v>
      </c>
      <c r="R169" s="105" t="s">
        <v>81</v>
      </c>
      <c r="S169" s="35">
        <v>79</v>
      </c>
      <c r="T169" s="107">
        <f t="shared" si="4"/>
        <v>79</v>
      </c>
      <c r="U169" s="36" t="str">
        <f t="shared" si="5"/>
        <v/>
      </c>
      <c r="V169" s="106"/>
    </row>
    <row r="170" spans="1:22" ht="16">
      <c r="A170" s="221">
        <f>Paramétrage!A166</f>
        <v>0</v>
      </c>
      <c r="B170" s="101">
        <v>44186</v>
      </c>
      <c r="C170" s="102" t="s">
        <v>231</v>
      </c>
      <c r="D170" s="103" t="s">
        <v>368</v>
      </c>
      <c r="E170" s="104" t="s">
        <v>212</v>
      </c>
      <c r="F170" s="104" t="s">
        <v>212</v>
      </c>
      <c r="G170" s="104" t="s">
        <v>267</v>
      </c>
      <c r="H170" s="104" t="s">
        <v>267</v>
      </c>
      <c r="I170" s="104"/>
      <c r="J170" s="104"/>
      <c r="K170" s="104"/>
      <c r="L170" s="104"/>
      <c r="M170" s="104"/>
      <c r="N170" s="104"/>
      <c r="O170" s="104" t="s">
        <v>177</v>
      </c>
      <c r="P170" s="104" t="s">
        <v>96</v>
      </c>
      <c r="Q170" s="104" t="s">
        <v>193</v>
      </c>
      <c r="R170" s="105" t="s">
        <v>81</v>
      </c>
      <c r="S170" s="35">
        <v>370</v>
      </c>
      <c r="T170" s="107">
        <f t="shared" si="4"/>
        <v>370</v>
      </c>
      <c r="U170" s="36" t="str">
        <f t="shared" si="5"/>
        <v/>
      </c>
      <c r="V170" s="106"/>
    </row>
    <row r="171" spans="1:22" ht="16">
      <c r="A171" s="221">
        <f>Paramétrage!A167</f>
        <v>0</v>
      </c>
      <c r="B171" s="101">
        <v>44187</v>
      </c>
      <c r="C171" s="102" t="s">
        <v>231</v>
      </c>
      <c r="D171" s="103" t="s">
        <v>305</v>
      </c>
      <c r="E171" s="104" t="s">
        <v>122</v>
      </c>
      <c r="F171" s="104"/>
      <c r="G171" s="104"/>
      <c r="H171" s="104"/>
      <c r="I171" s="104"/>
      <c r="J171" s="104"/>
      <c r="K171" s="104"/>
      <c r="L171" s="104"/>
      <c r="M171" s="104"/>
      <c r="N171" s="104"/>
      <c r="O171" s="104" t="s">
        <v>177</v>
      </c>
      <c r="P171" s="104" t="s">
        <v>93</v>
      </c>
      <c r="Q171" s="104" t="s">
        <v>174</v>
      </c>
      <c r="R171" s="105" t="s">
        <v>81</v>
      </c>
      <c r="S171" s="35">
        <v>370</v>
      </c>
      <c r="T171" s="107">
        <f t="shared" si="4"/>
        <v>370</v>
      </c>
      <c r="U171" s="36" t="str">
        <f t="shared" si="5"/>
        <v/>
      </c>
      <c r="V171" s="106"/>
    </row>
    <row r="172" spans="1:22" ht="16">
      <c r="A172" s="221">
        <f>Paramétrage!A168</f>
        <v>0</v>
      </c>
      <c r="B172" s="101">
        <v>44193</v>
      </c>
      <c r="C172" s="102" t="s">
        <v>369</v>
      </c>
      <c r="D172" s="103" t="s">
        <v>370</v>
      </c>
      <c r="E172" s="104"/>
      <c r="F172" s="104"/>
      <c r="G172" s="104"/>
      <c r="H172" s="104"/>
      <c r="I172" s="104"/>
      <c r="J172" s="104"/>
      <c r="K172" s="104"/>
      <c r="L172" s="104"/>
      <c r="M172" s="104"/>
      <c r="N172" s="104"/>
      <c r="O172" s="104" t="s">
        <v>177</v>
      </c>
      <c r="P172" s="104" t="s">
        <v>80</v>
      </c>
      <c r="Q172" s="104" t="s">
        <v>175</v>
      </c>
      <c r="R172" s="105" t="s">
        <v>81</v>
      </c>
      <c r="S172" s="35">
        <v>430</v>
      </c>
      <c r="T172" s="107">
        <f t="shared" si="4"/>
        <v>430</v>
      </c>
      <c r="U172" s="36" t="str">
        <f t="shared" si="5"/>
        <v/>
      </c>
      <c r="V172" s="106"/>
    </row>
    <row r="173" spans="1:22" ht="16">
      <c r="A173" s="222">
        <f>Paramétrage!A169</f>
        <v>0</v>
      </c>
      <c r="B173" s="101"/>
      <c r="C173" s="102"/>
      <c r="D173" s="103"/>
      <c r="E173" s="104"/>
      <c r="F173" s="104"/>
      <c r="G173" s="104"/>
      <c r="H173" s="104"/>
      <c r="I173" s="104"/>
      <c r="J173" s="104"/>
      <c r="K173" s="104"/>
      <c r="L173" s="104"/>
      <c r="M173" s="104"/>
      <c r="N173" s="104"/>
      <c r="O173" s="104"/>
      <c r="P173" s="104"/>
      <c r="Q173" s="104"/>
      <c r="R173" s="105"/>
      <c r="S173" s="35"/>
      <c r="T173" s="107" t="str">
        <f>IF("ventes"=$R173,$S173,"")</f>
        <v/>
      </c>
      <c r="U173" s="36" t="str">
        <f>IF("prestations de services"=$R173,$S173,"")</f>
        <v/>
      </c>
      <c r="V173" s="106"/>
    </row>
  </sheetData>
  <sheetProtection selectLockedCells="1"/>
  <mergeCells count="1">
    <mergeCell ref="A3:L3"/>
  </mergeCells>
  <conditionalFormatting sqref="S6:S173">
    <cfRule type="expression" dxfId="24" priority="6">
      <formula>AND($S6="",$D6&lt;&gt;"")</formula>
    </cfRule>
  </conditionalFormatting>
  <conditionalFormatting sqref="A6:B173">
    <cfRule type="expression" dxfId="23" priority="5">
      <formula>AND($B6="",$D6&lt;&gt;"")</formula>
    </cfRule>
  </conditionalFormatting>
  <conditionalFormatting sqref="C6:C173">
    <cfRule type="expression" dxfId="22" priority="4">
      <formula>AND($C6="",$D6&lt;&gt;"")</formula>
    </cfRule>
  </conditionalFormatting>
  <conditionalFormatting sqref="Q6:Q173">
    <cfRule type="expression" dxfId="21" priority="3">
      <formula>AND($Q6="",$D6&lt;&gt;"")</formula>
    </cfRule>
  </conditionalFormatting>
  <conditionalFormatting sqref="P6:P173">
    <cfRule type="expression" dxfId="20" priority="2">
      <formula>AND($P6="",$D6&lt;&gt;"")</formula>
    </cfRule>
  </conditionalFormatting>
  <conditionalFormatting sqref="R6:R173">
    <cfRule type="expression" dxfId="19" priority="1">
      <formula>AND($R6="",$D6&lt;&gt;"")</formula>
    </cfRule>
  </conditionalFormatting>
  <conditionalFormatting sqref="E6:E173">
    <cfRule type="expression" dxfId="18" priority="7">
      <formula>AND($E6="",$D6&lt;&gt;"")</formula>
    </cfRule>
    <cfRule type="expression" dxfId="17" priority="8">
      <formula>AND($E6="",#REF!&lt;&gt;"oui")</formula>
    </cfRule>
  </conditionalFormatting>
  <conditionalFormatting sqref="O6:O173">
    <cfRule type="expression" dxfId="16" priority="9">
      <formula>AND($O6="",$D6&lt;&gt;"")</formula>
    </cfRule>
  </conditionalFormatting>
  <dataValidations count="4">
    <dataValidation type="list" allowBlank="1" showInputMessage="1" showErrorMessage="1" sqref="P6:P173" xr:uid="{5439E345-AC0E-2048-96BE-7E516CCEEC06}">
      <formula1>L_Mode_Encaissement</formula1>
    </dataValidation>
    <dataValidation type="list" allowBlank="1" showInputMessage="1" showErrorMessage="1" sqref="E6:N173" xr:uid="{029520B0-B590-BA4F-91AA-042120493A93}">
      <formula1>L_références</formula1>
    </dataValidation>
    <dataValidation type="list" allowBlank="1" showInputMessage="1" showErrorMessage="1" sqref="O6:O173" xr:uid="{950321CE-268C-6B41-A3E6-979C14F11684}">
      <formula1>L_lieux_vente</formula1>
    </dataValidation>
    <dataValidation type="list" allowBlank="1" showInputMessage="1" showErrorMessage="1" sqref="Q6:Q173" xr:uid="{2C5605B3-8504-EE49-A789-6B1071C47654}">
      <formula1>L_Paiement</formula1>
    </dataValidation>
  </dataValidations>
  <pageMargins left="0.7" right="0.7" top="0.75" bottom="0.75" header="0.3" footer="0.3"/>
  <tableParts count="1">
    <tablePart r:id="rId1"/>
  </tableParts>
  <extLst>
    <ext xmlns:x14="http://schemas.microsoft.com/office/spreadsheetml/2009/9/main" uri="{CCE6A557-97BC-4b89-ADB6-D9C93CAAB3DF}">
      <x14:dataValidations xmlns:xm="http://schemas.microsoft.com/office/excel/2006/main" count="1">
        <x14:dataValidation type="list" allowBlank="1" showInputMessage="1" showErrorMessage="1" xr:uid="{7AA9A3AB-5D87-4E43-8A37-C3C8A1D6173D}">
          <x14:formula1>
            <xm:f>Paramétrage!$G$2:$G$5</xm:f>
          </x14:formula1>
          <xm:sqref>R6:R173</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rgb="FFFF0000"/>
  </sheetPr>
  <dimension ref="A1:AF259"/>
  <sheetViews>
    <sheetView showGridLines="0" tabSelected="1" topLeftCell="A13" zoomScale="120" zoomScaleNormal="120" zoomScalePageLayoutView="90" workbookViewId="0">
      <selection activeCell="C2" sqref="C2"/>
    </sheetView>
  </sheetViews>
  <sheetFormatPr baseColWidth="10" defaultColWidth="11.5" defaultRowHeight="13"/>
  <cols>
    <col min="1" max="1" width="16.1640625" style="11" customWidth="1"/>
    <col min="2" max="2" width="26" style="11" customWidth="1"/>
    <col min="3" max="3" width="37.33203125" style="11" customWidth="1"/>
    <col min="4" max="4" width="43.33203125" style="23" customWidth="1"/>
    <col min="5" max="5" width="26.5" style="23" customWidth="1"/>
    <col min="6" max="6" width="15.6640625" style="23" bestFit="1" customWidth="1"/>
    <col min="7" max="7" width="12.5" style="23" hidden="1" customWidth="1"/>
    <col min="8" max="8" width="11.5" style="11" hidden="1" customWidth="1"/>
    <col min="9" max="9" width="15.1640625" style="11" customWidth="1"/>
    <col min="10" max="10" width="22.33203125" style="14" customWidth="1"/>
    <col min="11" max="11" width="23.5" style="14" customWidth="1"/>
    <col min="12" max="12" width="18.83203125" style="14" customWidth="1"/>
    <col min="13" max="13" width="37.1640625" style="14" customWidth="1"/>
    <col min="14" max="14" width="19.33203125" style="14" customWidth="1"/>
    <col min="15" max="15" width="29.5" style="14" customWidth="1"/>
    <col min="16" max="16" width="38.33203125" style="14" customWidth="1"/>
    <col min="17" max="17" width="53.5" style="14" customWidth="1"/>
    <col min="18" max="18" width="30.6640625" style="14" customWidth="1"/>
    <col min="19" max="19" width="18.83203125" style="14" customWidth="1"/>
    <col min="20" max="20" width="30.5" style="14" customWidth="1"/>
    <col min="21" max="21" width="23.33203125" style="14" customWidth="1"/>
    <col min="22" max="22" width="35.6640625" style="14" customWidth="1"/>
    <col min="23" max="23" width="19.6640625" style="14" customWidth="1"/>
    <col min="24" max="24" width="18.83203125" style="14" customWidth="1"/>
    <col min="25" max="25" width="28" style="14" customWidth="1"/>
    <col min="26" max="26" width="40.1640625" style="14" customWidth="1"/>
    <col min="27" max="27" width="27.83203125" style="14" customWidth="1"/>
    <col min="28" max="28" width="26" style="14" customWidth="1"/>
    <col min="29" max="29" width="19.33203125" style="14" customWidth="1"/>
    <col min="30" max="30" width="29.6640625" style="14" customWidth="1"/>
    <col min="31" max="31" width="49.5" style="14" customWidth="1"/>
    <col min="32" max="32" width="18.83203125" style="14" customWidth="1"/>
    <col min="33" max="16384" width="11.5" style="11"/>
  </cols>
  <sheetData>
    <row r="1" spans="1:32" ht="72" customHeight="1">
      <c r="C1" s="12" t="s">
        <v>66</v>
      </c>
      <c r="D1" s="12"/>
      <c r="E1" s="12"/>
      <c r="F1" s="13"/>
      <c r="G1" s="12"/>
      <c r="H1" s="12"/>
      <c r="I1" s="12"/>
      <c r="J1" s="12"/>
      <c r="K1" s="12"/>
      <c r="L1" s="12"/>
      <c r="M1" s="12"/>
      <c r="N1" s="12"/>
    </row>
    <row r="2" spans="1:32" ht="30" customHeight="1">
      <c r="A2" s="15"/>
      <c r="B2" s="15"/>
      <c r="C2" s="12"/>
      <c r="D2" s="12"/>
      <c r="E2" s="12"/>
      <c r="F2" s="13"/>
      <c r="G2" s="12"/>
      <c r="H2" s="12"/>
      <c r="I2" s="12"/>
      <c r="J2" s="12"/>
      <c r="K2" s="12"/>
      <c r="L2" s="12"/>
      <c r="M2" s="12"/>
      <c r="N2" s="12"/>
    </row>
    <row r="3" spans="1:32" ht="64" customHeight="1">
      <c r="A3" s="227"/>
      <c r="B3" s="227"/>
      <c r="C3" s="227"/>
      <c r="D3" s="227"/>
      <c r="E3" s="227"/>
      <c r="F3" s="227"/>
      <c r="G3" s="227"/>
      <c r="J3" s="141"/>
      <c r="K3" s="141"/>
      <c r="L3" s="141"/>
      <c r="M3" s="141"/>
      <c r="N3" s="141"/>
    </row>
    <row r="4" spans="1:32" ht="63" customHeight="1">
      <c r="A4" s="146" t="s">
        <v>70</v>
      </c>
      <c r="B4" s="147" t="s">
        <v>71</v>
      </c>
      <c r="C4" s="147" t="s">
        <v>72</v>
      </c>
      <c r="D4" s="147" t="s">
        <v>73</v>
      </c>
      <c r="E4" s="147" t="s">
        <v>74</v>
      </c>
      <c r="F4" s="147" t="s">
        <v>68</v>
      </c>
      <c r="G4" s="16" t="s">
        <v>372</v>
      </c>
      <c r="H4" s="16" t="s">
        <v>390</v>
      </c>
      <c r="I4" s="142" t="s">
        <v>69</v>
      </c>
      <c r="J4" s="148" t="s">
        <v>15</v>
      </c>
      <c r="K4" s="148" t="s">
        <v>94</v>
      </c>
      <c r="L4" s="148" t="s">
        <v>23</v>
      </c>
      <c r="M4" s="148" t="s">
        <v>16</v>
      </c>
      <c r="N4" s="148" t="s">
        <v>99</v>
      </c>
      <c r="O4" s="148" t="s">
        <v>100</v>
      </c>
      <c r="P4" s="148" t="s">
        <v>101</v>
      </c>
      <c r="Q4" s="148" t="s">
        <v>102</v>
      </c>
      <c r="R4" s="148" t="s">
        <v>103</v>
      </c>
      <c r="S4" s="148" t="s">
        <v>17</v>
      </c>
      <c r="T4" s="148" t="s">
        <v>18</v>
      </c>
      <c r="U4" s="148" t="s">
        <v>21</v>
      </c>
      <c r="V4" s="148" t="s">
        <v>20</v>
      </c>
      <c r="W4" s="148" t="s">
        <v>104</v>
      </c>
      <c r="X4" s="148" t="s">
        <v>19</v>
      </c>
      <c r="Y4" s="148" t="s">
        <v>105</v>
      </c>
      <c r="Z4" s="148" t="s">
        <v>106</v>
      </c>
      <c r="AA4" s="148" t="s">
        <v>107</v>
      </c>
      <c r="AB4" s="148" t="s">
        <v>108</v>
      </c>
      <c r="AC4" s="148" t="s">
        <v>22</v>
      </c>
      <c r="AD4" s="148" t="s">
        <v>109</v>
      </c>
      <c r="AE4" s="148" t="s">
        <v>110</v>
      </c>
      <c r="AF4" s="149" t="s">
        <v>111</v>
      </c>
    </row>
    <row r="5" spans="1:32" s="17" customFormat="1" ht="16">
      <c r="A5" s="101">
        <v>43849</v>
      </c>
      <c r="B5" s="18" t="s">
        <v>391</v>
      </c>
      <c r="C5" s="18"/>
      <c r="D5" s="159" t="s">
        <v>15</v>
      </c>
      <c r="E5" s="143" t="s">
        <v>95</v>
      </c>
      <c r="F5" s="35"/>
      <c r="G5" s="19"/>
      <c r="H5" s="20">
        <f>F5</f>
        <v>0</v>
      </c>
      <c r="I5" s="144" t="str">
        <f>IF(SUM(J5:AF5)-F5=0,"","Erreur")</f>
        <v/>
      </c>
      <c r="J5" s="145">
        <f>IF(t_depenses[[#Headers],[Matières premières]]=$D5,$F5,"")</f>
        <v>0</v>
      </c>
      <c r="K5" s="145" t="str">
        <f>IF(t_depenses[[#Headers],[Fournitures couture]]=$D5,$F5,"")</f>
        <v/>
      </c>
      <c r="L5" s="145" t="str">
        <f>IF(t_depenses[[#Headers],[Sous-traitance]]=$D5,$F5,"")</f>
        <v/>
      </c>
      <c r="M5" s="145" t="str">
        <f>IF(t_depenses[[#Headers],[Energie : eau, électricité, chauffage]]=$D5,$F5,"")</f>
        <v/>
      </c>
      <c r="N5" s="145" t="str">
        <f>IF(t_depenses[[#Headers],[Mobilier d''expo]]=$D5,$F5,"")</f>
        <v/>
      </c>
      <c r="O5" s="145" t="str">
        <f>IF(t_depenses[[#Headers],[Fournitures, petit outillage]]=$D5,$F5,"")</f>
        <v/>
      </c>
      <c r="P5" s="145" t="str">
        <f>IF(t_depenses[[#Headers],[Fournitures administratives (bureau)]]=$D5,$F5,"")</f>
        <v/>
      </c>
      <c r="Q5" s="145" t="str">
        <f>IF(t_depenses[[#Headers],[Emballage et conditionnement (cartons, étiquettes…)]]=$D5,$F5,"")</f>
        <v/>
      </c>
      <c r="R5" s="145" t="str">
        <f>IF(t_depenses[[#Headers],[Loyers et charges locatives ]]=$D5,$F5,"")</f>
        <v/>
      </c>
      <c r="S5" s="145" t="str">
        <f>IF(t_depenses[[#Headers],[Assurances]]=$D5,$F5,"")</f>
        <v/>
      </c>
      <c r="T5" s="145" t="str">
        <f>IF(t_depenses[[#Headers],[Entretien (locaux, matériels)]]=$D5,$F5,"")</f>
        <v/>
      </c>
      <c r="U5" s="145" t="str">
        <f>IF(t_depenses[[#Headers],[Frais de site Internet]]=$D5,$F5,"")</f>
        <v/>
      </c>
      <c r="V5" s="145" t="str">
        <f>IF(t_depenses[[#Headers],[Frais postaux, téléphone, Internet]]=$D5,$F5,"")</f>
        <v/>
      </c>
      <c r="W5" s="145" t="str">
        <f>IF(t_depenses[[#Headers],[Communication]]=$D5,$F5,"")</f>
        <v/>
      </c>
      <c r="X5" s="145" t="str">
        <f>IF(t_depenses[[#Headers],[Formation]]=$D5,$F5,"")</f>
        <v/>
      </c>
      <c r="Y5" s="145" t="str">
        <f>IF(t_depenses[[#Headers],[Déplacements, réception]]=$D5,$F5,"")</f>
        <v/>
      </c>
      <c r="Z5" s="145" t="str">
        <f>IF(t_depenses[[#Headers],[Expo, frais de participation aux salons]]=$D5,$F5,"")</f>
        <v/>
      </c>
      <c r="AA5" s="145" t="str">
        <f>IF(t_depenses[[#Headers],[Retraite complémentaire]]=$D5,$F5,"")</f>
        <v/>
      </c>
      <c r="AB5" s="145" t="str">
        <f>IF(t_depenses[[#Headers],[Cotisations (adhésions)]]=$D5,$F5,"")</f>
        <v/>
      </c>
      <c r="AC5" s="145" t="str">
        <f>IF(t_depenses[[#Headers],[Impôts et taxes]]=$D5,$F5,"")</f>
        <v/>
      </c>
      <c r="AD5" s="145" t="str">
        <f>IF(t_depenses[[#Headers],[Rémunération du dirigeant]]=$D5,$F5,"")</f>
        <v/>
      </c>
      <c r="AE5" s="145" t="str">
        <f>IF(t_depenses[[#Headers],[Charges sociales de l''exploitant (URSSAF, CFE…)]]=$D5,$F5,"")</f>
        <v/>
      </c>
      <c r="AF5" s="145" t="str">
        <f>IF(t_depenses[[#Headers],[Frais bancaires]]=$D5,$F5,"")</f>
        <v/>
      </c>
    </row>
    <row r="6" spans="1:32" s="17" customFormat="1" ht="16">
      <c r="A6" s="101">
        <v>43852</v>
      </c>
      <c r="B6" s="151"/>
      <c r="C6" s="151"/>
      <c r="D6" s="159" t="s">
        <v>94</v>
      </c>
      <c r="E6" s="153"/>
      <c r="F6" s="35"/>
      <c r="G6" s="19"/>
      <c r="H6" s="20">
        <f t="shared" ref="H6:H7" si="0">F6</f>
        <v>0</v>
      </c>
      <c r="I6" s="144" t="str">
        <f t="shared" ref="I6:I69" si="1">IF(SUM(J6:AF6)-F6=0,"","Erreur")</f>
        <v/>
      </c>
      <c r="J6" s="145" t="str">
        <f>IF(t_depenses[[#Headers],[Matières premières]]=$D6,$F6,"")</f>
        <v/>
      </c>
      <c r="K6" s="145">
        <f>IF(t_depenses[[#Headers],[Fournitures couture]]=$D6,$F6,"")</f>
        <v>0</v>
      </c>
      <c r="L6" s="145" t="str">
        <f>IF(t_depenses[[#Headers],[Sous-traitance]]=$D6,$F6,"")</f>
        <v/>
      </c>
      <c r="M6" s="145" t="str">
        <f>IF(t_depenses[[#Headers],[Energie : eau, électricité, chauffage]]=$D6,$F6,"")</f>
        <v/>
      </c>
      <c r="N6" s="145" t="str">
        <f>IF(t_depenses[[#Headers],[Mobilier d''expo]]=$D6,$F6,"")</f>
        <v/>
      </c>
      <c r="O6" s="145" t="str">
        <f>IF(t_depenses[[#Headers],[Fournitures, petit outillage]]=$D6,$F6,"")</f>
        <v/>
      </c>
      <c r="P6" s="145" t="str">
        <f>IF(t_depenses[[#Headers],[Fournitures administratives (bureau)]]=$D6,$F6,"")</f>
        <v/>
      </c>
      <c r="Q6" s="145" t="str">
        <f>IF(t_depenses[[#Headers],[Emballage et conditionnement (cartons, étiquettes…)]]=$D6,$F6,"")</f>
        <v/>
      </c>
      <c r="R6" s="145" t="str">
        <f>IF(t_depenses[[#Headers],[Loyers et charges locatives ]]=$D6,$F6,"")</f>
        <v/>
      </c>
      <c r="S6" s="145" t="str">
        <f>IF(t_depenses[[#Headers],[Assurances]]=$D6,$F6,"")</f>
        <v/>
      </c>
      <c r="T6" s="145" t="str">
        <f>IF(t_depenses[[#Headers],[Entretien (locaux, matériels)]]=$D6,$F6,"")</f>
        <v/>
      </c>
      <c r="U6" s="145" t="str">
        <f>IF(t_depenses[[#Headers],[Frais de site Internet]]=$D6,$F6,"")</f>
        <v/>
      </c>
      <c r="V6" s="145" t="str">
        <f>IF(t_depenses[[#Headers],[Frais postaux, téléphone, Internet]]=$D6,$F6,"")</f>
        <v/>
      </c>
      <c r="W6" s="145" t="str">
        <f>IF(t_depenses[[#Headers],[Communication]]=$D6,$F6,"")</f>
        <v/>
      </c>
      <c r="X6" s="145" t="str">
        <f>IF(t_depenses[[#Headers],[Formation]]=$D6,$F6,"")</f>
        <v/>
      </c>
      <c r="Y6" s="145" t="str">
        <f>IF(t_depenses[[#Headers],[Déplacements, réception]]=$D6,$F6,"")</f>
        <v/>
      </c>
      <c r="Z6" s="145" t="str">
        <f>IF(t_depenses[[#Headers],[Expo, frais de participation aux salons]]=$D6,$F6,"")</f>
        <v/>
      </c>
      <c r="AA6" s="145" t="str">
        <f>IF(t_depenses[[#Headers],[Retraite complémentaire]]=$D6,$F6,"")</f>
        <v/>
      </c>
      <c r="AB6" s="145" t="str">
        <f>IF(t_depenses[[#Headers],[Cotisations (adhésions)]]=$D6,$F6,"")</f>
        <v/>
      </c>
      <c r="AC6" s="145" t="str">
        <f>IF(t_depenses[[#Headers],[Impôts et taxes]]=$D6,$F6,"")</f>
        <v/>
      </c>
      <c r="AD6" s="145" t="str">
        <f>IF(t_depenses[[#Headers],[Rémunération du dirigeant]]=$D6,$F6,"")</f>
        <v/>
      </c>
      <c r="AE6" s="145" t="str">
        <f>IF(t_depenses[[#Headers],[Charges sociales de l''exploitant (URSSAF, CFE…)]]=$D6,$F6,"")</f>
        <v/>
      </c>
      <c r="AF6" s="145" t="str">
        <f>IF(t_depenses[[#Headers],[Frais bancaires]]=$D6,$F6,"")</f>
        <v/>
      </c>
    </row>
    <row r="7" spans="1:32" s="17" customFormat="1" ht="16">
      <c r="A7" s="101">
        <v>43859</v>
      </c>
      <c r="B7" s="152"/>
      <c r="C7" s="152"/>
      <c r="D7" s="160" t="s">
        <v>94</v>
      </c>
      <c r="E7" s="154"/>
      <c r="F7" s="35"/>
      <c r="G7" s="156"/>
      <c r="H7" s="157">
        <f t="shared" si="0"/>
        <v>0</v>
      </c>
      <c r="I7" s="144" t="str">
        <f t="shared" si="1"/>
        <v/>
      </c>
      <c r="J7" s="158" t="str">
        <f>IF(t_depenses[[#Headers],[Matières premières]]=$D7,$F7,"")</f>
        <v/>
      </c>
      <c r="K7" s="158">
        <f>IF(t_depenses[[#Headers],[Fournitures couture]]=$D7,$F7,"")</f>
        <v>0</v>
      </c>
      <c r="L7" s="158" t="str">
        <f>IF(t_depenses[[#Headers],[Sous-traitance]]=$D7,$F7,"")</f>
        <v/>
      </c>
      <c r="M7" s="158" t="str">
        <f>IF(t_depenses[[#Headers],[Energie : eau, électricité, chauffage]]=$D7,$F7,"")</f>
        <v/>
      </c>
      <c r="N7" s="158" t="str">
        <f>IF(t_depenses[[#Headers],[Mobilier d''expo]]=$D7,$F7,"")</f>
        <v/>
      </c>
      <c r="O7" s="158" t="str">
        <f>IF(t_depenses[[#Headers],[Fournitures, petit outillage]]=$D7,$F7,"")</f>
        <v/>
      </c>
      <c r="P7" s="158" t="str">
        <f>IF(t_depenses[[#Headers],[Fournitures administratives (bureau)]]=$D7,$F7,"")</f>
        <v/>
      </c>
      <c r="Q7" s="158" t="str">
        <f>IF(t_depenses[[#Headers],[Emballage et conditionnement (cartons, étiquettes…)]]=$D7,$F7,"")</f>
        <v/>
      </c>
      <c r="R7" s="158" t="str">
        <f>IF(t_depenses[[#Headers],[Loyers et charges locatives ]]=$D7,$F7,"")</f>
        <v/>
      </c>
      <c r="S7" s="158" t="str">
        <f>IF(t_depenses[[#Headers],[Assurances]]=$D7,$F7,"")</f>
        <v/>
      </c>
      <c r="T7" s="158" t="str">
        <f>IF(t_depenses[[#Headers],[Entretien (locaux, matériels)]]=$D7,$F7,"")</f>
        <v/>
      </c>
      <c r="U7" s="158" t="str">
        <f>IF(t_depenses[[#Headers],[Frais de site Internet]]=$D7,$F7,"")</f>
        <v/>
      </c>
      <c r="V7" s="158" t="str">
        <f>IF(t_depenses[[#Headers],[Frais postaux, téléphone, Internet]]=$D7,$F7,"")</f>
        <v/>
      </c>
      <c r="W7" s="158" t="str">
        <f>IF(t_depenses[[#Headers],[Communication]]=$D7,$F7,"")</f>
        <v/>
      </c>
      <c r="X7" s="158" t="str">
        <f>IF(t_depenses[[#Headers],[Formation]]=$D7,$F7,"")</f>
        <v/>
      </c>
      <c r="Y7" s="158" t="str">
        <f>IF(t_depenses[[#Headers],[Déplacements, réception]]=$D7,$F7,"")</f>
        <v/>
      </c>
      <c r="Z7" s="158" t="str">
        <f>IF(t_depenses[[#Headers],[Expo, frais de participation aux salons]]=$D7,$F7,"")</f>
        <v/>
      </c>
      <c r="AA7" s="158" t="str">
        <f>IF(t_depenses[[#Headers],[Retraite complémentaire]]=$D7,$F7,"")</f>
        <v/>
      </c>
      <c r="AB7" s="158" t="str">
        <f>IF(t_depenses[[#Headers],[Cotisations (adhésions)]]=$D7,$F7,"")</f>
        <v/>
      </c>
      <c r="AC7" s="158" t="str">
        <f>IF(t_depenses[[#Headers],[Impôts et taxes]]=$D7,$F7,"")</f>
        <v/>
      </c>
      <c r="AD7" s="158" t="str">
        <f>IF(t_depenses[[#Headers],[Rémunération du dirigeant]]=$D7,$F7,"")</f>
        <v/>
      </c>
      <c r="AE7" s="158" t="str">
        <f>IF(t_depenses[[#Headers],[Charges sociales de l''exploitant (URSSAF, CFE…)]]=$D7,$F7,"")</f>
        <v/>
      </c>
      <c r="AF7" s="145" t="str">
        <f>IF(t_depenses[[#Headers],[Frais bancaires]]=$D7,$F7,"")</f>
        <v/>
      </c>
    </row>
    <row r="8" spans="1:32" s="17" customFormat="1" ht="16">
      <c r="A8" s="101">
        <v>43862</v>
      </c>
      <c r="B8" s="151"/>
      <c r="C8" s="151"/>
      <c r="D8" s="159" t="s">
        <v>103</v>
      </c>
      <c r="E8" s="153"/>
      <c r="F8" s="35"/>
      <c r="G8" s="19"/>
      <c r="H8" s="20">
        <f t="shared" ref="H8:H30" si="2">F8</f>
        <v>0</v>
      </c>
      <c r="I8" s="144" t="str">
        <f t="shared" si="1"/>
        <v/>
      </c>
      <c r="J8" s="145" t="str">
        <f>IF(t_depenses[[#Headers],[Matières premières]]=$D8,$F8,"")</f>
        <v/>
      </c>
      <c r="K8" s="145" t="str">
        <f>IF(t_depenses[[#Headers],[Fournitures couture]]=$D8,$F8,"")</f>
        <v/>
      </c>
      <c r="L8" s="145" t="str">
        <f>IF(t_depenses[[#Headers],[Sous-traitance]]=$D8,$F8,"")</f>
        <v/>
      </c>
      <c r="M8" s="145" t="str">
        <f>IF(t_depenses[[#Headers],[Energie : eau, électricité, chauffage]]=$D8,$F8,"")</f>
        <v/>
      </c>
      <c r="N8" s="145" t="str">
        <f>IF(t_depenses[[#Headers],[Mobilier d''expo]]=$D8,$F8,"")</f>
        <v/>
      </c>
      <c r="O8" s="145" t="str">
        <f>IF(t_depenses[[#Headers],[Fournitures, petit outillage]]=$D8,$F8,"")</f>
        <v/>
      </c>
      <c r="P8" s="145" t="str">
        <f>IF(t_depenses[[#Headers],[Fournitures administratives (bureau)]]=$D8,$F8,"")</f>
        <v/>
      </c>
      <c r="Q8" s="145" t="str">
        <f>IF(t_depenses[[#Headers],[Emballage et conditionnement (cartons, étiquettes…)]]=$D8,$F8,"")</f>
        <v/>
      </c>
      <c r="R8" s="145">
        <f>IF(t_depenses[[#Headers],[Loyers et charges locatives ]]=$D8,$F8,"")</f>
        <v>0</v>
      </c>
      <c r="S8" s="145" t="str">
        <f>IF(t_depenses[[#Headers],[Assurances]]=$D8,$F8,"")</f>
        <v/>
      </c>
      <c r="T8" s="145" t="str">
        <f>IF(t_depenses[[#Headers],[Entretien (locaux, matériels)]]=$D8,$F8,"")</f>
        <v/>
      </c>
      <c r="U8" s="145" t="str">
        <f>IF(t_depenses[[#Headers],[Frais de site Internet]]=$D8,$F8,"")</f>
        <v/>
      </c>
      <c r="V8" s="145" t="str">
        <f>IF(t_depenses[[#Headers],[Frais postaux, téléphone, Internet]]=$D8,$F8,"")</f>
        <v/>
      </c>
      <c r="W8" s="145" t="str">
        <f>IF(t_depenses[[#Headers],[Communication]]=$D8,$F8,"")</f>
        <v/>
      </c>
      <c r="X8" s="145" t="str">
        <f>IF(t_depenses[[#Headers],[Formation]]=$D8,$F8,"")</f>
        <v/>
      </c>
      <c r="Y8" s="145" t="str">
        <f>IF(t_depenses[[#Headers],[Déplacements, réception]]=$D8,$F8,"")</f>
        <v/>
      </c>
      <c r="Z8" s="145" t="str">
        <f>IF(t_depenses[[#Headers],[Expo, frais de participation aux salons]]=$D8,$F8,"")</f>
        <v/>
      </c>
      <c r="AA8" s="145" t="str">
        <f>IF(t_depenses[[#Headers],[Retraite complémentaire]]=$D8,$F8,"")</f>
        <v/>
      </c>
      <c r="AB8" s="145" t="str">
        <f>IF(t_depenses[[#Headers],[Cotisations (adhésions)]]=$D8,$F8,"")</f>
        <v/>
      </c>
      <c r="AC8" s="145" t="str">
        <f>IF(t_depenses[[#Headers],[Impôts et taxes]]=$D8,$F8,"")</f>
        <v/>
      </c>
      <c r="AD8" s="145" t="str">
        <f>IF(t_depenses[[#Headers],[Rémunération du dirigeant]]=$D8,$F8,"")</f>
        <v/>
      </c>
      <c r="AE8" s="145" t="str">
        <f>IF(t_depenses[[#Headers],[Charges sociales de l''exploitant (URSSAF, CFE…)]]=$D8,$F8,"")</f>
        <v/>
      </c>
      <c r="AF8" s="145" t="str">
        <f>IF(t_depenses[[#Headers],[Frais bancaires]]=$D8,$F8,"")</f>
        <v/>
      </c>
    </row>
    <row r="9" spans="1:32" s="17" customFormat="1" ht="16">
      <c r="A9" s="101">
        <v>43865</v>
      </c>
      <c r="B9" s="152"/>
      <c r="C9" s="152"/>
      <c r="D9" s="160" t="s">
        <v>17</v>
      </c>
      <c r="E9" s="154"/>
      <c r="F9" s="35"/>
      <c r="G9" s="156"/>
      <c r="H9" s="157">
        <f t="shared" si="2"/>
        <v>0</v>
      </c>
      <c r="I9" s="144" t="str">
        <f t="shared" si="1"/>
        <v/>
      </c>
      <c r="J9" s="158" t="str">
        <f>IF(t_depenses[[#Headers],[Matières premières]]=$D9,$F9,"")</f>
        <v/>
      </c>
      <c r="K9" s="158" t="str">
        <f>IF(t_depenses[[#Headers],[Fournitures couture]]=$D9,$F9,"")</f>
        <v/>
      </c>
      <c r="L9" s="158" t="str">
        <f>IF(t_depenses[[#Headers],[Sous-traitance]]=$D9,$F9,"")</f>
        <v/>
      </c>
      <c r="M9" s="158" t="str">
        <f>IF(t_depenses[[#Headers],[Energie : eau, électricité, chauffage]]=$D9,$F9,"")</f>
        <v/>
      </c>
      <c r="N9" s="158" t="str">
        <f>IF(t_depenses[[#Headers],[Mobilier d''expo]]=$D9,$F9,"")</f>
        <v/>
      </c>
      <c r="O9" s="158" t="str">
        <f>IF(t_depenses[[#Headers],[Fournitures, petit outillage]]=$D9,$F9,"")</f>
        <v/>
      </c>
      <c r="P9" s="158" t="str">
        <f>IF(t_depenses[[#Headers],[Fournitures administratives (bureau)]]=$D9,$F9,"")</f>
        <v/>
      </c>
      <c r="Q9" s="158" t="str">
        <f>IF(t_depenses[[#Headers],[Emballage et conditionnement (cartons, étiquettes…)]]=$D9,$F9,"")</f>
        <v/>
      </c>
      <c r="R9" s="158" t="str">
        <f>IF(t_depenses[[#Headers],[Loyers et charges locatives ]]=$D9,$F9,"")</f>
        <v/>
      </c>
      <c r="S9" s="158">
        <f>IF(t_depenses[[#Headers],[Assurances]]=$D9,$F9,"")</f>
        <v>0</v>
      </c>
      <c r="T9" s="158" t="str">
        <f>IF(t_depenses[[#Headers],[Entretien (locaux, matériels)]]=$D9,$F9,"")</f>
        <v/>
      </c>
      <c r="U9" s="158" t="str">
        <f>IF(t_depenses[[#Headers],[Frais de site Internet]]=$D9,$F9,"")</f>
        <v/>
      </c>
      <c r="V9" s="158" t="str">
        <f>IF(t_depenses[[#Headers],[Frais postaux, téléphone, Internet]]=$D9,$F9,"")</f>
        <v/>
      </c>
      <c r="W9" s="158" t="str">
        <f>IF(t_depenses[[#Headers],[Communication]]=$D9,$F9,"")</f>
        <v/>
      </c>
      <c r="X9" s="158" t="str">
        <f>IF(t_depenses[[#Headers],[Formation]]=$D9,$F9,"")</f>
        <v/>
      </c>
      <c r="Y9" s="158" t="str">
        <f>IF(t_depenses[[#Headers],[Déplacements, réception]]=$D9,$F9,"")</f>
        <v/>
      </c>
      <c r="Z9" s="158" t="str">
        <f>IF(t_depenses[[#Headers],[Expo, frais de participation aux salons]]=$D9,$F9,"")</f>
        <v/>
      </c>
      <c r="AA9" s="158" t="str">
        <f>IF(t_depenses[[#Headers],[Retraite complémentaire]]=$D9,$F9,"")</f>
        <v/>
      </c>
      <c r="AB9" s="158" t="str">
        <f>IF(t_depenses[[#Headers],[Cotisations (adhésions)]]=$D9,$F9,"")</f>
        <v/>
      </c>
      <c r="AC9" s="158" t="str">
        <f>IF(t_depenses[[#Headers],[Impôts et taxes]]=$D9,$F9,"")</f>
        <v/>
      </c>
      <c r="AD9" s="158" t="str">
        <f>IF(t_depenses[[#Headers],[Rémunération du dirigeant]]=$D9,$F9,"")</f>
        <v/>
      </c>
      <c r="AE9" s="158" t="str">
        <f>IF(t_depenses[[#Headers],[Charges sociales de l''exploitant (URSSAF, CFE…)]]=$D9,$F9,"")</f>
        <v/>
      </c>
      <c r="AF9" s="145" t="str">
        <f>IF(t_depenses[[#Headers],[Frais bancaires]]=$D9,$F9,"")</f>
        <v/>
      </c>
    </row>
    <row r="10" spans="1:32" s="17" customFormat="1" ht="16">
      <c r="A10" s="101">
        <v>43862</v>
      </c>
      <c r="B10" s="152"/>
      <c r="C10" s="152"/>
      <c r="D10" s="159" t="s">
        <v>15</v>
      </c>
      <c r="E10" s="154"/>
      <c r="F10" s="35">
        <v>80</v>
      </c>
      <c r="G10" s="156"/>
      <c r="H10" s="157">
        <f t="shared" si="2"/>
        <v>80</v>
      </c>
      <c r="I10" s="144" t="str">
        <f t="shared" si="1"/>
        <v/>
      </c>
      <c r="J10" s="158">
        <f>IF(t_depenses[[#Headers],[Matières premières]]=$D10,$F10,"")</f>
        <v>80</v>
      </c>
      <c r="K10" s="158" t="str">
        <f>IF(t_depenses[[#Headers],[Fournitures couture]]=$D10,$F10,"")</f>
        <v/>
      </c>
      <c r="L10" s="158" t="str">
        <f>IF(t_depenses[[#Headers],[Sous-traitance]]=$D10,$F10,"")</f>
        <v/>
      </c>
      <c r="M10" s="158" t="str">
        <f>IF(t_depenses[[#Headers],[Energie : eau, électricité, chauffage]]=$D10,$F10,"")</f>
        <v/>
      </c>
      <c r="N10" s="158" t="str">
        <f>IF(t_depenses[[#Headers],[Mobilier d''expo]]=$D10,$F10,"")</f>
        <v/>
      </c>
      <c r="O10" s="158" t="str">
        <f>IF(t_depenses[[#Headers],[Fournitures, petit outillage]]=$D10,$F10,"")</f>
        <v/>
      </c>
      <c r="P10" s="158" t="str">
        <f>IF(t_depenses[[#Headers],[Fournitures administratives (bureau)]]=$D10,$F10,"")</f>
        <v/>
      </c>
      <c r="Q10" s="158" t="str">
        <f>IF(t_depenses[[#Headers],[Emballage et conditionnement (cartons, étiquettes…)]]=$D10,$F10,"")</f>
        <v/>
      </c>
      <c r="R10" s="158" t="str">
        <f>IF(t_depenses[[#Headers],[Loyers et charges locatives ]]=$D10,$F10,"")</f>
        <v/>
      </c>
      <c r="S10" s="158" t="str">
        <f>IF(t_depenses[[#Headers],[Assurances]]=$D10,$F10,"")</f>
        <v/>
      </c>
      <c r="T10" s="158" t="str">
        <f>IF(t_depenses[[#Headers],[Entretien (locaux, matériels)]]=$D10,$F10,"")</f>
        <v/>
      </c>
      <c r="U10" s="158" t="str">
        <f>IF(t_depenses[[#Headers],[Frais de site Internet]]=$D10,$F10,"")</f>
        <v/>
      </c>
      <c r="V10" s="158" t="str">
        <f>IF(t_depenses[[#Headers],[Frais postaux, téléphone, Internet]]=$D10,$F10,"")</f>
        <v/>
      </c>
      <c r="W10" s="158" t="str">
        <f>IF(t_depenses[[#Headers],[Communication]]=$D10,$F10,"")</f>
        <v/>
      </c>
      <c r="X10" s="158" t="str">
        <f>IF(t_depenses[[#Headers],[Formation]]=$D10,$F10,"")</f>
        <v/>
      </c>
      <c r="Y10" s="158" t="str">
        <f>IF(t_depenses[[#Headers],[Déplacements, réception]]=$D10,$F10,"")</f>
        <v/>
      </c>
      <c r="Z10" s="158" t="str">
        <f>IF(t_depenses[[#Headers],[Expo, frais de participation aux salons]]=$D10,$F10,"")</f>
        <v/>
      </c>
      <c r="AA10" s="158" t="str">
        <f>IF(t_depenses[[#Headers],[Retraite complémentaire]]=$D10,$F10,"")</f>
        <v/>
      </c>
      <c r="AB10" s="158" t="str">
        <f>IF(t_depenses[[#Headers],[Cotisations (adhésions)]]=$D10,$F10,"")</f>
        <v/>
      </c>
      <c r="AC10" s="158" t="str">
        <f>IF(t_depenses[[#Headers],[Impôts et taxes]]=$D10,$F10,"")</f>
        <v/>
      </c>
      <c r="AD10" s="158" t="str">
        <f>IF(t_depenses[[#Headers],[Rémunération du dirigeant]]=$D10,$F10,"")</f>
        <v/>
      </c>
      <c r="AE10" s="158" t="str">
        <f>IF(t_depenses[[#Headers],[Charges sociales de l''exploitant (URSSAF, CFE…)]]=$D10,$F10,"")</f>
        <v/>
      </c>
      <c r="AF10" s="145" t="str">
        <f>IF(t_depenses[[#Headers],[Frais bancaires]]=$D10,$F10,"")</f>
        <v/>
      </c>
    </row>
    <row r="11" spans="1:32" s="17" customFormat="1" ht="16">
      <c r="A11" s="101">
        <v>43869</v>
      </c>
      <c r="B11" s="152"/>
      <c r="C11" s="152"/>
      <c r="D11" s="159" t="s">
        <v>94</v>
      </c>
      <c r="E11" s="154"/>
      <c r="F11" s="35">
        <v>13</v>
      </c>
      <c r="G11" s="156"/>
      <c r="H11" s="157">
        <f t="shared" si="2"/>
        <v>13</v>
      </c>
      <c r="I11" s="144" t="str">
        <f t="shared" si="1"/>
        <v/>
      </c>
      <c r="J11" s="158" t="str">
        <f>IF(t_depenses[[#Headers],[Matières premières]]=$D11,$F11,"")</f>
        <v/>
      </c>
      <c r="K11" s="158">
        <f>IF(t_depenses[[#Headers],[Fournitures couture]]=$D11,$F11,"")</f>
        <v>13</v>
      </c>
      <c r="L11" s="158" t="str">
        <f>IF(t_depenses[[#Headers],[Sous-traitance]]=$D11,$F11,"")</f>
        <v/>
      </c>
      <c r="M11" s="158" t="str">
        <f>IF(t_depenses[[#Headers],[Energie : eau, électricité, chauffage]]=$D11,$F11,"")</f>
        <v/>
      </c>
      <c r="N11" s="158" t="str">
        <f>IF(t_depenses[[#Headers],[Mobilier d''expo]]=$D11,$F11,"")</f>
        <v/>
      </c>
      <c r="O11" s="158" t="str">
        <f>IF(t_depenses[[#Headers],[Fournitures, petit outillage]]=$D11,$F11,"")</f>
        <v/>
      </c>
      <c r="P11" s="158" t="str">
        <f>IF(t_depenses[[#Headers],[Fournitures administratives (bureau)]]=$D11,$F11,"")</f>
        <v/>
      </c>
      <c r="Q11" s="158" t="str">
        <f>IF(t_depenses[[#Headers],[Emballage et conditionnement (cartons, étiquettes…)]]=$D11,$F11,"")</f>
        <v/>
      </c>
      <c r="R11" s="158" t="str">
        <f>IF(t_depenses[[#Headers],[Loyers et charges locatives ]]=$D11,$F11,"")</f>
        <v/>
      </c>
      <c r="S11" s="158" t="str">
        <f>IF(t_depenses[[#Headers],[Assurances]]=$D11,$F11,"")</f>
        <v/>
      </c>
      <c r="T11" s="158" t="str">
        <f>IF(t_depenses[[#Headers],[Entretien (locaux, matériels)]]=$D11,$F11,"")</f>
        <v/>
      </c>
      <c r="U11" s="158" t="str">
        <f>IF(t_depenses[[#Headers],[Frais de site Internet]]=$D11,$F11,"")</f>
        <v/>
      </c>
      <c r="V11" s="158" t="str">
        <f>IF(t_depenses[[#Headers],[Frais postaux, téléphone, Internet]]=$D11,$F11,"")</f>
        <v/>
      </c>
      <c r="W11" s="158" t="str">
        <f>IF(t_depenses[[#Headers],[Communication]]=$D11,$F11,"")</f>
        <v/>
      </c>
      <c r="X11" s="158" t="str">
        <f>IF(t_depenses[[#Headers],[Formation]]=$D11,$F11,"")</f>
        <v/>
      </c>
      <c r="Y11" s="158" t="str">
        <f>IF(t_depenses[[#Headers],[Déplacements, réception]]=$D11,$F11,"")</f>
        <v/>
      </c>
      <c r="Z11" s="158" t="str">
        <f>IF(t_depenses[[#Headers],[Expo, frais de participation aux salons]]=$D11,$F11,"")</f>
        <v/>
      </c>
      <c r="AA11" s="158" t="str">
        <f>IF(t_depenses[[#Headers],[Retraite complémentaire]]=$D11,$F11,"")</f>
        <v/>
      </c>
      <c r="AB11" s="158" t="str">
        <f>IF(t_depenses[[#Headers],[Cotisations (adhésions)]]=$D11,$F11,"")</f>
        <v/>
      </c>
      <c r="AC11" s="158" t="str">
        <f>IF(t_depenses[[#Headers],[Impôts et taxes]]=$D11,$F11,"")</f>
        <v/>
      </c>
      <c r="AD11" s="158" t="str">
        <f>IF(t_depenses[[#Headers],[Rémunération du dirigeant]]=$D11,$F11,"")</f>
        <v/>
      </c>
      <c r="AE11" s="158" t="str">
        <f>IF(t_depenses[[#Headers],[Charges sociales de l''exploitant (URSSAF, CFE…)]]=$D11,$F11,"")</f>
        <v/>
      </c>
      <c r="AF11" s="145" t="str">
        <f>IF(t_depenses[[#Headers],[Frais bancaires]]=$D11,$F11,"")</f>
        <v/>
      </c>
    </row>
    <row r="12" spans="1:32" s="17" customFormat="1" ht="16">
      <c r="A12" s="101">
        <v>43869</v>
      </c>
      <c r="B12" s="152"/>
      <c r="C12" s="152"/>
      <c r="D12" s="160" t="s">
        <v>94</v>
      </c>
      <c r="E12" s="154"/>
      <c r="F12" s="35">
        <v>70</v>
      </c>
      <c r="G12" s="156"/>
      <c r="H12" s="157">
        <f t="shared" si="2"/>
        <v>70</v>
      </c>
      <c r="I12" s="144" t="str">
        <f t="shared" si="1"/>
        <v/>
      </c>
      <c r="J12" s="158" t="str">
        <f>IF(t_depenses[[#Headers],[Matières premières]]=$D12,$F12,"")</f>
        <v/>
      </c>
      <c r="K12" s="158">
        <f>IF(t_depenses[[#Headers],[Fournitures couture]]=$D12,$F12,"")</f>
        <v>70</v>
      </c>
      <c r="L12" s="158" t="str">
        <f>IF(t_depenses[[#Headers],[Sous-traitance]]=$D12,$F12,"")</f>
        <v/>
      </c>
      <c r="M12" s="158" t="str">
        <f>IF(t_depenses[[#Headers],[Energie : eau, électricité, chauffage]]=$D12,$F12,"")</f>
        <v/>
      </c>
      <c r="N12" s="158" t="str">
        <f>IF(t_depenses[[#Headers],[Mobilier d''expo]]=$D12,$F12,"")</f>
        <v/>
      </c>
      <c r="O12" s="158" t="str">
        <f>IF(t_depenses[[#Headers],[Fournitures, petit outillage]]=$D12,$F12,"")</f>
        <v/>
      </c>
      <c r="P12" s="158" t="str">
        <f>IF(t_depenses[[#Headers],[Fournitures administratives (bureau)]]=$D12,$F12,"")</f>
        <v/>
      </c>
      <c r="Q12" s="158" t="str">
        <f>IF(t_depenses[[#Headers],[Emballage et conditionnement (cartons, étiquettes…)]]=$D12,$F12,"")</f>
        <v/>
      </c>
      <c r="R12" s="158" t="str">
        <f>IF(t_depenses[[#Headers],[Loyers et charges locatives ]]=$D12,$F12,"")</f>
        <v/>
      </c>
      <c r="S12" s="158" t="str">
        <f>IF(t_depenses[[#Headers],[Assurances]]=$D12,$F12,"")</f>
        <v/>
      </c>
      <c r="T12" s="158" t="str">
        <f>IF(t_depenses[[#Headers],[Entretien (locaux, matériels)]]=$D12,$F12,"")</f>
        <v/>
      </c>
      <c r="U12" s="158" t="str">
        <f>IF(t_depenses[[#Headers],[Frais de site Internet]]=$D12,$F12,"")</f>
        <v/>
      </c>
      <c r="V12" s="158" t="str">
        <f>IF(t_depenses[[#Headers],[Frais postaux, téléphone, Internet]]=$D12,$F12,"")</f>
        <v/>
      </c>
      <c r="W12" s="158" t="str">
        <f>IF(t_depenses[[#Headers],[Communication]]=$D12,$F12,"")</f>
        <v/>
      </c>
      <c r="X12" s="158" t="str">
        <f>IF(t_depenses[[#Headers],[Formation]]=$D12,$F12,"")</f>
        <v/>
      </c>
      <c r="Y12" s="158" t="str">
        <f>IF(t_depenses[[#Headers],[Déplacements, réception]]=$D12,$F12,"")</f>
        <v/>
      </c>
      <c r="Z12" s="158" t="str">
        <f>IF(t_depenses[[#Headers],[Expo, frais de participation aux salons]]=$D12,$F12,"")</f>
        <v/>
      </c>
      <c r="AA12" s="158" t="str">
        <f>IF(t_depenses[[#Headers],[Retraite complémentaire]]=$D12,$F12,"")</f>
        <v/>
      </c>
      <c r="AB12" s="158" t="str">
        <f>IF(t_depenses[[#Headers],[Cotisations (adhésions)]]=$D12,$F12,"")</f>
        <v/>
      </c>
      <c r="AC12" s="158" t="str">
        <f>IF(t_depenses[[#Headers],[Impôts et taxes]]=$D12,$F12,"")</f>
        <v/>
      </c>
      <c r="AD12" s="158" t="str">
        <f>IF(t_depenses[[#Headers],[Rémunération du dirigeant]]=$D12,$F12,"")</f>
        <v/>
      </c>
      <c r="AE12" s="158" t="str">
        <f>IF(t_depenses[[#Headers],[Charges sociales de l''exploitant (URSSAF, CFE…)]]=$D12,$F12,"")</f>
        <v/>
      </c>
      <c r="AF12" s="145" t="str">
        <f>IF(t_depenses[[#Headers],[Frais bancaires]]=$D12,$F12,"")</f>
        <v/>
      </c>
    </row>
    <row r="13" spans="1:32" s="17" customFormat="1" ht="16">
      <c r="A13" s="101">
        <v>43869</v>
      </c>
      <c r="B13" s="152"/>
      <c r="C13" s="152"/>
      <c r="D13" s="159" t="s">
        <v>103</v>
      </c>
      <c r="E13" s="154"/>
      <c r="F13" s="35"/>
      <c r="G13" s="156"/>
      <c r="H13" s="157">
        <f t="shared" si="2"/>
        <v>0</v>
      </c>
      <c r="I13" s="144" t="str">
        <f t="shared" si="1"/>
        <v/>
      </c>
      <c r="J13" s="158" t="str">
        <f>IF(t_depenses[[#Headers],[Matières premières]]=$D13,$F13,"")</f>
        <v/>
      </c>
      <c r="K13" s="158" t="str">
        <f>IF(t_depenses[[#Headers],[Fournitures couture]]=$D13,$F13,"")</f>
        <v/>
      </c>
      <c r="L13" s="158" t="str">
        <f>IF(t_depenses[[#Headers],[Sous-traitance]]=$D13,$F13,"")</f>
        <v/>
      </c>
      <c r="M13" s="158" t="str">
        <f>IF(t_depenses[[#Headers],[Energie : eau, électricité, chauffage]]=$D13,$F13,"")</f>
        <v/>
      </c>
      <c r="N13" s="158" t="str">
        <f>IF(t_depenses[[#Headers],[Mobilier d''expo]]=$D13,$F13,"")</f>
        <v/>
      </c>
      <c r="O13" s="158" t="str">
        <f>IF(t_depenses[[#Headers],[Fournitures, petit outillage]]=$D13,$F13,"")</f>
        <v/>
      </c>
      <c r="P13" s="158" t="str">
        <f>IF(t_depenses[[#Headers],[Fournitures administratives (bureau)]]=$D13,$F13,"")</f>
        <v/>
      </c>
      <c r="Q13" s="158" t="str">
        <f>IF(t_depenses[[#Headers],[Emballage et conditionnement (cartons, étiquettes…)]]=$D13,$F13,"")</f>
        <v/>
      </c>
      <c r="R13" s="158">
        <f>IF(t_depenses[[#Headers],[Loyers et charges locatives ]]=$D13,$F13,"")</f>
        <v>0</v>
      </c>
      <c r="S13" s="158" t="str">
        <f>IF(t_depenses[[#Headers],[Assurances]]=$D13,$F13,"")</f>
        <v/>
      </c>
      <c r="T13" s="158" t="str">
        <f>IF(t_depenses[[#Headers],[Entretien (locaux, matériels)]]=$D13,$F13,"")</f>
        <v/>
      </c>
      <c r="U13" s="158" t="str">
        <f>IF(t_depenses[[#Headers],[Frais de site Internet]]=$D13,$F13,"")</f>
        <v/>
      </c>
      <c r="V13" s="158" t="str">
        <f>IF(t_depenses[[#Headers],[Frais postaux, téléphone, Internet]]=$D13,$F13,"")</f>
        <v/>
      </c>
      <c r="W13" s="158" t="str">
        <f>IF(t_depenses[[#Headers],[Communication]]=$D13,$F13,"")</f>
        <v/>
      </c>
      <c r="X13" s="158" t="str">
        <f>IF(t_depenses[[#Headers],[Formation]]=$D13,$F13,"")</f>
        <v/>
      </c>
      <c r="Y13" s="158" t="str">
        <f>IF(t_depenses[[#Headers],[Déplacements, réception]]=$D13,$F13,"")</f>
        <v/>
      </c>
      <c r="Z13" s="158" t="str">
        <f>IF(t_depenses[[#Headers],[Expo, frais de participation aux salons]]=$D13,$F13,"")</f>
        <v/>
      </c>
      <c r="AA13" s="158" t="str">
        <f>IF(t_depenses[[#Headers],[Retraite complémentaire]]=$D13,$F13,"")</f>
        <v/>
      </c>
      <c r="AB13" s="158" t="str">
        <f>IF(t_depenses[[#Headers],[Cotisations (adhésions)]]=$D13,$F13,"")</f>
        <v/>
      </c>
      <c r="AC13" s="158" t="str">
        <f>IF(t_depenses[[#Headers],[Impôts et taxes]]=$D13,$F13,"")</f>
        <v/>
      </c>
      <c r="AD13" s="158" t="str">
        <f>IF(t_depenses[[#Headers],[Rémunération du dirigeant]]=$D13,$F13,"")</f>
        <v/>
      </c>
      <c r="AE13" s="158" t="str">
        <f>IF(t_depenses[[#Headers],[Charges sociales de l''exploitant (URSSAF, CFE…)]]=$D13,$F13,"")</f>
        <v/>
      </c>
      <c r="AF13" s="145" t="str">
        <f>IF(t_depenses[[#Headers],[Frais bancaires]]=$D13,$F13,"")</f>
        <v/>
      </c>
    </row>
    <row r="14" spans="1:32" s="17" customFormat="1" ht="16">
      <c r="A14" s="101">
        <v>43870</v>
      </c>
      <c r="B14" s="152"/>
      <c r="C14" s="152"/>
      <c r="D14" s="160" t="s">
        <v>17</v>
      </c>
      <c r="E14" s="154"/>
      <c r="F14" s="35"/>
      <c r="G14" s="156"/>
      <c r="H14" s="157">
        <f t="shared" si="2"/>
        <v>0</v>
      </c>
      <c r="I14" s="144" t="str">
        <f t="shared" si="1"/>
        <v/>
      </c>
      <c r="J14" s="158" t="str">
        <f>IF(t_depenses[[#Headers],[Matières premières]]=$D14,$F14,"")</f>
        <v/>
      </c>
      <c r="K14" s="158" t="str">
        <f>IF(t_depenses[[#Headers],[Fournitures couture]]=$D14,$F14,"")</f>
        <v/>
      </c>
      <c r="L14" s="158" t="str">
        <f>IF(t_depenses[[#Headers],[Sous-traitance]]=$D14,$F14,"")</f>
        <v/>
      </c>
      <c r="M14" s="158" t="str">
        <f>IF(t_depenses[[#Headers],[Energie : eau, électricité, chauffage]]=$D14,$F14,"")</f>
        <v/>
      </c>
      <c r="N14" s="158" t="str">
        <f>IF(t_depenses[[#Headers],[Mobilier d''expo]]=$D14,$F14,"")</f>
        <v/>
      </c>
      <c r="O14" s="158" t="str">
        <f>IF(t_depenses[[#Headers],[Fournitures, petit outillage]]=$D14,$F14,"")</f>
        <v/>
      </c>
      <c r="P14" s="158" t="str">
        <f>IF(t_depenses[[#Headers],[Fournitures administratives (bureau)]]=$D14,$F14,"")</f>
        <v/>
      </c>
      <c r="Q14" s="158" t="str">
        <f>IF(t_depenses[[#Headers],[Emballage et conditionnement (cartons, étiquettes…)]]=$D14,$F14,"")</f>
        <v/>
      </c>
      <c r="R14" s="158" t="str">
        <f>IF(t_depenses[[#Headers],[Loyers et charges locatives ]]=$D14,$F14,"")</f>
        <v/>
      </c>
      <c r="S14" s="158">
        <f>IF(t_depenses[[#Headers],[Assurances]]=$D14,$F14,"")</f>
        <v>0</v>
      </c>
      <c r="T14" s="158" t="str">
        <f>IF(t_depenses[[#Headers],[Entretien (locaux, matériels)]]=$D14,$F14,"")</f>
        <v/>
      </c>
      <c r="U14" s="158" t="str">
        <f>IF(t_depenses[[#Headers],[Frais de site Internet]]=$D14,$F14,"")</f>
        <v/>
      </c>
      <c r="V14" s="158" t="str">
        <f>IF(t_depenses[[#Headers],[Frais postaux, téléphone, Internet]]=$D14,$F14,"")</f>
        <v/>
      </c>
      <c r="W14" s="158" t="str">
        <f>IF(t_depenses[[#Headers],[Communication]]=$D14,$F14,"")</f>
        <v/>
      </c>
      <c r="X14" s="158" t="str">
        <f>IF(t_depenses[[#Headers],[Formation]]=$D14,$F14,"")</f>
        <v/>
      </c>
      <c r="Y14" s="158" t="str">
        <f>IF(t_depenses[[#Headers],[Déplacements, réception]]=$D14,$F14,"")</f>
        <v/>
      </c>
      <c r="Z14" s="158" t="str">
        <f>IF(t_depenses[[#Headers],[Expo, frais de participation aux salons]]=$D14,$F14,"")</f>
        <v/>
      </c>
      <c r="AA14" s="158" t="str">
        <f>IF(t_depenses[[#Headers],[Retraite complémentaire]]=$D14,$F14,"")</f>
        <v/>
      </c>
      <c r="AB14" s="158" t="str">
        <f>IF(t_depenses[[#Headers],[Cotisations (adhésions)]]=$D14,$F14,"")</f>
        <v/>
      </c>
      <c r="AC14" s="158" t="str">
        <f>IF(t_depenses[[#Headers],[Impôts et taxes]]=$D14,$F14,"")</f>
        <v/>
      </c>
      <c r="AD14" s="158" t="str">
        <f>IF(t_depenses[[#Headers],[Rémunération du dirigeant]]=$D14,$F14,"")</f>
        <v/>
      </c>
      <c r="AE14" s="158" t="str">
        <f>IF(t_depenses[[#Headers],[Charges sociales de l''exploitant (URSSAF, CFE…)]]=$D14,$F14,"")</f>
        <v/>
      </c>
      <c r="AF14" s="145" t="str">
        <f>IF(t_depenses[[#Headers],[Frais bancaires]]=$D14,$F14,"")</f>
        <v/>
      </c>
    </row>
    <row r="15" spans="1:32" s="17" customFormat="1" ht="16">
      <c r="A15" s="101">
        <v>44236</v>
      </c>
      <c r="B15" s="152"/>
      <c r="C15" s="152"/>
      <c r="D15" s="160" t="s">
        <v>99</v>
      </c>
      <c r="E15" s="154"/>
      <c r="F15" s="35"/>
      <c r="G15" s="156"/>
      <c r="H15" s="157">
        <f t="shared" si="2"/>
        <v>0</v>
      </c>
      <c r="I15" s="144" t="str">
        <f t="shared" si="1"/>
        <v/>
      </c>
      <c r="J15" s="158" t="str">
        <f>IF(t_depenses[[#Headers],[Matières premières]]=$D15,$F15,"")</f>
        <v/>
      </c>
      <c r="K15" s="158" t="str">
        <f>IF(t_depenses[[#Headers],[Fournitures couture]]=$D15,$F15,"")</f>
        <v/>
      </c>
      <c r="L15" s="158" t="str">
        <f>IF(t_depenses[[#Headers],[Sous-traitance]]=$D15,$F15,"")</f>
        <v/>
      </c>
      <c r="M15" s="158" t="str">
        <f>IF(t_depenses[[#Headers],[Energie : eau, électricité, chauffage]]=$D15,$F15,"")</f>
        <v/>
      </c>
      <c r="N15" s="158">
        <f>IF(t_depenses[[#Headers],[Mobilier d''expo]]=$D15,$F15,"")</f>
        <v>0</v>
      </c>
      <c r="O15" s="158" t="str">
        <f>IF(t_depenses[[#Headers],[Fournitures, petit outillage]]=$D15,$F15,"")</f>
        <v/>
      </c>
      <c r="P15" s="158" t="str">
        <f>IF(t_depenses[[#Headers],[Fournitures administratives (bureau)]]=$D15,$F15,"")</f>
        <v/>
      </c>
      <c r="Q15" s="158" t="str">
        <f>IF(t_depenses[[#Headers],[Emballage et conditionnement (cartons, étiquettes…)]]=$D15,$F15,"")</f>
        <v/>
      </c>
      <c r="R15" s="158" t="str">
        <f>IF(t_depenses[[#Headers],[Loyers et charges locatives ]]=$D15,$F15,"")</f>
        <v/>
      </c>
      <c r="S15" s="158" t="str">
        <f>IF(t_depenses[[#Headers],[Assurances]]=$D15,$F15,"")</f>
        <v/>
      </c>
      <c r="T15" s="158" t="str">
        <f>IF(t_depenses[[#Headers],[Entretien (locaux, matériels)]]=$D15,$F15,"")</f>
        <v/>
      </c>
      <c r="U15" s="158" t="str">
        <f>IF(t_depenses[[#Headers],[Frais de site Internet]]=$D15,$F15,"")</f>
        <v/>
      </c>
      <c r="V15" s="158" t="str">
        <f>IF(t_depenses[[#Headers],[Frais postaux, téléphone, Internet]]=$D15,$F15,"")</f>
        <v/>
      </c>
      <c r="W15" s="158" t="str">
        <f>IF(t_depenses[[#Headers],[Communication]]=$D15,$F15,"")</f>
        <v/>
      </c>
      <c r="X15" s="158" t="str">
        <f>IF(t_depenses[[#Headers],[Formation]]=$D15,$F15,"")</f>
        <v/>
      </c>
      <c r="Y15" s="158" t="str">
        <f>IF(t_depenses[[#Headers],[Déplacements, réception]]=$D15,$F15,"")</f>
        <v/>
      </c>
      <c r="Z15" s="158" t="str">
        <f>IF(t_depenses[[#Headers],[Expo, frais de participation aux salons]]=$D15,$F15,"")</f>
        <v/>
      </c>
      <c r="AA15" s="158" t="str">
        <f>IF(t_depenses[[#Headers],[Retraite complémentaire]]=$D15,$F15,"")</f>
        <v/>
      </c>
      <c r="AB15" s="158" t="str">
        <f>IF(t_depenses[[#Headers],[Cotisations (adhésions)]]=$D15,$F15,"")</f>
        <v/>
      </c>
      <c r="AC15" s="158" t="str">
        <f>IF(t_depenses[[#Headers],[Impôts et taxes]]=$D15,$F15,"")</f>
        <v/>
      </c>
      <c r="AD15" s="158" t="str">
        <f>IF(t_depenses[[#Headers],[Rémunération du dirigeant]]=$D15,$F15,"")</f>
        <v/>
      </c>
      <c r="AE15" s="158" t="str">
        <f>IF(t_depenses[[#Headers],[Charges sociales de l''exploitant (URSSAF, CFE…)]]=$D15,$F15,"")</f>
        <v/>
      </c>
      <c r="AF15" s="145" t="str">
        <f>IF(t_depenses[[#Headers],[Frais bancaires]]=$D15,$F15,"")</f>
        <v/>
      </c>
    </row>
    <row r="16" spans="1:32" s="17" customFormat="1" ht="16">
      <c r="A16" s="101">
        <v>44237</v>
      </c>
      <c r="B16" s="152"/>
      <c r="C16" s="152"/>
      <c r="D16" s="160" t="s">
        <v>16</v>
      </c>
      <c r="E16" s="154"/>
      <c r="F16" s="35"/>
      <c r="G16" s="156"/>
      <c r="H16" s="157">
        <f t="shared" si="2"/>
        <v>0</v>
      </c>
      <c r="I16" s="144" t="str">
        <f t="shared" si="1"/>
        <v/>
      </c>
      <c r="J16" s="158" t="str">
        <f>IF(t_depenses[[#Headers],[Matières premières]]=$D16,$F16,"")</f>
        <v/>
      </c>
      <c r="K16" s="158" t="str">
        <f>IF(t_depenses[[#Headers],[Fournitures couture]]=$D16,$F16,"")</f>
        <v/>
      </c>
      <c r="L16" s="158" t="str">
        <f>IF(t_depenses[[#Headers],[Sous-traitance]]=$D16,$F16,"")</f>
        <v/>
      </c>
      <c r="M16" s="158">
        <f>IF(t_depenses[[#Headers],[Energie : eau, électricité, chauffage]]=$D16,$F16,"")</f>
        <v>0</v>
      </c>
      <c r="N16" s="158" t="str">
        <f>IF(t_depenses[[#Headers],[Mobilier d''expo]]=$D16,$F16,"")</f>
        <v/>
      </c>
      <c r="O16" s="158" t="str">
        <f>IF(t_depenses[[#Headers],[Fournitures, petit outillage]]=$D16,$F16,"")</f>
        <v/>
      </c>
      <c r="P16" s="158" t="str">
        <f>IF(t_depenses[[#Headers],[Fournitures administratives (bureau)]]=$D16,$F16,"")</f>
        <v/>
      </c>
      <c r="Q16" s="158" t="str">
        <f>IF(t_depenses[[#Headers],[Emballage et conditionnement (cartons, étiquettes…)]]=$D16,$F16,"")</f>
        <v/>
      </c>
      <c r="R16" s="158" t="str">
        <f>IF(t_depenses[[#Headers],[Loyers et charges locatives ]]=$D16,$F16,"")</f>
        <v/>
      </c>
      <c r="S16" s="158" t="str">
        <f>IF(t_depenses[[#Headers],[Assurances]]=$D16,$F16,"")</f>
        <v/>
      </c>
      <c r="T16" s="158" t="str">
        <f>IF(t_depenses[[#Headers],[Entretien (locaux, matériels)]]=$D16,$F16,"")</f>
        <v/>
      </c>
      <c r="U16" s="158" t="str">
        <f>IF(t_depenses[[#Headers],[Frais de site Internet]]=$D16,$F16,"")</f>
        <v/>
      </c>
      <c r="V16" s="158" t="str">
        <f>IF(t_depenses[[#Headers],[Frais postaux, téléphone, Internet]]=$D16,$F16,"")</f>
        <v/>
      </c>
      <c r="W16" s="158" t="str">
        <f>IF(t_depenses[[#Headers],[Communication]]=$D16,$F16,"")</f>
        <v/>
      </c>
      <c r="X16" s="158" t="str">
        <f>IF(t_depenses[[#Headers],[Formation]]=$D16,$F16,"")</f>
        <v/>
      </c>
      <c r="Y16" s="158" t="str">
        <f>IF(t_depenses[[#Headers],[Déplacements, réception]]=$D16,$F16,"")</f>
        <v/>
      </c>
      <c r="Z16" s="158" t="str">
        <f>IF(t_depenses[[#Headers],[Expo, frais de participation aux salons]]=$D16,$F16,"")</f>
        <v/>
      </c>
      <c r="AA16" s="158" t="str">
        <f>IF(t_depenses[[#Headers],[Retraite complémentaire]]=$D16,$F16,"")</f>
        <v/>
      </c>
      <c r="AB16" s="158" t="str">
        <f>IF(t_depenses[[#Headers],[Cotisations (adhésions)]]=$D16,$F16,"")</f>
        <v/>
      </c>
      <c r="AC16" s="158" t="str">
        <f>IF(t_depenses[[#Headers],[Impôts et taxes]]=$D16,$F16,"")</f>
        <v/>
      </c>
      <c r="AD16" s="158" t="str">
        <f>IF(t_depenses[[#Headers],[Rémunération du dirigeant]]=$D16,$F16,"")</f>
        <v/>
      </c>
      <c r="AE16" s="158" t="str">
        <f>IF(t_depenses[[#Headers],[Charges sociales de l''exploitant (URSSAF, CFE…)]]=$D16,$F16,"")</f>
        <v/>
      </c>
      <c r="AF16" s="145" t="str">
        <f>IF(t_depenses[[#Headers],[Frais bancaires]]=$D16,$F16,"")</f>
        <v/>
      </c>
    </row>
    <row r="17" spans="1:32" s="17" customFormat="1" ht="16">
      <c r="A17" s="101">
        <v>43873</v>
      </c>
      <c r="B17" s="152"/>
      <c r="C17" s="152"/>
      <c r="D17" s="160" t="s">
        <v>103</v>
      </c>
      <c r="E17" s="154"/>
      <c r="F17" s="35">
        <v>55</v>
      </c>
      <c r="G17" s="156"/>
      <c r="H17" s="157">
        <f t="shared" si="2"/>
        <v>55</v>
      </c>
      <c r="I17" s="144" t="str">
        <f t="shared" si="1"/>
        <v/>
      </c>
      <c r="J17" s="158" t="str">
        <f>IF(t_depenses[[#Headers],[Matières premières]]=$D17,$F17,"")</f>
        <v/>
      </c>
      <c r="K17" s="158" t="str">
        <f>IF(t_depenses[[#Headers],[Fournitures couture]]=$D17,$F17,"")</f>
        <v/>
      </c>
      <c r="L17" s="158" t="str">
        <f>IF(t_depenses[[#Headers],[Sous-traitance]]=$D17,$F17,"")</f>
        <v/>
      </c>
      <c r="M17" s="158" t="str">
        <f>IF(t_depenses[[#Headers],[Energie : eau, électricité, chauffage]]=$D17,$F17,"")</f>
        <v/>
      </c>
      <c r="N17" s="158" t="str">
        <f>IF(t_depenses[[#Headers],[Mobilier d''expo]]=$D17,$F17,"")</f>
        <v/>
      </c>
      <c r="O17" s="158" t="str">
        <f>IF(t_depenses[[#Headers],[Fournitures, petit outillage]]=$D17,$F17,"")</f>
        <v/>
      </c>
      <c r="P17" s="158" t="str">
        <f>IF(t_depenses[[#Headers],[Fournitures administratives (bureau)]]=$D17,$F17,"")</f>
        <v/>
      </c>
      <c r="Q17" s="158" t="str">
        <f>IF(t_depenses[[#Headers],[Emballage et conditionnement (cartons, étiquettes…)]]=$D17,$F17,"")</f>
        <v/>
      </c>
      <c r="R17" s="158">
        <f>IF(t_depenses[[#Headers],[Loyers et charges locatives ]]=$D17,$F17,"")</f>
        <v>55</v>
      </c>
      <c r="S17" s="158" t="str">
        <f>IF(t_depenses[[#Headers],[Assurances]]=$D17,$F17,"")</f>
        <v/>
      </c>
      <c r="T17" s="158" t="str">
        <f>IF(t_depenses[[#Headers],[Entretien (locaux, matériels)]]=$D17,$F17,"")</f>
        <v/>
      </c>
      <c r="U17" s="158" t="str">
        <f>IF(t_depenses[[#Headers],[Frais de site Internet]]=$D17,$F17,"")</f>
        <v/>
      </c>
      <c r="V17" s="158" t="str">
        <f>IF(t_depenses[[#Headers],[Frais postaux, téléphone, Internet]]=$D17,$F17,"")</f>
        <v/>
      </c>
      <c r="W17" s="158" t="str">
        <f>IF(t_depenses[[#Headers],[Communication]]=$D17,$F17,"")</f>
        <v/>
      </c>
      <c r="X17" s="158" t="str">
        <f>IF(t_depenses[[#Headers],[Formation]]=$D17,$F17,"")</f>
        <v/>
      </c>
      <c r="Y17" s="158" t="str">
        <f>IF(t_depenses[[#Headers],[Déplacements, réception]]=$D17,$F17,"")</f>
        <v/>
      </c>
      <c r="Z17" s="158" t="str">
        <f>IF(t_depenses[[#Headers],[Expo, frais de participation aux salons]]=$D17,$F17,"")</f>
        <v/>
      </c>
      <c r="AA17" s="158" t="str">
        <f>IF(t_depenses[[#Headers],[Retraite complémentaire]]=$D17,$F17,"")</f>
        <v/>
      </c>
      <c r="AB17" s="158" t="str">
        <f>IF(t_depenses[[#Headers],[Cotisations (adhésions)]]=$D17,$F17,"")</f>
        <v/>
      </c>
      <c r="AC17" s="158" t="str">
        <f>IF(t_depenses[[#Headers],[Impôts et taxes]]=$D17,$F17,"")</f>
        <v/>
      </c>
      <c r="AD17" s="158" t="str">
        <f>IF(t_depenses[[#Headers],[Rémunération du dirigeant]]=$D17,$F17,"")</f>
        <v/>
      </c>
      <c r="AE17" s="158" t="str">
        <f>IF(t_depenses[[#Headers],[Charges sociales de l''exploitant (URSSAF, CFE…)]]=$D17,$F17,"")</f>
        <v/>
      </c>
      <c r="AF17" s="145" t="str">
        <f>IF(t_depenses[[#Headers],[Frais bancaires]]=$D17,$F17,"")</f>
        <v/>
      </c>
    </row>
    <row r="18" spans="1:32" s="17" customFormat="1" ht="16">
      <c r="A18" s="101">
        <v>43873</v>
      </c>
      <c r="B18" s="152"/>
      <c r="C18" s="152"/>
      <c r="D18" s="160" t="s">
        <v>94</v>
      </c>
      <c r="E18" s="154"/>
      <c r="F18" s="35">
        <v>79</v>
      </c>
      <c r="G18" s="156"/>
      <c r="H18" s="157">
        <f t="shared" si="2"/>
        <v>79</v>
      </c>
      <c r="I18" s="144" t="str">
        <f t="shared" si="1"/>
        <v/>
      </c>
      <c r="J18" s="158" t="str">
        <f>IF(t_depenses[[#Headers],[Matières premières]]=$D18,$F18,"")</f>
        <v/>
      </c>
      <c r="K18" s="158">
        <f>IF(t_depenses[[#Headers],[Fournitures couture]]=$D18,$F18,"")</f>
        <v>79</v>
      </c>
      <c r="L18" s="158" t="str">
        <f>IF(t_depenses[[#Headers],[Sous-traitance]]=$D18,$F18,"")</f>
        <v/>
      </c>
      <c r="M18" s="158" t="str">
        <f>IF(t_depenses[[#Headers],[Energie : eau, électricité, chauffage]]=$D18,$F18,"")</f>
        <v/>
      </c>
      <c r="N18" s="158" t="str">
        <f>IF(t_depenses[[#Headers],[Mobilier d''expo]]=$D18,$F18,"")</f>
        <v/>
      </c>
      <c r="O18" s="158" t="str">
        <f>IF(t_depenses[[#Headers],[Fournitures, petit outillage]]=$D18,$F18,"")</f>
        <v/>
      </c>
      <c r="P18" s="158" t="str">
        <f>IF(t_depenses[[#Headers],[Fournitures administratives (bureau)]]=$D18,$F18,"")</f>
        <v/>
      </c>
      <c r="Q18" s="158" t="str">
        <f>IF(t_depenses[[#Headers],[Emballage et conditionnement (cartons, étiquettes…)]]=$D18,$F18,"")</f>
        <v/>
      </c>
      <c r="R18" s="158" t="str">
        <f>IF(t_depenses[[#Headers],[Loyers et charges locatives ]]=$D18,$F18,"")</f>
        <v/>
      </c>
      <c r="S18" s="158" t="str">
        <f>IF(t_depenses[[#Headers],[Assurances]]=$D18,$F18,"")</f>
        <v/>
      </c>
      <c r="T18" s="158" t="str">
        <f>IF(t_depenses[[#Headers],[Entretien (locaux, matériels)]]=$D18,$F18,"")</f>
        <v/>
      </c>
      <c r="U18" s="158" t="str">
        <f>IF(t_depenses[[#Headers],[Frais de site Internet]]=$D18,$F18,"")</f>
        <v/>
      </c>
      <c r="V18" s="158" t="str">
        <f>IF(t_depenses[[#Headers],[Frais postaux, téléphone, Internet]]=$D18,$F18,"")</f>
        <v/>
      </c>
      <c r="W18" s="158" t="str">
        <f>IF(t_depenses[[#Headers],[Communication]]=$D18,$F18,"")</f>
        <v/>
      </c>
      <c r="X18" s="158" t="str">
        <f>IF(t_depenses[[#Headers],[Formation]]=$D18,$F18,"")</f>
        <v/>
      </c>
      <c r="Y18" s="158" t="str">
        <f>IF(t_depenses[[#Headers],[Déplacements, réception]]=$D18,$F18,"")</f>
        <v/>
      </c>
      <c r="Z18" s="158" t="str">
        <f>IF(t_depenses[[#Headers],[Expo, frais de participation aux salons]]=$D18,$F18,"")</f>
        <v/>
      </c>
      <c r="AA18" s="158" t="str">
        <f>IF(t_depenses[[#Headers],[Retraite complémentaire]]=$D18,$F18,"")</f>
        <v/>
      </c>
      <c r="AB18" s="158" t="str">
        <f>IF(t_depenses[[#Headers],[Cotisations (adhésions)]]=$D18,$F18,"")</f>
        <v/>
      </c>
      <c r="AC18" s="158" t="str">
        <f>IF(t_depenses[[#Headers],[Impôts et taxes]]=$D18,$F18,"")</f>
        <v/>
      </c>
      <c r="AD18" s="158" t="str">
        <f>IF(t_depenses[[#Headers],[Rémunération du dirigeant]]=$D18,$F18,"")</f>
        <v/>
      </c>
      <c r="AE18" s="158" t="str">
        <f>IF(t_depenses[[#Headers],[Charges sociales de l''exploitant (URSSAF, CFE…)]]=$D18,$F18,"")</f>
        <v/>
      </c>
      <c r="AF18" s="145" t="str">
        <f>IF(t_depenses[[#Headers],[Frais bancaires]]=$D18,$F18,"")</f>
        <v/>
      </c>
    </row>
    <row r="19" spans="1:32" s="17" customFormat="1" ht="16">
      <c r="A19" s="101">
        <v>43873</v>
      </c>
      <c r="B19" s="152"/>
      <c r="C19" s="152"/>
      <c r="D19" s="160" t="s">
        <v>106</v>
      </c>
      <c r="E19" s="154"/>
      <c r="F19" s="35">
        <v>98</v>
      </c>
      <c r="G19" s="156"/>
      <c r="H19" s="157">
        <f t="shared" si="2"/>
        <v>98</v>
      </c>
      <c r="I19" s="144" t="str">
        <f t="shared" si="1"/>
        <v/>
      </c>
      <c r="J19" s="158" t="str">
        <f>IF(t_depenses[[#Headers],[Matières premières]]=$D19,$F19,"")</f>
        <v/>
      </c>
      <c r="K19" s="158" t="str">
        <f>IF(t_depenses[[#Headers],[Fournitures couture]]=$D19,$F19,"")</f>
        <v/>
      </c>
      <c r="L19" s="158" t="str">
        <f>IF(t_depenses[[#Headers],[Sous-traitance]]=$D19,$F19,"")</f>
        <v/>
      </c>
      <c r="M19" s="158" t="str">
        <f>IF(t_depenses[[#Headers],[Energie : eau, électricité, chauffage]]=$D19,$F19,"")</f>
        <v/>
      </c>
      <c r="N19" s="158" t="str">
        <f>IF(t_depenses[[#Headers],[Mobilier d''expo]]=$D19,$F19,"")</f>
        <v/>
      </c>
      <c r="O19" s="158" t="str">
        <f>IF(t_depenses[[#Headers],[Fournitures, petit outillage]]=$D19,$F19,"")</f>
        <v/>
      </c>
      <c r="P19" s="158" t="str">
        <f>IF(t_depenses[[#Headers],[Fournitures administratives (bureau)]]=$D19,$F19,"")</f>
        <v/>
      </c>
      <c r="Q19" s="158" t="str">
        <f>IF(t_depenses[[#Headers],[Emballage et conditionnement (cartons, étiquettes…)]]=$D19,$F19,"")</f>
        <v/>
      </c>
      <c r="R19" s="158" t="str">
        <f>IF(t_depenses[[#Headers],[Loyers et charges locatives ]]=$D19,$F19,"")</f>
        <v/>
      </c>
      <c r="S19" s="158" t="str">
        <f>IF(t_depenses[[#Headers],[Assurances]]=$D19,$F19,"")</f>
        <v/>
      </c>
      <c r="T19" s="158" t="str">
        <f>IF(t_depenses[[#Headers],[Entretien (locaux, matériels)]]=$D19,$F19,"")</f>
        <v/>
      </c>
      <c r="U19" s="158" t="str">
        <f>IF(t_depenses[[#Headers],[Frais de site Internet]]=$D19,$F19,"")</f>
        <v/>
      </c>
      <c r="V19" s="158" t="str">
        <f>IF(t_depenses[[#Headers],[Frais postaux, téléphone, Internet]]=$D19,$F19,"")</f>
        <v/>
      </c>
      <c r="W19" s="158" t="str">
        <f>IF(t_depenses[[#Headers],[Communication]]=$D19,$F19,"")</f>
        <v/>
      </c>
      <c r="X19" s="158" t="str">
        <f>IF(t_depenses[[#Headers],[Formation]]=$D19,$F19,"")</f>
        <v/>
      </c>
      <c r="Y19" s="158" t="str">
        <f>IF(t_depenses[[#Headers],[Déplacements, réception]]=$D19,$F19,"")</f>
        <v/>
      </c>
      <c r="Z19" s="158">
        <f>IF(t_depenses[[#Headers],[Expo, frais de participation aux salons]]=$D19,$F19,"")</f>
        <v>98</v>
      </c>
      <c r="AA19" s="158" t="str">
        <f>IF(t_depenses[[#Headers],[Retraite complémentaire]]=$D19,$F19,"")</f>
        <v/>
      </c>
      <c r="AB19" s="158" t="str">
        <f>IF(t_depenses[[#Headers],[Cotisations (adhésions)]]=$D19,$F19,"")</f>
        <v/>
      </c>
      <c r="AC19" s="158" t="str">
        <f>IF(t_depenses[[#Headers],[Impôts et taxes]]=$D19,$F19,"")</f>
        <v/>
      </c>
      <c r="AD19" s="158" t="str">
        <f>IF(t_depenses[[#Headers],[Rémunération du dirigeant]]=$D19,$F19,"")</f>
        <v/>
      </c>
      <c r="AE19" s="158" t="str">
        <f>IF(t_depenses[[#Headers],[Charges sociales de l''exploitant (URSSAF, CFE…)]]=$D19,$F19,"")</f>
        <v/>
      </c>
      <c r="AF19" s="145" t="str">
        <f>IF(t_depenses[[#Headers],[Frais bancaires]]=$D19,$F19,"")</f>
        <v/>
      </c>
    </row>
    <row r="20" spans="1:32" s="17" customFormat="1" ht="16">
      <c r="A20" s="101">
        <v>43873</v>
      </c>
      <c r="B20" s="152"/>
      <c r="C20" s="152"/>
      <c r="D20" s="160" t="s">
        <v>19</v>
      </c>
      <c r="E20" s="154"/>
      <c r="F20" s="35">
        <v>50</v>
      </c>
      <c r="G20" s="156"/>
      <c r="H20" s="157">
        <f t="shared" si="2"/>
        <v>50</v>
      </c>
      <c r="I20" s="144" t="str">
        <f t="shared" si="1"/>
        <v/>
      </c>
      <c r="J20" s="158" t="str">
        <f>IF(t_depenses[[#Headers],[Matières premières]]=$D20,$F20,"")</f>
        <v/>
      </c>
      <c r="K20" s="158" t="str">
        <f>IF(t_depenses[[#Headers],[Fournitures couture]]=$D20,$F20,"")</f>
        <v/>
      </c>
      <c r="L20" s="158" t="str">
        <f>IF(t_depenses[[#Headers],[Sous-traitance]]=$D20,$F20,"")</f>
        <v/>
      </c>
      <c r="M20" s="158" t="str">
        <f>IF(t_depenses[[#Headers],[Energie : eau, électricité, chauffage]]=$D20,$F20,"")</f>
        <v/>
      </c>
      <c r="N20" s="158" t="str">
        <f>IF(t_depenses[[#Headers],[Mobilier d''expo]]=$D20,$F20,"")</f>
        <v/>
      </c>
      <c r="O20" s="158" t="str">
        <f>IF(t_depenses[[#Headers],[Fournitures, petit outillage]]=$D20,$F20,"")</f>
        <v/>
      </c>
      <c r="P20" s="158" t="str">
        <f>IF(t_depenses[[#Headers],[Fournitures administratives (bureau)]]=$D20,$F20,"")</f>
        <v/>
      </c>
      <c r="Q20" s="158" t="str">
        <f>IF(t_depenses[[#Headers],[Emballage et conditionnement (cartons, étiquettes…)]]=$D20,$F20,"")</f>
        <v/>
      </c>
      <c r="R20" s="158" t="str">
        <f>IF(t_depenses[[#Headers],[Loyers et charges locatives ]]=$D20,$F20,"")</f>
        <v/>
      </c>
      <c r="S20" s="158" t="str">
        <f>IF(t_depenses[[#Headers],[Assurances]]=$D20,$F20,"")</f>
        <v/>
      </c>
      <c r="T20" s="158" t="str">
        <f>IF(t_depenses[[#Headers],[Entretien (locaux, matériels)]]=$D20,$F20,"")</f>
        <v/>
      </c>
      <c r="U20" s="158" t="str">
        <f>IF(t_depenses[[#Headers],[Frais de site Internet]]=$D20,$F20,"")</f>
        <v/>
      </c>
      <c r="V20" s="158" t="str">
        <f>IF(t_depenses[[#Headers],[Frais postaux, téléphone, Internet]]=$D20,$F20,"")</f>
        <v/>
      </c>
      <c r="W20" s="158" t="str">
        <f>IF(t_depenses[[#Headers],[Communication]]=$D20,$F20,"")</f>
        <v/>
      </c>
      <c r="X20" s="158">
        <f>IF(t_depenses[[#Headers],[Formation]]=$D20,$F20,"")</f>
        <v>50</v>
      </c>
      <c r="Y20" s="158" t="str">
        <f>IF(t_depenses[[#Headers],[Déplacements, réception]]=$D20,$F20,"")</f>
        <v/>
      </c>
      <c r="Z20" s="158" t="str">
        <f>IF(t_depenses[[#Headers],[Expo, frais de participation aux salons]]=$D20,$F20,"")</f>
        <v/>
      </c>
      <c r="AA20" s="158" t="str">
        <f>IF(t_depenses[[#Headers],[Retraite complémentaire]]=$D20,$F20,"")</f>
        <v/>
      </c>
      <c r="AB20" s="158" t="str">
        <f>IF(t_depenses[[#Headers],[Cotisations (adhésions)]]=$D20,$F20,"")</f>
        <v/>
      </c>
      <c r="AC20" s="158" t="str">
        <f>IF(t_depenses[[#Headers],[Impôts et taxes]]=$D20,$F20,"")</f>
        <v/>
      </c>
      <c r="AD20" s="158" t="str">
        <f>IF(t_depenses[[#Headers],[Rémunération du dirigeant]]=$D20,$F20,"")</f>
        <v/>
      </c>
      <c r="AE20" s="158" t="str">
        <f>IF(t_depenses[[#Headers],[Charges sociales de l''exploitant (URSSAF, CFE…)]]=$D20,$F20,"")</f>
        <v/>
      </c>
      <c r="AF20" s="145" t="str">
        <f>IF(t_depenses[[#Headers],[Frais bancaires]]=$D20,$F20,"")</f>
        <v/>
      </c>
    </row>
    <row r="21" spans="1:32" s="17" customFormat="1" ht="16">
      <c r="A21" s="101">
        <v>43873</v>
      </c>
      <c r="B21" s="152"/>
      <c r="C21" s="152"/>
      <c r="D21" s="159" t="s">
        <v>15</v>
      </c>
      <c r="E21" s="154"/>
      <c r="F21" s="35">
        <v>96</v>
      </c>
      <c r="G21" s="156"/>
      <c r="H21" s="157">
        <f t="shared" si="2"/>
        <v>96</v>
      </c>
      <c r="I21" s="144" t="str">
        <f t="shared" si="1"/>
        <v/>
      </c>
      <c r="J21" s="158">
        <f>IF(t_depenses[[#Headers],[Matières premières]]=$D21,$F21,"")</f>
        <v>96</v>
      </c>
      <c r="K21" s="158" t="str">
        <f>IF(t_depenses[[#Headers],[Fournitures couture]]=$D21,$F21,"")</f>
        <v/>
      </c>
      <c r="L21" s="158" t="str">
        <f>IF(t_depenses[[#Headers],[Sous-traitance]]=$D21,$F21,"")</f>
        <v/>
      </c>
      <c r="M21" s="158" t="str">
        <f>IF(t_depenses[[#Headers],[Energie : eau, électricité, chauffage]]=$D21,$F21,"")</f>
        <v/>
      </c>
      <c r="N21" s="158" t="str">
        <f>IF(t_depenses[[#Headers],[Mobilier d''expo]]=$D21,$F21,"")</f>
        <v/>
      </c>
      <c r="O21" s="158" t="str">
        <f>IF(t_depenses[[#Headers],[Fournitures, petit outillage]]=$D21,$F21,"")</f>
        <v/>
      </c>
      <c r="P21" s="158" t="str">
        <f>IF(t_depenses[[#Headers],[Fournitures administratives (bureau)]]=$D21,$F21,"")</f>
        <v/>
      </c>
      <c r="Q21" s="158" t="str">
        <f>IF(t_depenses[[#Headers],[Emballage et conditionnement (cartons, étiquettes…)]]=$D21,$F21,"")</f>
        <v/>
      </c>
      <c r="R21" s="158" t="str">
        <f>IF(t_depenses[[#Headers],[Loyers et charges locatives ]]=$D21,$F21,"")</f>
        <v/>
      </c>
      <c r="S21" s="158" t="str">
        <f>IF(t_depenses[[#Headers],[Assurances]]=$D21,$F21,"")</f>
        <v/>
      </c>
      <c r="T21" s="158" t="str">
        <f>IF(t_depenses[[#Headers],[Entretien (locaux, matériels)]]=$D21,$F21,"")</f>
        <v/>
      </c>
      <c r="U21" s="158" t="str">
        <f>IF(t_depenses[[#Headers],[Frais de site Internet]]=$D21,$F21,"")</f>
        <v/>
      </c>
      <c r="V21" s="158" t="str">
        <f>IF(t_depenses[[#Headers],[Frais postaux, téléphone, Internet]]=$D21,$F21,"")</f>
        <v/>
      </c>
      <c r="W21" s="158" t="str">
        <f>IF(t_depenses[[#Headers],[Communication]]=$D21,$F21,"")</f>
        <v/>
      </c>
      <c r="X21" s="158" t="str">
        <f>IF(t_depenses[[#Headers],[Formation]]=$D21,$F21,"")</f>
        <v/>
      </c>
      <c r="Y21" s="158" t="str">
        <f>IF(t_depenses[[#Headers],[Déplacements, réception]]=$D21,$F21,"")</f>
        <v/>
      </c>
      <c r="Z21" s="158" t="str">
        <f>IF(t_depenses[[#Headers],[Expo, frais de participation aux salons]]=$D21,$F21,"")</f>
        <v/>
      </c>
      <c r="AA21" s="158" t="str">
        <f>IF(t_depenses[[#Headers],[Retraite complémentaire]]=$D21,$F21,"")</f>
        <v/>
      </c>
      <c r="AB21" s="158" t="str">
        <f>IF(t_depenses[[#Headers],[Cotisations (adhésions)]]=$D21,$F21,"")</f>
        <v/>
      </c>
      <c r="AC21" s="158" t="str">
        <f>IF(t_depenses[[#Headers],[Impôts et taxes]]=$D21,$F21,"")</f>
        <v/>
      </c>
      <c r="AD21" s="158" t="str">
        <f>IF(t_depenses[[#Headers],[Rémunération du dirigeant]]=$D21,$F21,"")</f>
        <v/>
      </c>
      <c r="AE21" s="158" t="str">
        <f>IF(t_depenses[[#Headers],[Charges sociales de l''exploitant (URSSAF, CFE…)]]=$D21,$F21,"")</f>
        <v/>
      </c>
      <c r="AF21" s="145" t="str">
        <f>IF(t_depenses[[#Headers],[Frais bancaires]]=$D21,$F21,"")</f>
        <v/>
      </c>
    </row>
    <row r="22" spans="1:32" s="17" customFormat="1" ht="16">
      <c r="A22" s="101">
        <v>43881</v>
      </c>
      <c r="B22" s="152"/>
      <c r="C22" s="152"/>
      <c r="D22" s="159" t="s">
        <v>94</v>
      </c>
      <c r="E22" s="154"/>
      <c r="F22" s="35"/>
      <c r="G22" s="156"/>
      <c r="H22" s="157">
        <f t="shared" si="2"/>
        <v>0</v>
      </c>
      <c r="I22" s="144" t="str">
        <f t="shared" si="1"/>
        <v/>
      </c>
      <c r="J22" s="158" t="str">
        <f>IF(t_depenses[[#Headers],[Matières premières]]=$D22,$F22,"")</f>
        <v/>
      </c>
      <c r="K22" s="158">
        <f>IF(t_depenses[[#Headers],[Fournitures couture]]=$D22,$F22,"")</f>
        <v>0</v>
      </c>
      <c r="L22" s="158" t="str">
        <f>IF(t_depenses[[#Headers],[Sous-traitance]]=$D22,$F22,"")</f>
        <v/>
      </c>
      <c r="M22" s="158" t="str">
        <f>IF(t_depenses[[#Headers],[Energie : eau, électricité, chauffage]]=$D22,$F22,"")</f>
        <v/>
      </c>
      <c r="N22" s="158" t="str">
        <f>IF(t_depenses[[#Headers],[Mobilier d''expo]]=$D22,$F22,"")</f>
        <v/>
      </c>
      <c r="O22" s="158" t="str">
        <f>IF(t_depenses[[#Headers],[Fournitures, petit outillage]]=$D22,$F22,"")</f>
        <v/>
      </c>
      <c r="P22" s="158" t="str">
        <f>IF(t_depenses[[#Headers],[Fournitures administratives (bureau)]]=$D22,$F22,"")</f>
        <v/>
      </c>
      <c r="Q22" s="158" t="str">
        <f>IF(t_depenses[[#Headers],[Emballage et conditionnement (cartons, étiquettes…)]]=$D22,$F22,"")</f>
        <v/>
      </c>
      <c r="R22" s="158" t="str">
        <f>IF(t_depenses[[#Headers],[Loyers et charges locatives ]]=$D22,$F22,"")</f>
        <v/>
      </c>
      <c r="S22" s="158" t="str">
        <f>IF(t_depenses[[#Headers],[Assurances]]=$D22,$F22,"")</f>
        <v/>
      </c>
      <c r="T22" s="158" t="str">
        <f>IF(t_depenses[[#Headers],[Entretien (locaux, matériels)]]=$D22,$F22,"")</f>
        <v/>
      </c>
      <c r="U22" s="158" t="str">
        <f>IF(t_depenses[[#Headers],[Frais de site Internet]]=$D22,$F22,"")</f>
        <v/>
      </c>
      <c r="V22" s="158" t="str">
        <f>IF(t_depenses[[#Headers],[Frais postaux, téléphone, Internet]]=$D22,$F22,"")</f>
        <v/>
      </c>
      <c r="W22" s="158" t="str">
        <f>IF(t_depenses[[#Headers],[Communication]]=$D22,$F22,"")</f>
        <v/>
      </c>
      <c r="X22" s="158" t="str">
        <f>IF(t_depenses[[#Headers],[Formation]]=$D22,$F22,"")</f>
        <v/>
      </c>
      <c r="Y22" s="158" t="str">
        <f>IF(t_depenses[[#Headers],[Déplacements, réception]]=$D22,$F22,"")</f>
        <v/>
      </c>
      <c r="Z22" s="158" t="str">
        <f>IF(t_depenses[[#Headers],[Expo, frais de participation aux salons]]=$D22,$F22,"")</f>
        <v/>
      </c>
      <c r="AA22" s="158" t="str">
        <f>IF(t_depenses[[#Headers],[Retraite complémentaire]]=$D22,$F22,"")</f>
        <v/>
      </c>
      <c r="AB22" s="158" t="str">
        <f>IF(t_depenses[[#Headers],[Cotisations (adhésions)]]=$D22,$F22,"")</f>
        <v/>
      </c>
      <c r="AC22" s="158" t="str">
        <f>IF(t_depenses[[#Headers],[Impôts et taxes]]=$D22,$F22,"")</f>
        <v/>
      </c>
      <c r="AD22" s="158" t="str">
        <f>IF(t_depenses[[#Headers],[Rémunération du dirigeant]]=$D22,$F22,"")</f>
        <v/>
      </c>
      <c r="AE22" s="158" t="str">
        <f>IF(t_depenses[[#Headers],[Charges sociales de l''exploitant (URSSAF, CFE…)]]=$D22,$F22,"")</f>
        <v/>
      </c>
      <c r="AF22" s="145" t="str">
        <f>IF(t_depenses[[#Headers],[Frais bancaires]]=$D22,$F22,"")</f>
        <v/>
      </c>
    </row>
    <row r="23" spans="1:32" s="17" customFormat="1" ht="16">
      <c r="A23" s="101">
        <v>43881</v>
      </c>
      <c r="B23" s="152"/>
      <c r="C23" s="152"/>
      <c r="D23" s="160" t="s">
        <v>94</v>
      </c>
      <c r="E23" s="154"/>
      <c r="F23" s="35"/>
      <c r="G23" s="156"/>
      <c r="H23" s="157">
        <f t="shared" si="2"/>
        <v>0</v>
      </c>
      <c r="I23" s="144" t="str">
        <f t="shared" si="1"/>
        <v/>
      </c>
      <c r="J23" s="158" t="str">
        <f>IF(t_depenses[[#Headers],[Matières premières]]=$D23,$F23,"")</f>
        <v/>
      </c>
      <c r="K23" s="158">
        <f>IF(t_depenses[[#Headers],[Fournitures couture]]=$D23,$F23,"")</f>
        <v>0</v>
      </c>
      <c r="L23" s="158" t="str">
        <f>IF(t_depenses[[#Headers],[Sous-traitance]]=$D23,$F23,"")</f>
        <v/>
      </c>
      <c r="M23" s="158" t="str">
        <f>IF(t_depenses[[#Headers],[Energie : eau, électricité, chauffage]]=$D23,$F23,"")</f>
        <v/>
      </c>
      <c r="N23" s="158" t="str">
        <f>IF(t_depenses[[#Headers],[Mobilier d''expo]]=$D23,$F23,"")</f>
        <v/>
      </c>
      <c r="O23" s="158" t="str">
        <f>IF(t_depenses[[#Headers],[Fournitures, petit outillage]]=$D23,$F23,"")</f>
        <v/>
      </c>
      <c r="P23" s="158" t="str">
        <f>IF(t_depenses[[#Headers],[Fournitures administratives (bureau)]]=$D23,$F23,"")</f>
        <v/>
      </c>
      <c r="Q23" s="158" t="str">
        <f>IF(t_depenses[[#Headers],[Emballage et conditionnement (cartons, étiquettes…)]]=$D23,$F23,"")</f>
        <v/>
      </c>
      <c r="R23" s="158" t="str">
        <f>IF(t_depenses[[#Headers],[Loyers et charges locatives ]]=$D23,$F23,"")</f>
        <v/>
      </c>
      <c r="S23" s="158" t="str">
        <f>IF(t_depenses[[#Headers],[Assurances]]=$D23,$F23,"")</f>
        <v/>
      </c>
      <c r="T23" s="158" t="str">
        <f>IF(t_depenses[[#Headers],[Entretien (locaux, matériels)]]=$D23,$F23,"")</f>
        <v/>
      </c>
      <c r="U23" s="158" t="str">
        <f>IF(t_depenses[[#Headers],[Frais de site Internet]]=$D23,$F23,"")</f>
        <v/>
      </c>
      <c r="V23" s="158" t="str">
        <f>IF(t_depenses[[#Headers],[Frais postaux, téléphone, Internet]]=$D23,$F23,"")</f>
        <v/>
      </c>
      <c r="W23" s="158" t="str">
        <f>IF(t_depenses[[#Headers],[Communication]]=$D23,$F23,"")</f>
        <v/>
      </c>
      <c r="X23" s="158" t="str">
        <f>IF(t_depenses[[#Headers],[Formation]]=$D23,$F23,"")</f>
        <v/>
      </c>
      <c r="Y23" s="158" t="str">
        <f>IF(t_depenses[[#Headers],[Déplacements, réception]]=$D23,$F23,"")</f>
        <v/>
      </c>
      <c r="Z23" s="158" t="str">
        <f>IF(t_depenses[[#Headers],[Expo, frais de participation aux salons]]=$D23,$F23,"")</f>
        <v/>
      </c>
      <c r="AA23" s="158" t="str">
        <f>IF(t_depenses[[#Headers],[Retraite complémentaire]]=$D23,$F23,"")</f>
        <v/>
      </c>
      <c r="AB23" s="158" t="str">
        <f>IF(t_depenses[[#Headers],[Cotisations (adhésions)]]=$D23,$F23,"")</f>
        <v/>
      </c>
      <c r="AC23" s="158" t="str">
        <f>IF(t_depenses[[#Headers],[Impôts et taxes]]=$D23,$F23,"")</f>
        <v/>
      </c>
      <c r="AD23" s="158" t="str">
        <f>IF(t_depenses[[#Headers],[Rémunération du dirigeant]]=$D23,$F23,"")</f>
        <v/>
      </c>
      <c r="AE23" s="158" t="str">
        <f>IF(t_depenses[[#Headers],[Charges sociales de l''exploitant (URSSAF, CFE…)]]=$D23,$F23,"")</f>
        <v/>
      </c>
      <c r="AF23" s="145" t="str">
        <f>IF(t_depenses[[#Headers],[Frais bancaires]]=$D23,$F23,"")</f>
        <v/>
      </c>
    </row>
    <row r="24" spans="1:32" s="17" customFormat="1" ht="16">
      <c r="A24" s="101">
        <v>43881</v>
      </c>
      <c r="B24" s="152"/>
      <c r="C24" s="152"/>
      <c r="D24" s="159" t="s">
        <v>103</v>
      </c>
      <c r="E24" s="154"/>
      <c r="F24" s="35"/>
      <c r="G24" s="156"/>
      <c r="H24" s="157">
        <f t="shared" si="2"/>
        <v>0</v>
      </c>
      <c r="I24" s="144" t="str">
        <f t="shared" si="1"/>
        <v/>
      </c>
      <c r="J24" s="158" t="str">
        <f>IF(t_depenses[[#Headers],[Matières premières]]=$D24,$F24,"")</f>
        <v/>
      </c>
      <c r="K24" s="158" t="str">
        <f>IF(t_depenses[[#Headers],[Fournitures couture]]=$D24,$F24,"")</f>
        <v/>
      </c>
      <c r="L24" s="158" t="str">
        <f>IF(t_depenses[[#Headers],[Sous-traitance]]=$D24,$F24,"")</f>
        <v/>
      </c>
      <c r="M24" s="158" t="str">
        <f>IF(t_depenses[[#Headers],[Energie : eau, électricité, chauffage]]=$D24,$F24,"")</f>
        <v/>
      </c>
      <c r="N24" s="158" t="str">
        <f>IF(t_depenses[[#Headers],[Mobilier d''expo]]=$D24,$F24,"")</f>
        <v/>
      </c>
      <c r="O24" s="158" t="str">
        <f>IF(t_depenses[[#Headers],[Fournitures, petit outillage]]=$D24,$F24,"")</f>
        <v/>
      </c>
      <c r="P24" s="158" t="str">
        <f>IF(t_depenses[[#Headers],[Fournitures administratives (bureau)]]=$D24,$F24,"")</f>
        <v/>
      </c>
      <c r="Q24" s="158" t="str">
        <f>IF(t_depenses[[#Headers],[Emballage et conditionnement (cartons, étiquettes…)]]=$D24,$F24,"")</f>
        <v/>
      </c>
      <c r="R24" s="158">
        <f>IF(t_depenses[[#Headers],[Loyers et charges locatives ]]=$D24,$F24,"")</f>
        <v>0</v>
      </c>
      <c r="S24" s="158" t="str">
        <f>IF(t_depenses[[#Headers],[Assurances]]=$D24,$F24,"")</f>
        <v/>
      </c>
      <c r="T24" s="158" t="str">
        <f>IF(t_depenses[[#Headers],[Entretien (locaux, matériels)]]=$D24,$F24,"")</f>
        <v/>
      </c>
      <c r="U24" s="158" t="str">
        <f>IF(t_depenses[[#Headers],[Frais de site Internet]]=$D24,$F24,"")</f>
        <v/>
      </c>
      <c r="V24" s="158" t="str">
        <f>IF(t_depenses[[#Headers],[Frais postaux, téléphone, Internet]]=$D24,$F24,"")</f>
        <v/>
      </c>
      <c r="W24" s="158" t="str">
        <f>IF(t_depenses[[#Headers],[Communication]]=$D24,$F24,"")</f>
        <v/>
      </c>
      <c r="X24" s="158" t="str">
        <f>IF(t_depenses[[#Headers],[Formation]]=$D24,$F24,"")</f>
        <v/>
      </c>
      <c r="Y24" s="158" t="str">
        <f>IF(t_depenses[[#Headers],[Déplacements, réception]]=$D24,$F24,"")</f>
        <v/>
      </c>
      <c r="Z24" s="158" t="str">
        <f>IF(t_depenses[[#Headers],[Expo, frais de participation aux salons]]=$D24,$F24,"")</f>
        <v/>
      </c>
      <c r="AA24" s="158" t="str">
        <f>IF(t_depenses[[#Headers],[Retraite complémentaire]]=$D24,$F24,"")</f>
        <v/>
      </c>
      <c r="AB24" s="158" t="str">
        <f>IF(t_depenses[[#Headers],[Cotisations (adhésions)]]=$D24,$F24,"")</f>
        <v/>
      </c>
      <c r="AC24" s="158" t="str">
        <f>IF(t_depenses[[#Headers],[Impôts et taxes]]=$D24,$F24,"")</f>
        <v/>
      </c>
      <c r="AD24" s="158" t="str">
        <f>IF(t_depenses[[#Headers],[Rémunération du dirigeant]]=$D24,$F24,"")</f>
        <v/>
      </c>
      <c r="AE24" s="158" t="str">
        <f>IF(t_depenses[[#Headers],[Charges sociales de l''exploitant (URSSAF, CFE…)]]=$D24,$F24,"")</f>
        <v/>
      </c>
      <c r="AF24" s="145" t="str">
        <f>IF(t_depenses[[#Headers],[Frais bancaires]]=$D24,$F24,"")</f>
        <v/>
      </c>
    </row>
    <row r="25" spans="1:32" s="17" customFormat="1" ht="16">
      <c r="A25" s="101">
        <v>43888</v>
      </c>
      <c r="B25" s="152"/>
      <c r="C25" s="152"/>
      <c r="D25" s="160" t="s">
        <v>110</v>
      </c>
      <c r="E25" s="154"/>
      <c r="F25" s="35"/>
      <c r="G25" s="156"/>
      <c r="H25" s="157">
        <f t="shared" si="2"/>
        <v>0</v>
      </c>
      <c r="I25" s="144" t="str">
        <f t="shared" si="1"/>
        <v/>
      </c>
      <c r="J25" s="158" t="str">
        <f>IF(t_depenses[[#Headers],[Matières premières]]=$D25,$F25,"")</f>
        <v/>
      </c>
      <c r="K25" s="158" t="str">
        <f>IF(t_depenses[[#Headers],[Fournitures couture]]=$D25,$F25,"")</f>
        <v/>
      </c>
      <c r="L25" s="158" t="str">
        <f>IF(t_depenses[[#Headers],[Sous-traitance]]=$D25,$F25,"")</f>
        <v/>
      </c>
      <c r="M25" s="158" t="str">
        <f>IF(t_depenses[[#Headers],[Energie : eau, électricité, chauffage]]=$D25,$F25,"")</f>
        <v/>
      </c>
      <c r="N25" s="158" t="str">
        <f>IF(t_depenses[[#Headers],[Mobilier d''expo]]=$D25,$F25,"")</f>
        <v/>
      </c>
      <c r="O25" s="158" t="str">
        <f>IF(t_depenses[[#Headers],[Fournitures, petit outillage]]=$D25,$F25,"")</f>
        <v/>
      </c>
      <c r="P25" s="158" t="str">
        <f>IF(t_depenses[[#Headers],[Fournitures administratives (bureau)]]=$D25,$F25,"")</f>
        <v/>
      </c>
      <c r="Q25" s="158" t="str">
        <f>IF(t_depenses[[#Headers],[Emballage et conditionnement (cartons, étiquettes…)]]=$D25,$F25,"")</f>
        <v/>
      </c>
      <c r="R25" s="158" t="str">
        <f>IF(t_depenses[[#Headers],[Loyers et charges locatives ]]=$D25,$F25,"")</f>
        <v/>
      </c>
      <c r="S25" s="158" t="str">
        <f>IF(t_depenses[[#Headers],[Assurances]]=$D25,$F25,"")</f>
        <v/>
      </c>
      <c r="T25" s="158" t="str">
        <f>IF(t_depenses[[#Headers],[Entretien (locaux, matériels)]]=$D25,$F25,"")</f>
        <v/>
      </c>
      <c r="U25" s="158" t="str">
        <f>IF(t_depenses[[#Headers],[Frais de site Internet]]=$D25,$F25,"")</f>
        <v/>
      </c>
      <c r="V25" s="158" t="str">
        <f>IF(t_depenses[[#Headers],[Frais postaux, téléphone, Internet]]=$D25,$F25,"")</f>
        <v/>
      </c>
      <c r="W25" s="158" t="str">
        <f>IF(t_depenses[[#Headers],[Communication]]=$D25,$F25,"")</f>
        <v/>
      </c>
      <c r="X25" s="158" t="str">
        <f>IF(t_depenses[[#Headers],[Formation]]=$D25,$F25,"")</f>
        <v/>
      </c>
      <c r="Y25" s="158" t="str">
        <f>IF(t_depenses[[#Headers],[Déplacements, réception]]=$D25,$F25,"")</f>
        <v/>
      </c>
      <c r="Z25" s="158" t="str">
        <f>IF(t_depenses[[#Headers],[Expo, frais de participation aux salons]]=$D25,$F25,"")</f>
        <v/>
      </c>
      <c r="AA25" s="158" t="str">
        <f>IF(t_depenses[[#Headers],[Retraite complémentaire]]=$D25,$F25,"")</f>
        <v/>
      </c>
      <c r="AB25" s="158" t="str">
        <f>IF(t_depenses[[#Headers],[Cotisations (adhésions)]]=$D25,$F25,"")</f>
        <v/>
      </c>
      <c r="AC25" s="158" t="str">
        <f>IF(t_depenses[[#Headers],[Impôts et taxes]]=$D25,$F25,"")</f>
        <v/>
      </c>
      <c r="AD25" s="158" t="str">
        <f>IF(t_depenses[[#Headers],[Rémunération du dirigeant]]=$D25,$F25,"")</f>
        <v/>
      </c>
      <c r="AE25" s="158">
        <f>IF(t_depenses[[#Headers],[Charges sociales de l''exploitant (URSSAF, CFE…)]]=$D25,$F25,"")</f>
        <v>0</v>
      </c>
      <c r="AF25" s="145" t="str">
        <f>IF(t_depenses[[#Headers],[Frais bancaires]]=$D25,$F25,"")</f>
        <v/>
      </c>
    </row>
    <row r="26" spans="1:32" s="17" customFormat="1" ht="16">
      <c r="A26" s="101">
        <v>43893</v>
      </c>
      <c r="B26" s="152"/>
      <c r="C26" s="152"/>
      <c r="D26" s="159" t="s">
        <v>15</v>
      </c>
      <c r="E26" s="154"/>
      <c r="F26" s="35"/>
      <c r="G26" s="156"/>
      <c r="H26" s="157">
        <f t="shared" si="2"/>
        <v>0</v>
      </c>
      <c r="I26" s="144" t="str">
        <f t="shared" si="1"/>
        <v/>
      </c>
      <c r="J26" s="158">
        <f>IF(t_depenses[[#Headers],[Matières premières]]=$D26,$F26,"")</f>
        <v>0</v>
      </c>
      <c r="K26" s="158" t="str">
        <f>IF(t_depenses[[#Headers],[Fournitures couture]]=$D26,$F26,"")</f>
        <v/>
      </c>
      <c r="L26" s="158" t="str">
        <f>IF(t_depenses[[#Headers],[Sous-traitance]]=$D26,$F26,"")</f>
        <v/>
      </c>
      <c r="M26" s="158" t="str">
        <f>IF(t_depenses[[#Headers],[Energie : eau, électricité, chauffage]]=$D26,$F26,"")</f>
        <v/>
      </c>
      <c r="N26" s="158" t="str">
        <f>IF(t_depenses[[#Headers],[Mobilier d''expo]]=$D26,$F26,"")</f>
        <v/>
      </c>
      <c r="O26" s="158" t="str">
        <f>IF(t_depenses[[#Headers],[Fournitures, petit outillage]]=$D26,$F26,"")</f>
        <v/>
      </c>
      <c r="P26" s="158" t="str">
        <f>IF(t_depenses[[#Headers],[Fournitures administratives (bureau)]]=$D26,$F26,"")</f>
        <v/>
      </c>
      <c r="Q26" s="158" t="str">
        <f>IF(t_depenses[[#Headers],[Emballage et conditionnement (cartons, étiquettes…)]]=$D26,$F26,"")</f>
        <v/>
      </c>
      <c r="R26" s="158" t="str">
        <f>IF(t_depenses[[#Headers],[Loyers et charges locatives ]]=$D26,$F26,"")</f>
        <v/>
      </c>
      <c r="S26" s="158" t="str">
        <f>IF(t_depenses[[#Headers],[Assurances]]=$D26,$F26,"")</f>
        <v/>
      </c>
      <c r="T26" s="158" t="str">
        <f>IF(t_depenses[[#Headers],[Entretien (locaux, matériels)]]=$D26,$F26,"")</f>
        <v/>
      </c>
      <c r="U26" s="158" t="str">
        <f>IF(t_depenses[[#Headers],[Frais de site Internet]]=$D26,$F26,"")</f>
        <v/>
      </c>
      <c r="V26" s="158" t="str">
        <f>IF(t_depenses[[#Headers],[Frais postaux, téléphone, Internet]]=$D26,$F26,"")</f>
        <v/>
      </c>
      <c r="W26" s="158" t="str">
        <f>IF(t_depenses[[#Headers],[Communication]]=$D26,$F26,"")</f>
        <v/>
      </c>
      <c r="X26" s="158" t="str">
        <f>IF(t_depenses[[#Headers],[Formation]]=$D26,$F26,"")</f>
        <v/>
      </c>
      <c r="Y26" s="158" t="str">
        <f>IF(t_depenses[[#Headers],[Déplacements, réception]]=$D26,$F26,"")</f>
        <v/>
      </c>
      <c r="Z26" s="158" t="str">
        <f>IF(t_depenses[[#Headers],[Expo, frais de participation aux salons]]=$D26,$F26,"")</f>
        <v/>
      </c>
      <c r="AA26" s="158" t="str">
        <f>IF(t_depenses[[#Headers],[Retraite complémentaire]]=$D26,$F26,"")</f>
        <v/>
      </c>
      <c r="AB26" s="158" t="str">
        <f>IF(t_depenses[[#Headers],[Cotisations (adhésions)]]=$D26,$F26,"")</f>
        <v/>
      </c>
      <c r="AC26" s="158" t="str">
        <f>IF(t_depenses[[#Headers],[Impôts et taxes]]=$D26,$F26,"")</f>
        <v/>
      </c>
      <c r="AD26" s="158" t="str">
        <f>IF(t_depenses[[#Headers],[Rémunération du dirigeant]]=$D26,$F26,"")</f>
        <v/>
      </c>
      <c r="AE26" s="158" t="str">
        <f>IF(t_depenses[[#Headers],[Charges sociales de l''exploitant (URSSAF, CFE…)]]=$D26,$F26,"")</f>
        <v/>
      </c>
      <c r="AF26" s="145" t="str">
        <f>IF(t_depenses[[#Headers],[Frais bancaires]]=$D26,$F26,"")</f>
        <v/>
      </c>
    </row>
    <row r="27" spans="1:32" s="17" customFormat="1" ht="16">
      <c r="A27" s="101">
        <v>43893</v>
      </c>
      <c r="B27" s="152"/>
      <c r="C27" s="152"/>
      <c r="D27" s="159" t="s">
        <v>94</v>
      </c>
      <c r="E27" s="154"/>
      <c r="F27" s="35">
        <v>85</v>
      </c>
      <c r="G27" s="156"/>
      <c r="H27" s="157">
        <f t="shared" si="2"/>
        <v>85</v>
      </c>
      <c r="I27" s="144" t="str">
        <f t="shared" si="1"/>
        <v/>
      </c>
      <c r="J27" s="158" t="str">
        <f>IF(t_depenses[[#Headers],[Matières premières]]=$D27,$F27,"")</f>
        <v/>
      </c>
      <c r="K27" s="158">
        <f>IF(t_depenses[[#Headers],[Fournitures couture]]=$D27,$F27,"")</f>
        <v>85</v>
      </c>
      <c r="L27" s="158" t="str">
        <f>IF(t_depenses[[#Headers],[Sous-traitance]]=$D27,$F27,"")</f>
        <v/>
      </c>
      <c r="M27" s="158" t="str">
        <f>IF(t_depenses[[#Headers],[Energie : eau, électricité, chauffage]]=$D27,$F27,"")</f>
        <v/>
      </c>
      <c r="N27" s="158" t="str">
        <f>IF(t_depenses[[#Headers],[Mobilier d''expo]]=$D27,$F27,"")</f>
        <v/>
      </c>
      <c r="O27" s="158" t="str">
        <f>IF(t_depenses[[#Headers],[Fournitures, petit outillage]]=$D27,$F27,"")</f>
        <v/>
      </c>
      <c r="P27" s="158" t="str">
        <f>IF(t_depenses[[#Headers],[Fournitures administratives (bureau)]]=$D27,$F27,"")</f>
        <v/>
      </c>
      <c r="Q27" s="158" t="str">
        <f>IF(t_depenses[[#Headers],[Emballage et conditionnement (cartons, étiquettes…)]]=$D27,$F27,"")</f>
        <v/>
      </c>
      <c r="R27" s="158" t="str">
        <f>IF(t_depenses[[#Headers],[Loyers et charges locatives ]]=$D27,$F27,"")</f>
        <v/>
      </c>
      <c r="S27" s="158" t="str">
        <f>IF(t_depenses[[#Headers],[Assurances]]=$D27,$F27,"")</f>
        <v/>
      </c>
      <c r="T27" s="158" t="str">
        <f>IF(t_depenses[[#Headers],[Entretien (locaux, matériels)]]=$D27,$F27,"")</f>
        <v/>
      </c>
      <c r="U27" s="158" t="str">
        <f>IF(t_depenses[[#Headers],[Frais de site Internet]]=$D27,$F27,"")</f>
        <v/>
      </c>
      <c r="V27" s="158" t="str">
        <f>IF(t_depenses[[#Headers],[Frais postaux, téléphone, Internet]]=$D27,$F27,"")</f>
        <v/>
      </c>
      <c r="W27" s="158" t="str">
        <f>IF(t_depenses[[#Headers],[Communication]]=$D27,$F27,"")</f>
        <v/>
      </c>
      <c r="X27" s="158" t="str">
        <f>IF(t_depenses[[#Headers],[Formation]]=$D27,$F27,"")</f>
        <v/>
      </c>
      <c r="Y27" s="158" t="str">
        <f>IF(t_depenses[[#Headers],[Déplacements, réception]]=$D27,$F27,"")</f>
        <v/>
      </c>
      <c r="Z27" s="158" t="str">
        <f>IF(t_depenses[[#Headers],[Expo, frais de participation aux salons]]=$D27,$F27,"")</f>
        <v/>
      </c>
      <c r="AA27" s="158" t="str">
        <f>IF(t_depenses[[#Headers],[Retraite complémentaire]]=$D27,$F27,"")</f>
        <v/>
      </c>
      <c r="AB27" s="158" t="str">
        <f>IF(t_depenses[[#Headers],[Cotisations (adhésions)]]=$D27,$F27,"")</f>
        <v/>
      </c>
      <c r="AC27" s="158" t="str">
        <f>IF(t_depenses[[#Headers],[Impôts et taxes]]=$D27,$F27,"")</f>
        <v/>
      </c>
      <c r="AD27" s="158" t="str">
        <f>IF(t_depenses[[#Headers],[Rémunération du dirigeant]]=$D27,$F27,"")</f>
        <v/>
      </c>
      <c r="AE27" s="158" t="str">
        <f>IF(t_depenses[[#Headers],[Charges sociales de l''exploitant (URSSAF, CFE…)]]=$D27,$F27,"")</f>
        <v/>
      </c>
      <c r="AF27" s="145" t="str">
        <f>IF(t_depenses[[#Headers],[Frais bancaires]]=$D27,$F27,"")</f>
        <v/>
      </c>
    </row>
    <row r="28" spans="1:32" s="17" customFormat="1" ht="17" thickBot="1">
      <c r="A28" s="122">
        <v>43903</v>
      </c>
      <c r="B28" s="152"/>
      <c r="C28" s="152"/>
      <c r="D28" s="160" t="s">
        <v>94</v>
      </c>
      <c r="E28" s="154"/>
      <c r="F28" s="127">
        <v>65</v>
      </c>
      <c r="G28" s="156"/>
      <c r="H28" s="157">
        <f t="shared" si="2"/>
        <v>65</v>
      </c>
      <c r="I28" s="144" t="str">
        <f t="shared" si="1"/>
        <v/>
      </c>
      <c r="J28" s="158" t="str">
        <f>IF(t_depenses[[#Headers],[Matières premières]]=$D28,$F28,"")</f>
        <v/>
      </c>
      <c r="K28" s="158">
        <f>IF(t_depenses[[#Headers],[Fournitures couture]]=$D28,$F28,"")</f>
        <v>65</v>
      </c>
      <c r="L28" s="158" t="str">
        <f>IF(t_depenses[[#Headers],[Sous-traitance]]=$D28,$F28,"")</f>
        <v/>
      </c>
      <c r="M28" s="158" t="str">
        <f>IF(t_depenses[[#Headers],[Energie : eau, électricité, chauffage]]=$D28,$F28,"")</f>
        <v/>
      </c>
      <c r="N28" s="158" t="str">
        <f>IF(t_depenses[[#Headers],[Mobilier d''expo]]=$D28,$F28,"")</f>
        <v/>
      </c>
      <c r="O28" s="158" t="str">
        <f>IF(t_depenses[[#Headers],[Fournitures, petit outillage]]=$D28,$F28,"")</f>
        <v/>
      </c>
      <c r="P28" s="158" t="str">
        <f>IF(t_depenses[[#Headers],[Fournitures administratives (bureau)]]=$D28,$F28,"")</f>
        <v/>
      </c>
      <c r="Q28" s="158" t="str">
        <f>IF(t_depenses[[#Headers],[Emballage et conditionnement (cartons, étiquettes…)]]=$D28,$F28,"")</f>
        <v/>
      </c>
      <c r="R28" s="158" t="str">
        <f>IF(t_depenses[[#Headers],[Loyers et charges locatives ]]=$D28,$F28,"")</f>
        <v/>
      </c>
      <c r="S28" s="158" t="str">
        <f>IF(t_depenses[[#Headers],[Assurances]]=$D28,$F28,"")</f>
        <v/>
      </c>
      <c r="T28" s="158" t="str">
        <f>IF(t_depenses[[#Headers],[Entretien (locaux, matériels)]]=$D28,$F28,"")</f>
        <v/>
      </c>
      <c r="U28" s="158" t="str">
        <f>IF(t_depenses[[#Headers],[Frais de site Internet]]=$D28,$F28,"")</f>
        <v/>
      </c>
      <c r="V28" s="158" t="str">
        <f>IF(t_depenses[[#Headers],[Frais postaux, téléphone, Internet]]=$D28,$F28,"")</f>
        <v/>
      </c>
      <c r="W28" s="158" t="str">
        <f>IF(t_depenses[[#Headers],[Communication]]=$D28,$F28,"")</f>
        <v/>
      </c>
      <c r="X28" s="158" t="str">
        <f>IF(t_depenses[[#Headers],[Formation]]=$D28,$F28,"")</f>
        <v/>
      </c>
      <c r="Y28" s="158" t="str">
        <f>IF(t_depenses[[#Headers],[Déplacements, réception]]=$D28,$F28,"")</f>
        <v/>
      </c>
      <c r="Z28" s="158" t="str">
        <f>IF(t_depenses[[#Headers],[Expo, frais de participation aux salons]]=$D28,$F28,"")</f>
        <v/>
      </c>
      <c r="AA28" s="158" t="str">
        <f>IF(t_depenses[[#Headers],[Retraite complémentaire]]=$D28,$F28,"")</f>
        <v/>
      </c>
      <c r="AB28" s="158" t="str">
        <f>IF(t_depenses[[#Headers],[Cotisations (adhésions)]]=$D28,$F28,"")</f>
        <v/>
      </c>
      <c r="AC28" s="158" t="str">
        <f>IF(t_depenses[[#Headers],[Impôts et taxes]]=$D28,$F28,"")</f>
        <v/>
      </c>
      <c r="AD28" s="158" t="str">
        <f>IF(t_depenses[[#Headers],[Rémunération du dirigeant]]=$D28,$F28,"")</f>
        <v/>
      </c>
      <c r="AE28" s="158" t="str">
        <f>IF(t_depenses[[#Headers],[Charges sociales de l''exploitant (URSSAF, CFE…)]]=$D28,$F28,"")</f>
        <v/>
      </c>
      <c r="AF28" s="145" t="str">
        <f>IF(t_depenses[[#Headers],[Frais bancaires]]=$D28,$F28,"")</f>
        <v/>
      </c>
    </row>
    <row r="29" spans="1:32" s="17" customFormat="1" ht="16">
      <c r="A29" s="113">
        <v>43970</v>
      </c>
      <c r="B29" s="152"/>
      <c r="C29" s="152"/>
      <c r="D29" s="159" t="s">
        <v>103</v>
      </c>
      <c r="E29" s="154"/>
      <c r="F29" s="118">
        <v>114</v>
      </c>
      <c r="G29" s="156"/>
      <c r="H29" s="157">
        <f t="shared" si="2"/>
        <v>114</v>
      </c>
      <c r="I29" s="144" t="str">
        <f t="shared" si="1"/>
        <v/>
      </c>
      <c r="J29" s="158" t="str">
        <f>IF(t_depenses[[#Headers],[Matières premières]]=$D29,$F29,"")</f>
        <v/>
      </c>
      <c r="K29" s="158" t="str">
        <f>IF(t_depenses[[#Headers],[Fournitures couture]]=$D29,$F29,"")</f>
        <v/>
      </c>
      <c r="L29" s="158" t="str">
        <f>IF(t_depenses[[#Headers],[Sous-traitance]]=$D29,$F29,"")</f>
        <v/>
      </c>
      <c r="M29" s="158" t="str">
        <f>IF(t_depenses[[#Headers],[Energie : eau, électricité, chauffage]]=$D29,$F29,"")</f>
        <v/>
      </c>
      <c r="N29" s="158" t="str">
        <f>IF(t_depenses[[#Headers],[Mobilier d''expo]]=$D29,$F29,"")</f>
        <v/>
      </c>
      <c r="O29" s="158" t="str">
        <f>IF(t_depenses[[#Headers],[Fournitures, petit outillage]]=$D29,$F29,"")</f>
        <v/>
      </c>
      <c r="P29" s="158" t="str">
        <f>IF(t_depenses[[#Headers],[Fournitures administratives (bureau)]]=$D29,$F29,"")</f>
        <v/>
      </c>
      <c r="Q29" s="158" t="str">
        <f>IF(t_depenses[[#Headers],[Emballage et conditionnement (cartons, étiquettes…)]]=$D29,$F29,"")</f>
        <v/>
      </c>
      <c r="R29" s="158">
        <f>IF(t_depenses[[#Headers],[Loyers et charges locatives ]]=$D29,$F29,"")</f>
        <v>114</v>
      </c>
      <c r="S29" s="158" t="str">
        <f>IF(t_depenses[[#Headers],[Assurances]]=$D29,$F29,"")</f>
        <v/>
      </c>
      <c r="T29" s="158" t="str">
        <f>IF(t_depenses[[#Headers],[Entretien (locaux, matériels)]]=$D29,$F29,"")</f>
        <v/>
      </c>
      <c r="U29" s="158" t="str">
        <f>IF(t_depenses[[#Headers],[Frais de site Internet]]=$D29,$F29,"")</f>
        <v/>
      </c>
      <c r="V29" s="158" t="str">
        <f>IF(t_depenses[[#Headers],[Frais postaux, téléphone, Internet]]=$D29,$F29,"")</f>
        <v/>
      </c>
      <c r="W29" s="158" t="str">
        <f>IF(t_depenses[[#Headers],[Communication]]=$D29,$F29,"")</f>
        <v/>
      </c>
      <c r="X29" s="158" t="str">
        <f>IF(t_depenses[[#Headers],[Formation]]=$D29,$F29,"")</f>
        <v/>
      </c>
      <c r="Y29" s="158" t="str">
        <f>IF(t_depenses[[#Headers],[Déplacements, réception]]=$D29,$F29,"")</f>
        <v/>
      </c>
      <c r="Z29" s="158" t="str">
        <f>IF(t_depenses[[#Headers],[Expo, frais de participation aux salons]]=$D29,$F29,"")</f>
        <v/>
      </c>
      <c r="AA29" s="158" t="str">
        <f>IF(t_depenses[[#Headers],[Retraite complémentaire]]=$D29,$F29,"")</f>
        <v/>
      </c>
      <c r="AB29" s="158" t="str">
        <f>IF(t_depenses[[#Headers],[Cotisations (adhésions)]]=$D29,$F29,"")</f>
        <v/>
      </c>
      <c r="AC29" s="158" t="str">
        <f>IF(t_depenses[[#Headers],[Impôts et taxes]]=$D29,$F29,"")</f>
        <v/>
      </c>
      <c r="AD29" s="158" t="str">
        <f>IF(t_depenses[[#Headers],[Rémunération du dirigeant]]=$D29,$F29,"")</f>
        <v/>
      </c>
      <c r="AE29" s="158" t="str">
        <f>IF(t_depenses[[#Headers],[Charges sociales de l''exploitant (URSSAF, CFE…)]]=$D29,$F29,"")</f>
        <v/>
      </c>
      <c r="AF29" s="145" t="str">
        <f>IF(t_depenses[[#Headers],[Frais bancaires]]=$D29,$F29,"")</f>
        <v/>
      </c>
    </row>
    <row r="30" spans="1:32" s="17" customFormat="1" ht="16">
      <c r="A30" s="101">
        <v>43978</v>
      </c>
      <c r="B30" s="152"/>
      <c r="C30" s="152"/>
      <c r="D30" s="160" t="s">
        <v>17</v>
      </c>
      <c r="E30" s="154"/>
      <c r="F30" s="35">
        <v>866</v>
      </c>
      <c r="G30" s="156"/>
      <c r="H30" s="157">
        <f t="shared" si="2"/>
        <v>866</v>
      </c>
      <c r="I30" s="144" t="str">
        <f t="shared" si="1"/>
        <v/>
      </c>
      <c r="J30" s="158" t="str">
        <f>IF(t_depenses[[#Headers],[Matières premières]]=$D30,$F30,"")</f>
        <v/>
      </c>
      <c r="K30" s="158" t="str">
        <f>IF(t_depenses[[#Headers],[Fournitures couture]]=$D30,$F30,"")</f>
        <v/>
      </c>
      <c r="L30" s="158" t="str">
        <f>IF(t_depenses[[#Headers],[Sous-traitance]]=$D30,$F30,"")</f>
        <v/>
      </c>
      <c r="M30" s="158" t="str">
        <f>IF(t_depenses[[#Headers],[Energie : eau, électricité, chauffage]]=$D30,$F30,"")</f>
        <v/>
      </c>
      <c r="N30" s="158" t="str">
        <f>IF(t_depenses[[#Headers],[Mobilier d''expo]]=$D30,$F30,"")</f>
        <v/>
      </c>
      <c r="O30" s="158" t="str">
        <f>IF(t_depenses[[#Headers],[Fournitures, petit outillage]]=$D30,$F30,"")</f>
        <v/>
      </c>
      <c r="P30" s="158" t="str">
        <f>IF(t_depenses[[#Headers],[Fournitures administratives (bureau)]]=$D30,$F30,"")</f>
        <v/>
      </c>
      <c r="Q30" s="158" t="str">
        <f>IF(t_depenses[[#Headers],[Emballage et conditionnement (cartons, étiquettes…)]]=$D30,$F30,"")</f>
        <v/>
      </c>
      <c r="R30" s="158" t="str">
        <f>IF(t_depenses[[#Headers],[Loyers et charges locatives ]]=$D30,$F30,"")</f>
        <v/>
      </c>
      <c r="S30" s="158">
        <f>IF(t_depenses[[#Headers],[Assurances]]=$D30,$F30,"")</f>
        <v>866</v>
      </c>
      <c r="T30" s="158" t="str">
        <f>IF(t_depenses[[#Headers],[Entretien (locaux, matériels)]]=$D30,$F30,"")</f>
        <v/>
      </c>
      <c r="U30" s="158" t="str">
        <f>IF(t_depenses[[#Headers],[Frais de site Internet]]=$D30,$F30,"")</f>
        <v/>
      </c>
      <c r="V30" s="158" t="str">
        <f>IF(t_depenses[[#Headers],[Frais postaux, téléphone, Internet]]=$D30,$F30,"")</f>
        <v/>
      </c>
      <c r="W30" s="158" t="str">
        <f>IF(t_depenses[[#Headers],[Communication]]=$D30,$F30,"")</f>
        <v/>
      </c>
      <c r="X30" s="158" t="str">
        <f>IF(t_depenses[[#Headers],[Formation]]=$D30,$F30,"")</f>
        <v/>
      </c>
      <c r="Y30" s="158" t="str">
        <f>IF(t_depenses[[#Headers],[Déplacements, réception]]=$D30,$F30,"")</f>
        <v/>
      </c>
      <c r="Z30" s="158" t="str">
        <f>IF(t_depenses[[#Headers],[Expo, frais de participation aux salons]]=$D30,$F30,"")</f>
        <v/>
      </c>
      <c r="AA30" s="158" t="str">
        <f>IF(t_depenses[[#Headers],[Retraite complémentaire]]=$D30,$F30,"")</f>
        <v/>
      </c>
      <c r="AB30" s="158" t="str">
        <f>IF(t_depenses[[#Headers],[Cotisations (adhésions)]]=$D30,$F30,"")</f>
        <v/>
      </c>
      <c r="AC30" s="158" t="str">
        <f>IF(t_depenses[[#Headers],[Impôts et taxes]]=$D30,$F30,"")</f>
        <v/>
      </c>
      <c r="AD30" s="158" t="str">
        <f>IF(t_depenses[[#Headers],[Rémunération du dirigeant]]=$D30,$F30,"")</f>
        <v/>
      </c>
      <c r="AE30" s="158" t="str">
        <f>IF(t_depenses[[#Headers],[Charges sociales de l''exploitant (URSSAF, CFE…)]]=$D30,$F30,"")</f>
        <v/>
      </c>
      <c r="AF30" s="145" t="str">
        <f>IF(t_depenses[[#Headers],[Frais bancaires]]=$D30,$F30,"")</f>
        <v/>
      </c>
    </row>
    <row r="31" spans="1:32" s="17" customFormat="1" ht="16">
      <c r="A31" s="101">
        <v>43979</v>
      </c>
      <c r="B31" s="151"/>
      <c r="C31" s="151"/>
      <c r="D31" s="160" t="s">
        <v>99</v>
      </c>
      <c r="E31" s="153"/>
      <c r="F31" s="35">
        <v>79</v>
      </c>
      <c r="G31" s="19"/>
      <c r="H31" s="20">
        <f t="shared" ref="H31:H62" si="3">F31</f>
        <v>79</v>
      </c>
      <c r="I31" s="144" t="str">
        <f t="shared" si="1"/>
        <v/>
      </c>
      <c r="J31" s="145" t="str">
        <f>IF(t_depenses[[#Headers],[Matières premières]]=$D31,$F31,"")</f>
        <v/>
      </c>
      <c r="K31" s="145" t="str">
        <f>IF(t_depenses[[#Headers],[Fournitures couture]]=$D31,$F31,"")</f>
        <v/>
      </c>
      <c r="L31" s="145" t="str">
        <f>IF(t_depenses[[#Headers],[Sous-traitance]]=$D31,$F31,"")</f>
        <v/>
      </c>
      <c r="M31" s="145" t="str">
        <f>IF(t_depenses[[#Headers],[Energie : eau, électricité, chauffage]]=$D31,$F31,"")</f>
        <v/>
      </c>
      <c r="N31" s="145">
        <f>IF(t_depenses[[#Headers],[Mobilier d''expo]]=$D31,$F31,"")</f>
        <v>79</v>
      </c>
      <c r="O31" s="145" t="str">
        <f>IF(t_depenses[[#Headers],[Fournitures, petit outillage]]=$D31,$F31,"")</f>
        <v/>
      </c>
      <c r="P31" s="145" t="str">
        <f>IF(t_depenses[[#Headers],[Fournitures administratives (bureau)]]=$D31,$F31,"")</f>
        <v/>
      </c>
      <c r="Q31" s="145" t="str">
        <f>IF(t_depenses[[#Headers],[Emballage et conditionnement (cartons, étiquettes…)]]=$D31,$F31,"")</f>
        <v/>
      </c>
      <c r="R31" s="145" t="str">
        <f>IF(t_depenses[[#Headers],[Loyers et charges locatives ]]=$D31,$F31,"")</f>
        <v/>
      </c>
      <c r="S31" s="145" t="str">
        <f>IF(t_depenses[[#Headers],[Assurances]]=$D31,$F31,"")</f>
        <v/>
      </c>
      <c r="T31" s="145" t="str">
        <f>IF(t_depenses[[#Headers],[Entretien (locaux, matériels)]]=$D31,$F31,"")</f>
        <v/>
      </c>
      <c r="U31" s="145" t="str">
        <f>IF(t_depenses[[#Headers],[Frais de site Internet]]=$D31,$F31,"")</f>
        <v/>
      </c>
      <c r="V31" s="145" t="str">
        <f>IF(t_depenses[[#Headers],[Frais postaux, téléphone, Internet]]=$D31,$F31,"")</f>
        <v/>
      </c>
      <c r="W31" s="145" t="str">
        <f>IF(t_depenses[[#Headers],[Communication]]=$D31,$F31,"")</f>
        <v/>
      </c>
      <c r="X31" s="145" t="str">
        <f>IF(t_depenses[[#Headers],[Formation]]=$D31,$F31,"")</f>
        <v/>
      </c>
      <c r="Y31" s="145" t="str">
        <f>IF(t_depenses[[#Headers],[Déplacements, réception]]=$D31,$F31,"")</f>
        <v/>
      </c>
      <c r="Z31" s="145" t="str">
        <f>IF(t_depenses[[#Headers],[Expo, frais de participation aux salons]]=$D31,$F31,"")</f>
        <v/>
      </c>
      <c r="AA31" s="145" t="str">
        <f>IF(t_depenses[[#Headers],[Retraite complémentaire]]=$D31,$F31,"")</f>
        <v/>
      </c>
      <c r="AB31" s="145" t="str">
        <f>IF(t_depenses[[#Headers],[Cotisations (adhésions)]]=$D31,$F31,"")</f>
        <v/>
      </c>
      <c r="AC31" s="145" t="str">
        <f>IF(t_depenses[[#Headers],[Impôts et taxes]]=$D31,$F31,"")</f>
        <v/>
      </c>
      <c r="AD31" s="145" t="str">
        <f>IF(t_depenses[[#Headers],[Rémunération du dirigeant]]=$D31,$F31,"")</f>
        <v/>
      </c>
      <c r="AE31" s="145" t="str">
        <f>IF(t_depenses[[#Headers],[Charges sociales de l''exploitant (URSSAF, CFE…)]]=$D31,$F31,"")</f>
        <v/>
      </c>
      <c r="AF31" s="145" t="str">
        <f>IF(t_depenses[[#Headers],[Frais bancaires]]=$D31,$F31,"")</f>
        <v/>
      </c>
    </row>
    <row r="32" spans="1:32" s="17" customFormat="1" ht="16">
      <c r="A32" s="101">
        <v>43986</v>
      </c>
      <c r="B32" s="152"/>
      <c r="C32" s="152"/>
      <c r="D32" s="160" t="s">
        <v>16</v>
      </c>
      <c r="E32" s="154"/>
      <c r="F32" s="35"/>
      <c r="G32" s="156"/>
      <c r="H32" s="157">
        <f t="shared" si="3"/>
        <v>0</v>
      </c>
      <c r="I32" s="144" t="str">
        <f t="shared" si="1"/>
        <v/>
      </c>
      <c r="J32" s="158" t="str">
        <f>IF(t_depenses[[#Headers],[Matières premières]]=$D32,$F32,"")</f>
        <v/>
      </c>
      <c r="K32" s="158" t="str">
        <f>IF(t_depenses[[#Headers],[Fournitures couture]]=$D32,$F32,"")</f>
        <v/>
      </c>
      <c r="L32" s="158" t="str">
        <f>IF(t_depenses[[#Headers],[Sous-traitance]]=$D32,$F32,"")</f>
        <v/>
      </c>
      <c r="M32" s="158">
        <f>IF(t_depenses[[#Headers],[Energie : eau, électricité, chauffage]]=$D32,$F32,"")</f>
        <v>0</v>
      </c>
      <c r="N32" s="158" t="str">
        <f>IF(t_depenses[[#Headers],[Mobilier d''expo]]=$D32,$F32,"")</f>
        <v/>
      </c>
      <c r="O32" s="158" t="str">
        <f>IF(t_depenses[[#Headers],[Fournitures, petit outillage]]=$D32,$F32,"")</f>
        <v/>
      </c>
      <c r="P32" s="158" t="str">
        <f>IF(t_depenses[[#Headers],[Fournitures administratives (bureau)]]=$D32,$F32,"")</f>
        <v/>
      </c>
      <c r="Q32" s="158" t="str">
        <f>IF(t_depenses[[#Headers],[Emballage et conditionnement (cartons, étiquettes…)]]=$D32,$F32,"")</f>
        <v/>
      </c>
      <c r="R32" s="158" t="str">
        <f>IF(t_depenses[[#Headers],[Loyers et charges locatives ]]=$D32,$F32,"")</f>
        <v/>
      </c>
      <c r="S32" s="158" t="str">
        <f>IF(t_depenses[[#Headers],[Assurances]]=$D32,$F32,"")</f>
        <v/>
      </c>
      <c r="T32" s="158" t="str">
        <f>IF(t_depenses[[#Headers],[Entretien (locaux, matériels)]]=$D32,$F32,"")</f>
        <v/>
      </c>
      <c r="U32" s="158" t="str">
        <f>IF(t_depenses[[#Headers],[Frais de site Internet]]=$D32,$F32,"")</f>
        <v/>
      </c>
      <c r="V32" s="158" t="str">
        <f>IF(t_depenses[[#Headers],[Frais postaux, téléphone, Internet]]=$D32,$F32,"")</f>
        <v/>
      </c>
      <c r="W32" s="158" t="str">
        <f>IF(t_depenses[[#Headers],[Communication]]=$D32,$F32,"")</f>
        <v/>
      </c>
      <c r="X32" s="158" t="str">
        <f>IF(t_depenses[[#Headers],[Formation]]=$D32,$F32,"")</f>
        <v/>
      </c>
      <c r="Y32" s="158" t="str">
        <f>IF(t_depenses[[#Headers],[Déplacements, réception]]=$D32,$F32,"")</f>
        <v/>
      </c>
      <c r="Z32" s="158" t="str">
        <f>IF(t_depenses[[#Headers],[Expo, frais de participation aux salons]]=$D32,$F32,"")</f>
        <v/>
      </c>
      <c r="AA32" s="158" t="str">
        <f>IF(t_depenses[[#Headers],[Retraite complémentaire]]=$D32,$F32,"")</f>
        <v/>
      </c>
      <c r="AB32" s="158" t="str">
        <f>IF(t_depenses[[#Headers],[Cotisations (adhésions)]]=$D32,$F32,"")</f>
        <v/>
      </c>
      <c r="AC32" s="158" t="str">
        <f>IF(t_depenses[[#Headers],[Impôts et taxes]]=$D32,$F32,"")</f>
        <v/>
      </c>
      <c r="AD32" s="158" t="str">
        <f>IF(t_depenses[[#Headers],[Rémunération du dirigeant]]=$D32,$F32,"")</f>
        <v/>
      </c>
      <c r="AE32" s="158" t="str">
        <f>IF(t_depenses[[#Headers],[Charges sociales de l''exploitant (URSSAF, CFE…)]]=$D32,$F32,"")</f>
        <v/>
      </c>
      <c r="AF32" s="145" t="str">
        <f>IF(t_depenses[[#Headers],[Frais bancaires]]=$D32,$F32,"")</f>
        <v/>
      </c>
    </row>
    <row r="33" spans="1:32" s="17" customFormat="1" ht="16">
      <c r="A33" s="101">
        <v>43987</v>
      </c>
      <c r="B33" s="152"/>
      <c r="C33" s="152"/>
      <c r="D33" s="160" t="s">
        <v>103</v>
      </c>
      <c r="E33" s="154"/>
      <c r="F33" s="35"/>
      <c r="G33" s="156"/>
      <c r="H33" s="157">
        <f t="shared" si="3"/>
        <v>0</v>
      </c>
      <c r="I33" s="144" t="str">
        <f t="shared" si="1"/>
        <v/>
      </c>
      <c r="J33" s="158" t="str">
        <f>IF(t_depenses[[#Headers],[Matières premières]]=$D33,$F33,"")</f>
        <v/>
      </c>
      <c r="K33" s="158" t="str">
        <f>IF(t_depenses[[#Headers],[Fournitures couture]]=$D33,$F33,"")</f>
        <v/>
      </c>
      <c r="L33" s="158" t="str">
        <f>IF(t_depenses[[#Headers],[Sous-traitance]]=$D33,$F33,"")</f>
        <v/>
      </c>
      <c r="M33" s="158" t="str">
        <f>IF(t_depenses[[#Headers],[Energie : eau, électricité, chauffage]]=$D33,$F33,"")</f>
        <v/>
      </c>
      <c r="N33" s="158" t="str">
        <f>IF(t_depenses[[#Headers],[Mobilier d''expo]]=$D33,$F33,"")</f>
        <v/>
      </c>
      <c r="O33" s="158" t="str">
        <f>IF(t_depenses[[#Headers],[Fournitures, petit outillage]]=$D33,$F33,"")</f>
        <v/>
      </c>
      <c r="P33" s="158" t="str">
        <f>IF(t_depenses[[#Headers],[Fournitures administratives (bureau)]]=$D33,$F33,"")</f>
        <v/>
      </c>
      <c r="Q33" s="158" t="str">
        <f>IF(t_depenses[[#Headers],[Emballage et conditionnement (cartons, étiquettes…)]]=$D33,$F33,"")</f>
        <v/>
      </c>
      <c r="R33" s="158">
        <f>IF(t_depenses[[#Headers],[Loyers et charges locatives ]]=$D33,$F33,"")</f>
        <v>0</v>
      </c>
      <c r="S33" s="158" t="str">
        <f>IF(t_depenses[[#Headers],[Assurances]]=$D33,$F33,"")</f>
        <v/>
      </c>
      <c r="T33" s="158" t="str">
        <f>IF(t_depenses[[#Headers],[Entretien (locaux, matériels)]]=$D33,$F33,"")</f>
        <v/>
      </c>
      <c r="U33" s="158" t="str">
        <f>IF(t_depenses[[#Headers],[Frais de site Internet]]=$D33,$F33,"")</f>
        <v/>
      </c>
      <c r="V33" s="158" t="str">
        <f>IF(t_depenses[[#Headers],[Frais postaux, téléphone, Internet]]=$D33,$F33,"")</f>
        <v/>
      </c>
      <c r="W33" s="158" t="str">
        <f>IF(t_depenses[[#Headers],[Communication]]=$D33,$F33,"")</f>
        <v/>
      </c>
      <c r="X33" s="158" t="str">
        <f>IF(t_depenses[[#Headers],[Formation]]=$D33,$F33,"")</f>
        <v/>
      </c>
      <c r="Y33" s="158" t="str">
        <f>IF(t_depenses[[#Headers],[Déplacements, réception]]=$D33,$F33,"")</f>
        <v/>
      </c>
      <c r="Z33" s="158" t="str">
        <f>IF(t_depenses[[#Headers],[Expo, frais de participation aux salons]]=$D33,$F33,"")</f>
        <v/>
      </c>
      <c r="AA33" s="158" t="str">
        <f>IF(t_depenses[[#Headers],[Retraite complémentaire]]=$D33,$F33,"")</f>
        <v/>
      </c>
      <c r="AB33" s="158" t="str">
        <f>IF(t_depenses[[#Headers],[Cotisations (adhésions)]]=$D33,$F33,"")</f>
        <v/>
      </c>
      <c r="AC33" s="158" t="str">
        <f>IF(t_depenses[[#Headers],[Impôts et taxes]]=$D33,$F33,"")</f>
        <v/>
      </c>
      <c r="AD33" s="158" t="str">
        <f>IF(t_depenses[[#Headers],[Rémunération du dirigeant]]=$D33,$F33,"")</f>
        <v/>
      </c>
      <c r="AE33" s="158" t="str">
        <f>IF(t_depenses[[#Headers],[Charges sociales de l''exploitant (URSSAF, CFE…)]]=$D33,$F33,"")</f>
        <v/>
      </c>
      <c r="AF33" s="145" t="str">
        <f>IF(t_depenses[[#Headers],[Frais bancaires]]=$D33,$F33,"")</f>
        <v/>
      </c>
    </row>
    <row r="34" spans="1:32" s="17" customFormat="1" ht="16">
      <c r="A34" s="101">
        <v>44356</v>
      </c>
      <c r="B34" s="152"/>
      <c r="C34" s="152"/>
      <c r="D34" s="160" t="s">
        <v>94</v>
      </c>
      <c r="E34" s="154"/>
      <c r="F34" s="35"/>
      <c r="G34" s="156"/>
      <c r="H34" s="157">
        <f t="shared" si="3"/>
        <v>0</v>
      </c>
      <c r="I34" s="144" t="str">
        <f t="shared" si="1"/>
        <v/>
      </c>
      <c r="J34" s="158" t="str">
        <f>IF(t_depenses[[#Headers],[Matières premières]]=$D34,$F34,"")</f>
        <v/>
      </c>
      <c r="K34" s="158">
        <f>IF(t_depenses[[#Headers],[Fournitures couture]]=$D34,$F34,"")</f>
        <v>0</v>
      </c>
      <c r="L34" s="158" t="str">
        <f>IF(t_depenses[[#Headers],[Sous-traitance]]=$D34,$F34,"")</f>
        <v/>
      </c>
      <c r="M34" s="158" t="str">
        <f>IF(t_depenses[[#Headers],[Energie : eau, électricité, chauffage]]=$D34,$F34,"")</f>
        <v/>
      </c>
      <c r="N34" s="158" t="str">
        <f>IF(t_depenses[[#Headers],[Mobilier d''expo]]=$D34,$F34,"")</f>
        <v/>
      </c>
      <c r="O34" s="158" t="str">
        <f>IF(t_depenses[[#Headers],[Fournitures, petit outillage]]=$D34,$F34,"")</f>
        <v/>
      </c>
      <c r="P34" s="158" t="str">
        <f>IF(t_depenses[[#Headers],[Fournitures administratives (bureau)]]=$D34,$F34,"")</f>
        <v/>
      </c>
      <c r="Q34" s="158" t="str">
        <f>IF(t_depenses[[#Headers],[Emballage et conditionnement (cartons, étiquettes…)]]=$D34,$F34,"")</f>
        <v/>
      </c>
      <c r="R34" s="158" t="str">
        <f>IF(t_depenses[[#Headers],[Loyers et charges locatives ]]=$D34,$F34,"")</f>
        <v/>
      </c>
      <c r="S34" s="158" t="str">
        <f>IF(t_depenses[[#Headers],[Assurances]]=$D34,$F34,"")</f>
        <v/>
      </c>
      <c r="T34" s="158" t="str">
        <f>IF(t_depenses[[#Headers],[Entretien (locaux, matériels)]]=$D34,$F34,"")</f>
        <v/>
      </c>
      <c r="U34" s="158" t="str">
        <f>IF(t_depenses[[#Headers],[Frais de site Internet]]=$D34,$F34,"")</f>
        <v/>
      </c>
      <c r="V34" s="158" t="str">
        <f>IF(t_depenses[[#Headers],[Frais postaux, téléphone, Internet]]=$D34,$F34,"")</f>
        <v/>
      </c>
      <c r="W34" s="158" t="str">
        <f>IF(t_depenses[[#Headers],[Communication]]=$D34,$F34,"")</f>
        <v/>
      </c>
      <c r="X34" s="158" t="str">
        <f>IF(t_depenses[[#Headers],[Formation]]=$D34,$F34,"")</f>
        <v/>
      </c>
      <c r="Y34" s="158" t="str">
        <f>IF(t_depenses[[#Headers],[Déplacements, réception]]=$D34,$F34,"")</f>
        <v/>
      </c>
      <c r="Z34" s="158" t="str">
        <f>IF(t_depenses[[#Headers],[Expo, frais de participation aux salons]]=$D34,$F34,"")</f>
        <v/>
      </c>
      <c r="AA34" s="158" t="str">
        <f>IF(t_depenses[[#Headers],[Retraite complémentaire]]=$D34,$F34,"")</f>
        <v/>
      </c>
      <c r="AB34" s="158" t="str">
        <f>IF(t_depenses[[#Headers],[Cotisations (adhésions)]]=$D34,$F34,"")</f>
        <v/>
      </c>
      <c r="AC34" s="158" t="str">
        <f>IF(t_depenses[[#Headers],[Impôts et taxes]]=$D34,$F34,"")</f>
        <v/>
      </c>
      <c r="AD34" s="158" t="str">
        <f>IF(t_depenses[[#Headers],[Rémunération du dirigeant]]=$D34,$F34,"")</f>
        <v/>
      </c>
      <c r="AE34" s="158" t="str">
        <f>IF(t_depenses[[#Headers],[Charges sociales de l''exploitant (URSSAF, CFE…)]]=$D34,$F34,"")</f>
        <v/>
      </c>
      <c r="AF34" s="145" t="str">
        <f>IF(t_depenses[[#Headers],[Frais bancaires]]=$D34,$F34,"")</f>
        <v/>
      </c>
    </row>
    <row r="35" spans="1:32" s="17" customFormat="1" ht="16">
      <c r="A35" s="101">
        <v>44357</v>
      </c>
      <c r="B35" s="152"/>
      <c r="C35" s="152"/>
      <c r="D35" s="160" t="s">
        <v>106</v>
      </c>
      <c r="E35" s="154"/>
      <c r="F35" s="35">
        <v>31</v>
      </c>
      <c r="G35" s="156"/>
      <c r="H35" s="157">
        <f t="shared" si="3"/>
        <v>31</v>
      </c>
      <c r="I35" s="144" t="str">
        <f t="shared" si="1"/>
        <v/>
      </c>
      <c r="J35" s="158" t="str">
        <f>IF(t_depenses[[#Headers],[Matières premières]]=$D35,$F35,"")</f>
        <v/>
      </c>
      <c r="K35" s="158" t="str">
        <f>IF(t_depenses[[#Headers],[Fournitures couture]]=$D35,$F35,"")</f>
        <v/>
      </c>
      <c r="L35" s="158" t="str">
        <f>IF(t_depenses[[#Headers],[Sous-traitance]]=$D35,$F35,"")</f>
        <v/>
      </c>
      <c r="M35" s="158" t="str">
        <f>IF(t_depenses[[#Headers],[Energie : eau, électricité, chauffage]]=$D35,$F35,"")</f>
        <v/>
      </c>
      <c r="N35" s="158" t="str">
        <f>IF(t_depenses[[#Headers],[Mobilier d''expo]]=$D35,$F35,"")</f>
        <v/>
      </c>
      <c r="O35" s="158" t="str">
        <f>IF(t_depenses[[#Headers],[Fournitures, petit outillage]]=$D35,$F35,"")</f>
        <v/>
      </c>
      <c r="P35" s="158" t="str">
        <f>IF(t_depenses[[#Headers],[Fournitures administratives (bureau)]]=$D35,$F35,"")</f>
        <v/>
      </c>
      <c r="Q35" s="158" t="str">
        <f>IF(t_depenses[[#Headers],[Emballage et conditionnement (cartons, étiquettes…)]]=$D35,$F35,"")</f>
        <v/>
      </c>
      <c r="R35" s="158" t="str">
        <f>IF(t_depenses[[#Headers],[Loyers et charges locatives ]]=$D35,$F35,"")</f>
        <v/>
      </c>
      <c r="S35" s="158" t="str">
        <f>IF(t_depenses[[#Headers],[Assurances]]=$D35,$F35,"")</f>
        <v/>
      </c>
      <c r="T35" s="158" t="str">
        <f>IF(t_depenses[[#Headers],[Entretien (locaux, matériels)]]=$D35,$F35,"")</f>
        <v/>
      </c>
      <c r="U35" s="158" t="str">
        <f>IF(t_depenses[[#Headers],[Frais de site Internet]]=$D35,$F35,"")</f>
        <v/>
      </c>
      <c r="V35" s="158" t="str">
        <f>IF(t_depenses[[#Headers],[Frais postaux, téléphone, Internet]]=$D35,$F35,"")</f>
        <v/>
      </c>
      <c r="W35" s="158" t="str">
        <f>IF(t_depenses[[#Headers],[Communication]]=$D35,$F35,"")</f>
        <v/>
      </c>
      <c r="X35" s="158" t="str">
        <f>IF(t_depenses[[#Headers],[Formation]]=$D35,$F35,"")</f>
        <v/>
      </c>
      <c r="Y35" s="158" t="str">
        <f>IF(t_depenses[[#Headers],[Déplacements, réception]]=$D35,$F35,"")</f>
        <v/>
      </c>
      <c r="Z35" s="158">
        <f>IF(t_depenses[[#Headers],[Expo, frais de participation aux salons]]=$D35,$F35,"")</f>
        <v>31</v>
      </c>
      <c r="AA35" s="158" t="str">
        <f>IF(t_depenses[[#Headers],[Retraite complémentaire]]=$D35,$F35,"")</f>
        <v/>
      </c>
      <c r="AB35" s="158" t="str">
        <f>IF(t_depenses[[#Headers],[Cotisations (adhésions)]]=$D35,$F35,"")</f>
        <v/>
      </c>
      <c r="AC35" s="158" t="str">
        <f>IF(t_depenses[[#Headers],[Impôts et taxes]]=$D35,$F35,"")</f>
        <v/>
      </c>
      <c r="AD35" s="158" t="str">
        <f>IF(t_depenses[[#Headers],[Rémunération du dirigeant]]=$D35,$F35,"")</f>
        <v/>
      </c>
      <c r="AE35" s="158" t="str">
        <f>IF(t_depenses[[#Headers],[Charges sociales de l''exploitant (URSSAF, CFE…)]]=$D35,$F35,"")</f>
        <v/>
      </c>
      <c r="AF35" s="145" t="str">
        <f>IF(t_depenses[[#Headers],[Frais bancaires]]=$D35,$F35,"")</f>
        <v/>
      </c>
    </row>
    <row r="36" spans="1:32" s="17" customFormat="1" ht="17" thickBot="1">
      <c r="A36" s="122">
        <v>44004</v>
      </c>
      <c r="B36" s="152"/>
      <c r="C36" s="152"/>
      <c r="D36" s="160" t="s">
        <v>19</v>
      </c>
      <c r="E36" s="154"/>
      <c r="F36" s="127">
        <v>13</v>
      </c>
      <c r="G36" s="156"/>
      <c r="H36" s="157">
        <f t="shared" si="3"/>
        <v>13</v>
      </c>
      <c r="I36" s="144" t="str">
        <f t="shared" si="1"/>
        <v/>
      </c>
      <c r="J36" s="158" t="str">
        <f>IF(t_depenses[[#Headers],[Matières premières]]=$D36,$F36,"")</f>
        <v/>
      </c>
      <c r="K36" s="158" t="str">
        <f>IF(t_depenses[[#Headers],[Fournitures couture]]=$D36,$F36,"")</f>
        <v/>
      </c>
      <c r="L36" s="158" t="str">
        <f>IF(t_depenses[[#Headers],[Sous-traitance]]=$D36,$F36,"")</f>
        <v/>
      </c>
      <c r="M36" s="158" t="str">
        <f>IF(t_depenses[[#Headers],[Energie : eau, électricité, chauffage]]=$D36,$F36,"")</f>
        <v/>
      </c>
      <c r="N36" s="158" t="str">
        <f>IF(t_depenses[[#Headers],[Mobilier d''expo]]=$D36,$F36,"")</f>
        <v/>
      </c>
      <c r="O36" s="158" t="str">
        <f>IF(t_depenses[[#Headers],[Fournitures, petit outillage]]=$D36,$F36,"")</f>
        <v/>
      </c>
      <c r="P36" s="158" t="str">
        <f>IF(t_depenses[[#Headers],[Fournitures administratives (bureau)]]=$D36,$F36,"")</f>
        <v/>
      </c>
      <c r="Q36" s="158" t="str">
        <f>IF(t_depenses[[#Headers],[Emballage et conditionnement (cartons, étiquettes…)]]=$D36,$F36,"")</f>
        <v/>
      </c>
      <c r="R36" s="158" t="str">
        <f>IF(t_depenses[[#Headers],[Loyers et charges locatives ]]=$D36,$F36,"")</f>
        <v/>
      </c>
      <c r="S36" s="158" t="str">
        <f>IF(t_depenses[[#Headers],[Assurances]]=$D36,$F36,"")</f>
        <v/>
      </c>
      <c r="T36" s="158" t="str">
        <f>IF(t_depenses[[#Headers],[Entretien (locaux, matériels)]]=$D36,$F36,"")</f>
        <v/>
      </c>
      <c r="U36" s="158" t="str">
        <f>IF(t_depenses[[#Headers],[Frais de site Internet]]=$D36,$F36,"")</f>
        <v/>
      </c>
      <c r="V36" s="158" t="str">
        <f>IF(t_depenses[[#Headers],[Frais postaux, téléphone, Internet]]=$D36,$F36,"")</f>
        <v/>
      </c>
      <c r="W36" s="158" t="str">
        <f>IF(t_depenses[[#Headers],[Communication]]=$D36,$F36,"")</f>
        <v/>
      </c>
      <c r="X36" s="158">
        <f>IF(t_depenses[[#Headers],[Formation]]=$D36,$F36,"")</f>
        <v>13</v>
      </c>
      <c r="Y36" s="158" t="str">
        <f>IF(t_depenses[[#Headers],[Déplacements, réception]]=$D36,$F36,"")</f>
        <v/>
      </c>
      <c r="Z36" s="158" t="str">
        <f>IF(t_depenses[[#Headers],[Expo, frais de participation aux salons]]=$D36,$F36,"")</f>
        <v/>
      </c>
      <c r="AA36" s="158" t="str">
        <f>IF(t_depenses[[#Headers],[Retraite complémentaire]]=$D36,$F36,"")</f>
        <v/>
      </c>
      <c r="AB36" s="158" t="str">
        <f>IF(t_depenses[[#Headers],[Cotisations (adhésions)]]=$D36,$F36,"")</f>
        <v/>
      </c>
      <c r="AC36" s="158" t="str">
        <f>IF(t_depenses[[#Headers],[Impôts et taxes]]=$D36,$F36,"")</f>
        <v/>
      </c>
      <c r="AD36" s="158" t="str">
        <f>IF(t_depenses[[#Headers],[Rémunération du dirigeant]]=$D36,$F36,"")</f>
        <v/>
      </c>
      <c r="AE36" s="158" t="str">
        <f>IF(t_depenses[[#Headers],[Charges sociales de l''exploitant (URSSAF, CFE…)]]=$D36,$F36,"")</f>
        <v/>
      </c>
      <c r="AF36" s="145" t="str">
        <f>IF(t_depenses[[#Headers],[Frais bancaires]]=$D36,$F36,"")</f>
        <v/>
      </c>
    </row>
    <row r="37" spans="1:32" s="17" customFormat="1" ht="16">
      <c r="A37" s="113">
        <v>44018</v>
      </c>
      <c r="B37" s="152"/>
      <c r="C37" s="152"/>
      <c r="D37" s="159" t="s">
        <v>15</v>
      </c>
      <c r="E37" s="154"/>
      <c r="F37" s="118">
        <v>450</v>
      </c>
      <c r="G37" s="156"/>
      <c r="H37" s="157">
        <f t="shared" si="3"/>
        <v>450</v>
      </c>
      <c r="I37" s="144" t="str">
        <f t="shared" si="1"/>
        <v/>
      </c>
      <c r="J37" s="158">
        <f>IF(t_depenses[[#Headers],[Matières premières]]=$D37,$F37,"")</f>
        <v>450</v>
      </c>
      <c r="K37" s="158" t="str">
        <f>IF(t_depenses[[#Headers],[Fournitures couture]]=$D37,$F37,"")</f>
        <v/>
      </c>
      <c r="L37" s="158" t="str">
        <f>IF(t_depenses[[#Headers],[Sous-traitance]]=$D37,$F37,"")</f>
        <v/>
      </c>
      <c r="M37" s="158" t="str">
        <f>IF(t_depenses[[#Headers],[Energie : eau, électricité, chauffage]]=$D37,$F37,"")</f>
        <v/>
      </c>
      <c r="N37" s="158" t="str">
        <f>IF(t_depenses[[#Headers],[Mobilier d''expo]]=$D37,$F37,"")</f>
        <v/>
      </c>
      <c r="O37" s="158" t="str">
        <f>IF(t_depenses[[#Headers],[Fournitures, petit outillage]]=$D37,$F37,"")</f>
        <v/>
      </c>
      <c r="P37" s="158" t="str">
        <f>IF(t_depenses[[#Headers],[Fournitures administratives (bureau)]]=$D37,$F37,"")</f>
        <v/>
      </c>
      <c r="Q37" s="158" t="str">
        <f>IF(t_depenses[[#Headers],[Emballage et conditionnement (cartons, étiquettes…)]]=$D37,$F37,"")</f>
        <v/>
      </c>
      <c r="R37" s="158" t="str">
        <f>IF(t_depenses[[#Headers],[Loyers et charges locatives ]]=$D37,$F37,"")</f>
        <v/>
      </c>
      <c r="S37" s="158" t="str">
        <f>IF(t_depenses[[#Headers],[Assurances]]=$D37,$F37,"")</f>
        <v/>
      </c>
      <c r="T37" s="158" t="str">
        <f>IF(t_depenses[[#Headers],[Entretien (locaux, matériels)]]=$D37,$F37,"")</f>
        <v/>
      </c>
      <c r="U37" s="158" t="str">
        <f>IF(t_depenses[[#Headers],[Frais de site Internet]]=$D37,$F37,"")</f>
        <v/>
      </c>
      <c r="V37" s="158" t="str">
        <f>IF(t_depenses[[#Headers],[Frais postaux, téléphone, Internet]]=$D37,$F37,"")</f>
        <v/>
      </c>
      <c r="W37" s="158" t="str">
        <f>IF(t_depenses[[#Headers],[Communication]]=$D37,$F37,"")</f>
        <v/>
      </c>
      <c r="X37" s="158" t="str">
        <f>IF(t_depenses[[#Headers],[Formation]]=$D37,$F37,"")</f>
        <v/>
      </c>
      <c r="Y37" s="158" t="str">
        <f>IF(t_depenses[[#Headers],[Déplacements, réception]]=$D37,$F37,"")</f>
        <v/>
      </c>
      <c r="Z37" s="158" t="str">
        <f>IF(t_depenses[[#Headers],[Expo, frais de participation aux salons]]=$D37,$F37,"")</f>
        <v/>
      </c>
      <c r="AA37" s="158" t="str">
        <f>IF(t_depenses[[#Headers],[Retraite complémentaire]]=$D37,$F37,"")</f>
        <v/>
      </c>
      <c r="AB37" s="158" t="str">
        <f>IF(t_depenses[[#Headers],[Cotisations (adhésions)]]=$D37,$F37,"")</f>
        <v/>
      </c>
      <c r="AC37" s="158" t="str">
        <f>IF(t_depenses[[#Headers],[Impôts et taxes]]=$D37,$F37,"")</f>
        <v/>
      </c>
      <c r="AD37" s="158" t="str">
        <f>IF(t_depenses[[#Headers],[Rémunération du dirigeant]]=$D37,$F37,"")</f>
        <v/>
      </c>
      <c r="AE37" s="158" t="str">
        <f>IF(t_depenses[[#Headers],[Charges sociales de l''exploitant (URSSAF, CFE…)]]=$D37,$F37,"")</f>
        <v/>
      </c>
      <c r="AF37" s="145" t="str">
        <f>IF(t_depenses[[#Headers],[Frais bancaires]]=$D37,$F37,"")</f>
        <v/>
      </c>
    </row>
    <row r="38" spans="1:32" s="17" customFormat="1" ht="16">
      <c r="A38" s="101">
        <v>44018</v>
      </c>
      <c r="B38" s="152"/>
      <c r="C38" s="152"/>
      <c r="D38" s="159" t="s">
        <v>94</v>
      </c>
      <c r="E38" s="154"/>
      <c r="F38" s="35">
        <v>200</v>
      </c>
      <c r="G38" s="156"/>
      <c r="H38" s="157">
        <f t="shared" si="3"/>
        <v>200</v>
      </c>
      <c r="I38" s="144" t="str">
        <f t="shared" si="1"/>
        <v/>
      </c>
      <c r="J38" s="158" t="str">
        <f>IF(t_depenses[[#Headers],[Matières premières]]=$D38,$F38,"")</f>
        <v/>
      </c>
      <c r="K38" s="158">
        <f>IF(t_depenses[[#Headers],[Fournitures couture]]=$D38,$F38,"")</f>
        <v>200</v>
      </c>
      <c r="L38" s="158" t="str">
        <f>IF(t_depenses[[#Headers],[Sous-traitance]]=$D38,$F38,"")</f>
        <v/>
      </c>
      <c r="M38" s="158" t="str">
        <f>IF(t_depenses[[#Headers],[Energie : eau, électricité, chauffage]]=$D38,$F38,"")</f>
        <v/>
      </c>
      <c r="N38" s="158" t="str">
        <f>IF(t_depenses[[#Headers],[Mobilier d''expo]]=$D38,$F38,"")</f>
        <v/>
      </c>
      <c r="O38" s="158" t="str">
        <f>IF(t_depenses[[#Headers],[Fournitures, petit outillage]]=$D38,$F38,"")</f>
        <v/>
      </c>
      <c r="P38" s="158" t="str">
        <f>IF(t_depenses[[#Headers],[Fournitures administratives (bureau)]]=$D38,$F38,"")</f>
        <v/>
      </c>
      <c r="Q38" s="158" t="str">
        <f>IF(t_depenses[[#Headers],[Emballage et conditionnement (cartons, étiquettes…)]]=$D38,$F38,"")</f>
        <v/>
      </c>
      <c r="R38" s="158" t="str">
        <f>IF(t_depenses[[#Headers],[Loyers et charges locatives ]]=$D38,$F38,"")</f>
        <v/>
      </c>
      <c r="S38" s="158" t="str">
        <f>IF(t_depenses[[#Headers],[Assurances]]=$D38,$F38,"")</f>
        <v/>
      </c>
      <c r="T38" s="158" t="str">
        <f>IF(t_depenses[[#Headers],[Entretien (locaux, matériels)]]=$D38,$F38,"")</f>
        <v/>
      </c>
      <c r="U38" s="158" t="str">
        <f>IF(t_depenses[[#Headers],[Frais de site Internet]]=$D38,$F38,"")</f>
        <v/>
      </c>
      <c r="V38" s="158" t="str">
        <f>IF(t_depenses[[#Headers],[Frais postaux, téléphone, Internet]]=$D38,$F38,"")</f>
        <v/>
      </c>
      <c r="W38" s="158" t="str">
        <f>IF(t_depenses[[#Headers],[Communication]]=$D38,$F38,"")</f>
        <v/>
      </c>
      <c r="X38" s="158" t="str">
        <f>IF(t_depenses[[#Headers],[Formation]]=$D38,$F38,"")</f>
        <v/>
      </c>
      <c r="Y38" s="158" t="str">
        <f>IF(t_depenses[[#Headers],[Déplacements, réception]]=$D38,$F38,"")</f>
        <v/>
      </c>
      <c r="Z38" s="158" t="str">
        <f>IF(t_depenses[[#Headers],[Expo, frais de participation aux salons]]=$D38,$F38,"")</f>
        <v/>
      </c>
      <c r="AA38" s="158" t="str">
        <f>IF(t_depenses[[#Headers],[Retraite complémentaire]]=$D38,$F38,"")</f>
        <v/>
      </c>
      <c r="AB38" s="158" t="str">
        <f>IF(t_depenses[[#Headers],[Cotisations (adhésions)]]=$D38,$F38,"")</f>
        <v/>
      </c>
      <c r="AC38" s="158" t="str">
        <f>IF(t_depenses[[#Headers],[Impôts et taxes]]=$D38,$F38,"")</f>
        <v/>
      </c>
      <c r="AD38" s="158" t="str">
        <f>IF(t_depenses[[#Headers],[Rémunération du dirigeant]]=$D38,$F38,"")</f>
        <v/>
      </c>
      <c r="AE38" s="158" t="str">
        <f>IF(t_depenses[[#Headers],[Charges sociales de l''exploitant (URSSAF, CFE…)]]=$D38,$F38,"")</f>
        <v/>
      </c>
      <c r="AF38" s="145" t="str">
        <f>IF(t_depenses[[#Headers],[Frais bancaires]]=$D38,$F38,"")</f>
        <v/>
      </c>
    </row>
    <row r="39" spans="1:32" s="17" customFormat="1" ht="16">
      <c r="A39" s="101">
        <v>44046</v>
      </c>
      <c r="B39" s="152"/>
      <c r="C39" s="152"/>
      <c r="D39" s="160" t="s">
        <v>94</v>
      </c>
      <c r="E39" s="154"/>
      <c r="F39" s="35"/>
      <c r="G39" s="156"/>
      <c r="H39" s="157">
        <f t="shared" si="3"/>
        <v>0</v>
      </c>
      <c r="I39" s="144" t="str">
        <f t="shared" si="1"/>
        <v/>
      </c>
      <c r="J39" s="158" t="str">
        <f>IF(t_depenses[[#Headers],[Matières premières]]=$D39,$F39,"")</f>
        <v/>
      </c>
      <c r="K39" s="158">
        <f>IF(t_depenses[[#Headers],[Fournitures couture]]=$D39,$F39,"")</f>
        <v>0</v>
      </c>
      <c r="L39" s="158" t="str">
        <f>IF(t_depenses[[#Headers],[Sous-traitance]]=$D39,$F39,"")</f>
        <v/>
      </c>
      <c r="M39" s="158" t="str">
        <f>IF(t_depenses[[#Headers],[Energie : eau, électricité, chauffage]]=$D39,$F39,"")</f>
        <v/>
      </c>
      <c r="N39" s="158" t="str">
        <f>IF(t_depenses[[#Headers],[Mobilier d''expo]]=$D39,$F39,"")</f>
        <v/>
      </c>
      <c r="O39" s="158" t="str">
        <f>IF(t_depenses[[#Headers],[Fournitures, petit outillage]]=$D39,$F39,"")</f>
        <v/>
      </c>
      <c r="P39" s="158" t="str">
        <f>IF(t_depenses[[#Headers],[Fournitures administratives (bureau)]]=$D39,$F39,"")</f>
        <v/>
      </c>
      <c r="Q39" s="158" t="str">
        <f>IF(t_depenses[[#Headers],[Emballage et conditionnement (cartons, étiquettes…)]]=$D39,$F39,"")</f>
        <v/>
      </c>
      <c r="R39" s="158" t="str">
        <f>IF(t_depenses[[#Headers],[Loyers et charges locatives ]]=$D39,$F39,"")</f>
        <v/>
      </c>
      <c r="S39" s="158" t="str">
        <f>IF(t_depenses[[#Headers],[Assurances]]=$D39,$F39,"")</f>
        <v/>
      </c>
      <c r="T39" s="158" t="str">
        <f>IF(t_depenses[[#Headers],[Entretien (locaux, matériels)]]=$D39,$F39,"")</f>
        <v/>
      </c>
      <c r="U39" s="158" t="str">
        <f>IF(t_depenses[[#Headers],[Frais de site Internet]]=$D39,$F39,"")</f>
        <v/>
      </c>
      <c r="V39" s="158" t="str">
        <f>IF(t_depenses[[#Headers],[Frais postaux, téléphone, Internet]]=$D39,$F39,"")</f>
        <v/>
      </c>
      <c r="W39" s="158" t="str">
        <f>IF(t_depenses[[#Headers],[Communication]]=$D39,$F39,"")</f>
        <v/>
      </c>
      <c r="X39" s="158" t="str">
        <f>IF(t_depenses[[#Headers],[Formation]]=$D39,$F39,"")</f>
        <v/>
      </c>
      <c r="Y39" s="158" t="str">
        <f>IF(t_depenses[[#Headers],[Déplacements, réception]]=$D39,$F39,"")</f>
        <v/>
      </c>
      <c r="Z39" s="158" t="str">
        <f>IF(t_depenses[[#Headers],[Expo, frais de participation aux salons]]=$D39,$F39,"")</f>
        <v/>
      </c>
      <c r="AA39" s="158" t="str">
        <f>IF(t_depenses[[#Headers],[Retraite complémentaire]]=$D39,$F39,"")</f>
        <v/>
      </c>
      <c r="AB39" s="158" t="str">
        <f>IF(t_depenses[[#Headers],[Cotisations (adhésions)]]=$D39,$F39,"")</f>
        <v/>
      </c>
      <c r="AC39" s="158" t="str">
        <f>IF(t_depenses[[#Headers],[Impôts et taxes]]=$D39,$F39,"")</f>
        <v/>
      </c>
      <c r="AD39" s="158" t="str">
        <f>IF(t_depenses[[#Headers],[Rémunération du dirigeant]]=$D39,$F39,"")</f>
        <v/>
      </c>
      <c r="AE39" s="158" t="str">
        <f>IF(t_depenses[[#Headers],[Charges sociales de l''exploitant (URSSAF, CFE…)]]=$D39,$F39,"")</f>
        <v/>
      </c>
      <c r="AF39" s="145" t="str">
        <f>IF(t_depenses[[#Headers],[Frais bancaires]]=$D39,$F39,"")</f>
        <v/>
      </c>
    </row>
    <row r="40" spans="1:32" s="17" customFormat="1" ht="16">
      <c r="A40" s="101">
        <v>44053</v>
      </c>
      <c r="B40" s="152"/>
      <c r="C40" s="152"/>
      <c r="D40" s="159" t="s">
        <v>103</v>
      </c>
      <c r="E40" s="154"/>
      <c r="F40" s="35"/>
      <c r="G40" s="156"/>
      <c r="H40" s="157">
        <f t="shared" si="3"/>
        <v>0</v>
      </c>
      <c r="I40" s="144" t="str">
        <f t="shared" si="1"/>
        <v/>
      </c>
      <c r="J40" s="158" t="str">
        <f>IF(t_depenses[[#Headers],[Matières premières]]=$D40,$F40,"")</f>
        <v/>
      </c>
      <c r="K40" s="158" t="str">
        <f>IF(t_depenses[[#Headers],[Fournitures couture]]=$D40,$F40,"")</f>
        <v/>
      </c>
      <c r="L40" s="158" t="str">
        <f>IF(t_depenses[[#Headers],[Sous-traitance]]=$D40,$F40,"")</f>
        <v/>
      </c>
      <c r="M40" s="158" t="str">
        <f>IF(t_depenses[[#Headers],[Energie : eau, électricité, chauffage]]=$D40,$F40,"")</f>
        <v/>
      </c>
      <c r="N40" s="158" t="str">
        <f>IF(t_depenses[[#Headers],[Mobilier d''expo]]=$D40,$F40,"")</f>
        <v/>
      </c>
      <c r="O40" s="158" t="str">
        <f>IF(t_depenses[[#Headers],[Fournitures, petit outillage]]=$D40,$F40,"")</f>
        <v/>
      </c>
      <c r="P40" s="158" t="str">
        <f>IF(t_depenses[[#Headers],[Fournitures administratives (bureau)]]=$D40,$F40,"")</f>
        <v/>
      </c>
      <c r="Q40" s="158" t="str">
        <f>IF(t_depenses[[#Headers],[Emballage et conditionnement (cartons, étiquettes…)]]=$D40,$F40,"")</f>
        <v/>
      </c>
      <c r="R40" s="158">
        <f>IF(t_depenses[[#Headers],[Loyers et charges locatives ]]=$D40,$F40,"")</f>
        <v>0</v>
      </c>
      <c r="S40" s="158" t="str">
        <f>IF(t_depenses[[#Headers],[Assurances]]=$D40,$F40,"")</f>
        <v/>
      </c>
      <c r="T40" s="158" t="str">
        <f>IF(t_depenses[[#Headers],[Entretien (locaux, matériels)]]=$D40,$F40,"")</f>
        <v/>
      </c>
      <c r="U40" s="158" t="str">
        <f>IF(t_depenses[[#Headers],[Frais de site Internet]]=$D40,$F40,"")</f>
        <v/>
      </c>
      <c r="V40" s="158" t="str">
        <f>IF(t_depenses[[#Headers],[Frais postaux, téléphone, Internet]]=$D40,$F40,"")</f>
        <v/>
      </c>
      <c r="W40" s="158" t="str">
        <f>IF(t_depenses[[#Headers],[Communication]]=$D40,$F40,"")</f>
        <v/>
      </c>
      <c r="X40" s="158" t="str">
        <f>IF(t_depenses[[#Headers],[Formation]]=$D40,$F40,"")</f>
        <v/>
      </c>
      <c r="Y40" s="158" t="str">
        <f>IF(t_depenses[[#Headers],[Déplacements, réception]]=$D40,$F40,"")</f>
        <v/>
      </c>
      <c r="Z40" s="158" t="str">
        <f>IF(t_depenses[[#Headers],[Expo, frais de participation aux salons]]=$D40,$F40,"")</f>
        <v/>
      </c>
      <c r="AA40" s="158" t="str">
        <f>IF(t_depenses[[#Headers],[Retraite complémentaire]]=$D40,$F40,"")</f>
        <v/>
      </c>
      <c r="AB40" s="158" t="str">
        <f>IF(t_depenses[[#Headers],[Cotisations (adhésions)]]=$D40,$F40,"")</f>
        <v/>
      </c>
      <c r="AC40" s="158" t="str">
        <f>IF(t_depenses[[#Headers],[Impôts et taxes]]=$D40,$F40,"")</f>
        <v/>
      </c>
      <c r="AD40" s="158" t="str">
        <f>IF(t_depenses[[#Headers],[Rémunération du dirigeant]]=$D40,$F40,"")</f>
        <v/>
      </c>
      <c r="AE40" s="158" t="str">
        <f>IF(t_depenses[[#Headers],[Charges sociales de l''exploitant (URSSAF, CFE…)]]=$D40,$F40,"")</f>
        <v/>
      </c>
      <c r="AF40" s="145" t="str">
        <f>IF(t_depenses[[#Headers],[Frais bancaires]]=$D40,$F40,"")</f>
        <v/>
      </c>
    </row>
    <row r="41" spans="1:32" s="17" customFormat="1" ht="16">
      <c r="A41" s="101">
        <v>44053</v>
      </c>
      <c r="B41" s="152"/>
      <c r="C41" s="152"/>
      <c r="D41" s="160" t="s">
        <v>17</v>
      </c>
      <c r="E41" s="154"/>
      <c r="F41" s="35"/>
      <c r="G41" s="156"/>
      <c r="H41" s="157">
        <f t="shared" si="3"/>
        <v>0</v>
      </c>
      <c r="I41" s="144" t="str">
        <f t="shared" si="1"/>
        <v/>
      </c>
      <c r="J41" s="158" t="str">
        <f>IF(t_depenses[[#Headers],[Matières premières]]=$D41,$F41,"")</f>
        <v/>
      </c>
      <c r="K41" s="158" t="str">
        <f>IF(t_depenses[[#Headers],[Fournitures couture]]=$D41,$F41,"")</f>
        <v/>
      </c>
      <c r="L41" s="158" t="str">
        <f>IF(t_depenses[[#Headers],[Sous-traitance]]=$D41,$F41,"")</f>
        <v/>
      </c>
      <c r="M41" s="158" t="str">
        <f>IF(t_depenses[[#Headers],[Energie : eau, électricité, chauffage]]=$D41,$F41,"")</f>
        <v/>
      </c>
      <c r="N41" s="158" t="str">
        <f>IF(t_depenses[[#Headers],[Mobilier d''expo]]=$D41,$F41,"")</f>
        <v/>
      </c>
      <c r="O41" s="158" t="str">
        <f>IF(t_depenses[[#Headers],[Fournitures, petit outillage]]=$D41,$F41,"")</f>
        <v/>
      </c>
      <c r="P41" s="158" t="str">
        <f>IF(t_depenses[[#Headers],[Fournitures administratives (bureau)]]=$D41,$F41,"")</f>
        <v/>
      </c>
      <c r="Q41" s="158" t="str">
        <f>IF(t_depenses[[#Headers],[Emballage et conditionnement (cartons, étiquettes…)]]=$D41,$F41,"")</f>
        <v/>
      </c>
      <c r="R41" s="158" t="str">
        <f>IF(t_depenses[[#Headers],[Loyers et charges locatives ]]=$D41,$F41,"")</f>
        <v/>
      </c>
      <c r="S41" s="158">
        <f>IF(t_depenses[[#Headers],[Assurances]]=$D41,$F41,"")</f>
        <v>0</v>
      </c>
      <c r="T41" s="158" t="str">
        <f>IF(t_depenses[[#Headers],[Entretien (locaux, matériels)]]=$D41,$F41,"")</f>
        <v/>
      </c>
      <c r="U41" s="158" t="str">
        <f>IF(t_depenses[[#Headers],[Frais de site Internet]]=$D41,$F41,"")</f>
        <v/>
      </c>
      <c r="V41" s="158" t="str">
        <f>IF(t_depenses[[#Headers],[Frais postaux, téléphone, Internet]]=$D41,$F41,"")</f>
        <v/>
      </c>
      <c r="W41" s="158" t="str">
        <f>IF(t_depenses[[#Headers],[Communication]]=$D41,$F41,"")</f>
        <v/>
      </c>
      <c r="X41" s="158" t="str">
        <f>IF(t_depenses[[#Headers],[Formation]]=$D41,$F41,"")</f>
        <v/>
      </c>
      <c r="Y41" s="158" t="str">
        <f>IF(t_depenses[[#Headers],[Déplacements, réception]]=$D41,$F41,"")</f>
        <v/>
      </c>
      <c r="Z41" s="158" t="str">
        <f>IF(t_depenses[[#Headers],[Expo, frais de participation aux salons]]=$D41,$F41,"")</f>
        <v/>
      </c>
      <c r="AA41" s="158" t="str">
        <f>IF(t_depenses[[#Headers],[Retraite complémentaire]]=$D41,$F41,"")</f>
        <v/>
      </c>
      <c r="AB41" s="158" t="str">
        <f>IF(t_depenses[[#Headers],[Cotisations (adhésions)]]=$D41,$F41,"")</f>
        <v/>
      </c>
      <c r="AC41" s="158" t="str">
        <f>IF(t_depenses[[#Headers],[Impôts et taxes]]=$D41,$F41,"")</f>
        <v/>
      </c>
      <c r="AD41" s="158" t="str">
        <f>IF(t_depenses[[#Headers],[Rémunération du dirigeant]]=$D41,$F41,"")</f>
        <v/>
      </c>
      <c r="AE41" s="158" t="str">
        <f>IF(t_depenses[[#Headers],[Charges sociales de l''exploitant (URSSAF, CFE…)]]=$D41,$F41,"")</f>
        <v/>
      </c>
      <c r="AF41" s="145" t="str">
        <f>IF(t_depenses[[#Headers],[Frais bancaires]]=$D41,$F41,"")</f>
        <v/>
      </c>
    </row>
    <row r="42" spans="1:32" s="17" customFormat="1" ht="16">
      <c r="A42" s="101">
        <v>44044</v>
      </c>
      <c r="B42" s="152"/>
      <c r="C42" s="152"/>
      <c r="D42" s="159" t="s">
        <v>15</v>
      </c>
      <c r="E42" s="154"/>
      <c r="F42" s="35"/>
      <c r="G42" s="156"/>
      <c r="H42" s="157">
        <f t="shared" si="3"/>
        <v>0</v>
      </c>
      <c r="I42" s="144" t="str">
        <f t="shared" si="1"/>
        <v/>
      </c>
      <c r="J42" s="158">
        <f>IF(t_depenses[[#Headers],[Matières premières]]=$D42,$F42,"")</f>
        <v>0</v>
      </c>
      <c r="K42" s="158" t="str">
        <f>IF(t_depenses[[#Headers],[Fournitures couture]]=$D42,$F42,"")</f>
        <v/>
      </c>
      <c r="L42" s="158" t="str">
        <f>IF(t_depenses[[#Headers],[Sous-traitance]]=$D42,$F42,"")</f>
        <v/>
      </c>
      <c r="M42" s="158" t="str">
        <f>IF(t_depenses[[#Headers],[Energie : eau, électricité, chauffage]]=$D42,$F42,"")</f>
        <v/>
      </c>
      <c r="N42" s="158" t="str">
        <f>IF(t_depenses[[#Headers],[Mobilier d''expo]]=$D42,$F42,"")</f>
        <v/>
      </c>
      <c r="O42" s="158" t="str">
        <f>IF(t_depenses[[#Headers],[Fournitures, petit outillage]]=$D42,$F42,"")</f>
        <v/>
      </c>
      <c r="P42" s="158" t="str">
        <f>IF(t_depenses[[#Headers],[Fournitures administratives (bureau)]]=$D42,$F42,"")</f>
        <v/>
      </c>
      <c r="Q42" s="158" t="str">
        <f>IF(t_depenses[[#Headers],[Emballage et conditionnement (cartons, étiquettes…)]]=$D42,$F42,"")</f>
        <v/>
      </c>
      <c r="R42" s="158" t="str">
        <f>IF(t_depenses[[#Headers],[Loyers et charges locatives ]]=$D42,$F42,"")</f>
        <v/>
      </c>
      <c r="S42" s="158" t="str">
        <f>IF(t_depenses[[#Headers],[Assurances]]=$D42,$F42,"")</f>
        <v/>
      </c>
      <c r="T42" s="158" t="str">
        <f>IF(t_depenses[[#Headers],[Entretien (locaux, matériels)]]=$D42,$F42,"")</f>
        <v/>
      </c>
      <c r="U42" s="158" t="str">
        <f>IF(t_depenses[[#Headers],[Frais de site Internet]]=$D42,$F42,"")</f>
        <v/>
      </c>
      <c r="V42" s="158" t="str">
        <f>IF(t_depenses[[#Headers],[Frais postaux, téléphone, Internet]]=$D42,$F42,"")</f>
        <v/>
      </c>
      <c r="W42" s="158" t="str">
        <f>IF(t_depenses[[#Headers],[Communication]]=$D42,$F42,"")</f>
        <v/>
      </c>
      <c r="X42" s="158" t="str">
        <f>IF(t_depenses[[#Headers],[Formation]]=$D42,$F42,"")</f>
        <v/>
      </c>
      <c r="Y42" s="158" t="str">
        <f>IF(t_depenses[[#Headers],[Déplacements, réception]]=$D42,$F42,"")</f>
        <v/>
      </c>
      <c r="Z42" s="158" t="str">
        <f>IF(t_depenses[[#Headers],[Expo, frais de participation aux salons]]=$D42,$F42,"")</f>
        <v/>
      </c>
      <c r="AA42" s="158" t="str">
        <f>IF(t_depenses[[#Headers],[Retraite complémentaire]]=$D42,$F42,"")</f>
        <v/>
      </c>
      <c r="AB42" s="158" t="str">
        <f>IF(t_depenses[[#Headers],[Cotisations (adhésions)]]=$D42,$F42,"")</f>
        <v/>
      </c>
      <c r="AC42" s="158" t="str">
        <f>IF(t_depenses[[#Headers],[Impôts et taxes]]=$D42,$F42,"")</f>
        <v/>
      </c>
      <c r="AD42" s="158" t="str">
        <f>IF(t_depenses[[#Headers],[Rémunération du dirigeant]]=$D42,$F42,"")</f>
        <v/>
      </c>
      <c r="AE42" s="158" t="str">
        <f>IF(t_depenses[[#Headers],[Charges sociales de l''exploitant (URSSAF, CFE…)]]=$D42,$F42,"")</f>
        <v/>
      </c>
      <c r="AF42" s="145" t="str">
        <f>IF(t_depenses[[#Headers],[Frais bancaires]]=$D42,$F42,"")</f>
        <v/>
      </c>
    </row>
    <row r="43" spans="1:32" s="17" customFormat="1" ht="16">
      <c r="A43" s="101">
        <v>44068</v>
      </c>
      <c r="B43" s="152"/>
      <c r="C43" s="152"/>
      <c r="D43" s="159" t="s">
        <v>94</v>
      </c>
      <c r="E43" s="154"/>
      <c r="F43" s="35">
        <v>45</v>
      </c>
      <c r="G43" s="156"/>
      <c r="H43" s="157">
        <f t="shared" si="3"/>
        <v>45</v>
      </c>
      <c r="I43" s="144" t="str">
        <f t="shared" si="1"/>
        <v/>
      </c>
      <c r="J43" s="158" t="str">
        <f>IF(t_depenses[[#Headers],[Matières premières]]=$D43,$F43,"")</f>
        <v/>
      </c>
      <c r="K43" s="158">
        <f>IF(t_depenses[[#Headers],[Fournitures couture]]=$D43,$F43,"")</f>
        <v>45</v>
      </c>
      <c r="L43" s="158" t="str">
        <f>IF(t_depenses[[#Headers],[Sous-traitance]]=$D43,$F43,"")</f>
        <v/>
      </c>
      <c r="M43" s="158" t="str">
        <f>IF(t_depenses[[#Headers],[Energie : eau, électricité, chauffage]]=$D43,$F43,"")</f>
        <v/>
      </c>
      <c r="N43" s="158" t="str">
        <f>IF(t_depenses[[#Headers],[Mobilier d''expo]]=$D43,$F43,"")</f>
        <v/>
      </c>
      <c r="O43" s="158" t="str">
        <f>IF(t_depenses[[#Headers],[Fournitures, petit outillage]]=$D43,$F43,"")</f>
        <v/>
      </c>
      <c r="P43" s="158" t="str">
        <f>IF(t_depenses[[#Headers],[Fournitures administratives (bureau)]]=$D43,$F43,"")</f>
        <v/>
      </c>
      <c r="Q43" s="158" t="str">
        <f>IF(t_depenses[[#Headers],[Emballage et conditionnement (cartons, étiquettes…)]]=$D43,$F43,"")</f>
        <v/>
      </c>
      <c r="R43" s="158" t="str">
        <f>IF(t_depenses[[#Headers],[Loyers et charges locatives ]]=$D43,$F43,"")</f>
        <v/>
      </c>
      <c r="S43" s="158" t="str">
        <f>IF(t_depenses[[#Headers],[Assurances]]=$D43,$F43,"")</f>
        <v/>
      </c>
      <c r="T43" s="158" t="str">
        <f>IF(t_depenses[[#Headers],[Entretien (locaux, matériels)]]=$D43,$F43,"")</f>
        <v/>
      </c>
      <c r="U43" s="158" t="str">
        <f>IF(t_depenses[[#Headers],[Frais de site Internet]]=$D43,$F43,"")</f>
        <v/>
      </c>
      <c r="V43" s="158" t="str">
        <f>IF(t_depenses[[#Headers],[Frais postaux, téléphone, Internet]]=$D43,$F43,"")</f>
        <v/>
      </c>
      <c r="W43" s="158" t="str">
        <f>IF(t_depenses[[#Headers],[Communication]]=$D43,$F43,"")</f>
        <v/>
      </c>
      <c r="X43" s="158" t="str">
        <f>IF(t_depenses[[#Headers],[Formation]]=$D43,$F43,"")</f>
        <v/>
      </c>
      <c r="Y43" s="158" t="str">
        <f>IF(t_depenses[[#Headers],[Déplacements, réception]]=$D43,$F43,"")</f>
        <v/>
      </c>
      <c r="Z43" s="158" t="str">
        <f>IF(t_depenses[[#Headers],[Expo, frais de participation aux salons]]=$D43,$F43,"")</f>
        <v/>
      </c>
      <c r="AA43" s="158" t="str">
        <f>IF(t_depenses[[#Headers],[Retraite complémentaire]]=$D43,$F43,"")</f>
        <v/>
      </c>
      <c r="AB43" s="158" t="str">
        <f>IF(t_depenses[[#Headers],[Cotisations (adhésions)]]=$D43,$F43,"")</f>
        <v/>
      </c>
      <c r="AC43" s="158" t="str">
        <f>IF(t_depenses[[#Headers],[Impôts et taxes]]=$D43,$F43,"")</f>
        <v/>
      </c>
      <c r="AD43" s="158" t="str">
        <f>IF(t_depenses[[#Headers],[Rémunération du dirigeant]]=$D43,$F43,"")</f>
        <v/>
      </c>
      <c r="AE43" s="158" t="str">
        <f>IF(t_depenses[[#Headers],[Charges sociales de l''exploitant (URSSAF, CFE…)]]=$D43,$F43,"")</f>
        <v/>
      </c>
      <c r="AF43" s="145" t="str">
        <f>IF(t_depenses[[#Headers],[Frais bancaires]]=$D43,$F43,"")</f>
        <v/>
      </c>
    </row>
    <row r="44" spans="1:32" s="17" customFormat="1" ht="16">
      <c r="A44" s="101">
        <v>44078</v>
      </c>
      <c r="B44" s="152"/>
      <c r="C44" s="152"/>
      <c r="D44" s="160" t="s">
        <v>94</v>
      </c>
      <c r="E44" s="154"/>
      <c r="F44" s="35">
        <v>13</v>
      </c>
      <c r="G44" s="156"/>
      <c r="H44" s="157">
        <f t="shared" si="3"/>
        <v>13</v>
      </c>
      <c r="I44" s="144" t="str">
        <f t="shared" si="1"/>
        <v/>
      </c>
      <c r="J44" s="158" t="str">
        <f>IF(t_depenses[[#Headers],[Matières premières]]=$D44,$F44,"")</f>
        <v/>
      </c>
      <c r="K44" s="158">
        <f>IF(t_depenses[[#Headers],[Fournitures couture]]=$D44,$F44,"")</f>
        <v>13</v>
      </c>
      <c r="L44" s="158" t="str">
        <f>IF(t_depenses[[#Headers],[Sous-traitance]]=$D44,$F44,"")</f>
        <v/>
      </c>
      <c r="M44" s="158" t="str">
        <f>IF(t_depenses[[#Headers],[Energie : eau, électricité, chauffage]]=$D44,$F44,"")</f>
        <v/>
      </c>
      <c r="N44" s="158" t="str">
        <f>IF(t_depenses[[#Headers],[Mobilier d''expo]]=$D44,$F44,"")</f>
        <v/>
      </c>
      <c r="O44" s="158" t="str">
        <f>IF(t_depenses[[#Headers],[Fournitures, petit outillage]]=$D44,$F44,"")</f>
        <v/>
      </c>
      <c r="P44" s="158" t="str">
        <f>IF(t_depenses[[#Headers],[Fournitures administratives (bureau)]]=$D44,$F44,"")</f>
        <v/>
      </c>
      <c r="Q44" s="158" t="str">
        <f>IF(t_depenses[[#Headers],[Emballage et conditionnement (cartons, étiquettes…)]]=$D44,$F44,"")</f>
        <v/>
      </c>
      <c r="R44" s="158" t="str">
        <f>IF(t_depenses[[#Headers],[Loyers et charges locatives ]]=$D44,$F44,"")</f>
        <v/>
      </c>
      <c r="S44" s="158" t="str">
        <f>IF(t_depenses[[#Headers],[Assurances]]=$D44,$F44,"")</f>
        <v/>
      </c>
      <c r="T44" s="158" t="str">
        <f>IF(t_depenses[[#Headers],[Entretien (locaux, matériels)]]=$D44,$F44,"")</f>
        <v/>
      </c>
      <c r="U44" s="158" t="str">
        <f>IF(t_depenses[[#Headers],[Frais de site Internet]]=$D44,$F44,"")</f>
        <v/>
      </c>
      <c r="V44" s="158" t="str">
        <f>IF(t_depenses[[#Headers],[Frais postaux, téléphone, Internet]]=$D44,$F44,"")</f>
        <v/>
      </c>
      <c r="W44" s="158" t="str">
        <f>IF(t_depenses[[#Headers],[Communication]]=$D44,$F44,"")</f>
        <v/>
      </c>
      <c r="X44" s="158" t="str">
        <f>IF(t_depenses[[#Headers],[Formation]]=$D44,$F44,"")</f>
        <v/>
      </c>
      <c r="Y44" s="158" t="str">
        <f>IF(t_depenses[[#Headers],[Déplacements, réception]]=$D44,$F44,"")</f>
        <v/>
      </c>
      <c r="Z44" s="158" t="str">
        <f>IF(t_depenses[[#Headers],[Expo, frais de participation aux salons]]=$D44,$F44,"")</f>
        <v/>
      </c>
      <c r="AA44" s="158" t="str">
        <f>IF(t_depenses[[#Headers],[Retraite complémentaire]]=$D44,$F44,"")</f>
        <v/>
      </c>
      <c r="AB44" s="158" t="str">
        <f>IF(t_depenses[[#Headers],[Cotisations (adhésions)]]=$D44,$F44,"")</f>
        <v/>
      </c>
      <c r="AC44" s="158" t="str">
        <f>IF(t_depenses[[#Headers],[Impôts et taxes]]=$D44,$F44,"")</f>
        <v/>
      </c>
      <c r="AD44" s="158" t="str">
        <f>IF(t_depenses[[#Headers],[Rémunération du dirigeant]]=$D44,$F44,"")</f>
        <v/>
      </c>
      <c r="AE44" s="158" t="str">
        <f>IF(t_depenses[[#Headers],[Charges sociales de l''exploitant (URSSAF, CFE…)]]=$D44,$F44,"")</f>
        <v/>
      </c>
      <c r="AF44" s="145" t="str">
        <f>IF(t_depenses[[#Headers],[Frais bancaires]]=$D44,$F44,"")</f>
        <v/>
      </c>
    </row>
    <row r="45" spans="1:32" s="17" customFormat="1" ht="16">
      <c r="A45" s="101">
        <v>44078</v>
      </c>
      <c r="B45" s="152"/>
      <c r="C45" s="152"/>
      <c r="D45" s="159" t="s">
        <v>103</v>
      </c>
      <c r="E45" s="154"/>
      <c r="F45" s="35">
        <v>93</v>
      </c>
      <c r="G45" s="156"/>
      <c r="H45" s="157">
        <f t="shared" si="3"/>
        <v>93</v>
      </c>
      <c r="I45" s="144" t="str">
        <f t="shared" si="1"/>
        <v/>
      </c>
      <c r="J45" s="158" t="str">
        <f>IF(t_depenses[[#Headers],[Matières premières]]=$D45,$F45,"")</f>
        <v/>
      </c>
      <c r="K45" s="158" t="str">
        <f>IF(t_depenses[[#Headers],[Fournitures couture]]=$D45,$F45,"")</f>
        <v/>
      </c>
      <c r="L45" s="158" t="str">
        <f>IF(t_depenses[[#Headers],[Sous-traitance]]=$D45,$F45,"")</f>
        <v/>
      </c>
      <c r="M45" s="158" t="str">
        <f>IF(t_depenses[[#Headers],[Energie : eau, électricité, chauffage]]=$D45,$F45,"")</f>
        <v/>
      </c>
      <c r="N45" s="158" t="str">
        <f>IF(t_depenses[[#Headers],[Mobilier d''expo]]=$D45,$F45,"")</f>
        <v/>
      </c>
      <c r="O45" s="158" t="str">
        <f>IF(t_depenses[[#Headers],[Fournitures, petit outillage]]=$D45,$F45,"")</f>
        <v/>
      </c>
      <c r="P45" s="158" t="str">
        <f>IF(t_depenses[[#Headers],[Fournitures administratives (bureau)]]=$D45,$F45,"")</f>
        <v/>
      </c>
      <c r="Q45" s="158" t="str">
        <f>IF(t_depenses[[#Headers],[Emballage et conditionnement (cartons, étiquettes…)]]=$D45,$F45,"")</f>
        <v/>
      </c>
      <c r="R45" s="158">
        <f>IF(t_depenses[[#Headers],[Loyers et charges locatives ]]=$D45,$F45,"")</f>
        <v>93</v>
      </c>
      <c r="S45" s="158" t="str">
        <f>IF(t_depenses[[#Headers],[Assurances]]=$D45,$F45,"")</f>
        <v/>
      </c>
      <c r="T45" s="158" t="str">
        <f>IF(t_depenses[[#Headers],[Entretien (locaux, matériels)]]=$D45,$F45,"")</f>
        <v/>
      </c>
      <c r="U45" s="158" t="str">
        <f>IF(t_depenses[[#Headers],[Frais de site Internet]]=$D45,$F45,"")</f>
        <v/>
      </c>
      <c r="V45" s="158" t="str">
        <f>IF(t_depenses[[#Headers],[Frais postaux, téléphone, Internet]]=$D45,$F45,"")</f>
        <v/>
      </c>
      <c r="W45" s="158" t="str">
        <f>IF(t_depenses[[#Headers],[Communication]]=$D45,$F45,"")</f>
        <v/>
      </c>
      <c r="X45" s="158" t="str">
        <f>IF(t_depenses[[#Headers],[Formation]]=$D45,$F45,"")</f>
        <v/>
      </c>
      <c r="Y45" s="158" t="str">
        <f>IF(t_depenses[[#Headers],[Déplacements, réception]]=$D45,$F45,"")</f>
        <v/>
      </c>
      <c r="Z45" s="158" t="str">
        <f>IF(t_depenses[[#Headers],[Expo, frais de participation aux salons]]=$D45,$F45,"")</f>
        <v/>
      </c>
      <c r="AA45" s="158" t="str">
        <f>IF(t_depenses[[#Headers],[Retraite complémentaire]]=$D45,$F45,"")</f>
        <v/>
      </c>
      <c r="AB45" s="158" t="str">
        <f>IF(t_depenses[[#Headers],[Cotisations (adhésions)]]=$D45,$F45,"")</f>
        <v/>
      </c>
      <c r="AC45" s="158" t="str">
        <f>IF(t_depenses[[#Headers],[Impôts et taxes]]=$D45,$F45,"")</f>
        <v/>
      </c>
      <c r="AD45" s="158" t="str">
        <f>IF(t_depenses[[#Headers],[Rémunération du dirigeant]]=$D45,$F45,"")</f>
        <v/>
      </c>
      <c r="AE45" s="158" t="str">
        <f>IF(t_depenses[[#Headers],[Charges sociales de l''exploitant (URSSAF, CFE…)]]=$D45,$F45,"")</f>
        <v/>
      </c>
      <c r="AF45" s="145" t="str">
        <f>IF(t_depenses[[#Headers],[Frais bancaires]]=$D45,$F45,"")</f>
        <v/>
      </c>
    </row>
    <row r="46" spans="1:32" s="17" customFormat="1" ht="16">
      <c r="A46" s="101">
        <v>44078</v>
      </c>
      <c r="B46" s="152"/>
      <c r="C46" s="152"/>
      <c r="D46" s="160" t="s">
        <v>17</v>
      </c>
      <c r="E46" s="154"/>
      <c r="F46" s="35">
        <v>55</v>
      </c>
      <c r="G46" s="156"/>
      <c r="H46" s="157">
        <f t="shared" si="3"/>
        <v>55</v>
      </c>
      <c r="I46" s="144" t="str">
        <f t="shared" si="1"/>
        <v/>
      </c>
      <c r="J46" s="158" t="str">
        <f>IF(t_depenses[[#Headers],[Matières premières]]=$D46,$F46,"")</f>
        <v/>
      </c>
      <c r="K46" s="158" t="str">
        <f>IF(t_depenses[[#Headers],[Fournitures couture]]=$D46,$F46,"")</f>
        <v/>
      </c>
      <c r="L46" s="158" t="str">
        <f>IF(t_depenses[[#Headers],[Sous-traitance]]=$D46,$F46,"")</f>
        <v/>
      </c>
      <c r="M46" s="158" t="str">
        <f>IF(t_depenses[[#Headers],[Energie : eau, électricité, chauffage]]=$D46,$F46,"")</f>
        <v/>
      </c>
      <c r="N46" s="158" t="str">
        <f>IF(t_depenses[[#Headers],[Mobilier d''expo]]=$D46,$F46,"")</f>
        <v/>
      </c>
      <c r="O46" s="158" t="str">
        <f>IF(t_depenses[[#Headers],[Fournitures, petit outillage]]=$D46,$F46,"")</f>
        <v/>
      </c>
      <c r="P46" s="158" t="str">
        <f>IF(t_depenses[[#Headers],[Fournitures administratives (bureau)]]=$D46,$F46,"")</f>
        <v/>
      </c>
      <c r="Q46" s="158" t="str">
        <f>IF(t_depenses[[#Headers],[Emballage et conditionnement (cartons, étiquettes…)]]=$D46,$F46,"")</f>
        <v/>
      </c>
      <c r="R46" s="158" t="str">
        <f>IF(t_depenses[[#Headers],[Loyers et charges locatives ]]=$D46,$F46,"")</f>
        <v/>
      </c>
      <c r="S46" s="158">
        <f>IF(t_depenses[[#Headers],[Assurances]]=$D46,$F46,"")</f>
        <v>55</v>
      </c>
      <c r="T46" s="158" t="str">
        <f>IF(t_depenses[[#Headers],[Entretien (locaux, matériels)]]=$D46,$F46,"")</f>
        <v/>
      </c>
      <c r="U46" s="158" t="str">
        <f>IF(t_depenses[[#Headers],[Frais de site Internet]]=$D46,$F46,"")</f>
        <v/>
      </c>
      <c r="V46" s="158" t="str">
        <f>IF(t_depenses[[#Headers],[Frais postaux, téléphone, Internet]]=$D46,$F46,"")</f>
        <v/>
      </c>
      <c r="W46" s="158" t="str">
        <f>IF(t_depenses[[#Headers],[Communication]]=$D46,$F46,"")</f>
        <v/>
      </c>
      <c r="X46" s="158" t="str">
        <f>IF(t_depenses[[#Headers],[Formation]]=$D46,$F46,"")</f>
        <v/>
      </c>
      <c r="Y46" s="158" t="str">
        <f>IF(t_depenses[[#Headers],[Déplacements, réception]]=$D46,$F46,"")</f>
        <v/>
      </c>
      <c r="Z46" s="158" t="str">
        <f>IF(t_depenses[[#Headers],[Expo, frais de participation aux salons]]=$D46,$F46,"")</f>
        <v/>
      </c>
      <c r="AA46" s="158" t="str">
        <f>IF(t_depenses[[#Headers],[Retraite complémentaire]]=$D46,$F46,"")</f>
        <v/>
      </c>
      <c r="AB46" s="158" t="str">
        <f>IF(t_depenses[[#Headers],[Cotisations (adhésions)]]=$D46,$F46,"")</f>
        <v/>
      </c>
      <c r="AC46" s="158" t="str">
        <f>IF(t_depenses[[#Headers],[Impôts et taxes]]=$D46,$F46,"")</f>
        <v/>
      </c>
      <c r="AD46" s="158" t="str">
        <f>IF(t_depenses[[#Headers],[Rémunération du dirigeant]]=$D46,$F46,"")</f>
        <v/>
      </c>
      <c r="AE46" s="158" t="str">
        <f>IF(t_depenses[[#Headers],[Charges sociales de l''exploitant (URSSAF, CFE…)]]=$D46,$F46,"")</f>
        <v/>
      </c>
      <c r="AF46" s="145" t="str">
        <f>IF(t_depenses[[#Headers],[Frais bancaires]]=$D46,$F46,"")</f>
        <v/>
      </c>
    </row>
    <row r="47" spans="1:32" s="17" customFormat="1" ht="16">
      <c r="A47" s="101">
        <v>44078</v>
      </c>
      <c r="B47" s="152"/>
      <c r="C47" s="152"/>
      <c r="D47" s="160" t="s">
        <v>99</v>
      </c>
      <c r="E47" s="154"/>
      <c r="F47" s="35">
        <v>13</v>
      </c>
      <c r="G47" s="156"/>
      <c r="H47" s="157">
        <f t="shared" si="3"/>
        <v>13</v>
      </c>
      <c r="I47" s="144" t="str">
        <f t="shared" si="1"/>
        <v/>
      </c>
      <c r="J47" s="158" t="str">
        <f>IF(t_depenses[[#Headers],[Matières premières]]=$D47,$F47,"")</f>
        <v/>
      </c>
      <c r="K47" s="158" t="str">
        <f>IF(t_depenses[[#Headers],[Fournitures couture]]=$D47,$F47,"")</f>
        <v/>
      </c>
      <c r="L47" s="158" t="str">
        <f>IF(t_depenses[[#Headers],[Sous-traitance]]=$D47,$F47,"")</f>
        <v/>
      </c>
      <c r="M47" s="158" t="str">
        <f>IF(t_depenses[[#Headers],[Energie : eau, électricité, chauffage]]=$D47,$F47,"")</f>
        <v/>
      </c>
      <c r="N47" s="158">
        <f>IF(t_depenses[[#Headers],[Mobilier d''expo]]=$D47,$F47,"")</f>
        <v>13</v>
      </c>
      <c r="O47" s="158" t="str">
        <f>IF(t_depenses[[#Headers],[Fournitures, petit outillage]]=$D47,$F47,"")</f>
        <v/>
      </c>
      <c r="P47" s="158" t="str">
        <f>IF(t_depenses[[#Headers],[Fournitures administratives (bureau)]]=$D47,$F47,"")</f>
        <v/>
      </c>
      <c r="Q47" s="158" t="str">
        <f>IF(t_depenses[[#Headers],[Emballage et conditionnement (cartons, étiquettes…)]]=$D47,$F47,"")</f>
        <v/>
      </c>
      <c r="R47" s="158" t="str">
        <f>IF(t_depenses[[#Headers],[Loyers et charges locatives ]]=$D47,$F47,"")</f>
        <v/>
      </c>
      <c r="S47" s="158" t="str">
        <f>IF(t_depenses[[#Headers],[Assurances]]=$D47,$F47,"")</f>
        <v/>
      </c>
      <c r="T47" s="158" t="str">
        <f>IF(t_depenses[[#Headers],[Entretien (locaux, matériels)]]=$D47,$F47,"")</f>
        <v/>
      </c>
      <c r="U47" s="158" t="str">
        <f>IF(t_depenses[[#Headers],[Frais de site Internet]]=$D47,$F47,"")</f>
        <v/>
      </c>
      <c r="V47" s="158" t="str">
        <f>IF(t_depenses[[#Headers],[Frais postaux, téléphone, Internet]]=$D47,$F47,"")</f>
        <v/>
      </c>
      <c r="W47" s="158" t="str">
        <f>IF(t_depenses[[#Headers],[Communication]]=$D47,$F47,"")</f>
        <v/>
      </c>
      <c r="X47" s="158" t="str">
        <f>IF(t_depenses[[#Headers],[Formation]]=$D47,$F47,"")</f>
        <v/>
      </c>
      <c r="Y47" s="158" t="str">
        <f>IF(t_depenses[[#Headers],[Déplacements, réception]]=$D47,$F47,"")</f>
        <v/>
      </c>
      <c r="Z47" s="158" t="str">
        <f>IF(t_depenses[[#Headers],[Expo, frais de participation aux salons]]=$D47,$F47,"")</f>
        <v/>
      </c>
      <c r="AA47" s="158" t="str">
        <f>IF(t_depenses[[#Headers],[Retraite complémentaire]]=$D47,$F47,"")</f>
        <v/>
      </c>
      <c r="AB47" s="158" t="str">
        <f>IF(t_depenses[[#Headers],[Cotisations (adhésions)]]=$D47,$F47,"")</f>
        <v/>
      </c>
      <c r="AC47" s="158" t="str">
        <f>IF(t_depenses[[#Headers],[Impôts et taxes]]=$D47,$F47,"")</f>
        <v/>
      </c>
      <c r="AD47" s="158" t="str">
        <f>IF(t_depenses[[#Headers],[Rémunération du dirigeant]]=$D47,$F47,"")</f>
        <v/>
      </c>
      <c r="AE47" s="158" t="str">
        <f>IF(t_depenses[[#Headers],[Charges sociales de l''exploitant (URSSAF, CFE…)]]=$D47,$F47,"")</f>
        <v/>
      </c>
      <c r="AF47" s="145" t="str">
        <f>IF(t_depenses[[#Headers],[Frais bancaires]]=$D47,$F47,"")</f>
        <v/>
      </c>
    </row>
    <row r="48" spans="1:32" s="17" customFormat="1" ht="16">
      <c r="A48" s="101">
        <v>44078</v>
      </c>
      <c r="B48" s="152"/>
      <c r="C48" s="152"/>
      <c r="D48" s="160" t="s">
        <v>16</v>
      </c>
      <c r="E48" s="154"/>
      <c r="F48" s="35">
        <v>13</v>
      </c>
      <c r="G48" s="156"/>
      <c r="H48" s="157">
        <f t="shared" si="3"/>
        <v>13</v>
      </c>
      <c r="I48" s="144" t="str">
        <f t="shared" si="1"/>
        <v/>
      </c>
      <c r="J48" s="158" t="str">
        <f>IF(t_depenses[[#Headers],[Matières premières]]=$D48,$F48,"")</f>
        <v/>
      </c>
      <c r="K48" s="158" t="str">
        <f>IF(t_depenses[[#Headers],[Fournitures couture]]=$D48,$F48,"")</f>
        <v/>
      </c>
      <c r="L48" s="158" t="str">
        <f>IF(t_depenses[[#Headers],[Sous-traitance]]=$D48,$F48,"")</f>
        <v/>
      </c>
      <c r="M48" s="158">
        <f>IF(t_depenses[[#Headers],[Energie : eau, électricité, chauffage]]=$D48,$F48,"")</f>
        <v>13</v>
      </c>
      <c r="N48" s="158" t="str">
        <f>IF(t_depenses[[#Headers],[Mobilier d''expo]]=$D48,$F48,"")</f>
        <v/>
      </c>
      <c r="O48" s="158" t="str">
        <f>IF(t_depenses[[#Headers],[Fournitures, petit outillage]]=$D48,$F48,"")</f>
        <v/>
      </c>
      <c r="P48" s="158" t="str">
        <f>IF(t_depenses[[#Headers],[Fournitures administratives (bureau)]]=$D48,$F48,"")</f>
        <v/>
      </c>
      <c r="Q48" s="158" t="str">
        <f>IF(t_depenses[[#Headers],[Emballage et conditionnement (cartons, étiquettes…)]]=$D48,$F48,"")</f>
        <v/>
      </c>
      <c r="R48" s="158" t="str">
        <f>IF(t_depenses[[#Headers],[Loyers et charges locatives ]]=$D48,$F48,"")</f>
        <v/>
      </c>
      <c r="S48" s="158" t="str">
        <f>IF(t_depenses[[#Headers],[Assurances]]=$D48,$F48,"")</f>
        <v/>
      </c>
      <c r="T48" s="158" t="str">
        <f>IF(t_depenses[[#Headers],[Entretien (locaux, matériels)]]=$D48,$F48,"")</f>
        <v/>
      </c>
      <c r="U48" s="158" t="str">
        <f>IF(t_depenses[[#Headers],[Frais de site Internet]]=$D48,$F48,"")</f>
        <v/>
      </c>
      <c r="V48" s="158" t="str">
        <f>IF(t_depenses[[#Headers],[Frais postaux, téléphone, Internet]]=$D48,$F48,"")</f>
        <v/>
      </c>
      <c r="W48" s="158" t="str">
        <f>IF(t_depenses[[#Headers],[Communication]]=$D48,$F48,"")</f>
        <v/>
      </c>
      <c r="X48" s="158" t="str">
        <f>IF(t_depenses[[#Headers],[Formation]]=$D48,$F48,"")</f>
        <v/>
      </c>
      <c r="Y48" s="158" t="str">
        <f>IF(t_depenses[[#Headers],[Déplacements, réception]]=$D48,$F48,"")</f>
        <v/>
      </c>
      <c r="Z48" s="158" t="str">
        <f>IF(t_depenses[[#Headers],[Expo, frais de participation aux salons]]=$D48,$F48,"")</f>
        <v/>
      </c>
      <c r="AA48" s="158" t="str">
        <f>IF(t_depenses[[#Headers],[Retraite complémentaire]]=$D48,$F48,"")</f>
        <v/>
      </c>
      <c r="AB48" s="158" t="str">
        <f>IF(t_depenses[[#Headers],[Cotisations (adhésions)]]=$D48,$F48,"")</f>
        <v/>
      </c>
      <c r="AC48" s="158" t="str">
        <f>IF(t_depenses[[#Headers],[Impôts et taxes]]=$D48,$F48,"")</f>
        <v/>
      </c>
      <c r="AD48" s="158" t="str">
        <f>IF(t_depenses[[#Headers],[Rémunération du dirigeant]]=$D48,$F48,"")</f>
        <v/>
      </c>
      <c r="AE48" s="158" t="str">
        <f>IF(t_depenses[[#Headers],[Charges sociales de l''exploitant (URSSAF, CFE…)]]=$D48,$F48,"")</f>
        <v/>
      </c>
      <c r="AF48" s="145" t="str">
        <f>IF(t_depenses[[#Headers],[Frais bancaires]]=$D48,$F48,"")</f>
        <v/>
      </c>
    </row>
    <row r="49" spans="1:32" s="17" customFormat="1" ht="16">
      <c r="A49" s="101">
        <v>44078</v>
      </c>
      <c r="B49" s="152"/>
      <c r="C49" s="152"/>
      <c r="D49" s="160" t="s">
        <v>103</v>
      </c>
      <c r="E49" s="154"/>
      <c r="F49" s="35">
        <v>98</v>
      </c>
      <c r="G49" s="156"/>
      <c r="H49" s="157">
        <f t="shared" si="3"/>
        <v>98</v>
      </c>
      <c r="I49" s="144" t="str">
        <f t="shared" si="1"/>
        <v/>
      </c>
      <c r="J49" s="158" t="str">
        <f>IF(t_depenses[[#Headers],[Matières premières]]=$D49,$F49,"")</f>
        <v/>
      </c>
      <c r="K49" s="158" t="str">
        <f>IF(t_depenses[[#Headers],[Fournitures couture]]=$D49,$F49,"")</f>
        <v/>
      </c>
      <c r="L49" s="158" t="str">
        <f>IF(t_depenses[[#Headers],[Sous-traitance]]=$D49,$F49,"")</f>
        <v/>
      </c>
      <c r="M49" s="158" t="str">
        <f>IF(t_depenses[[#Headers],[Energie : eau, électricité, chauffage]]=$D49,$F49,"")</f>
        <v/>
      </c>
      <c r="N49" s="158" t="str">
        <f>IF(t_depenses[[#Headers],[Mobilier d''expo]]=$D49,$F49,"")</f>
        <v/>
      </c>
      <c r="O49" s="158" t="str">
        <f>IF(t_depenses[[#Headers],[Fournitures, petit outillage]]=$D49,$F49,"")</f>
        <v/>
      </c>
      <c r="P49" s="158" t="str">
        <f>IF(t_depenses[[#Headers],[Fournitures administratives (bureau)]]=$D49,$F49,"")</f>
        <v/>
      </c>
      <c r="Q49" s="158" t="str">
        <f>IF(t_depenses[[#Headers],[Emballage et conditionnement (cartons, étiquettes…)]]=$D49,$F49,"")</f>
        <v/>
      </c>
      <c r="R49" s="158">
        <f>IF(t_depenses[[#Headers],[Loyers et charges locatives ]]=$D49,$F49,"")</f>
        <v>98</v>
      </c>
      <c r="S49" s="158" t="str">
        <f>IF(t_depenses[[#Headers],[Assurances]]=$D49,$F49,"")</f>
        <v/>
      </c>
      <c r="T49" s="158" t="str">
        <f>IF(t_depenses[[#Headers],[Entretien (locaux, matériels)]]=$D49,$F49,"")</f>
        <v/>
      </c>
      <c r="U49" s="158" t="str">
        <f>IF(t_depenses[[#Headers],[Frais de site Internet]]=$D49,$F49,"")</f>
        <v/>
      </c>
      <c r="V49" s="158" t="str">
        <f>IF(t_depenses[[#Headers],[Frais postaux, téléphone, Internet]]=$D49,$F49,"")</f>
        <v/>
      </c>
      <c r="W49" s="158" t="str">
        <f>IF(t_depenses[[#Headers],[Communication]]=$D49,$F49,"")</f>
        <v/>
      </c>
      <c r="X49" s="158" t="str">
        <f>IF(t_depenses[[#Headers],[Formation]]=$D49,$F49,"")</f>
        <v/>
      </c>
      <c r="Y49" s="158" t="str">
        <f>IF(t_depenses[[#Headers],[Déplacements, réception]]=$D49,$F49,"")</f>
        <v/>
      </c>
      <c r="Z49" s="158" t="str">
        <f>IF(t_depenses[[#Headers],[Expo, frais de participation aux salons]]=$D49,$F49,"")</f>
        <v/>
      </c>
      <c r="AA49" s="158" t="str">
        <f>IF(t_depenses[[#Headers],[Retraite complémentaire]]=$D49,$F49,"")</f>
        <v/>
      </c>
      <c r="AB49" s="158" t="str">
        <f>IF(t_depenses[[#Headers],[Cotisations (adhésions)]]=$D49,$F49,"")</f>
        <v/>
      </c>
      <c r="AC49" s="158" t="str">
        <f>IF(t_depenses[[#Headers],[Impôts et taxes]]=$D49,$F49,"")</f>
        <v/>
      </c>
      <c r="AD49" s="158" t="str">
        <f>IF(t_depenses[[#Headers],[Rémunération du dirigeant]]=$D49,$F49,"")</f>
        <v/>
      </c>
      <c r="AE49" s="158" t="str">
        <f>IF(t_depenses[[#Headers],[Charges sociales de l''exploitant (URSSAF, CFE…)]]=$D49,$F49,"")</f>
        <v/>
      </c>
      <c r="AF49" s="145" t="str">
        <f>IF(t_depenses[[#Headers],[Frais bancaires]]=$D49,$F49,"")</f>
        <v/>
      </c>
    </row>
    <row r="50" spans="1:32" s="17" customFormat="1" ht="16">
      <c r="A50" s="101">
        <v>44078</v>
      </c>
      <c r="B50" s="152"/>
      <c r="C50" s="152"/>
      <c r="D50" s="160" t="s">
        <v>94</v>
      </c>
      <c r="E50" s="154"/>
      <c r="F50" s="35">
        <v>55</v>
      </c>
      <c r="G50" s="156"/>
      <c r="H50" s="157">
        <f t="shared" si="3"/>
        <v>55</v>
      </c>
      <c r="I50" s="144" t="str">
        <f t="shared" si="1"/>
        <v/>
      </c>
      <c r="J50" s="158" t="str">
        <f>IF(t_depenses[[#Headers],[Matières premières]]=$D50,$F50,"")</f>
        <v/>
      </c>
      <c r="K50" s="158">
        <f>IF(t_depenses[[#Headers],[Fournitures couture]]=$D50,$F50,"")</f>
        <v>55</v>
      </c>
      <c r="L50" s="158" t="str">
        <f>IF(t_depenses[[#Headers],[Sous-traitance]]=$D50,$F50,"")</f>
        <v/>
      </c>
      <c r="M50" s="158" t="str">
        <f>IF(t_depenses[[#Headers],[Energie : eau, électricité, chauffage]]=$D50,$F50,"")</f>
        <v/>
      </c>
      <c r="N50" s="158" t="str">
        <f>IF(t_depenses[[#Headers],[Mobilier d''expo]]=$D50,$F50,"")</f>
        <v/>
      </c>
      <c r="O50" s="158" t="str">
        <f>IF(t_depenses[[#Headers],[Fournitures, petit outillage]]=$D50,$F50,"")</f>
        <v/>
      </c>
      <c r="P50" s="158" t="str">
        <f>IF(t_depenses[[#Headers],[Fournitures administratives (bureau)]]=$D50,$F50,"")</f>
        <v/>
      </c>
      <c r="Q50" s="158" t="str">
        <f>IF(t_depenses[[#Headers],[Emballage et conditionnement (cartons, étiquettes…)]]=$D50,$F50,"")</f>
        <v/>
      </c>
      <c r="R50" s="158" t="str">
        <f>IF(t_depenses[[#Headers],[Loyers et charges locatives ]]=$D50,$F50,"")</f>
        <v/>
      </c>
      <c r="S50" s="158" t="str">
        <f>IF(t_depenses[[#Headers],[Assurances]]=$D50,$F50,"")</f>
        <v/>
      </c>
      <c r="T50" s="158" t="str">
        <f>IF(t_depenses[[#Headers],[Entretien (locaux, matériels)]]=$D50,$F50,"")</f>
        <v/>
      </c>
      <c r="U50" s="158" t="str">
        <f>IF(t_depenses[[#Headers],[Frais de site Internet]]=$D50,$F50,"")</f>
        <v/>
      </c>
      <c r="V50" s="158" t="str">
        <f>IF(t_depenses[[#Headers],[Frais postaux, téléphone, Internet]]=$D50,$F50,"")</f>
        <v/>
      </c>
      <c r="W50" s="158" t="str">
        <f>IF(t_depenses[[#Headers],[Communication]]=$D50,$F50,"")</f>
        <v/>
      </c>
      <c r="X50" s="158" t="str">
        <f>IF(t_depenses[[#Headers],[Formation]]=$D50,$F50,"")</f>
        <v/>
      </c>
      <c r="Y50" s="158" t="str">
        <f>IF(t_depenses[[#Headers],[Déplacements, réception]]=$D50,$F50,"")</f>
        <v/>
      </c>
      <c r="Z50" s="158" t="str">
        <f>IF(t_depenses[[#Headers],[Expo, frais de participation aux salons]]=$D50,$F50,"")</f>
        <v/>
      </c>
      <c r="AA50" s="158" t="str">
        <f>IF(t_depenses[[#Headers],[Retraite complémentaire]]=$D50,$F50,"")</f>
        <v/>
      </c>
      <c r="AB50" s="158" t="str">
        <f>IF(t_depenses[[#Headers],[Cotisations (adhésions)]]=$D50,$F50,"")</f>
        <v/>
      </c>
      <c r="AC50" s="158" t="str">
        <f>IF(t_depenses[[#Headers],[Impôts et taxes]]=$D50,$F50,"")</f>
        <v/>
      </c>
      <c r="AD50" s="158" t="str">
        <f>IF(t_depenses[[#Headers],[Rémunération du dirigeant]]=$D50,$F50,"")</f>
        <v/>
      </c>
      <c r="AE50" s="158" t="str">
        <f>IF(t_depenses[[#Headers],[Charges sociales de l''exploitant (URSSAF, CFE…)]]=$D50,$F50,"")</f>
        <v/>
      </c>
      <c r="AF50" s="145" t="str">
        <f>IF(t_depenses[[#Headers],[Frais bancaires]]=$D50,$F50,"")</f>
        <v/>
      </c>
    </row>
    <row r="51" spans="1:32" s="17" customFormat="1" ht="16">
      <c r="A51" s="101">
        <v>44078</v>
      </c>
      <c r="B51" s="152"/>
      <c r="C51" s="152"/>
      <c r="D51" s="160" t="s">
        <v>106</v>
      </c>
      <c r="E51" s="154"/>
      <c r="F51" s="35">
        <v>85</v>
      </c>
      <c r="G51" s="156"/>
      <c r="H51" s="157">
        <f t="shared" si="3"/>
        <v>85</v>
      </c>
      <c r="I51" s="144" t="str">
        <f t="shared" si="1"/>
        <v/>
      </c>
      <c r="J51" s="158" t="str">
        <f>IF(t_depenses[[#Headers],[Matières premières]]=$D51,$F51,"")</f>
        <v/>
      </c>
      <c r="K51" s="158" t="str">
        <f>IF(t_depenses[[#Headers],[Fournitures couture]]=$D51,$F51,"")</f>
        <v/>
      </c>
      <c r="L51" s="158" t="str">
        <f>IF(t_depenses[[#Headers],[Sous-traitance]]=$D51,$F51,"")</f>
        <v/>
      </c>
      <c r="M51" s="158" t="str">
        <f>IF(t_depenses[[#Headers],[Energie : eau, électricité, chauffage]]=$D51,$F51,"")</f>
        <v/>
      </c>
      <c r="N51" s="158" t="str">
        <f>IF(t_depenses[[#Headers],[Mobilier d''expo]]=$D51,$F51,"")</f>
        <v/>
      </c>
      <c r="O51" s="158" t="str">
        <f>IF(t_depenses[[#Headers],[Fournitures, petit outillage]]=$D51,$F51,"")</f>
        <v/>
      </c>
      <c r="P51" s="158" t="str">
        <f>IF(t_depenses[[#Headers],[Fournitures administratives (bureau)]]=$D51,$F51,"")</f>
        <v/>
      </c>
      <c r="Q51" s="158" t="str">
        <f>IF(t_depenses[[#Headers],[Emballage et conditionnement (cartons, étiquettes…)]]=$D51,$F51,"")</f>
        <v/>
      </c>
      <c r="R51" s="158" t="str">
        <f>IF(t_depenses[[#Headers],[Loyers et charges locatives ]]=$D51,$F51,"")</f>
        <v/>
      </c>
      <c r="S51" s="158" t="str">
        <f>IF(t_depenses[[#Headers],[Assurances]]=$D51,$F51,"")</f>
        <v/>
      </c>
      <c r="T51" s="158" t="str">
        <f>IF(t_depenses[[#Headers],[Entretien (locaux, matériels)]]=$D51,$F51,"")</f>
        <v/>
      </c>
      <c r="U51" s="158" t="str">
        <f>IF(t_depenses[[#Headers],[Frais de site Internet]]=$D51,$F51,"")</f>
        <v/>
      </c>
      <c r="V51" s="158" t="str">
        <f>IF(t_depenses[[#Headers],[Frais postaux, téléphone, Internet]]=$D51,$F51,"")</f>
        <v/>
      </c>
      <c r="W51" s="158" t="str">
        <f>IF(t_depenses[[#Headers],[Communication]]=$D51,$F51,"")</f>
        <v/>
      </c>
      <c r="X51" s="158" t="str">
        <f>IF(t_depenses[[#Headers],[Formation]]=$D51,$F51,"")</f>
        <v/>
      </c>
      <c r="Y51" s="158" t="str">
        <f>IF(t_depenses[[#Headers],[Déplacements, réception]]=$D51,$F51,"")</f>
        <v/>
      </c>
      <c r="Z51" s="158">
        <f>IF(t_depenses[[#Headers],[Expo, frais de participation aux salons]]=$D51,$F51,"")</f>
        <v>85</v>
      </c>
      <c r="AA51" s="158" t="str">
        <f>IF(t_depenses[[#Headers],[Retraite complémentaire]]=$D51,$F51,"")</f>
        <v/>
      </c>
      <c r="AB51" s="158" t="str">
        <f>IF(t_depenses[[#Headers],[Cotisations (adhésions)]]=$D51,$F51,"")</f>
        <v/>
      </c>
      <c r="AC51" s="158" t="str">
        <f>IF(t_depenses[[#Headers],[Impôts et taxes]]=$D51,$F51,"")</f>
        <v/>
      </c>
      <c r="AD51" s="158" t="str">
        <f>IF(t_depenses[[#Headers],[Rémunération du dirigeant]]=$D51,$F51,"")</f>
        <v/>
      </c>
      <c r="AE51" s="158" t="str">
        <f>IF(t_depenses[[#Headers],[Charges sociales de l''exploitant (URSSAF, CFE…)]]=$D51,$F51,"")</f>
        <v/>
      </c>
      <c r="AF51" s="145" t="str">
        <f>IF(t_depenses[[#Headers],[Frais bancaires]]=$D51,$F51,"")</f>
        <v/>
      </c>
    </row>
    <row r="52" spans="1:32" s="17" customFormat="1" ht="16">
      <c r="A52" s="101">
        <v>44079</v>
      </c>
      <c r="B52" s="152"/>
      <c r="C52" s="152"/>
      <c r="D52" s="160" t="s">
        <v>19</v>
      </c>
      <c r="E52" s="154"/>
      <c r="F52" s="35"/>
      <c r="G52" s="156"/>
      <c r="H52" s="157">
        <f t="shared" si="3"/>
        <v>0</v>
      </c>
      <c r="I52" s="144" t="str">
        <f t="shared" si="1"/>
        <v/>
      </c>
      <c r="J52" s="158" t="str">
        <f>IF(t_depenses[[#Headers],[Matières premières]]=$D52,$F52,"")</f>
        <v/>
      </c>
      <c r="K52" s="158" t="str">
        <f>IF(t_depenses[[#Headers],[Fournitures couture]]=$D52,$F52,"")</f>
        <v/>
      </c>
      <c r="L52" s="158" t="str">
        <f>IF(t_depenses[[#Headers],[Sous-traitance]]=$D52,$F52,"")</f>
        <v/>
      </c>
      <c r="M52" s="158" t="str">
        <f>IF(t_depenses[[#Headers],[Energie : eau, électricité, chauffage]]=$D52,$F52,"")</f>
        <v/>
      </c>
      <c r="N52" s="158" t="str">
        <f>IF(t_depenses[[#Headers],[Mobilier d''expo]]=$D52,$F52,"")</f>
        <v/>
      </c>
      <c r="O52" s="158" t="str">
        <f>IF(t_depenses[[#Headers],[Fournitures, petit outillage]]=$D52,$F52,"")</f>
        <v/>
      </c>
      <c r="P52" s="158" t="str">
        <f>IF(t_depenses[[#Headers],[Fournitures administratives (bureau)]]=$D52,$F52,"")</f>
        <v/>
      </c>
      <c r="Q52" s="158" t="str">
        <f>IF(t_depenses[[#Headers],[Emballage et conditionnement (cartons, étiquettes…)]]=$D52,$F52,"")</f>
        <v/>
      </c>
      <c r="R52" s="158" t="str">
        <f>IF(t_depenses[[#Headers],[Loyers et charges locatives ]]=$D52,$F52,"")</f>
        <v/>
      </c>
      <c r="S52" s="158" t="str">
        <f>IF(t_depenses[[#Headers],[Assurances]]=$D52,$F52,"")</f>
        <v/>
      </c>
      <c r="T52" s="158" t="str">
        <f>IF(t_depenses[[#Headers],[Entretien (locaux, matériels)]]=$D52,$F52,"")</f>
        <v/>
      </c>
      <c r="U52" s="158" t="str">
        <f>IF(t_depenses[[#Headers],[Frais de site Internet]]=$D52,$F52,"")</f>
        <v/>
      </c>
      <c r="V52" s="158" t="str">
        <f>IF(t_depenses[[#Headers],[Frais postaux, téléphone, Internet]]=$D52,$F52,"")</f>
        <v/>
      </c>
      <c r="W52" s="158" t="str">
        <f>IF(t_depenses[[#Headers],[Communication]]=$D52,$F52,"")</f>
        <v/>
      </c>
      <c r="X52" s="158">
        <f>IF(t_depenses[[#Headers],[Formation]]=$D52,$F52,"")</f>
        <v>0</v>
      </c>
      <c r="Y52" s="158" t="str">
        <f>IF(t_depenses[[#Headers],[Déplacements, réception]]=$D52,$F52,"")</f>
        <v/>
      </c>
      <c r="Z52" s="158" t="str">
        <f>IF(t_depenses[[#Headers],[Expo, frais de participation aux salons]]=$D52,$F52,"")</f>
        <v/>
      </c>
      <c r="AA52" s="158" t="str">
        <f>IF(t_depenses[[#Headers],[Retraite complémentaire]]=$D52,$F52,"")</f>
        <v/>
      </c>
      <c r="AB52" s="158" t="str">
        <f>IF(t_depenses[[#Headers],[Cotisations (adhésions)]]=$D52,$F52,"")</f>
        <v/>
      </c>
      <c r="AC52" s="158" t="str">
        <f>IF(t_depenses[[#Headers],[Impôts et taxes]]=$D52,$F52,"")</f>
        <v/>
      </c>
      <c r="AD52" s="158" t="str">
        <f>IF(t_depenses[[#Headers],[Rémunération du dirigeant]]=$D52,$F52,"")</f>
        <v/>
      </c>
      <c r="AE52" s="158" t="str">
        <f>IF(t_depenses[[#Headers],[Charges sociales de l''exploitant (URSSAF, CFE…)]]=$D52,$F52,"")</f>
        <v/>
      </c>
      <c r="AF52" s="145" t="str">
        <f>IF(t_depenses[[#Headers],[Frais bancaires]]=$D52,$F52,"")</f>
        <v/>
      </c>
    </row>
    <row r="53" spans="1:32" s="17" customFormat="1" ht="16">
      <c r="A53" s="101">
        <v>44079</v>
      </c>
      <c r="B53" s="152"/>
      <c r="C53" s="152"/>
      <c r="D53" s="159" t="s">
        <v>15</v>
      </c>
      <c r="E53" s="154"/>
      <c r="F53" s="35"/>
      <c r="G53" s="156"/>
      <c r="H53" s="157">
        <f t="shared" si="3"/>
        <v>0</v>
      </c>
      <c r="I53" s="144" t="str">
        <f t="shared" si="1"/>
        <v/>
      </c>
      <c r="J53" s="158">
        <f>IF(t_depenses[[#Headers],[Matières premières]]=$D53,$F53,"")</f>
        <v>0</v>
      </c>
      <c r="K53" s="158" t="str">
        <f>IF(t_depenses[[#Headers],[Fournitures couture]]=$D53,$F53,"")</f>
        <v/>
      </c>
      <c r="L53" s="158" t="str">
        <f>IF(t_depenses[[#Headers],[Sous-traitance]]=$D53,$F53,"")</f>
        <v/>
      </c>
      <c r="M53" s="158" t="str">
        <f>IF(t_depenses[[#Headers],[Energie : eau, électricité, chauffage]]=$D53,$F53,"")</f>
        <v/>
      </c>
      <c r="N53" s="158" t="str">
        <f>IF(t_depenses[[#Headers],[Mobilier d''expo]]=$D53,$F53,"")</f>
        <v/>
      </c>
      <c r="O53" s="158" t="str">
        <f>IF(t_depenses[[#Headers],[Fournitures, petit outillage]]=$D53,$F53,"")</f>
        <v/>
      </c>
      <c r="P53" s="158" t="str">
        <f>IF(t_depenses[[#Headers],[Fournitures administratives (bureau)]]=$D53,$F53,"")</f>
        <v/>
      </c>
      <c r="Q53" s="158" t="str">
        <f>IF(t_depenses[[#Headers],[Emballage et conditionnement (cartons, étiquettes…)]]=$D53,$F53,"")</f>
        <v/>
      </c>
      <c r="R53" s="158" t="str">
        <f>IF(t_depenses[[#Headers],[Loyers et charges locatives ]]=$D53,$F53,"")</f>
        <v/>
      </c>
      <c r="S53" s="158" t="str">
        <f>IF(t_depenses[[#Headers],[Assurances]]=$D53,$F53,"")</f>
        <v/>
      </c>
      <c r="T53" s="158" t="str">
        <f>IF(t_depenses[[#Headers],[Entretien (locaux, matériels)]]=$D53,$F53,"")</f>
        <v/>
      </c>
      <c r="U53" s="158" t="str">
        <f>IF(t_depenses[[#Headers],[Frais de site Internet]]=$D53,$F53,"")</f>
        <v/>
      </c>
      <c r="V53" s="158" t="str">
        <f>IF(t_depenses[[#Headers],[Frais postaux, téléphone, Internet]]=$D53,$F53,"")</f>
        <v/>
      </c>
      <c r="W53" s="158" t="str">
        <f>IF(t_depenses[[#Headers],[Communication]]=$D53,$F53,"")</f>
        <v/>
      </c>
      <c r="X53" s="158" t="str">
        <f>IF(t_depenses[[#Headers],[Formation]]=$D53,$F53,"")</f>
        <v/>
      </c>
      <c r="Y53" s="158" t="str">
        <f>IF(t_depenses[[#Headers],[Déplacements, réception]]=$D53,$F53,"")</f>
        <v/>
      </c>
      <c r="Z53" s="158" t="str">
        <f>IF(t_depenses[[#Headers],[Expo, frais de participation aux salons]]=$D53,$F53,"")</f>
        <v/>
      </c>
      <c r="AA53" s="158" t="str">
        <f>IF(t_depenses[[#Headers],[Retraite complémentaire]]=$D53,$F53,"")</f>
        <v/>
      </c>
      <c r="AB53" s="158" t="str">
        <f>IF(t_depenses[[#Headers],[Cotisations (adhésions)]]=$D53,$F53,"")</f>
        <v/>
      </c>
      <c r="AC53" s="158" t="str">
        <f>IF(t_depenses[[#Headers],[Impôts et taxes]]=$D53,$F53,"")</f>
        <v/>
      </c>
      <c r="AD53" s="158" t="str">
        <f>IF(t_depenses[[#Headers],[Rémunération du dirigeant]]=$D53,$F53,"")</f>
        <v/>
      </c>
      <c r="AE53" s="158" t="str">
        <f>IF(t_depenses[[#Headers],[Charges sociales de l''exploitant (URSSAF, CFE…)]]=$D53,$F53,"")</f>
        <v/>
      </c>
      <c r="AF53" s="145" t="str">
        <f>IF(t_depenses[[#Headers],[Frais bancaires]]=$D53,$F53,"")</f>
        <v/>
      </c>
    </row>
    <row r="54" spans="1:32" s="17" customFormat="1" ht="16">
      <c r="A54" s="101">
        <v>44079</v>
      </c>
      <c r="B54" s="152"/>
      <c r="C54" s="152"/>
      <c r="D54" s="159" t="s">
        <v>94</v>
      </c>
      <c r="E54" s="154"/>
      <c r="F54" s="35"/>
      <c r="G54" s="156"/>
      <c r="H54" s="157">
        <f t="shared" si="3"/>
        <v>0</v>
      </c>
      <c r="I54" s="144" t="str">
        <f t="shared" si="1"/>
        <v/>
      </c>
      <c r="J54" s="158" t="str">
        <f>IF(t_depenses[[#Headers],[Matières premières]]=$D54,$F54,"")</f>
        <v/>
      </c>
      <c r="K54" s="158">
        <f>IF(t_depenses[[#Headers],[Fournitures couture]]=$D54,$F54,"")</f>
        <v>0</v>
      </c>
      <c r="L54" s="158" t="str">
        <f>IF(t_depenses[[#Headers],[Sous-traitance]]=$D54,$F54,"")</f>
        <v/>
      </c>
      <c r="M54" s="158" t="str">
        <f>IF(t_depenses[[#Headers],[Energie : eau, électricité, chauffage]]=$D54,$F54,"")</f>
        <v/>
      </c>
      <c r="N54" s="158" t="str">
        <f>IF(t_depenses[[#Headers],[Mobilier d''expo]]=$D54,$F54,"")</f>
        <v/>
      </c>
      <c r="O54" s="158" t="str">
        <f>IF(t_depenses[[#Headers],[Fournitures, petit outillage]]=$D54,$F54,"")</f>
        <v/>
      </c>
      <c r="P54" s="158" t="str">
        <f>IF(t_depenses[[#Headers],[Fournitures administratives (bureau)]]=$D54,$F54,"")</f>
        <v/>
      </c>
      <c r="Q54" s="158" t="str">
        <f>IF(t_depenses[[#Headers],[Emballage et conditionnement (cartons, étiquettes…)]]=$D54,$F54,"")</f>
        <v/>
      </c>
      <c r="R54" s="158" t="str">
        <f>IF(t_depenses[[#Headers],[Loyers et charges locatives ]]=$D54,$F54,"")</f>
        <v/>
      </c>
      <c r="S54" s="158" t="str">
        <f>IF(t_depenses[[#Headers],[Assurances]]=$D54,$F54,"")</f>
        <v/>
      </c>
      <c r="T54" s="158" t="str">
        <f>IF(t_depenses[[#Headers],[Entretien (locaux, matériels)]]=$D54,$F54,"")</f>
        <v/>
      </c>
      <c r="U54" s="158" t="str">
        <f>IF(t_depenses[[#Headers],[Frais de site Internet]]=$D54,$F54,"")</f>
        <v/>
      </c>
      <c r="V54" s="158" t="str">
        <f>IF(t_depenses[[#Headers],[Frais postaux, téléphone, Internet]]=$D54,$F54,"")</f>
        <v/>
      </c>
      <c r="W54" s="158" t="str">
        <f>IF(t_depenses[[#Headers],[Communication]]=$D54,$F54,"")</f>
        <v/>
      </c>
      <c r="X54" s="158" t="str">
        <f>IF(t_depenses[[#Headers],[Formation]]=$D54,$F54,"")</f>
        <v/>
      </c>
      <c r="Y54" s="158" t="str">
        <f>IF(t_depenses[[#Headers],[Déplacements, réception]]=$D54,$F54,"")</f>
        <v/>
      </c>
      <c r="Z54" s="158" t="str">
        <f>IF(t_depenses[[#Headers],[Expo, frais de participation aux salons]]=$D54,$F54,"")</f>
        <v/>
      </c>
      <c r="AA54" s="158" t="str">
        <f>IF(t_depenses[[#Headers],[Retraite complémentaire]]=$D54,$F54,"")</f>
        <v/>
      </c>
      <c r="AB54" s="158" t="str">
        <f>IF(t_depenses[[#Headers],[Cotisations (adhésions)]]=$D54,$F54,"")</f>
        <v/>
      </c>
      <c r="AC54" s="158" t="str">
        <f>IF(t_depenses[[#Headers],[Impôts et taxes]]=$D54,$F54,"")</f>
        <v/>
      </c>
      <c r="AD54" s="158" t="str">
        <f>IF(t_depenses[[#Headers],[Rémunération du dirigeant]]=$D54,$F54,"")</f>
        <v/>
      </c>
      <c r="AE54" s="158" t="str">
        <f>IF(t_depenses[[#Headers],[Charges sociales de l''exploitant (URSSAF, CFE…)]]=$D54,$F54,"")</f>
        <v/>
      </c>
      <c r="AF54" s="145" t="str">
        <f>IF(t_depenses[[#Headers],[Frais bancaires]]=$D54,$F54,"")</f>
        <v/>
      </c>
    </row>
    <row r="55" spans="1:32" s="17" customFormat="1" ht="16">
      <c r="A55" s="101">
        <v>44079</v>
      </c>
      <c r="B55" s="152"/>
      <c r="C55" s="152"/>
      <c r="D55" s="160" t="s">
        <v>94</v>
      </c>
      <c r="E55" s="154"/>
      <c r="F55" s="35"/>
      <c r="G55" s="156"/>
      <c r="H55" s="157">
        <f t="shared" si="3"/>
        <v>0</v>
      </c>
      <c r="I55" s="144" t="str">
        <f t="shared" si="1"/>
        <v/>
      </c>
      <c r="J55" s="158" t="str">
        <f>IF(t_depenses[[#Headers],[Matières premières]]=$D55,$F55,"")</f>
        <v/>
      </c>
      <c r="K55" s="158">
        <f>IF(t_depenses[[#Headers],[Fournitures couture]]=$D55,$F55,"")</f>
        <v>0</v>
      </c>
      <c r="L55" s="158" t="str">
        <f>IF(t_depenses[[#Headers],[Sous-traitance]]=$D55,$F55,"")</f>
        <v/>
      </c>
      <c r="M55" s="158" t="str">
        <f>IF(t_depenses[[#Headers],[Energie : eau, électricité, chauffage]]=$D55,$F55,"")</f>
        <v/>
      </c>
      <c r="N55" s="158" t="str">
        <f>IF(t_depenses[[#Headers],[Mobilier d''expo]]=$D55,$F55,"")</f>
        <v/>
      </c>
      <c r="O55" s="158" t="str">
        <f>IF(t_depenses[[#Headers],[Fournitures, petit outillage]]=$D55,$F55,"")</f>
        <v/>
      </c>
      <c r="P55" s="158" t="str">
        <f>IF(t_depenses[[#Headers],[Fournitures administratives (bureau)]]=$D55,$F55,"")</f>
        <v/>
      </c>
      <c r="Q55" s="158" t="str">
        <f>IF(t_depenses[[#Headers],[Emballage et conditionnement (cartons, étiquettes…)]]=$D55,$F55,"")</f>
        <v/>
      </c>
      <c r="R55" s="158" t="str">
        <f>IF(t_depenses[[#Headers],[Loyers et charges locatives ]]=$D55,$F55,"")</f>
        <v/>
      </c>
      <c r="S55" s="158" t="str">
        <f>IF(t_depenses[[#Headers],[Assurances]]=$D55,$F55,"")</f>
        <v/>
      </c>
      <c r="T55" s="158" t="str">
        <f>IF(t_depenses[[#Headers],[Entretien (locaux, matériels)]]=$D55,$F55,"")</f>
        <v/>
      </c>
      <c r="U55" s="158" t="str">
        <f>IF(t_depenses[[#Headers],[Frais de site Internet]]=$D55,$F55,"")</f>
        <v/>
      </c>
      <c r="V55" s="158" t="str">
        <f>IF(t_depenses[[#Headers],[Frais postaux, téléphone, Internet]]=$D55,$F55,"")</f>
        <v/>
      </c>
      <c r="W55" s="158" t="str">
        <f>IF(t_depenses[[#Headers],[Communication]]=$D55,$F55,"")</f>
        <v/>
      </c>
      <c r="X55" s="158" t="str">
        <f>IF(t_depenses[[#Headers],[Formation]]=$D55,$F55,"")</f>
        <v/>
      </c>
      <c r="Y55" s="158" t="str">
        <f>IF(t_depenses[[#Headers],[Déplacements, réception]]=$D55,$F55,"")</f>
        <v/>
      </c>
      <c r="Z55" s="158" t="str">
        <f>IF(t_depenses[[#Headers],[Expo, frais de participation aux salons]]=$D55,$F55,"")</f>
        <v/>
      </c>
      <c r="AA55" s="158" t="str">
        <f>IF(t_depenses[[#Headers],[Retraite complémentaire]]=$D55,$F55,"")</f>
        <v/>
      </c>
      <c r="AB55" s="158" t="str">
        <f>IF(t_depenses[[#Headers],[Cotisations (adhésions)]]=$D55,$F55,"")</f>
        <v/>
      </c>
      <c r="AC55" s="158" t="str">
        <f>IF(t_depenses[[#Headers],[Impôts et taxes]]=$D55,$F55,"")</f>
        <v/>
      </c>
      <c r="AD55" s="158" t="str">
        <f>IF(t_depenses[[#Headers],[Rémunération du dirigeant]]=$D55,$F55,"")</f>
        <v/>
      </c>
      <c r="AE55" s="158" t="str">
        <f>IF(t_depenses[[#Headers],[Charges sociales de l''exploitant (URSSAF, CFE…)]]=$D55,$F55,"")</f>
        <v/>
      </c>
      <c r="AF55" s="145" t="str">
        <f>IF(t_depenses[[#Headers],[Frais bancaires]]=$D55,$F55,"")</f>
        <v/>
      </c>
    </row>
    <row r="56" spans="1:32" s="17" customFormat="1" ht="16">
      <c r="A56" s="101">
        <v>44079</v>
      </c>
      <c r="B56" s="152"/>
      <c r="C56" s="152"/>
      <c r="D56" s="159" t="s">
        <v>103</v>
      </c>
      <c r="E56" s="154"/>
      <c r="F56" s="35"/>
      <c r="G56" s="156"/>
      <c r="H56" s="157">
        <f t="shared" si="3"/>
        <v>0</v>
      </c>
      <c r="I56" s="144" t="str">
        <f t="shared" si="1"/>
        <v/>
      </c>
      <c r="J56" s="158" t="str">
        <f>IF(t_depenses[[#Headers],[Matières premières]]=$D56,$F56,"")</f>
        <v/>
      </c>
      <c r="K56" s="158" t="str">
        <f>IF(t_depenses[[#Headers],[Fournitures couture]]=$D56,$F56,"")</f>
        <v/>
      </c>
      <c r="L56" s="158" t="str">
        <f>IF(t_depenses[[#Headers],[Sous-traitance]]=$D56,$F56,"")</f>
        <v/>
      </c>
      <c r="M56" s="158" t="str">
        <f>IF(t_depenses[[#Headers],[Energie : eau, électricité, chauffage]]=$D56,$F56,"")</f>
        <v/>
      </c>
      <c r="N56" s="158" t="str">
        <f>IF(t_depenses[[#Headers],[Mobilier d''expo]]=$D56,$F56,"")</f>
        <v/>
      </c>
      <c r="O56" s="158" t="str">
        <f>IF(t_depenses[[#Headers],[Fournitures, petit outillage]]=$D56,$F56,"")</f>
        <v/>
      </c>
      <c r="P56" s="158" t="str">
        <f>IF(t_depenses[[#Headers],[Fournitures administratives (bureau)]]=$D56,$F56,"")</f>
        <v/>
      </c>
      <c r="Q56" s="158" t="str">
        <f>IF(t_depenses[[#Headers],[Emballage et conditionnement (cartons, étiquettes…)]]=$D56,$F56,"")</f>
        <v/>
      </c>
      <c r="R56" s="158">
        <f>IF(t_depenses[[#Headers],[Loyers et charges locatives ]]=$D56,$F56,"")</f>
        <v>0</v>
      </c>
      <c r="S56" s="158" t="str">
        <f>IF(t_depenses[[#Headers],[Assurances]]=$D56,$F56,"")</f>
        <v/>
      </c>
      <c r="T56" s="158" t="str">
        <f>IF(t_depenses[[#Headers],[Entretien (locaux, matériels)]]=$D56,$F56,"")</f>
        <v/>
      </c>
      <c r="U56" s="158" t="str">
        <f>IF(t_depenses[[#Headers],[Frais de site Internet]]=$D56,$F56,"")</f>
        <v/>
      </c>
      <c r="V56" s="158" t="str">
        <f>IF(t_depenses[[#Headers],[Frais postaux, téléphone, Internet]]=$D56,$F56,"")</f>
        <v/>
      </c>
      <c r="W56" s="158" t="str">
        <f>IF(t_depenses[[#Headers],[Communication]]=$D56,$F56,"")</f>
        <v/>
      </c>
      <c r="X56" s="158" t="str">
        <f>IF(t_depenses[[#Headers],[Formation]]=$D56,$F56,"")</f>
        <v/>
      </c>
      <c r="Y56" s="158" t="str">
        <f>IF(t_depenses[[#Headers],[Déplacements, réception]]=$D56,$F56,"")</f>
        <v/>
      </c>
      <c r="Z56" s="158" t="str">
        <f>IF(t_depenses[[#Headers],[Expo, frais de participation aux salons]]=$D56,$F56,"")</f>
        <v/>
      </c>
      <c r="AA56" s="158" t="str">
        <f>IF(t_depenses[[#Headers],[Retraite complémentaire]]=$D56,$F56,"")</f>
        <v/>
      </c>
      <c r="AB56" s="158" t="str">
        <f>IF(t_depenses[[#Headers],[Cotisations (adhésions)]]=$D56,$F56,"")</f>
        <v/>
      </c>
      <c r="AC56" s="158" t="str">
        <f>IF(t_depenses[[#Headers],[Impôts et taxes]]=$D56,$F56,"")</f>
        <v/>
      </c>
      <c r="AD56" s="158" t="str">
        <f>IF(t_depenses[[#Headers],[Rémunération du dirigeant]]=$D56,$F56,"")</f>
        <v/>
      </c>
      <c r="AE56" s="158" t="str">
        <f>IF(t_depenses[[#Headers],[Charges sociales de l''exploitant (URSSAF, CFE…)]]=$D56,$F56,"")</f>
        <v/>
      </c>
      <c r="AF56" s="145" t="str">
        <f>IF(t_depenses[[#Headers],[Frais bancaires]]=$D56,$F56,"")</f>
        <v/>
      </c>
    </row>
    <row r="57" spans="1:32" s="17" customFormat="1" ht="16">
      <c r="A57" s="101">
        <v>44079</v>
      </c>
      <c r="B57" s="152"/>
      <c r="C57" s="152"/>
      <c r="D57" s="160" t="s">
        <v>17</v>
      </c>
      <c r="E57" s="154"/>
      <c r="F57" s="35"/>
      <c r="G57" s="156"/>
      <c r="H57" s="157">
        <f t="shared" si="3"/>
        <v>0</v>
      </c>
      <c r="I57" s="144" t="str">
        <f t="shared" si="1"/>
        <v/>
      </c>
      <c r="J57" s="158" t="str">
        <f>IF(t_depenses[[#Headers],[Matières premières]]=$D57,$F57,"")</f>
        <v/>
      </c>
      <c r="K57" s="158" t="str">
        <f>IF(t_depenses[[#Headers],[Fournitures couture]]=$D57,$F57,"")</f>
        <v/>
      </c>
      <c r="L57" s="158" t="str">
        <f>IF(t_depenses[[#Headers],[Sous-traitance]]=$D57,$F57,"")</f>
        <v/>
      </c>
      <c r="M57" s="158" t="str">
        <f>IF(t_depenses[[#Headers],[Energie : eau, électricité, chauffage]]=$D57,$F57,"")</f>
        <v/>
      </c>
      <c r="N57" s="158" t="str">
        <f>IF(t_depenses[[#Headers],[Mobilier d''expo]]=$D57,$F57,"")</f>
        <v/>
      </c>
      <c r="O57" s="158" t="str">
        <f>IF(t_depenses[[#Headers],[Fournitures, petit outillage]]=$D57,$F57,"")</f>
        <v/>
      </c>
      <c r="P57" s="158" t="str">
        <f>IF(t_depenses[[#Headers],[Fournitures administratives (bureau)]]=$D57,$F57,"")</f>
        <v/>
      </c>
      <c r="Q57" s="158" t="str">
        <f>IF(t_depenses[[#Headers],[Emballage et conditionnement (cartons, étiquettes…)]]=$D57,$F57,"")</f>
        <v/>
      </c>
      <c r="R57" s="158" t="str">
        <f>IF(t_depenses[[#Headers],[Loyers et charges locatives ]]=$D57,$F57,"")</f>
        <v/>
      </c>
      <c r="S57" s="158">
        <f>IF(t_depenses[[#Headers],[Assurances]]=$D57,$F57,"")</f>
        <v>0</v>
      </c>
      <c r="T57" s="158" t="str">
        <f>IF(t_depenses[[#Headers],[Entretien (locaux, matériels)]]=$D57,$F57,"")</f>
        <v/>
      </c>
      <c r="U57" s="158" t="str">
        <f>IF(t_depenses[[#Headers],[Frais de site Internet]]=$D57,$F57,"")</f>
        <v/>
      </c>
      <c r="V57" s="158" t="str">
        <f>IF(t_depenses[[#Headers],[Frais postaux, téléphone, Internet]]=$D57,$F57,"")</f>
        <v/>
      </c>
      <c r="W57" s="158" t="str">
        <f>IF(t_depenses[[#Headers],[Communication]]=$D57,$F57,"")</f>
        <v/>
      </c>
      <c r="X57" s="158" t="str">
        <f>IF(t_depenses[[#Headers],[Formation]]=$D57,$F57,"")</f>
        <v/>
      </c>
      <c r="Y57" s="158" t="str">
        <f>IF(t_depenses[[#Headers],[Déplacements, réception]]=$D57,$F57,"")</f>
        <v/>
      </c>
      <c r="Z57" s="158" t="str">
        <f>IF(t_depenses[[#Headers],[Expo, frais de participation aux salons]]=$D57,$F57,"")</f>
        <v/>
      </c>
      <c r="AA57" s="158" t="str">
        <f>IF(t_depenses[[#Headers],[Retraite complémentaire]]=$D57,$F57,"")</f>
        <v/>
      </c>
      <c r="AB57" s="158" t="str">
        <f>IF(t_depenses[[#Headers],[Cotisations (adhésions)]]=$D57,$F57,"")</f>
        <v/>
      </c>
      <c r="AC57" s="158" t="str">
        <f>IF(t_depenses[[#Headers],[Impôts et taxes]]=$D57,$F57,"")</f>
        <v/>
      </c>
      <c r="AD57" s="158" t="str">
        <f>IF(t_depenses[[#Headers],[Rémunération du dirigeant]]=$D57,$F57,"")</f>
        <v/>
      </c>
      <c r="AE57" s="158" t="str">
        <f>IF(t_depenses[[#Headers],[Charges sociales de l''exploitant (URSSAF, CFE…)]]=$D57,$F57,"")</f>
        <v/>
      </c>
      <c r="AF57" s="145" t="str">
        <f>IF(t_depenses[[#Headers],[Frais bancaires]]=$D57,$F57,"")</f>
        <v/>
      </c>
    </row>
    <row r="58" spans="1:32" s="17" customFormat="1" ht="16">
      <c r="A58" s="101">
        <v>44079</v>
      </c>
      <c r="B58" s="152"/>
      <c r="C58" s="152"/>
      <c r="D58" s="159" t="s">
        <v>15</v>
      </c>
      <c r="E58" s="154"/>
      <c r="F58" s="35"/>
      <c r="G58" s="156"/>
      <c r="H58" s="157">
        <f t="shared" si="3"/>
        <v>0</v>
      </c>
      <c r="I58" s="144" t="str">
        <f t="shared" si="1"/>
        <v/>
      </c>
      <c r="J58" s="158">
        <f>IF(t_depenses[[#Headers],[Matières premières]]=$D58,$F58,"")</f>
        <v>0</v>
      </c>
      <c r="K58" s="158" t="str">
        <f>IF(t_depenses[[#Headers],[Fournitures couture]]=$D58,$F58,"")</f>
        <v/>
      </c>
      <c r="L58" s="158" t="str">
        <f>IF(t_depenses[[#Headers],[Sous-traitance]]=$D58,$F58,"")</f>
        <v/>
      </c>
      <c r="M58" s="158" t="str">
        <f>IF(t_depenses[[#Headers],[Energie : eau, électricité, chauffage]]=$D58,$F58,"")</f>
        <v/>
      </c>
      <c r="N58" s="158" t="str">
        <f>IF(t_depenses[[#Headers],[Mobilier d''expo]]=$D58,$F58,"")</f>
        <v/>
      </c>
      <c r="O58" s="158" t="str">
        <f>IF(t_depenses[[#Headers],[Fournitures, petit outillage]]=$D58,$F58,"")</f>
        <v/>
      </c>
      <c r="P58" s="158" t="str">
        <f>IF(t_depenses[[#Headers],[Fournitures administratives (bureau)]]=$D58,$F58,"")</f>
        <v/>
      </c>
      <c r="Q58" s="158" t="str">
        <f>IF(t_depenses[[#Headers],[Emballage et conditionnement (cartons, étiquettes…)]]=$D58,$F58,"")</f>
        <v/>
      </c>
      <c r="R58" s="158" t="str">
        <f>IF(t_depenses[[#Headers],[Loyers et charges locatives ]]=$D58,$F58,"")</f>
        <v/>
      </c>
      <c r="S58" s="158" t="str">
        <f>IF(t_depenses[[#Headers],[Assurances]]=$D58,$F58,"")</f>
        <v/>
      </c>
      <c r="T58" s="158" t="str">
        <f>IF(t_depenses[[#Headers],[Entretien (locaux, matériels)]]=$D58,$F58,"")</f>
        <v/>
      </c>
      <c r="U58" s="158" t="str">
        <f>IF(t_depenses[[#Headers],[Frais de site Internet]]=$D58,$F58,"")</f>
        <v/>
      </c>
      <c r="V58" s="158" t="str">
        <f>IF(t_depenses[[#Headers],[Frais postaux, téléphone, Internet]]=$D58,$F58,"")</f>
        <v/>
      </c>
      <c r="W58" s="158" t="str">
        <f>IF(t_depenses[[#Headers],[Communication]]=$D58,$F58,"")</f>
        <v/>
      </c>
      <c r="X58" s="158" t="str">
        <f>IF(t_depenses[[#Headers],[Formation]]=$D58,$F58,"")</f>
        <v/>
      </c>
      <c r="Y58" s="158" t="str">
        <f>IF(t_depenses[[#Headers],[Déplacements, réception]]=$D58,$F58,"")</f>
        <v/>
      </c>
      <c r="Z58" s="158" t="str">
        <f>IF(t_depenses[[#Headers],[Expo, frais de participation aux salons]]=$D58,$F58,"")</f>
        <v/>
      </c>
      <c r="AA58" s="158" t="str">
        <f>IF(t_depenses[[#Headers],[Retraite complémentaire]]=$D58,$F58,"")</f>
        <v/>
      </c>
      <c r="AB58" s="158" t="str">
        <f>IF(t_depenses[[#Headers],[Cotisations (adhésions)]]=$D58,$F58,"")</f>
        <v/>
      </c>
      <c r="AC58" s="158" t="str">
        <f>IF(t_depenses[[#Headers],[Impôts et taxes]]=$D58,$F58,"")</f>
        <v/>
      </c>
      <c r="AD58" s="158" t="str">
        <f>IF(t_depenses[[#Headers],[Rémunération du dirigeant]]=$D58,$F58,"")</f>
        <v/>
      </c>
      <c r="AE58" s="158" t="str">
        <f>IF(t_depenses[[#Headers],[Charges sociales de l''exploitant (URSSAF, CFE…)]]=$D58,$F58,"")</f>
        <v/>
      </c>
      <c r="AF58" s="145" t="str">
        <f>IF(t_depenses[[#Headers],[Frais bancaires]]=$D58,$F58,"")</f>
        <v/>
      </c>
    </row>
    <row r="59" spans="1:32" s="17" customFormat="1" ht="16">
      <c r="A59" s="101">
        <v>44079</v>
      </c>
      <c r="B59" s="152"/>
      <c r="C59" s="152"/>
      <c r="D59" s="159" t="s">
        <v>94</v>
      </c>
      <c r="E59" s="154"/>
      <c r="F59" s="35"/>
      <c r="G59" s="156"/>
      <c r="H59" s="157">
        <f t="shared" si="3"/>
        <v>0</v>
      </c>
      <c r="I59" s="144" t="str">
        <f t="shared" si="1"/>
        <v/>
      </c>
      <c r="J59" s="158" t="str">
        <f>IF(t_depenses[[#Headers],[Matières premières]]=$D59,$F59,"")</f>
        <v/>
      </c>
      <c r="K59" s="158">
        <f>IF(t_depenses[[#Headers],[Fournitures couture]]=$D59,$F59,"")</f>
        <v>0</v>
      </c>
      <c r="L59" s="158" t="str">
        <f>IF(t_depenses[[#Headers],[Sous-traitance]]=$D59,$F59,"")</f>
        <v/>
      </c>
      <c r="M59" s="158" t="str">
        <f>IF(t_depenses[[#Headers],[Energie : eau, électricité, chauffage]]=$D59,$F59,"")</f>
        <v/>
      </c>
      <c r="N59" s="158" t="str">
        <f>IF(t_depenses[[#Headers],[Mobilier d''expo]]=$D59,$F59,"")</f>
        <v/>
      </c>
      <c r="O59" s="158" t="str">
        <f>IF(t_depenses[[#Headers],[Fournitures, petit outillage]]=$D59,$F59,"")</f>
        <v/>
      </c>
      <c r="P59" s="158" t="str">
        <f>IF(t_depenses[[#Headers],[Fournitures administratives (bureau)]]=$D59,$F59,"")</f>
        <v/>
      </c>
      <c r="Q59" s="158" t="str">
        <f>IF(t_depenses[[#Headers],[Emballage et conditionnement (cartons, étiquettes…)]]=$D59,$F59,"")</f>
        <v/>
      </c>
      <c r="R59" s="158" t="str">
        <f>IF(t_depenses[[#Headers],[Loyers et charges locatives ]]=$D59,$F59,"")</f>
        <v/>
      </c>
      <c r="S59" s="158" t="str">
        <f>IF(t_depenses[[#Headers],[Assurances]]=$D59,$F59,"")</f>
        <v/>
      </c>
      <c r="T59" s="158" t="str">
        <f>IF(t_depenses[[#Headers],[Entretien (locaux, matériels)]]=$D59,$F59,"")</f>
        <v/>
      </c>
      <c r="U59" s="158" t="str">
        <f>IF(t_depenses[[#Headers],[Frais de site Internet]]=$D59,$F59,"")</f>
        <v/>
      </c>
      <c r="V59" s="158" t="str">
        <f>IF(t_depenses[[#Headers],[Frais postaux, téléphone, Internet]]=$D59,$F59,"")</f>
        <v/>
      </c>
      <c r="W59" s="158" t="str">
        <f>IF(t_depenses[[#Headers],[Communication]]=$D59,$F59,"")</f>
        <v/>
      </c>
      <c r="X59" s="158" t="str">
        <f>IF(t_depenses[[#Headers],[Formation]]=$D59,$F59,"")</f>
        <v/>
      </c>
      <c r="Y59" s="158" t="str">
        <f>IF(t_depenses[[#Headers],[Déplacements, réception]]=$D59,$F59,"")</f>
        <v/>
      </c>
      <c r="Z59" s="158" t="str">
        <f>IF(t_depenses[[#Headers],[Expo, frais de participation aux salons]]=$D59,$F59,"")</f>
        <v/>
      </c>
      <c r="AA59" s="158" t="str">
        <f>IF(t_depenses[[#Headers],[Retraite complémentaire]]=$D59,$F59,"")</f>
        <v/>
      </c>
      <c r="AB59" s="158" t="str">
        <f>IF(t_depenses[[#Headers],[Cotisations (adhésions)]]=$D59,$F59,"")</f>
        <v/>
      </c>
      <c r="AC59" s="158" t="str">
        <f>IF(t_depenses[[#Headers],[Impôts et taxes]]=$D59,$F59,"")</f>
        <v/>
      </c>
      <c r="AD59" s="158" t="str">
        <f>IF(t_depenses[[#Headers],[Rémunération du dirigeant]]=$D59,$F59,"")</f>
        <v/>
      </c>
      <c r="AE59" s="158" t="str">
        <f>IF(t_depenses[[#Headers],[Charges sociales de l''exploitant (URSSAF, CFE…)]]=$D59,$F59,"")</f>
        <v/>
      </c>
      <c r="AF59" s="145" t="str">
        <f>IF(t_depenses[[#Headers],[Frais bancaires]]=$D59,$F59,"")</f>
        <v/>
      </c>
    </row>
    <row r="60" spans="1:32" s="17" customFormat="1" ht="16">
      <c r="A60" s="101">
        <v>44079</v>
      </c>
      <c r="B60" s="152"/>
      <c r="C60" s="152"/>
      <c r="D60" s="160" t="s">
        <v>94</v>
      </c>
      <c r="E60" s="154"/>
      <c r="F60" s="35"/>
      <c r="G60" s="156"/>
      <c r="H60" s="157">
        <f t="shared" si="3"/>
        <v>0</v>
      </c>
      <c r="I60" s="144" t="str">
        <f t="shared" si="1"/>
        <v/>
      </c>
      <c r="J60" s="158" t="str">
        <f>IF(t_depenses[[#Headers],[Matières premières]]=$D60,$F60,"")</f>
        <v/>
      </c>
      <c r="K60" s="158">
        <f>IF(t_depenses[[#Headers],[Fournitures couture]]=$D60,$F60,"")</f>
        <v>0</v>
      </c>
      <c r="L60" s="158" t="str">
        <f>IF(t_depenses[[#Headers],[Sous-traitance]]=$D60,$F60,"")</f>
        <v/>
      </c>
      <c r="M60" s="158" t="str">
        <f>IF(t_depenses[[#Headers],[Energie : eau, électricité, chauffage]]=$D60,$F60,"")</f>
        <v/>
      </c>
      <c r="N60" s="158" t="str">
        <f>IF(t_depenses[[#Headers],[Mobilier d''expo]]=$D60,$F60,"")</f>
        <v/>
      </c>
      <c r="O60" s="158" t="str">
        <f>IF(t_depenses[[#Headers],[Fournitures, petit outillage]]=$D60,$F60,"")</f>
        <v/>
      </c>
      <c r="P60" s="158" t="str">
        <f>IF(t_depenses[[#Headers],[Fournitures administratives (bureau)]]=$D60,$F60,"")</f>
        <v/>
      </c>
      <c r="Q60" s="158" t="str">
        <f>IF(t_depenses[[#Headers],[Emballage et conditionnement (cartons, étiquettes…)]]=$D60,$F60,"")</f>
        <v/>
      </c>
      <c r="R60" s="158" t="str">
        <f>IF(t_depenses[[#Headers],[Loyers et charges locatives ]]=$D60,$F60,"")</f>
        <v/>
      </c>
      <c r="S60" s="158" t="str">
        <f>IF(t_depenses[[#Headers],[Assurances]]=$D60,$F60,"")</f>
        <v/>
      </c>
      <c r="T60" s="158" t="str">
        <f>IF(t_depenses[[#Headers],[Entretien (locaux, matériels)]]=$D60,$F60,"")</f>
        <v/>
      </c>
      <c r="U60" s="158" t="str">
        <f>IF(t_depenses[[#Headers],[Frais de site Internet]]=$D60,$F60,"")</f>
        <v/>
      </c>
      <c r="V60" s="158" t="str">
        <f>IF(t_depenses[[#Headers],[Frais postaux, téléphone, Internet]]=$D60,$F60,"")</f>
        <v/>
      </c>
      <c r="W60" s="158" t="str">
        <f>IF(t_depenses[[#Headers],[Communication]]=$D60,$F60,"")</f>
        <v/>
      </c>
      <c r="X60" s="158" t="str">
        <f>IF(t_depenses[[#Headers],[Formation]]=$D60,$F60,"")</f>
        <v/>
      </c>
      <c r="Y60" s="158" t="str">
        <f>IF(t_depenses[[#Headers],[Déplacements, réception]]=$D60,$F60,"")</f>
        <v/>
      </c>
      <c r="Z60" s="158" t="str">
        <f>IF(t_depenses[[#Headers],[Expo, frais de participation aux salons]]=$D60,$F60,"")</f>
        <v/>
      </c>
      <c r="AA60" s="158" t="str">
        <f>IF(t_depenses[[#Headers],[Retraite complémentaire]]=$D60,$F60,"")</f>
        <v/>
      </c>
      <c r="AB60" s="158" t="str">
        <f>IF(t_depenses[[#Headers],[Cotisations (adhésions)]]=$D60,$F60,"")</f>
        <v/>
      </c>
      <c r="AC60" s="158" t="str">
        <f>IF(t_depenses[[#Headers],[Impôts et taxes]]=$D60,$F60,"")</f>
        <v/>
      </c>
      <c r="AD60" s="158" t="str">
        <f>IF(t_depenses[[#Headers],[Rémunération du dirigeant]]=$D60,$F60,"")</f>
        <v/>
      </c>
      <c r="AE60" s="158" t="str">
        <f>IF(t_depenses[[#Headers],[Charges sociales de l''exploitant (URSSAF, CFE…)]]=$D60,$F60,"")</f>
        <v/>
      </c>
      <c r="AF60" s="145" t="str">
        <f>IF(t_depenses[[#Headers],[Frais bancaires]]=$D60,$F60,"")</f>
        <v/>
      </c>
    </row>
    <row r="61" spans="1:32" s="17" customFormat="1" ht="16">
      <c r="A61" s="101">
        <v>44079</v>
      </c>
      <c r="B61" s="152"/>
      <c r="C61" s="152"/>
      <c r="D61" s="159" t="s">
        <v>103</v>
      </c>
      <c r="E61" s="154"/>
      <c r="F61" s="35">
        <v>13</v>
      </c>
      <c r="G61" s="156"/>
      <c r="H61" s="157">
        <f t="shared" si="3"/>
        <v>13</v>
      </c>
      <c r="I61" s="144" t="str">
        <f t="shared" si="1"/>
        <v/>
      </c>
      <c r="J61" s="158" t="str">
        <f>IF(t_depenses[[#Headers],[Matières premières]]=$D61,$F61,"")</f>
        <v/>
      </c>
      <c r="K61" s="158" t="str">
        <f>IF(t_depenses[[#Headers],[Fournitures couture]]=$D61,$F61,"")</f>
        <v/>
      </c>
      <c r="L61" s="158" t="str">
        <f>IF(t_depenses[[#Headers],[Sous-traitance]]=$D61,$F61,"")</f>
        <v/>
      </c>
      <c r="M61" s="158" t="str">
        <f>IF(t_depenses[[#Headers],[Energie : eau, électricité, chauffage]]=$D61,$F61,"")</f>
        <v/>
      </c>
      <c r="N61" s="158" t="str">
        <f>IF(t_depenses[[#Headers],[Mobilier d''expo]]=$D61,$F61,"")</f>
        <v/>
      </c>
      <c r="O61" s="158" t="str">
        <f>IF(t_depenses[[#Headers],[Fournitures, petit outillage]]=$D61,$F61,"")</f>
        <v/>
      </c>
      <c r="P61" s="158" t="str">
        <f>IF(t_depenses[[#Headers],[Fournitures administratives (bureau)]]=$D61,$F61,"")</f>
        <v/>
      </c>
      <c r="Q61" s="158" t="str">
        <f>IF(t_depenses[[#Headers],[Emballage et conditionnement (cartons, étiquettes…)]]=$D61,$F61,"")</f>
        <v/>
      </c>
      <c r="R61" s="158">
        <f>IF(t_depenses[[#Headers],[Loyers et charges locatives ]]=$D61,$F61,"")</f>
        <v>13</v>
      </c>
      <c r="S61" s="158" t="str">
        <f>IF(t_depenses[[#Headers],[Assurances]]=$D61,$F61,"")</f>
        <v/>
      </c>
      <c r="T61" s="158" t="str">
        <f>IF(t_depenses[[#Headers],[Entretien (locaux, matériels)]]=$D61,$F61,"")</f>
        <v/>
      </c>
      <c r="U61" s="158" t="str">
        <f>IF(t_depenses[[#Headers],[Frais de site Internet]]=$D61,$F61,"")</f>
        <v/>
      </c>
      <c r="V61" s="158" t="str">
        <f>IF(t_depenses[[#Headers],[Frais postaux, téléphone, Internet]]=$D61,$F61,"")</f>
        <v/>
      </c>
      <c r="W61" s="158" t="str">
        <f>IF(t_depenses[[#Headers],[Communication]]=$D61,$F61,"")</f>
        <v/>
      </c>
      <c r="X61" s="158" t="str">
        <f>IF(t_depenses[[#Headers],[Formation]]=$D61,$F61,"")</f>
        <v/>
      </c>
      <c r="Y61" s="158" t="str">
        <f>IF(t_depenses[[#Headers],[Déplacements, réception]]=$D61,$F61,"")</f>
        <v/>
      </c>
      <c r="Z61" s="158" t="str">
        <f>IF(t_depenses[[#Headers],[Expo, frais de participation aux salons]]=$D61,$F61,"")</f>
        <v/>
      </c>
      <c r="AA61" s="158" t="str">
        <f>IF(t_depenses[[#Headers],[Retraite complémentaire]]=$D61,$F61,"")</f>
        <v/>
      </c>
      <c r="AB61" s="158" t="str">
        <f>IF(t_depenses[[#Headers],[Cotisations (adhésions)]]=$D61,$F61,"")</f>
        <v/>
      </c>
      <c r="AC61" s="158" t="str">
        <f>IF(t_depenses[[#Headers],[Impôts et taxes]]=$D61,$F61,"")</f>
        <v/>
      </c>
      <c r="AD61" s="158" t="str">
        <f>IF(t_depenses[[#Headers],[Rémunération du dirigeant]]=$D61,$F61,"")</f>
        <v/>
      </c>
      <c r="AE61" s="158" t="str">
        <f>IF(t_depenses[[#Headers],[Charges sociales de l''exploitant (URSSAF, CFE…)]]=$D61,$F61,"")</f>
        <v/>
      </c>
      <c r="AF61" s="145" t="str">
        <f>IF(t_depenses[[#Headers],[Frais bancaires]]=$D61,$F61,"")</f>
        <v/>
      </c>
    </row>
    <row r="62" spans="1:32" s="17" customFormat="1" ht="16">
      <c r="A62" s="101">
        <v>44079</v>
      </c>
      <c r="B62" s="152"/>
      <c r="C62" s="152"/>
      <c r="D62" s="160" t="s">
        <v>17</v>
      </c>
      <c r="E62" s="154"/>
      <c r="F62" s="35">
        <v>13</v>
      </c>
      <c r="G62" s="156"/>
      <c r="H62" s="157">
        <f t="shared" si="3"/>
        <v>13</v>
      </c>
      <c r="I62" s="144" t="str">
        <f t="shared" si="1"/>
        <v/>
      </c>
      <c r="J62" s="158" t="str">
        <f>IF(t_depenses[[#Headers],[Matières premières]]=$D62,$F62,"")</f>
        <v/>
      </c>
      <c r="K62" s="158" t="str">
        <f>IF(t_depenses[[#Headers],[Fournitures couture]]=$D62,$F62,"")</f>
        <v/>
      </c>
      <c r="L62" s="158" t="str">
        <f>IF(t_depenses[[#Headers],[Sous-traitance]]=$D62,$F62,"")</f>
        <v/>
      </c>
      <c r="M62" s="158" t="str">
        <f>IF(t_depenses[[#Headers],[Energie : eau, électricité, chauffage]]=$D62,$F62,"")</f>
        <v/>
      </c>
      <c r="N62" s="158" t="str">
        <f>IF(t_depenses[[#Headers],[Mobilier d''expo]]=$D62,$F62,"")</f>
        <v/>
      </c>
      <c r="O62" s="158" t="str">
        <f>IF(t_depenses[[#Headers],[Fournitures, petit outillage]]=$D62,$F62,"")</f>
        <v/>
      </c>
      <c r="P62" s="158" t="str">
        <f>IF(t_depenses[[#Headers],[Fournitures administratives (bureau)]]=$D62,$F62,"")</f>
        <v/>
      </c>
      <c r="Q62" s="158" t="str">
        <f>IF(t_depenses[[#Headers],[Emballage et conditionnement (cartons, étiquettes…)]]=$D62,$F62,"")</f>
        <v/>
      </c>
      <c r="R62" s="158" t="str">
        <f>IF(t_depenses[[#Headers],[Loyers et charges locatives ]]=$D62,$F62,"")</f>
        <v/>
      </c>
      <c r="S62" s="158">
        <f>IF(t_depenses[[#Headers],[Assurances]]=$D62,$F62,"")</f>
        <v>13</v>
      </c>
      <c r="T62" s="158" t="str">
        <f>IF(t_depenses[[#Headers],[Entretien (locaux, matériels)]]=$D62,$F62,"")</f>
        <v/>
      </c>
      <c r="U62" s="158" t="str">
        <f>IF(t_depenses[[#Headers],[Frais de site Internet]]=$D62,$F62,"")</f>
        <v/>
      </c>
      <c r="V62" s="158" t="str">
        <f>IF(t_depenses[[#Headers],[Frais postaux, téléphone, Internet]]=$D62,$F62,"")</f>
        <v/>
      </c>
      <c r="W62" s="158" t="str">
        <f>IF(t_depenses[[#Headers],[Communication]]=$D62,$F62,"")</f>
        <v/>
      </c>
      <c r="X62" s="158" t="str">
        <f>IF(t_depenses[[#Headers],[Formation]]=$D62,$F62,"")</f>
        <v/>
      </c>
      <c r="Y62" s="158" t="str">
        <f>IF(t_depenses[[#Headers],[Déplacements, réception]]=$D62,$F62,"")</f>
        <v/>
      </c>
      <c r="Z62" s="158" t="str">
        <f>IF(t_depenses[[#Headers],[Expo, frais de participation aux salons]]=$D62,$F62,"")</f>
        <v/>
      </c>
      <c r="AA62" s="158" t="str">
        <f>IF(t_depenses[[#Headers],[Retraite complémentaire]]=$D62,$F62,"")</f>
        <v/>
      </c>
      <c r="AB62" s="158" t="str">
        <f>IF(t_depenses[[#Headers],[Cotisations (adhésions)]]=$D62,$F62,"")</f>
        <v/>
      </c>
      <c r="AC62" s="158" t="str">
        <f>IF(t_depenses[[#Headers],[Impôts et taxes]]=$D62,$F62,"")</f>
        <v/>
      </c>
      <c r="AD62" s="158" t="str">
        <f>IF(t_depenses[[#Headers],[Rémunération du dirigeant]]=$D62,$F62,"")</f>
        <v/>
      </c>
      <c r="AE62" s="158" t="str">
        <f>IF(t_depenses[[#Headers],[Charges sociales de l''exploitant (URSSAF, CFE…)]]=$D62,$F62,"")</f>
        <v/>
      </c>
      <c r="AF62" s="145" t="str">
        <f>IF(t_depenses[[#Headers],[Frais bancaires]]=$D62,$F62,"")</f>
        <v/>
      </c>
    </row>
    <row r="63" spans="1:32" s="17" customFormat="1" ht="16">
      <c r="A63" s="101">
        <v>44079</v>
      </c>
      <c r="B63" s="152"/>
      <c r="C63" s="152"/>
      <c r="D63" s="160" t="s">
        <v>99</v>
      </c>
      <c r="E63" s="154"/>
      <c r="F63" s="35">
        <v>79</v>
      </c>
      <c r="G63" s="156"/>
      <c r="H63" s="157">
        <f t="shared" ref="H63:H94" si="4">F63</f>
        <v>79</v>
      </c>
      <c r="I63" s="144" t="str">
        <f t="shared" si="1"/>
        <v/>
      </c>
      <c r="J63" s="158" t="str">
        <f>IF(t_depenses[[#Headers],[Matières premières]]=$D63,$F63,"")</f>
        <v/>
      </c>
      <c r="K63" s="158" t="str">
        <f>IF(t_depenses[[#Headers],[Fournitures couture]]=$D63,$F63,"")</f>
        <v/>
      </c>
      <c r="L63" s="158" t="str">
        <f>IF(t_depenses[[#Headers],[Sous-traitance]]=$D63,$F63,"")</f>
        <v/>
      </c>
      <c r="M63" s="158" t="str">
        <f>IF(t_depenses[[#Headers],[Energie : eau, électricité, chauffage]]=$D63,$F63,"")</f>
        <v/>
      </c>
      <c r="N63" s="158">
        <f>IF(t_depenses[[#Headers],[Mobilier d''expo]]=$D63,$F63,"")</f>
        <v>79</v>
      </c>
      <c r="O63" s="158" t="str">
        <f>IF(t_depenses[[#Headers],[Fournitures, petit outillage]]=$D63,$F63,"")</f>
        <v/>
      </c>
      <c r="P63" s="158" t="str">
        <f>IF(t_depenses[[#Headers],[Fournitures administratives (bureau)]]=$D63,$F63,"")</f>
        <v/>
      </c>
      <c r="Q63" s="158" t="str">
        <f>IF(t_depenses[[#Headers],[Emballage et conditionnement (cartons, étiquettes…)]]=$D63,$F63,"")</f>
        <v/>
      </c>
      <c r="R63" s="158" t="str">
        <f>IF(t_depenses[[#Headers],[Loyers et charges locatives ]]=$D63,$F63,"")</f>
        <v/>
      </c>
      <c r="S63" s="158" t="str">
        <f>IF(t_depenses[[#Headers],[Assurances]]=$D63,$F63,"")</f>
        <v/>
      </c>
      <c r="T63" s="158" t="str">
        <f>IF(t_depenses[[#Headers],[Entretien (locaux, matériels)]]=$D63,$F63,"")</f>
        <v/>
      </c>
      <c r="U63" s="158" t="str">
        <f>IF(t_depenses[[#Headers],[Frais de site Internet]]=$D63,$F63,"")</f>
        <v/>
      </c>
      <c r="V63" s="158" t="str">
        <f>IF(t_depenses[[#Headers],[Frais postaux, téléphone, Internet]]=$D63,$F63,"")</f>
        <v/>
      </c>
      <c r="W63" s="158" t="str">
        <f>IF(t_depenses[[#Headers],[Communication]]=$D63,$F63,"")</f>
        <v/>
      </c>
      <c r="X63" s="158" t="str">
        <f>IF(t_depenses[[#Headers],[Formation]]=$D63,$F63,"")</f>
        <v/>
      </c>
      <c r="Y63" s="158" t="str">
        <f>IF(t_depenses[[#Headers],[Déplacements, réception]]=$D63,$F63,"")</f>
        <v/>
      </c>
      <c r="Z63" s="158" t="str">
        <f>IF(t_depenses[[#Headers],[Expo, frais de participation aux salons]]=$D63,$F63,"")</f>
        <v/>
      </c>
      <c r="AA63" s="158" t="str">
        <f>IF(t_depenses[[#Headers],[Retraite complémentaire]]=$D63,$F63,"")</f>
        <v/>
      </c>
      <c r="AB63" s="158" t="str">
        <f>IF(t_depenses[[#Headers],[Cotisations (adhésions)]]=$D63,$F63,"")</f>
        <v/>
      </c>
      <c r="AC63" s="158" t="str">
        <f>IF(t_depenses[[#Headers],[Impôts et taxes]]=$D63,$F63,"")</f>
        <v/>
      </c>
      <c r="AD63" s="158" t="str">
        <f>IF(t_depenses[[#Headers],[Rémunération du dirigeant]]=$D63,$F63,"")</f>
        <v/>
      </c>
      <c r="AE63" s="158" t="str">
        <f>IF(t_depenses[[#Headers],[Charges sociales de l''exploitant (URSSAF, CFE…)]]=$D63,$F63,"")</f>
        <v/>
      </c>
      <c r="AF63" s="145" t="str">
        <f>IF(t_depenses[[#Headers],[Frais bancaires]]=$D63,$F63,"")</f>
        <v/>
      </c>
    </row>
    <row r="64" spans="1:32" s="17" customFormat="1" ht="16">
      <c r="A64" s="101">
        <v>44079</v>
      </c>
      <c r="B64" s="152"/>
      <c r="C64" s="152"/>
      <c r="D64" s="160" t="s">
        <v>16</v>
      </c>
      <c r="E64" s="154"/>
      <c r="F64" s="35">
        <v>91</v>
      </c>
      <c r="G64" s="156"/>
      <c r="H64" s="157">
        <f t="shared" si="4"/>
        <v>91</v>
      </c>
      <c r="I64" s="144" t="str">
        <f t="shared" si="1"/>
        <v/>
      </c>
      <c r="J64" s="158" t="str">
        <f>IF(t_depenses[[#Headers],[Matières premières]]=$D64,$F64,"")</f>
        <v/>
      </c>
      <c r="K64" s="158" t="str">
        <f>IF(t_depenses[[#Headers],[Fournitures couture]]=$D64,$F64,"")</f>
        <v/>
      </c>
      <c r="L64" s="158" t="str">
        <f>IF(t_depenses[[#Headers],[Sous-traitance]]=$D64,$F64,"")</f>
        <v/>
      </c>
      <c r="M64" s="158">
        <f>IF(t_depenses[[#Headers],[Energie : eau, électricité, chauffage]]=$D64,$F64,"")</f>
        <v>91</v>
      </c>
      <c r="N64" s="158" t="str">
        <f>IF(t_depenses[[#Headers],[Mobilier d''expo]]=$D64,$F64,"")</f>
        <v/>
      </c>
      <c r="O64" s="158" t="str">
        <f>IF(t_depenses[[#Headers],[Fournitures, petit outillage]]=$D64,$F64,"")</f>
        <v/>
      </c>
      <c r="P64" s="158" t="str">
        <f>IF(t_depenses[[#Headers],[Fournitures administratives (bureau)]]=$D64,$F64,"")</f>
        <v/>
      </c>
      <c r="Q64" s="158" t="str">
        <f>IF(t_depenses[[#Headers],[Emballage et conditionnement (cartons, étiquettes…)]]=$D64,$F64,"")</f>
        <v/>
      </c>
      <c r="R64" s="158" t="str">
        <f>IF(t_depenses[[#Headers],[Loyers et charges locatives ]]=$D64,$F64,"")</f>
        <v/>
      </c>
      <c r="S64" s="158" t="str">
        <f>IF(t_depenses[[#Headers],[Assurances]]=$D64,$F64,"")</f>
        <v/>
      </c>
      <c r="T64" s="158" t="str">
        <f>IF(t_depenses[[#Headers],[Entretien (locaux, matériels)]]=$D64,$F64,"")</f>
        <v/>
      </c>
      <c r="U64" s="158" t="str">
        <f>IF(t_depenses[[#Headers],[Frais de site Internet]]=$D64,$F64,"")</f>
        <v/>
      </c>
      <c r="V64" s="158" t="str">
        <f>IF(t_depenses[[#Headers],[Frais postaux, téléphone, Internet]]=$D64,$F64,"")</f>
        <v/>
      </c>
      <c r="W64" s="158" t="str">
        <f>IF(t_depenses[[#Headers],[Communication]]=$D64,$F64,"")</f>
        <v/>
      </c>
      <c r="X64" s="158" t="str">
        <f>IF(t_depenses[[#Headers],[Formation]]=$D64,$F64,"")</f>
        <v/>
      </c>
      <c r="Y64" s="158" t="str">
        <f>IF(t_depenses[[#Headers],[Déplacements, réception]]=$D64,$F64,"")</f>
        <v/>
      </c>
      <c r="Z64" s="158" t="str">
        <f>IF(t_depenses[[#Headers],[Expo, frais de participation aux salons]]=$D64,$F64,"")</f>
        <v/>
      </c>
      <c r="AA64" s="158" t="str">
        <f>IF(t_depenses[[#Headers],[Retraite complémentaire]]=$D64,$F64,"")</f>
        <v/>
      </c>
      <c r="AB64" s="158" t="str">
        <f>IF(t_depenses[[#Headers],[Cotisations (adhésions)]]=$D64,$F64,"")</f>
        <v/>
      </c>
      <c r="AC64" s="158" t="str">
        <f>IF(t_depenses[[#Headers],[Impôts et taxes]]=$D64,$F64,"")</f>
        <v/>
      </c>
      <c r="AD64" s="158" t="str">
        <f>IF(t_depenses[[#Headers],[Rémunération du dirigeant]]=$D64,$F64,"")</f>
        <v/>
      </c>
      <c r="AE64" s="158" t="str">
        <f>IF(t_depenses[[#Headers],[Charges sociales de l''exploitant (URSSAF, CFE…)]]=$D64,$F64,"")</f>
        <v/>
      </c>
      <c r="AF64" s="145" t="str">
        <f>IF(t_depenses[[#Headers],[Frais bancaires]]=$D64,$F64,"")</f>
        <v/>
      </c>
    </row>
    <row r="65" spans="1:32" s="17" customFormat="1" ht="16">
      <c r="A65" s="101">
        <v>44080</v>
      </c>
      <c r="B65" s="152"/>
      <c r="C65" s="152"/>
      <c r="D65" s="160" t="s">
        <v>103</v>
      </c>
      <c r="E65" s="154"/>
      <c r="F65" s="35">
        <v>18</v>
      </c>
      <c r="G65" s="156"/>
      <c r="H65" s="157">
        <f t="shared" si="4"/>
        <v>18</v>
      </c>
      <c r="I65" s="144" t="str">
        <f t="shared" si="1"/>
        <v/>
      </c>
      <c r="J65" s="158" t="str">
        <f>IF(t_depenses[[#Headers],[Matières premières]]=$D65,$F65,"")</f>
        <v/>
      </c>
      <c r="K65" s="158" t="str">
        <f>IF(t_depenses[[#Headers],[Fournitures couture]]=$D65,$F65,"")</f>
        <v/>
      </c>
      <c r="L65" s="158" t="str">
        <f>IF(t_depenses[[#Headers],[Sous-traitance]]=$D65,$F65,"")</f>
        <v/>
      </c>
      <c r="M65" s="158" t="str">
        <f>IF(t_depenses[[#Headers],[Energie : eau, électricité, chauffage]]=$D65,$F65,"")</f>
        <v/>
      </c>
      <c r="N65" s="158" t="str">
        <f>IF(t_depenses[[#Headers],[Mobilier d''expo]]=$D65,$F65,"")</f>
        <v/>
      </c>
      <c r="O65" s="158" t="str">
        <f>IF(t_depenses[[#Headers],[Fournitures, petit outillage]]=$D65,$F65,"")</f>
        <v/>
      </c>
      <c r="P65" s="158" t="str">
        <f>IF(t_depenses[[#Headers],[Fournitures administratives (bureau)]]=$D65,$F65,"")</f>
        <v/>
      </c>
      <c r="Q65" s="158" t="str">
        <f>IF(t_depenses[[#Headers],[Emballage et conditionnement (cartons, étiquettes…)]]=$D65,$F65,"")</f>
        <v/>
      </c>
      <c r="R65" s="158">
        <f>IF(t_depenses[[#Headers],[Loyers et charges locatives ]]=$D65,$F65,"")</f>
        <v>18</v>
      </c>
      <c r="S65" s="158" t="str">
        <f>IF(t_depenses[[#Headers],[Assurances]]=$D65,$F65,"")</f>
        <v/>
      </c>
      <c r="T65" s="158" t="str">
        <f>IF(t_depenses[[#Headers],[Entretien (locaux, matériels)]]=$D65,$F65,"")</f>
        <v/>
      </c>
      <c r="U65" s="158" t="str">
        <f>IF(t_depenses[[#Headers],[Frais de site Internet]]=$D65,$F65,"")</f>
        <v/>
      </c>
      <c r="V65" s="158" t="str">
        <f>IF(t_depenses[[#Headers],[Frais postaux, téléphone, Internet]]=$D65,$F65,"")</f>
        <v/>
      </c>
      <c r="W65" s="158" t="str">
        <f>IF(t_depenses[[#Headers],[Communication]]=$D65,$F65,"")</f>
        <v/>
      </c>
      <c r="X65" s="158" t="str">
        <f>IF(t_depenses[[#Headers],[Formation]]=$D65,$F65,"")</f>
        <v/>
      </c>
      <c r="Y65" s="158" t="str">
        <f>IF(t_depenses[[#Headers],[Déplacements, réception]]=$D65,$F65,"")</f>
        <v/>
      </c>
      <c r="Z65" s="158" t="str">
        <f>IF(t_depenses[[#Headers],[Expo, frais de participation aux salons]]=$D65,$F65,"")</f>
        <v/>
      </c>
      <c r="AA65" s="158" t="str">
        <f>IF(t_depenses[[#Headers],[Retraite complémentaire]]=$D65,$F65,"")</f>
        <v/>
      </c>
      <c r="AB65" s="158" t="str">
        <f>IF(t_depenses[[#Headers],[Cotisations (adhésions)]]=$D65,$F65,"")</f>
        <v/>
      </c>
      <c r="AC65" s="158" t="str">
        <f>IF(t_depenses[[#Headers],[Impôts et taxes]]=$D65,$F65,"")</f>
        <v/>
      </c>
      <c r="AD65" s="158" t="str">
        <f>IF(t_depenses[[#Headers],[Rémunération du dirigeant]]=$D65,$F65,"")</f>
        <v/>
      </c>
      <c r="AE65" s="158" t="str">
        <f>IF(t_depenses[[#Headers],[Charges sociales de l''exploitant (URSSAF, CFE…)]]=$D65,$F65,"")</f>
        <v/>
      </c>
      <c r="AF65" s="145" t="str">
        <f>IF(t_depenses[[#Headers],[Frais bancaires]]=$D65,$F65,"")</f>
        <v/>
      </c>
    </row>
    <row r="66" spans="1:32" s="17" customFormat="1" ht="16">
      <c r="A66" s="101">
        <v>44080</v>
      </c>
      <c r="B66" s="152"/>
      <c r="C66" s="152"/>
      <c r="D66" s="160" t="s">
        <v>94</v>
      </c>
      <c r="E66" s="154"/>
      <c r="F66" s="35">
        <v>122</v>
      </c>
      <c r="G66" s="156"/>
      <c r="H66" s="157">
        <f t="shared" si="4"/>
        <v>122</v>
      </c>
      <c r="I66" s="144" t="str">
        <f t="shared" si="1"/>
        <v/>
      </c>
      <c r="J66" s="158" t="str">
        <f>IF(t_depenses[[#Headers],[Matières premières]]=$D66,$F66,"")</f>
        <v/>
      </c>
      <c r="K66" s="158">
        <f>IF(t_depenses[[#Headers],[Fournitures couture]]=$D66,$F66,"")</f>
        <v>122</v>
      </c>
      <c r="L66" s="158" t="str">
        <f>IF(t_depenses[[#Headers],[Sous-traitance]]=$D66,$F66,"")</f>
        <v/>
      </c>
      <c r="M66" s="158" t="str">
        <f>IF(t_depenses[[#Headers],[Energie : eau, électricité, chauffage]]=$D66,$F66,"")</f>
        <v/>
      </c>
      <c r="N66" s="158" t="str">
        <f>IF(t_depenses[[#Headers],[Mobilier d''expo]]=$D66,$F66,"")</f>
        <v/>
      </c>
      <c r="O66" s="158" t="str">
        <f>IF(t_depenses[[#Headers],[Fournitures, petit outillage]]=$D66,$F66,"")</f>
        <v/>
      </c>
      <c r="P66" s="158" t="str">
        <f>IF(t_depenses[[#Headers],[Fournitures administratives (bureau)]]=$D66,$F66,"")</f>
        <v/>
      </c>
      <c r="Q66" s="158" t="str">
        <f>IF(t_depenses[[#Headers],[Emballage et conditionnement (cartons, étiquettes…)]]=$D66,$F66,"")</f>
        <v/>
      </c>
      <c r="R66" s="158" t="str">
        <f>IF(t_depenses[[#Headers],[Loyers et charges locatives ]]=$D66,$F66,"")</f>
        <v/>
      </c>
      <c r="S66" s="158" t="str">
        <f>IF(t_depenses[[#Headers],[Assurances]]=$D66,$F66,"")</f>
        <v/>
      </c>
      <c r="T66" s="158" t="str">
        <f>IF(t_depenses[[#Headers],[Entretien (locaux, matériels)]]=$D66,$F66,"")</f>
        <v/>
      </c>
      <c r="U66" s="158" t="str">
        <f>IF(t_depenses[[#Headers],[Frais de site Internet]]=$D66,$F66,"")</f>
        <v/>
      </c>
      <c r="V66" s="158" t="str">
        <f>IF(t_depenses[[#Headers],[Frais postaux, téléphone, Internet]]=$D66,$F66,"")</f>
        <v/>
      </c>
      <c r="W66" s="158" t="str">
        <f>IF(t_depenses[[#Headers],[Communication]]=$D66,$F66,"")</f>
        <v/>
      </c>
      <c r="X66" s="158" t="str">
        <f>IF(t_depenses[[#Headers],[Formation]]=$D66,$F66,"")</f>
        <v/>
      </c>
      <c r="Y66" s="158" t="str">
        <f>IF(t_depenses[[#Headers],[Déplacements, réception]]=$D66,$F66,"")</f>
        <v/>
      </c>
      <c r="Z66" s="158" t="str">
        <f>IF(t_depenses[[#Headers],[Expo, frais de participation aux salons]]=$D66,$F66,"")</f>
        <v/>
      </c>
      <c r="AA66" s="158" t="str">
        <f>IF(t_depenses[[#Headers],[Retraite complémentaire]]=$D66,$F66,"")</f>
        <v/>
      </c>
      <c r="AB66" s="158" t="str">
        <f>IF(t_depenses[[#Headers],[Cotisations (adhésions)]]=$D66,$F66,"")</f>
        <v/>
      </c>
      <c r="AC66" s="158" t="str">
        <f>IF(t_depenses[[#Headers],[Impôts et taxes]]=$D66,$F66,"")</f>
        <v/>
      </c>
      <c r="AD66" s="158" t="str">
        <f>IF(t_depenses[[#Headers],[Rémunération du dirigeant]]=$D66,$F66,"")</f>
        <v/>
      </c>
      <c r="AE66" s="158" t="str">
        <f>IF(t_depenses[[#Headers],[Charges sociales de l''exploitant (URSSAF, CFE…)]]=$D66,$F66,"")</f>
        <v/>
      </c>
      <c r="AF66" s="145" t="str">
        <f>IF(t_depenses[[#Headers],[Frais bancaires]]=$D66,$F66,"")</f>
        <v/>
      </c>
    </row>
    <row r="67" spans="1:32" s="17" customFormat="1" ht="16">
      <c r="A67" s="101">
        <v>44080</v>
      </c>
      <c r="B67" s="152"/>
      <c r="C67" s="152"/>
      <c r="D67" s="160" t="s">
        <v>106</v>
      </c>
      <c r="E67" s="154"/>
      <c r="F67" s="35">
        <v>164</v>
      </c>
      <c r="G67" s="156"/>
      <c r="H67" s="157">
        <f t="shared" si="4"/>
        <v>164</v>
      </c>
      <c r="I67" s="144" t="str">
        <f t="shared" si="1"/>
        <v/>
      </c>
      <c r="J67" s="158" t="str">
        <f>IF(t_depenses[[#Headers],[Matières premières]]=$D67,$F67,"")</f>
        <v/>
      </c>
      <c r="K67" s="158" t="str">
        <f>IF(t_depenses[[#Headers],[Fournitures couture]]=$D67,$F67,"")</f>
        <v/>
      </c>
      <c r="L67" s="158" t="str">
        <f>IF(t_depenses[[#Headers],[Sous-traitance]]=$D67,$F67,"")</f>
        <v/>
      </c>
      <c r="M67" s="158" t="str">
        <f>IF(t_depenses[[#Headers],[Energie : eau, électricité, chauffage]]=$D67,$F67,"")</f>
        <v/>
      </c>
      <c r="N67" s="158" t="str">
        <f>IF(t_depenses[[#Headers],[Mobilier d''expo]]=$D67,$F67,"")</f>
        <v/>
      </c>
      <c r="O67" s="158" t="str">
        <f>IF(t_depenses[[#Headers],[Fournitures, petit outillage]]=$D67,$F67,"")</f>
        <v/>
      </c>
      <c r="P67" s="158" t="str">
        <f>IF(t_depenses[[#Headers],[Fournitures administratives (bureau)]]=$D67,$F67,"")</f>
        <v/>
      </c>
      <c r="Q67" s="158" t="str">
        <f>IF(t_depenses[[#Headers],[Emballage et conditionnement (cartons, étiquettes…)]]=$D67,$F67,"")</f>
        <v/>
      </c>
      <c r="R67" s="158" t="str">
        <f>IF(t_depenses[[#Headers],[Loyers et charges locatives ]]=$D67,$F67,"")</f>
        <v/>
      </c>
      <c r="S67" s="158" t="str">
        <f>IF(t_depenses[[#Headers],[Assurances]]=$D67,$F67,"")</f>
        <v/>
      </c>
      <c r="T67" s="158" t="str">
        <f>IF(t_depenses[[#Headers],[Entretien (locaux, matériels)]]=$D67,$F67,"")</f>
        <v/>
      </c>
      <c r="U67" s="158" t="str">
        <f>IF(t_depenses[[#Headers],[Frais de site Internet]]=$D67,$F67,"")</f>
        <v/>
      </c>
      <c r="V67" s="158" t="str">
        <f>IF(t_depenses[[#Headers],[Frais postaux, téléphone, Internet]]=$D67,$F67,"")</f>
        <v/>
      </c>
      <c r="W67" s="158" t="str">
        <f>IF(t_depenses[[#Headers],[Communication]]=$D67,$F67,"")</f>
        <v/>
      </c>
      <c r="X67" s="158" t="str">
        <f>IF(t_depenses[[#Headers],[Formation]]=$D67,$F67,"")</f>
        <v/>
      </c>
      <c r="Y67" s="158" t="str">
        <f>IF(t_depenses[[#Headers],[Déplacements, réception]]=$D67,$F67,"")</f>
        <v/>
      </c>
      <c r="Z67" s="158">
        <f>IF(t_depenses[[#Headers],[Expo, frais de participation aux salons]]=$D67,$F67,"")</f>
        <v>164</v>
      </c>
      <c r="AA67" s="158" t="str">
        <f>IF(t_depenses[[#Headers],[Retraite complémentaire]]=$D67,$F67,"")</f>
        <v/>
      </c>
      <c r="AB67" s="158" t="str">
        <f>IF(t_depenses[[#Headers],[Cotisations (adhésions)]]=$D67,$F67,"")</f>
        <v/>
      </c>
      <c r="AC67" s="158" t="str">
        <f>IF(t_depenses[[#Headers],[Impôts et taxes]]=$D67,$F67,"")</f>
        <v/>
      </c>
      <c r="AD67" s="158" t="str">
        <f>IF(t_depenses[[#Headers],[Rémunération du dirigeant]]=$D67,$F67,"")</f>
        <v/>
      </c>
      <c r="AE67" s="158" t="str">
        <f>IF(t_depenses[[#Headers],[Charges sociales de l''exploitant (URSSAF, CFE…)]]=$D67,$F67,"")</f>
        <v/>
      </c>
      <c r="AF67" s="145" t="str">
        <f>IF(t_depenses[[#Headers],[Frais bancaires]]=$D67,$F67,"")</f>
        <v/>
      </c>
    </row>
    <row r="68" spans="1:32" s="17" customFormat="1" ht="16">
      <c r="A68" s="101">
        <v>44080</v>
      </c>
      <c r="B68" s="152"/>
      <c r="C68" s="152"/>
      <c r="D68" s="160" t="s">
        <v>19</v>
      </c>
      <c r="E68" s="154"/>
      <c r="F68" s="35">
        <v>344</v>
      </c>
      <c r="G68" s="156"/>
      <c r="H68" s="157">
        <f t="shared" si="4"/>
        <v>344</v>
      </c>
      <c r="I68" s="144" t="str">
        <f t="shared" si="1"/>
        <v/>
      </c>
      <c r="J68" s="158" t="str">
        <f>IF(t_depenses[[#Headers],[Matières premières]]=$D68,$F68,"")</f>
        <v/>
      </c>
      <c r="K68" s="158" t="str">
        <f>IF(t_depenses[[#Headers],[Fournitures couture]]=$D68,$F68,"")</f>
        <v/>
      </c>
      <c r="L68" s="158" t="str">
        <f>IF(t_depenses[[#Headers],[Sous-traitance]]=$D68,$F68,"")</f>
        <v/>
      </c>
      <c r="M68" s="158" t="str">
        <f>IF(t_depenses[[#Headers],[Energie : eau, électricité, chauffage]]=$D68,$F68,"")</f>
        <v/>
      </c>
      <c r="N68" s="158" t="str">
        <f>IF(t_depenses[[#Headers],[Mobilier d''expo]]=$D68,$F68,"")</f>
        <v/>
      </c>
      <c r="O68" s="158" t="str">
        <f>IF(t_depenses[[#Headers],[Fournitures, petit outillage]]=$D68,$F68,"")</f>
        <v/>
      </c>
      <c r="P68" s="158" t="str">
        <f>IF(t_depenses[[#Headers],[Fournitures administratives (bureau)]]=$D68,$F68,"")</f>
        <v/>
      </c>
      <c r="Q68" s="158" t="str">
        <f>IF(t_depenses[[#Headers],[Emballage et conditionnement (cartons, étiquettes…)]]=$D68,$F68,"")</f>
        <v/>
      </c>
      <c r="R68" s="158" t="str">
        <f>IF(t_depenses[[#Headers],[Loyers et charges locatives ]]=$D68,$F68,"")</f>
        <v/>
      </c>
      <c r="S68" s="158" t="str">
        <f>IF(t_depenses[[#Headers],[Assurances]]=$D68,$F68,"")</f>
        <v/>
      </c>
      <c r="T68" s="158" t="str">
        <f>IF(t_depenses[[#Headers],[Entretien (locaux, matériels)]]=$D68,$F68,"")</f>
        <v/>
      </c>
      <c r="U68" s="158" t="str">
        <f>IF(t_depenses[[#Headers],[Frais de site Internet]]=$D68,$F68,"")</f>
        <v/>
      </c>
      <c r="V68" s="158" t="str">
        <f>IF(t_depenses[[#Headers],[Frais postaux, téléphone, Internet]]=$D68,$F68,"")</f>
        <v/>
      </c>
      <c r="W68" s="158" t="str">
        <f>IF(t_depenses[[#Headers],[Communication]]=$D68,$F68,"")</f>
        <v/>
      </c>
      <c r="X68" s="158">
        <f>IF(t_depenses[[#Headers],[Formation]]=$D68,$F68,"")</f>
        <v>344</v>
      </c>
      <c r="Y68" s="158" t="str">
        <f>IF(t_depenses[[#Headers],[Déplacements, réception]]=$D68,$F68,"")</f>
        <v/>
      </c>
      <c r="Z68" s="158" t="str">
        <f>IF(t_depenses[[#Headers],[Expo, frais de participation aux salons]]=$D68,$F68,"")</f>
        <v/>
      </c>
      <c r="AA68" s="158" t="str">
        <f>IF(t_depenses[[#Headers],[Retraite complémentaire]]=$D68,$F68,"")</f>
        <v/>
      </c>
      <c r="AB68" s="158" t="str">
        <f>IF(t_depenses[[#Headers],[Cotisations (adhésions)]]=$D68,$F68,"")</f>
        <v/>
      </c>
      <c r="AC68" s="158" t="str">
        <f>IF(t_depenses[[#Headers],[Impôts et taxes]]=$D68,$F68,"")</f>
        <v/>
      </c>
      <c r="AD68" s="158" t="str">
        <f>IF(t_depenses[[#Headers],[Rémunération du dirigeant]]=$D68,$F68,"")</f>
        <v/>
      </c>
      <c r="AE68" s="158" t="str">
        <f>IF(t_depenses[[#Headers],[Charges sociales de l''exploitant (URSSAF, CFE…)]]=$D68,$F68,"")</f>
        <v/>
      </c>
      <c r="AF68" s="145" t="str">
        <f>IF(t_depenses[[#Headers],[Frais bancaires]]=$D68,$F68,"")</f>
        <v/>
      </c>
    </row>
    <row r="69" spans="1:32" s="17" customFormat="1" ht="16">
      <c r="A69" s="101">
        <v>44080</v>
      </c>
      <c r="B69" s="152"/>
      <c r="C69" s="152"/>
      <c r="D69" s="159" t="s">
        <v>15</v>
      </c>
      <c r="E69" s="154"/>
      <c r="F69" s="35">
        <v>85</v>
      </c>
      <c r="G69" s="156"/>
      <c r="H69" s="157">
        <f t="shared" si="4"/>
        <v>85</v>
      </c>
      <c r="I69" s="144" t="str">
        <f t="shared" si="1"/>
        <v/>
      </c>
      <c r="J69" s="158">
        <f>IF(t_depenses[[#Headers],[Matières premières]]=$D69,$F69,"")</f>
        <v>85</v>
      </c>
      <c r="K69" s="158" t="str">
        <f>IF(t_depenses[[#Headers],[Fournitures couture]]=$D69,$F69,"")</f>
        <v/>
      </c>
      <c r="L69" s="158" t="str">
        <f>IF(t_depenses[[#Headers],[Sous-traitance]]=$D69,$F69,"")</f>
        <v/>
      </c>
      <c r="M69" s="158" t="str">
        <f>IF(t_depenses[[#Headers],[Energie : eau, électricité, chauffage]]=$D69,$F69,"")</f>
        <v/>
      </c>
      <c r="N69" s="158" t="str">
        <f>IF(t_depenses[[#Headers],[Mobilier d''expo]]=$D69,$F69,"")</f>
        <v/>
      </c>
      <c r="O69" s="158" t="str">
        <f>IF(t_depenses[[#Headers],[Fournitures, petit outillage]]=$D69,$F69,"")</f>
        <v/>
      </c>
      <c r="P69" s="158" t="str">
        <f>IF(t_depenses[[#Headers],[Fournitures administratives (bureau)]]=$D69,$F69,"")</f>
        <v/>
      </c>
      <c r="Q69" s="158" t="str">
        <f>IF(t_depenses[[#Headers],[Emballage et conditionnement (cartons, étiquettes…)]]=$D69,$F69,"")</f>
        <v/>
      </c>
      <c r="R69" s="158" t="str">
        <f>IF(t_depenses[[#Headers],[Loyers et charges locatives ]]=$D69,$F69,"")</f>
        <v/>
      </c>
      <c r="S69" s="158" t="str">
        <f>IF(t_depenses[[#Headers],[Assurances]]=$D69,$F69,"")</f>
        <v/>
      </c>
      <c r="T69" s="158" t="str">
        <f>IF(t_depenses[[#Headers],[Entretien (locaux, matériels)]]=$D69,$F69,"")</f>
        <v/>
      </c>
      <c r="U69" s="158" t="str">
        <f>IF(t_depenses[[#Headers],[Frais de site Internet]]=$D69,$F69,"")</f>
        <v/>
      </c>
      <c r="V69" s="158" t="str">
        <f>IF(t_depenses[[#Headers],[Frais postaux, téléphone, Internet]]=$D69,$F69,"")</f>
        <v/>
      </c>
      <c r="W69" s="158" t="str">
        <f>IF(t_depenses[[#Headers],[Communication]]=$D69,$F69,"")</f>
        <v/>
      </c>
      <c r="X69" s="158" t="str">
        <f>IF(t_depenses[[#Headers],[Formation]]=$D69,$F69,"")</f>
        <v/>
      </c>
      <c r="Y69" s="158" t="str">
        <f>IF(t_depenses[[#Headers],[Déplacements, réception]]=$D69,$F69,"")</f>
        <v/>
      </c>
      <c r="Z69" s="158" t="str">
        <f>IF(t_depenses[[#Headers],[Expo, frais de participation aux salons]]=$D69,$F69,"")</f>
        <v/>
      </c>
      <c r="AA69" s="158" t="str">
        <f>IF(t_depenses[[#Headers],[Retraite complémentaire]]=$D69,$F69,"")</f>
        <v/>
      </c>
      <c r="AB69" s="158" t="str">
        <f>IF(t_depenses[[#Headers],[Cotisations (adhésions)]]=$D69,$F69,"")</f>
        <v/>
      </c>
      <c r="AC69" s="158" t="str">
        <f>IF(t_depenses[[#Headers],[Impôts et taxes]]=$D69,$F69,"")</f>
        <v/>
      </c>
      <c r="AD69" s="158" t="str">
        <f>IF(t_depenses[[#Headers],[Rémunération du dirigeant]]=$D69,$F69,"")</f>
        <v/>
      </c>
      <c r="AE69" s="158" t="str">
        <f>IF(t_depenses[[#Headers],[Charges sociales de l''exploitant (URSSAF, CFE…)]]=$D69,$F69,"")</f>
        <v/>
      </c>
      <c r="AF69" s="145" t="str">
        <f>IF(t_depenses[[#Headers],[Frais bancaires]]=$D69,$F69,"")</f>
        <v/>
      </c>
    </row>
    <row r="70" spans="1:32" s="17" customFormat="1" ht="16">
      <c r="A70" s="101">
        <v>44080</v>
      </c>
      <c r="B70" s="152"/>
      <c r="C70" s="152"/>
      <c r="D70" s="159" t="s">
        <v>94</v>
      </c>
      <c r="E70" s="154"/>
      <c r="F70" s="35">
        <v>99</v>
      </c>
      <c r="G70" s="156"/>
      <c r="H70" s="157">
        <f t="shared" si="4"/>
        <v>99</v>
      </c>
      <c r="I70" s="144" t="str">
        <f t="shared" ref="I70:I133" si="5">IF(SUM(J70:AF70)-F70=0,"","Erreur")</f>
        <v/>
      </c>
      <c r="J70" s="158" t="str">
        <f>IF(t_depenses[[#Headers],[Matières premières]]=$D70,$F70,"")</f>
        <v/>
      </c>
      <c r="K70" s="158">
        <f>IF(t_depenses[[#Headers],[Fournitures couture]]=$D70,$F70,"")</f>
        <v>99</v>
      </c>
      <c r="L70" s="158" t="str">
        <f>IF(t_depenses[[#Headers],[Sous-traitance]]=$D70,$F70,"")</f>
        <v/>
      </c>
      <c r="M70" s="158" t="str">
        <f>IF(t_depenses[[#Headers],[Energie : eau, électricité, chauffage]]=$D70,$F70,"")</f>
        <v/>
      </c>
      <c r="N70" s="158" t="str">
        <f>IF(t_depenses[[#Headers],[Mobilier d''expo]]=$D70,$F70,"")</f>
        <v/>
      </c>
      <c r="O70" s="158" t="str">
        <f>IF(t_depenses[[#Headers],[Fournitures, petit outillage]]=$D70,$F70,"")</f>
        <v/>
      </c>
      <c r="P70" s="158" t="str">
        <f>IF(t_depenses[[#Headers],[Fournitures administratives (bureau)]]=$D70,$F70,"")</f>
        <v/>
      </c>
      <c r="Q70" s="158" t="str">
        <f>IF(t_depenses[[#Headers],[Emballage et conditionnement (cartons, étiquettes…)]]=$D70,$F70,"")</f>
        <v/>
      </c>
      <c r="R70" s="158" t="str">
        <f>IF(t_depenses[[#Headers],[Loyers et charges locatives ]]=$D70,$F70,"")</f>
        <v/>
      </c>
      <c r="S70" s="158" t="str">
        <f>IF(t_depenses[[#Headers],[Assurances]]=$D70,$F70,"")</f>
        <v/>
      </c>
      <c r="T70" s="158" t="str">
        <f>IF(t_depenses[[#Headers],[Entretien (locaux, matériels)]]=$D70,$F70,"")</f>
        <v/>
      </c>
      <c r="U70" s="158" t="str">
        <f>IF(t_depenses[[#Headers],[Frais de site Internet]]=$D70,$F70,"")</f>
        <v/>
      </c>
      <c r="V70" s="158" t="str">
        <f>IF(t_depenses[[#Headers],[Frais postaux, téléphone, Internet]]=$D70,$F70,"")</f>
        <v/>
      </c>
      <c r="W70" s="158" t="str">
        <f>IF(t_depenses[[#Headers],[Communication]]=$D70,$F70,"")</f>
        <v/>
      </c>
      <c r="X70" s="158" t="str">
        <f>IF(t_depenses[[#Headers],[Formation]]=$D70,$F70,"")</f>
        <v/>
      </c>
      <c r="Y70" s="158" t="str">
        <f>IF(t_depenses[[#Headers],[Déplacements, réception]]=$D70,$F70,"")</f>
        <v/>
      </c>
      <c r="Z70" s="158" t="str">
        <f>IF(t_depenses[[#Headers],[Expo, frais de participation aux salons]]=$D70,$F70,"")</f>
        <v/>
      </c>
      <c r="AA70" s="158" t="str">
        <f>IF(t_depenses[[#Headers],[Retraite complémentaire]]=$D70,$F70,"")</f>
        <v/>
      </c>
      <c r="AB70" s="158" t="str">
        <f>IF(t_depenses[[#Headers],[Cotisations (adhésions)]]=$D70,$F70,"")</f>
        <v/>
      </c>
      <c r="AC70" s="158" t="str">
        <f>IF(t_depenses[[#Headers],[Impôts et taxes]]=$D70,$F70,"")</f>
        <v/>
      </c>
      <c r="AD70" s="158" t="str">
        <f>IF(t_depenses[[#Headers],[Rémunération du dirigeant]]=$D70,$F70,"")</f>
        <v/>
      </c>
      <c r="AE70" s="158" t="str">
        <f>IF(t_depenses[[#Headers],[Charges sociales de l''exploitant (URSSAF, CFE…)]]=$D70,$F70,"")</f>
        <v/>
      </c>
      <c r="AF70" s="145" t="str">
        <f>IF(t_depenses[[#Headers],[Frais bancaires]]=$D70,$F70,"")</f>
        <v/>
      </c>
    </row>
    <row r="71" spans="1:32" s="17" customFormat="1" ht="16">
      <c r="A71" s="101">
        <v>44080</v>
      </c>
      <c r="B71" s="152"/>
      <c r="C71" s="152"/>
      <c r="D71" s="160" t="s">
        <v>94</v>
      </c>
      <c r="E71" s="154"/>
      <c r="F71" s="35">
        <v>28</v>
      </c>
      <c r="G71" s="156"/>
      <c r="H71" s="157">
        <f t="shared" si="4"/>
        <v>28</v>
      </c>
      <c r="I71" s="144" t="str">
        <f t="shared" si="5"/>
        <v/>
      </c>
      <c r="J71" s="158" t="str">
        <f>IF(t_depenses[[#Headers],[Matières premières]]=$D71,$F71,"")</f>
        <v/>
      </c>
      <c r="K71" s="158">
        <f>IF(t_depenses[[#Headers],[Fournitures couture]]=$D71,$F71,"")</f>
        <v>28</v>
      </c>
      <c r="L71" s="158" t="str">
        <f>IF(t_depenses[[#Headers],[Sous-traitance]]=$D71,$F71,"")</f>
        <v/>
      </c>
      <c r="M71" s="158" t="str">
        <f>IF(t_depenses[[#Headers],[Energie : eau, électricité, chauffage]]=$D71,$F71,"")</f>
        <v/>
      </c>
      <c r="N71" s="158" t="str">
        <f>IF(t_depenses[[#Headers],[Mobilier d''expo]]=$D71,$F71,"")</f>
        <v/>
      </c>
      <c r="O71" s="158" t="str">
        <f>IF(t_depenses[[#Headers],[Fournitures, petit outillage]]=$D71,$F71,"")</f>
        <v/>
      </c>
      <c r="P71" s="158" t="str">
        <f>IF(t_depenses[[#Headers],[Fournitures administratives (bureau)]]=$D71,$F71,"")</f>
        <v/>
      </c>
      <c r="Q71" s="158" t="str">
        <f>IF(t_depenses[[#Headers],[Emballage et conditionnement (cartons, étiquettes…)]]=$D71,$F71,"")</f>
        <v/>
      </c>
      <c r="R71" s="158" t="str">
        <f>IF(t_depenses[[#Headers],[Loyers et charges locatives ]]=$D71,$F71,"")</f>
        <v/>
      </c>
      <c r="S71" s="158" t="str">
        <f>IF(t_depenses[[#Headers],[Assurances]]=$D71,$F71,"")</f>
        <v/>
      </c>
      <c r="T71" s="158" t="str">
        <f>IF(t_depenses[[#Headers],[Entretien (locaux, matériels)]]=$D71,$F71,"")</f>
        <v/>
      </c>
      <c r="U71" s="158" t="str">
        <f>IF(t_depenses[[#Headers],[Frais de site Internet]]=$D71,$F71,"")</f>
        <v/>
      </c>
      <c r="V71" s="158" t="str">
        <f>IF(t_depenses[[#Headers],[Frais postaux, téléphone, Internet]]=$D71,$F71,"")</f>
        <v/>
      </c>
      <c r="W71" s="158" t="str">
        <f>IF(t_depenses[[#Headers],[Communication]]=$D71,$F71,"")</f>
        <v/>
      </c>
      <c r="X71" s="158" t="str">
        <f>IF(t_depenses[[#Headers],[Formation]]=$D71,$F71,"")</f>
        <v/>
      </c>
      <c r="Y71" s="158" t="str">
        <f>IF(t_depenses[[#Headers],[Déplacements, réception]]=$D71,$F71,"")</f>
        <v/>
      </c>
      <c r="Z71" s="158" t="str">
        <f>IF(t_depenses[[#Headers],[Expo, frais de participation aux salons]]=$D71,$F71,"")</f>
        <v/>
      </c>
      <c r="AA71" s="158" t="str">
        <f>IF(t_depenses[[#Headers],[Retraite complémentaire]]=$D71,$F71,"")</f>
        <v/>
      </c>
      <c r="AB71" s="158" t="str">
        <f>IF(t_depenses[[#Headers],[Cotisations (adhésions)]]=$D71,$F71,"")</f>
        <v/>
      </c>
      <c r="AC71" s="158" t="str">
        <f>IF(t_depenses[[#Headers],[Impôts et taxes]]=$D71,$F71,"")</f>
        <v/>
      </c>
      <c r="AD71" s="158" t="str">
        <f>IF(t_depenses[[#Headers],[Rémunération du dirigeant]]=$D71,$F71,"")</f>
        <v/>
      </c>
      <c r="AE71" s="158" t="str">
        <f>IF(t_depenses[[#Headers],[Charges sociales de l''exploitant (URSSAF, CFE…)]]=$D71,$F71,"")</f>
        <v/>
      </c>
      <c r="AF71" s="145" t="str">
        <f>IF(t_depenses[[#Headers],[Frais bancaires]]=$D71,$F71,"")</f>
        <v/>
      </c>
    </row>
    <row r="72" spans="1:32" s="17" customFormat="1" ht="16">
      <c r="A72" s="101">
        <v>44080</v>
      </c>
      <c r="B72" s="152"/>
      <c r="C72" s="152"/>
      <c r="D72" s="159" t="s">
        <v>103</v>
      </c>
      <c r="E72" s="154"/>
      <c r="F72" s="35">
        <v>109</v>
      </c>
      <c r="G72" s="156"/>
      <c r="H72" s="157">
        <f t="shared" si="4"/>
        <v>109</v>
      </c>
      <c r="I72" s="144" t="str">
        <f t="shared" si="5"/>
        <v/>
      </c>
      <c r="J72" s="158" t="str">
        <f>IF(t_depenses[[#Headers],[Matières premières]]=$D72,$F72,"")</f>
        <v/>
      </c>
      <c r="K72" s="158" t="str">
        <f>IF(t_depenses[[#Headers],[Fournitures couture]]=$D72,$F72,"")</f>
        <v/>
      </c>
      <c r="L72" s="158" t="str">
        <f>IF(t_depenses[[#Headers],[Sous-traitance]]=$D72,$F72,"")</f>
        <v/>
      </c>
      <c r="M72" s="158" t="str">
        <f>IF(t_depenses[[#Headers],[Energie : eau, électricité, chauffage]]=$D72,$F72,"")</f>
        <v/>
      </c>
      <c r="N72" s="158" t="str">
        <f>IF(t_depenses[[#Headers],[Mobilier d''expo]]=$D72,$F72,"")</f>
        <v/>
      </c>
      <c r="O72" s="158" t="str">
        <f>IF(t_depenses[[#Headers],[Fournitures, petit outillage]]=$D72,$F72,"")</f>
        <v/>
      </c>
      <c r="P72" s="158" t="str">
        <f>IF(t_depenses[[#Headers],[Fournitures administratives (bureau)]]=$D72,$F72,"")</f>
        <v/>
      </c>
      <c r="Q72" s="158" t="str">
        <f>IF(t_depenses[[#Headers],[Emballage et conditionnement (cartons, étiquettes…)]]=$D72,$F72,"")</f>
        <v/>
      </c>
      <c r="R72" s="158">
        <f>IF(t_depenses[[#Headers],[Loyers et charges locatives ]]=$D72,$F72,"")</f>
        <v>109</v>
      </c>
      <c r="S72" s="158" t="str">
        <f>IF(t_depenses[[#Headers],[Assurances]]=$D72,$F72,"")</f>
        <v/>
      </c>
      <c r="T72" s="158" t="str">
        <f>IF(t_depenses[[#Headers],[Entretien (locaux, matériels)]]=$D72,$F72,"")</f>
        <v/>
      </c>
      <c r="U72" s="158" t="str">
        <f>IF(t_depenses[[#Headers],[Frais de site Internet]]=$D72,$F72,"")</f>
        <v/>
      </c>
      <c r="V72" s="158" t="str">
        <f>IF(t_depenses[[#Headers],[Frais postaux, téléphone, Internet]]=$D72,$F72,"")</f>
        <v/>
      </c>
      <c r="W72" s="158" t="str">
        <f>IF(t_depenses[[#Headers],[Communication]]=$D72,$F72,"")</f>
        <v/>
      </c>
      <c r="X72" s="158" t="str">
        <f>IF(t_depenses[[#Headers],[Formation]]=$D72,$F72,"")</f>
        <v/>
      </c>
      <c r="Y72" s="158" t="str">
        <f>IF(t_depenses[[#Headers],[Déplacements, réception]]=$D72,$F72,"")</f>
        <v/>
      </c>
      <c r="Z72" s="158" t="str">
        <f>IF(t_depenses[[#Headers],[Expo, frais de participation aux salons]]=$D72,$F72,"")</f>
        <v/>
      </c>
      <c r="AA72" s="158" t="str">
        <f>IF(t_depenses[[#Headers],[Retraite complémentaire]]=$D72,$F72,"")</f>
        <v/>
      </c>
      <c r="AB72" s="158" t="str">
        <f>IF(t_depenses[[#Headers],[Cotisations (adhésions)]]=$D72,$F72,"")</f>
        <v/>
      </c>
      <c r="AC72" s="158" t="str">
        <f>IF(t_depenses[[#Headers],[Impôts et taxes]]=$D72,$F72,"")</f>
        <v/>
      </c>
      <c r="AD72" s="158" t="str">
        <f>IF(t_depenses[[#Headers],[Rémunération du dirigeant]]=$D72,$F72,"")</f>
        <v/>
      </c>
      <c r="AE72" s="158" t="str">
        <f>IF(t_depenses[[#Headers],[Charges sociales de l''exploitant (URSSAF, CFE…)]]=$D72,$F72,"")</f>
        <v/>
      </c>
      <c r="AF72" s="145" t="str">
        <f>IF(t_depenses[[#Headers],[Frais bancaires]]=$D72,$F72,"")</f>
        <v/>
      </c>
    </row>
    <row r="73" spans="1:32" s="17" customFormat="1" ht="16">
      <c r="A73" s="101">
        <v>44080</v>
      </c>
      <c r="B73" s="152"/>
      <c r="C73" s="152"/>
      <c r="D73" s="160" t="s">
        <v>17</v>
      </c>
      <c r="E73" s="154"/>
      <c r="F73" s="35">
        <v>85</v>
      </c>
      <c r="G73" s="156"/>
      <c r="H73" s="157">
        <f t="shared" si="4"/>
        <v>85</v>
      </c>
      <c r="I73" s="144" t="str">
        <f t="shared" si="5"/>
        <v/>
      </c>
      <c r="J73" s="158" t="str">
        <f>IF(t_depenses[[#Headers],[Matières premières]]=$D73,$F73,"")</f>
        <v/>
      </c>
      <c r="K73" s="158" t="str">
        <f>IF(t_depenses[[#Headers],[Fournitures couture]]=$D73,$F73,"")</f>
        <v/>
      </c>
      <c r="L73" s="158" t="str">
        <f>IF(t_depenses[[#Headers],[Sous-traitance]]=$D73,$F73,"")</f>
        <v/>
      </c>
      <c r="M73" s="158" t="str">
        <f>IF(t_depenses[[#Headers],[Energie : eau, électricité, chauffage]]=$D73,$F73,"")</f>
        <v/>
      </c>
      <c r="N73" s="158" t="str">
        <f>IF(t_depenses[[#Headers],[Mobilier d''expo]]=$D73,$F73,"")</f>
        <v/>
      </c>
      <c r="O73" s="158" t="str">
        <f>IF(t_depenses[[#Headers],[Fournitures, petit outillage]]=$D73,$F73,"")</f>
        <v/>
      </c>
      <c r="P73" s="158" t="str">
        <f>IF(t_depenses[[#Headers],[Fournitures administratives (bureau)]]=$D73,$F73,"")</f>
        <v/>
      </c>
      <c r="Q73" s="158" t="str">
        <f>IF(t_depenses[[#Headers],[Emballage et conditionnement (cartons, étiquettes…)]]=$D73,$F73,"")</f>
        <v/>
      </c>
      <c r="R73" s="158" t="str">
        <f>IF(t_depenses[[#Headers],[Loyers et charges locatives ]]=$D73,$F73,"")</f>
        <v/>
      </c>
      <c r="S73" s="158">
        <f>IF(t_depenses[[#Headers],[Assurances]]=$D73,$F73,"")</f>
        <v>85</v>
      </c>
      <c r="T73" s="158" t="str">
        <f>IF(t_depenses[[#Headers],[Entretien (locaux, matériels)]]=$D73,$F73,"")</f>
        <v/>
      </c>
      <c r="U73" s="158" t="str">
        <f>IF(t_depenses[[#Headers],[Frais de site Internet]]=$D73,$F73,"")</f>
        <v/>
      </c>
      <c r="V73" s="158" t="str">
        <f>IF(t_depenses[[#Headers],[Frais postaux, téléphone, Internet]]=$D73,$F73,"")</f>
        <v/>
      </c>
      <c r="W73" s="158" t="str">
        <f>IF(t_depenses[[#Headers],[Communication]]=$D73,$F73,"")</f>
        <v/>
      </c>
      <c r="X73" s="158" t="str">
        <f>IF(t_depenses[[#Headers],[Formation]]=$D73,$F73,"")</f>
        <v/>
      </c>
      <c r="Y73" s="158" t="str">
        <f>IF(t_depenses[[#Headers],[Déplacements, réception]]=$D73,$F73,"")</f>
        <v/>
      </c>
      <c r="Z73" s="158" t="str">
        <f>IF(t_depenses[[#Headers],[Expo, frais de participation aux salons]]=$D73,$F73,"")</f>
        <v/>
      </c>
      <c r="AA73" s="158" t="str">
        <f>IF(t_depenses[[#Headers],[Retraite complémentaire]]=$D73,$F73,"")</f>
        <v/>
      </c>
      <c r="AB73" s="158" t="str">
        <f>IF(t_depenses[[#Headers],[Cotisations (adhésions)]]=$D73,$F73,"")</f>
        <v/>
      </c>
      <c r="AC73" s="158" t="str">
        <f>IF(t_depenses[[#Headers],[Impôts et taxes]]=$D73,$F73,"")</f>
        <v/>
      </c>
      <c r="AD73" s="158" t="str">
        <f>IF(t_depenses[[#Headers],[Rémunération du dirigeant]]=$D73,$F73,"")</f>
        <v/>
      </c>
      <c r="AE73" s="158" t="str">
        <f>IF(t_depenses[[#Headers],[Charges sociales de l''exploitant (URSSAF, CFE…)]]=$D73,$F73,"")</f>
        <v/>
      </c>
      <c r="AF73" s="145" t="str">
        <f>IF(t_depenses[[#Headers],[Frais bancaires]]=$D73,$F73,"")</f>
        <v/>
      </c>
    </row>
    <row r="74" spans="1:32" s="17" customFormat="1" ht="16">
      <c r="A74" s="101">
        <v>44080</v>
      </c>
      <c r="B74" s="152"/>
      <c r="C74" s="152"/>
      <c r="D74" s="159" t="s">
        <v>15</v>
      </c>
      <c r="E74" s="154"/>
      <c r="F74" s="35">
        <v>30</v>
      </c>
      <c r="G74" s="156"/>
      <c r="H74" s="157">
        <f t="shared" si="4"/>
        <v>30</v>
      </c>
      <c r="I74" s="144" t="str">
        <f t="shared" si="5"/>
        <v/>
      </c>
      <c r="J74" s="158">
        <f>IF(t_depenses[[#Headers],[Matières premières]]=$D74,$F74,"")</f>
        <v>30</v>
      </c>
      <c r="K74" s="158" t="str">
        <f>IF(t_depenses[[#Headers],[Fournitures couture]]=$D74,$F74,"")</f>
        <v/>
      </c>
      <c r="L74" s="158" t="str">
        <f>IF(t_depenses[[#Headers],[Sous-traitance]]=$D74,$F74,"")</f>
        <v/>
      </c>
      <c r="M74" s="158" t="str">
        <f>IF(t_depenses[[#Headers],[Energie : eau, électricité, chauffage]]=$D74,$F74,"")</f>
        <v/>
      </c>
      <c r="N74" s="158" t="str">
        <f>IF(t_depenses[[#Headers],[Mobilier d''expo]]=$D74,$F74,"")</f>
        <v/>
      </c>
      <c r="O74" s="158" t="str">
        <f>IF(t_depenses[[#Headers],[Fournitures, petit outillage]]=$D74,$F74,"")</f>
        <v/>
      </c>
      <c r="P74" s="158" t="str">
        <f>IF(t_depenses[[#Headers],[Fournitures administratives (bureau)]]=$D74,$F74,"")</f>
        <v/>
      </c>
      <c r="Q74" s="158" t="str">
        <f>IF(t_depenses[[#Headers],[Emballage et conditionnement (cartons, étiquettes…)]]=$D74,$F74,"")</f>
        <v/>
      </c>
      <c r="R74" s="158" t="str">
        <f>IF(t_depenses[[#Headers],[Loyers et charges locatives ]]=$D74,$F74,"")</f>
        <v/>
      </c>
      <c r="S74" s="158" t="str">
        <f>IF(t_depenses[[#Headers],[Assurances]]=$D74,$F74,"")</f>
        <v/>
      </c>
      <c r="T74" s="158" t="str">
        <f>IF(t_depenses[[#Headers],[Entretien (locaux, matériels)]]=$D74,$F74,"")</f>
        <v/>
      </c>
      <c r="U74" s="158" t="str">
        <f>IF(t_depenses[[#Headers],[Frais de site Internet]]=$D74,$F74,"")</f>
        <v/>
      </c>
      <c r="V74" s="158" t="str">
        <f>IF(t_depenses[[#Headers],[Frais postaux, téléphone, Internet]]=$D74,$F74,"")</f>
        <v/>
      </c>
      <c r="W74" s="158" t="str">
        <f>IF(t_depenses[[#Headers],[Communication]]=$D74,$F74,"")</f>
        <v/>
      </c>
      <c r="X74" s="158" t="str">
        <f>IF(t_depenses[[#Headers],[Formation]]=$D74,$F74,"")</f>
        <v/>
      </c>
      <c r="Y74" s="158" t="str">
        <f>IF(t_depenses[[#Headers],[Déplacements, réception]]=$D74,$F74,"")</f>
        <v/>
      </c>
      <c r="Z74" s="158" t="str">
        <f>IF(t_depenses[[#Headers],[Expo, frais de participation aux salons]]=$D74,$F74,"")</f>
        <v/>
      </c>
      <c r="AA74" s="158" t="str">
        <f>IF(t_depenses[[#Headers],[Retraite complémentaire]]=$D74,$F74,"")</f>
        <v/>
      </c>
      <c r="AB74" s="158" t="str">
        <f>IF(t_depenses[[#Headers],[Cotisations (adhésions)]]=$D74,$F74,"")</f>
        <v/>
      </c>
      <c r="AC74" s="158" t="str">
        <f>IF(t_depenses[[#Headers],[Impôts et taxes]]=$D74,$F74,"")</f>
        <v/>
      </c>
      <c r="AD74" s="158" t="str">
        <f>IF(t_depenses[[#Headers],[Rémunération du dirigeant]]=$D74,$F74,"")</f>
        <v/>
      </c>
      <c r="AE74" s="158" t="str">
        <f>IF(t_depenses[[#Headers],[Charges sociales de l''exploitant (URSSAF, CFE…)]]=$D74,$F74,"")</f>
        <v/>
      </c>
      <c r="AF74" s="145" t="str">
        <f>IF(t_depenses[[#Headers],[Frais bancaires]]=$D74,$F74,"")</f>
        <v/>
      </c>
    </row>
    <row r="75" spans="1:32" s="17" customFormat="1" ht="16">
      <c r="A75" s="101">
        <v>44080</v>
      </c>
      <c r="B75" s="152"/>
      <c r="C75" s="152"/>
      <c r="D75" s="159" t="s">
        <v>94</v>
      </c>
      <c r="E75" s="154"/>
      <c r="F75" s="35">
        <v>31</v>
      </c>
      <c r="G75" s="156"/>
      <c r="H75" s="157">
        <f t="shared" si="4"/>
        <v>31</v>
      </c>
      <c r="I75" s="144" t="str">
        <f t="shared" si="5"/>
        <v/>
      </c>
      <c r="J75" s="158" t="str">
        <f>IF(t_depenses[[#Headers],[Matières premières]]=$D75,$F75,"")</f>
        <v/>
      </c>
      <c r="K75" s="158">
        <f>IF(t_depenses[[#Headers],[Fournitures couture]]=$D75,$F75,"")</f>
        <v>31</v>
      </c>
      <c r="L75" s="158" t="str">
        <f>IF(t_depenses[[#Headers],[Sous-traitance]]=$D75,$F75,"")</f>
        <v/>
      </c>
      <c r="M75" s="158" t="str">
        <f>IF(t_depenses[[#Headers],[Energie : eau, électricité, chauffage]]=$D75,$F75,"")</f>
        <v/>
      </c>
      <c r="N75" s="158" t="str">
        <f>IF(t_depenses[[#Headers],[Mobilier d''expo]]=$D75,$F75,"")</f>
        <v/>
      </c>
      <c r="O75" s="158" t="str">
        <f>IF(t_depenses[[#Headers],[Fournitures, petit outillage]]=$D75,$F75,"")</f>
        <v/>
      </c>
      <c r="P75" s="158" t="str">
        <f>IF(t_depenses[[#Headers],[Fournitures administratives (bureau)]]=$D75,$F75,"")</f>
        <v/>
      </c>
      <c r="Q75" s="158" t="str">
        <f>IF(t_depenses[[#Headers],[Emballage et conditionnement (cartons, étiquettes…)]]=$D75,$F75,"")</f>
        <v/>
      </c>
      <c r="R75" s="158" t="str">
        <f>IF(t_depenses[[#Headers],[Loyers et charges locatives ]]=$D75,$F75,"")</f>
        <v/>
      </c>
      <c r="S75" s="158" t="str">
        <f>IF(t_depenses[[#Headers],[Assurances]]=$D75,$F75,"")</f>
        <v/>
      </c>
      <c r="T75" s="158" t="str">
        <f>IF(t_depenses[[#Headers],[Entretien (locaux, matériels)]]=$D75,$F75,"")</f>
        <v/>
      </c>
      <c r="U75" s="158" t="str">
        <f>IF(t_depenses[[#Headers],[Frais de site Internet]]=$D75,$F75,"")</f>
        <v/>
      </c>
      <c r="V75" s="158" t="str">
        <f>IF(t_depenses[[#Headers],[Frais postaux, téléphone, Internet]]=$D75,$F75,"")</f>
        <v/>
      </c>
      <c r="W75" s="158" t="str">
        <f>IF(t_depenses[[#Headers],[Communication]]=$D75,$F75,"")</f>
        <v/>
      </c>
      <c r="X75" s="158" t="str">
        <f>IF(t_depenses[[#Headers],[Formation]]=$D75,$F75,"")</f>
        <v/>
      </c>
      <c r="Y75" s="158" t="str">
        <f>IF(t_depenses[[#Headers],[Déplacements, réception]]=$D75,$F75,"")</f>
        <v/>
      </c>
      <c r="Z75" s="158" t="str">
        <f>IF(t_depenses[[#Headers],[Expo, frais de participation aux salons]]=$D75,$F75,"")</f>
        <v/>
      </c>
      <c r="AA75" s="158" t="str">
        <f>IF(t_depenses[[#Headers],[Retraite complémentaire]]=$D75,$F75,"")</f>
        <v/>
      </c>
      <c r="AB75" s="158" t="str">
        <f>IF(t_depenses[[#Headers],[Cotisations (adhésions)]]=$D75,$F75,"")</f>
        <v/>
      </c>
      <c r="AC75" s="158" t="str">
        <f>IF(t_depenses[[#Headers],[Impôts et taxes]]=$D75,$F75,"")</f>
        <v/>
      </c>
      <c r="AD75" s="158" t="str">
        <f>IF(t_depenses[[#Headers],[Rémunération du dirigeant]]=$D75,$F75,"")</f>
        <v/>
      </c>
      <c r="AE75" s="158" t="str">
        <f>IF(t_depenses[[#Headers],[Charges sociales de l''exploitant (URSSAF, CFE…)]]=$D75,$F75,"")</f>
        <v/>
      </c>
      <c r="AF75" s="145" t="str">
        <f>IF(t_depenses[[#Headers],[Frais bancaires]]=$D75,$F75,"")</f>
        <v/>
      </c>
    </row>
    <row r="76" spans="1:32" s="17" customFormat="1" ht="16">
      <c r="A76" s="101">
        <v>44080</v>
      </c>
      <c r="B76" s="152"/>
      <c r="C76" s="152"/>
      <c r="D76" s="160" t="s">
        <v>94</v>
      </c>
      <c r="E76" s="154"/>
      <c r="F76" s="35"/>
      <c r="G76" s="156"/>
      <c r="H76" s="157">
        <f t="shared" si="4"/>
        <v>0</v>
      </c>
      <c r="I76" s="144" t="str">
        <f t="shared" si="5"/>
        <v/>
      </c>
      <c r="J76" s="158" t="str">
        <f>IF(t_depenses[[#Headers],[Matières premières]]=$D76,$F76,"")</f>
        <v/>
      </c>
      <c r="K76" s="158">
        <f>IF(t_depenses[[#Headers],[Fournitures couture]]=$D76,$F76,"")</f>
        <v>0</v>
      </c>
      <c r="L76" s="158" t="str">
        <f>IF(t_depenses[[#Headers],[Sous-traitance]]=$D76,$F76,"")</f>
        <v/>
      </c>
      <c r="M76" s="158" t="str">
        <f>IF(t_depenses[[#Headers],[Energie : eau, électricité, chauffage]]=$D76,$F76,"")</f>
        <v/>
      </c>
      <c r="N76" s="158" t="str">
        <f>IF(t_depenses[[#Headers],[Mobilier d''expo]]=$D76,$F76,"")</f>
        <v/>
      </c>
      <c r="O76" s="158" t="str">
        <f>IF(t_depenses[[#Headers],[Fournitures, petit outillage]]=$D76,$F76,"")</f>
        <v/>
      </c>
      <c r="P76" s="158" t="str">
        <f>IF(t_depenses[[#Headers],[Fournitures administratives (bureau)]]=$D76,$F76,"")</f>
        <v/>
      </c>
      <c r="Q76" s="158" t="str">
        <f>IF(t_depenses[[#Headers],[Emballage et conditionnement (cartons, étiquettes…)]]=$D76,$F76,"")</f>
        <v/>
      </c>
      <c r="R76" s="158" t="str">
        <f>IF(t_depenses[[#Headers],[Loyers et charges locatives ]]=$D76,$F76,"")</f>
        <v/>
      </c>
      <c r="S76" s="158" t="str">
        <f>IF(t_depenses[[#Headers],[Assurances]]=$D76,$F76,"")</f>
        <v/>
      </c>
      <c r="T76" s="158" t="str">
        <f>IF(t_depenses[[#Headers],[Entretien (locaux, matériels)]]=$D76,$F76,"")</f>
        <v/>
      </c>
      <c r="U76" s="158" t="str">
        <f>IF(t_depenses[[#Headers],[Frais de site Internet]]=$D76,$F76,"")</f>
        <v/>
      </c>
      <c r="V76" s="158" t="str">
        <f>IF(t_depenses[[#Headers],[Frais postaux, téléphone, Internet]]=$D76,$F76,"")</f>
        <v/>
      </c>
      <c r="W76" s="158" t="str">
        <f>IF(t_depenses[[#Headers],[Communication]]=$D76,$F76,"")</f>
        <v/>
      </c>
      <c r="X76" s="158" t="str">
        <f>IF(t_depenses[[#Headers],[Formation]]=$D76,$F76,"")</f>
        <v/>
      </c>
      <c r="Y76" s="158" t="str">
        <f>IF(t_depenses[[#Headers],[Déplacements, réception]]=$D76,$F76,"")</f>
        <v/>
      </c>
      <c r="Z76" s="158" t="str">
        <f>IF(t_depenses[[#Headers],[Expo, frais de participation aux salons]]=$D76,$F76,"")</f>
        <v/>
      </c>
      <c r="AA76" s="158" t="str">
        <f>IF(t_depenses[[#Headers],[Retraite complémentaire]]=$D76,$F76,"")</f>
        <v/>
      </c>
      <c r="AB76" s="158" t="str">
        <f>IF(t_depenses[[#Headers],[Cotisations (adhésions)]]=$D76,$F76,"")</f>
        <v/>
      </c>
      <c r="AC76" s="158" t="str">
        <f>IF(t_depenses[[#Headers],[Impôts et taxes]]=$D76,$F76,"")</f>
        <v/>
      </c>
      <c r="AD76" s="158" t="str">
        <f>IF(t_depenses[[#Headers],[Rémunération du dirigeant]]=$D76,$F76,"")</f>
        <v/>
      </c>
      <c r="AE76" s="158" t="str">
        <f>IF(t_depenses[[#Headers],[Charges sociales de l''exploitant (URSSAF, CFE…)]]=$D76,$F76,"")</f>
        <v/>
      </c>
      <c r="AF76" s="145" t="str">
        <f>IF(t_depenses[[#Headers],[Frais bancaires]]=$D76,$F76,"")</f>
        <v/>
      </c>
    </row>
    <row r="77" spans="1:32" s="17" customFormat="1" ht="16">
      <c r="A77" s="101">
        <v>44080</v>
      </c>
      <c r="B77" s="152"/>
      <c r="C77" s="152"/>
      <c r="D77" s="159" t="s">
        <v>103</v>
      </c>
      <c r="E77" s="154"/>
      <c r="F77" s="35"/>
      <c r="G77" s="156"/>
      <c r="H77" s="157">
        <f t="shared" si="4"/>
        <v>0</v>
      </c>
      <c r="I77" s="144" t="str">
        <f t="shared" si="5"/>
        <v/>
      </c>
      <c r="J77" s="158" t="str">
        <f>IF(t_depenses[[#Headers],[Matières premières]]=$D77,$F77,"")</f>
        <v/>
      </c>
      <c r="K77" s="158" t="str">
        <f>IF(t_depenses[[#Headers],[Fournitures couture]]=$D77,$F77,"")</f>
        <v/>
      </c>
      <c r="L77" s="158" t="str">
        <f>IF(t_depenses[[#Headers],[Sous-traitance]]=$D77,$F77,"")</f>
        <v/>
      </c>
      <c r="M77" s="158" t="str">
        <f>IF(t_depenses[[#Headers],[Energie : eau, électricité, chauffage]]=$D77,$F77,"")</f>
        <v/>
      </c>
      <c r="N77" s="158" t="str">
        <f>IF(t_depenses[[#Headers],[Mobilier d''expo]]=$D77,$F77,"")</f>
        <v/>
      </c>
      <c r="O77" s="158" t="str">
        <f>IF(t_depenses[[#Headers],[Fournitures, petit outillage]]=$D77,$F77,"")</f>
        <v/>
      </c>
      <c r="P77" s="158" t="str">
        <f>IF(t_depenses[[#Headers],[Fournitures administratives (bureau)]]=$D77,$F77,"")</f>
        <v/>
      </c>
      <c r="Q77" s="158" t="str">
        <f>IF(t_depenses[[#Headers],[Emballage et conditionnement (cartons, étiquettes…)]]=$D77,$F77,"")</f>
        <v/>
      </c>
      <c r="R77" s="158">
        <f>IF(t_depenses[[#Headers],[Loyers et charges locatives ]]=$D77,$F77,"")</f>
        <v>0</v>
      </c>
      <c r="S77" s="158" t="str">
        <f>IF(t_depenses[[#Headers],[Assurances]]=$D77,$F77,"")</f>
        <v/>
      </c>
      <c r="T77" s="158" t="str">
        <f>IF(t_depenses[[#Headers],[Entretien (locaux, matériels)]]=$D77,$F77,"")</f>
        <v/>
      </c>
      <c r="U77" s="158" t="str">
        <f>IF(t_depenses[[#Headers],[Frais de site Internet]]=$D77,$F77,"")</f>
        <v/>
      </c>
      <c r="V77" s="158" t="str">
        <f>IF(t_depenses[[#Headers],[Frais postaux, téléphone, Internet]]=$D77,$F77,"")</f>
        <v/>
      </c>
      <c r="W77" s="158" t="str">
        <f>IF(t_depenses[[#Headers],[Communication]]=$D77,$F77,"")</f>
        <v/>
      </c>
      <c r="X77" s="158" t="str">
        <f>IF(t_depenses[[#Headers],[Formation]]=$D77,$F77,"")</f>
        <v/>
      </c>
      <c r="Y77" s="158" t="str">
        <f>IF(t_depenses[[#Headers],[Déplacements, réception]]=$D77,$F77,"")</f>
        <v/>
      </c>
      <c r="Z77" s="158" t="str">
        <f>IF(t_depenses[[#Headers],[Expo, frais de participation aux salons]]=$D77,$F77,"")</f>
        <v/>
      </c>
      <c r="AA77" s="158" t="str">
        <f>IF(t_depenses[[#Headers],[Retraite complémentaire]]=$D77,$F77,"")</f>
        <v/>
      </c>
      <c r="AB77" s="158" t="str">
        <f>IF(t_depenses[[#Headers],[Cotisations (adhésions)]]=$D77,$F77,"")</f>
        <v/>
      </c>
      <c r="AC77" s="158" t="str">
        <f>IF(t_depenses[[#Headers],[Impôts et taxes]]=$D77,$F77,"")</f>
        <v/>
      </c>
      <c r="AD77" s="158" t="str">
        <f>IF(t_depenses[[#Headers],[Rémunération du dirigeant]]=$D77,$F77,"")</f>
        <v/>
      </c>
      <c r="AE77" s="158" t="str">
        <f>IF(t_depenses[[#Headers],[Charges sociales de l''exploitant (URSSAF, CFE…)]]=$D77,$F77,"")</f>
        <v/>
      </c>
      <c r="AF77" s="145" t="str">
        <f>IF(t_depenses[[#Headers],[Frais bancaires]]=$D77,$F77,"")</f>
        <v/>
      </c>
    </row>
    <row r="78" spans="1:32" s="17" customFormat="1" ht="16">
      <c r="A78" s="101">
        <v>44080</v>
      </c>
      <c r="B78" s="152"/>
      <c r="C78" s="152"/>
      <c r="D78" s="160" t="s">
        <v>17</v>
      </c>
      <c r="E78" s="154"/>
      <c r="F78" s="35"/>
      <c r="G78" s="156"/>
      <c r="H78" s="157">
        <f t="shared" si="4"/>
        <v>0</v>
      </c>
      <c r="I78" s="144" t="str">
        <f t="shared" si="5"/>
        <v/>
      </c>
      <c r="J78" s="158" t="str">
        <f>IF(t_depenses[[#Headers],[Matières premières]]=$D78,$F78,"")</f>
        <v/>
      </c>
      <c r="K78" s="158" t="str">
        <f>IF(t_depenses[[#Headers],[Fournitures couture]]=$D78,$F78,"")</f>
        <v/>
      </c>
      <c r="L78" s="158" t="str">
        <f>IF(t_depenses[[#Headers],[Sous-traitance]]=$D78,$F78,"")</f>
        <v/>
      </c>
      <c r="M78" s="158" t="str">
        <f>IF(t_depenses[[#Headers],[Energie : eau, électricité, chauffage]]=$D78,$F78,"")</f>
        <v/>
      </c>
      <c r="N78" s="158" t="str">
        <f>IF(t_depenses[[#Headers],[Mobilier d''expo]]=$D78,$F78,"")</f>
        <v/>
      </c>
      <c r="O78" s="158" t="str">
        <f>IF(t_depenses[[#Headers],[Fournitures, petit outillage]]=$D78,$F78,"")</f>
        <v/>
      </c>
      <c r="P78" s="158" t="str">
        <f>IF(t_depenses[[#Headers],[Fournitures administratives (bureau)]]=$D78,$F78,"")</f>
        <v/>
      </c>
      <c r="Q78" s="158" t="str">
        <f>IF(t_depenses[[#Headers],[Emballage et conditionnement (cartons, étiquettes…)]]=$D78,$F78,"")</f>
        <v/>
      </c>
      <c r="R78" s="158" t="str">
        <f>IF(t_depenses[[#Headers],[Loyers et charges locatives ]]=$D78,$F78,"")</f>
        <v/>
      </c>
      <c r="S78" s="158">
        <f>IF(t_depenses[[#Headers],[Assurances]]=$D78,$F78,"")</f>
        <v>0</v>
      </c>
      <c r="T78" s="158" t="str">
        <f>IF(t_depenses[[#Headers],[Entretien (locaux, matériels)]]=$D78,$F78,"")</f>
        <v/>
      </c>
      <c r="U78" s="158" t="str">
        <f>IF(t_depenses[[#Headers],[Frais de site Internet]]=$D78,$F78,"")</f>
        <v/>
      </c>
      <c r="V78" s="158" t="str">
        <f>IF(t_depenses[[#Headers],[Frais postaux, téléphone, Internet]]=$D78,$F78,"")</f>
        <v/>
      </c>
      <c r="W78" s="158" t="str">
        <f>IF(t_depenses[[#Headers],[Communication]]=$D78,$F78,"")</f>
        <v/>
      </c>
      <c r="X78" s="158" t="str">
        <f>IF(t_depenses[[#Headers],[Formation]]=$D78,$F78,"")</f>
        <v/>
      </c>
      <c r="Y78" s="158" t="str">
        <f>IF(t_depenses[[#Headers],[Déplacements, réception]]=$D78,$F78,"")</f>
        <v/>
      </c>
      <c r="Z78" s="158" t="str">
        <f>IF(t_depenses[[#Headers],[Expo, frais de participation aux salons]]=$D78,$F78,"")</f>
        <v/>
      </c>
      <c r="AA78" s="158" t="str">
        <f>IF(t_depenses[[#Headers],[Retraite complémentaire]]=$D78,$F78,"")</f>
        <v/>
      </c>
      <c r="AB78" s="158" t="str">
        <f>IF(t_depenses[[#Headers],[Cotisations (adhésions)]]=$D78,$F78,"")</f>
        <v/>
      </c>
      <c r="AC78" s="158" t="str">
        <f>IF(t_depenses[[#Headers],[Impôts et taxes]]=$D78,$F78,"")</f>
        <v/>
      </c>
      <c r="AD78" s="158" t="str">
        <f>IF(t_depenses[[#Headers],[Rémunération du dirigeant]]=$D78,$F78,"")</f>
        <v/>
      </c>
      <c r="AE78" s="158" t="str">
        <f>IF(t_depenses[[#Headers],[Charges sociales de l''exploitant (URSSAF, CFE…)]]=$D78,$F78,"")</f>
        <v/>
      </c>
      <c r="AF78" s="145" t="str">
        <f>IF(t_depenses[[#Headers],[Frais bancaires]]=$D78,$F78,"")</f>
        <v/>
      </c>
    </row>
    <row r="79" spans="1:32" s="17" customFormat="1" ht="16">
      <c r="A79" s="101">
        <v>44080</v>
      </c>
      <c r="B79" s="152"/>
      <c r="C79" s="152"/>
      <c r="D79" s="160" t="s">
        <v>99</v>
      </c>
      <c r="E79" s="154"/>
      <c r="F79" s="35"/>
      <c r="G79" s="156"/>
      <c r="H79" s="157">
        <f t="shared" si="4"/>
        <v>0</v>
      </c>
      <c r="I79" s="144" t="str">
        <f t="shared" si="5"/>
        <v/>
      </c>
      <c r="J79" s="158" t="str">
        <f>IF(t_depenses[[#Headers],[Matières premières]]=$D79,$F79,"")</f>
        <v/>
      </c>
      <c r="K79" s="158" t="str">
        <f>IF(t_depenses[[#Headers],[Fournitures couture]]=$D79,$F79,"")</f>
        <v/>
      </c>
      <c r="L79" s="158" t="str">
        <f>IF(t_depenses[[#Headers],[Sous-traitance]]=$D79,$F79,"")</f>
        <v/>
      </c>
      <c r="M79" s="158" t="str">
        <f>IF(t_depenses[[#Headers],[Energie : eau, électricité, chauffage]]=$D79,$F79,"")</f>
        <v/>
      </c>
      <c r="N79" s="158">
        <f>IF(t_depenses[[#Headers],[Mobilier d''expo]]=$D79,$F79,"")</f>
        <v>0</v>
      </c>
      <c r="O79" s="158" t="str">
        <f>IF(t_depenses[[#Headers],[Fournitures, petit outillage]]=$D79,$F79,"")</f>
        <v/>
      </c>
      <c r="P79" s="158" t="str">
        <f>IF(t_depenses[[#Headers],[Fournitures administratives (bureau)]]=$D79,$F79,"")</f>
        <v/>
      </c>
      <c r="Q79" s="158" t="str">
        <f>IF(t_depenses[[#Headers],[Emballage et conditionnement (cartons, étiquettes…)]]=$D79,$F79,"")</f>
        <v/>
      </c>
      <c r="R79" s="158" t="str">
        <f>IF(t_depenses[[#Headers],[Loyers et charges locatives ]]=$D79,$F79,"")</f>
        <v/>
      </c>
      <c r="S79" s="158" t="str">
        <f>IF(t_depenses[[#Headers],[Assurances]]=$D79,$F79,"")</f>
        <v/>
      </c>
      <c r="T79" s="158" t="str">
        <f>IF(t_depenses[[#Headers],[Entretien (locaux, matériels)]]=$D79,$F79,"")</f>
        <v/>
      </c>
      <c r="U79" s="158" t="str">
        <f>IF(t_depenses[[#Headers],[Frais de site Internet]]=$D79,$F79,"")</f>
        <v/>
      </c>
      <c r="V79" s="158" t="str">
        <f>IF(t_depenses[[#Headers],[Frais postaux, téléphone, Internet]]=$D79,$F79,"")</f>
        <v/>
      </c>
      <c r="W79" s="158" t="str">
        <f>IF(t_depenses[[#Headers],[Communication]]=$D79,$F79,"")</f>
        <v/>
      </c>
      <c r="X79" s="158" t="str">
        <f>IF(t_depenses[[#Headers],[Formation]]=$D79,$F79,"")</f>
        <v/>
      </c>
      <c r="Y79" s="158" t="str">
        <f>IF(t_depenses[[#Headers],[Déplacements, réception]]=$D79,$F79,"")</f>
        <v/>
      </c>
      <c r="Z79" s="158" t="str">
        <f>IF(t_depenses[[#Headers],[Expo, frais de participation aux salons]]=$D79,$F79,"")</f>
        <v/>
      </c>
      <c r="AA79" s="158" t="str">
        <f>IF(t_depenses[[#Headers],[Retraite complémentaire]]=$D79,$F79,"")</f>
        <v/>
      </c>
      <c r="AB79" s="158" t="str">
        <f>IF(t_depenses[[#Headers],[Cotisations (adhésions)]]=$D79,$F79,"")</f>
        <v/>
      </c>
      <c r="AC79" s="158" t="str">
        <f>IF(t_depenses[[#Headers],[Impôts et taxes]]=$D79,$F79,"")</f>
        <v/>
      </c>
      <c r="AD79" s="158" t="str">
        <f>IF(t_depenses[[#Headers],[Rémunération du dirigeant]]=$D79,$F79,"")</f>
        <v/>
      </c>
      <c r="AE79" s="158" t="str">
        <f>IF(t_depenses[[#Headers],[Charges sociales de l''exploitant (URSSAF, CFE…)]]=$D79,$F79,"")</f>
        <v/>
      </c>
      <c r="AF79" s="145" t="str">
        <f>IF(t_depenses[[#Headers],[Frais bancaires]]=$D79,$F79,"")</f>
        <v/>
      </c>
    </row>
    <row r="80" spans="1:32" s="17" customFormat="1" ht="16">
      <c r="A80" s="101">
        <v>44080</v>
      </c>
      <c r="B80" s="152"/>
      <c r="C80" s="152"/>
      <c r="D80" s="160" t="s">
        <v>16</v>
      </c>
      <c r="E80" s="154"/>
      <c r="F80" s="35"/>
      <c r="G80" s="156"/>
      <c r="H80" s="157">
        <f t="shared" si="4"/>
        <v>0</v>
      </c>
      <c r="I80" s="144" t="str">
        <f t="shared" si="5"/>
        <v/>
      </c>
      <c r="J80" s="158" t="str">
        <f>IF(t_depenses[[#Headers],[Matières premières]]=$D80,$F80,"")</f>
        <v/>
      </c>
      <c r="K80" s="158" t="str">
        <f>IF(t_depenses[[#Headers],[Fournitures couture]]=$D80,$F80,"")</f>
        <v/>
      </c>
      <c r="L80" s="158" t="str">
        <f>IF(t_depenses[[#Headers],[Sous-traitance]]=$D80,$F80,"")</f>
        <v/>
      </c>
      <c r="M80" s="158">
        <f>IF(t_depenses[[#Headers],[Energie : eau, électricité, chauffage]]=$D80,$F80,"")</f>
        <v>0</v>
      </c>
      <c r="N80" s="158" t="str">
        <f>IF(t_depenses[[#Headers],[Mobilier d''expo]]=$D80,$F80,"")</f>
        <v/>
      </c>
      <c r="O80" s="158" t="str">
        <f>IF(t_depenses[[#Headers],[Fournitures, petit outillage]]=$D80,$F80,"")</f>
        <v/>
      </c>
      <c r="P80" s="158" t="str">
        <f>IF(t_depenses[[#Headers],[Fournitures administratives (bureau)]]=$D80,$F80,"")</f>
        <v/>
      </c>
      <c r="Q80" s="158" t="str">
        <f>IF(t_depenses[[#Headers],[Emballage et conditionnement (cartons, étiquettes…)]]=$D80,$F80,"")</f>
        <v/>
      </c>
      <c r="R80" s="158" t="str">
        <f>IF(t_depenses[[#Headers],[Loyers et charges locatives ]]=$D80,$F80,"")</f>
        <v/>
      </c>
      <c r="S80" s="158" t="str">
        <f>IF(t_depenses[[#Headers],[Assurances]]=$D80,$F80,"")</f>
        <v/>
      </c>
      <c r="T80" s="158" t="str">
        <f>IF(t_depenses[[#Headers],[Entretien (locaux, matériels)]]=$D80,$F80,"")</f>
        <v/>
      </c>
      <c r="U80" s="158" t="str">
        <f>IF(t_depenses[[#Headers],[Frais de site Internet]]=$D80,$F80,"")</f>
        <v/>
      </c>
      <c r="V80" s="158" t="str">
        <f>IF(t_depenses[[#Headers],[Frais postaux, téléphone, Internet]]=$D80,$F80,"")</f>
        <v/>
      </c>
      <c r="W80" s="158" t="str">
        <f>IF(t_depenses[[#Headers],[Communication]]=$D80,$F80,"")</f>
        <v/>
      </c>
      <c r="X80" s="158" t="str">
        <f>IF(t_depenses[[#Headers],[Formation]]=$D80,$F80,"")</f>
        <v/>
      </c>
      <c r="Y80" s="158" t="str">
        <f>IF(t_depenses[[#Headers],[Déplacements, réception]]=$D80,$F80,"")</f>
        <v/>
      </c>
      <c r="Z80" s="158" t="str">
        <f>IF(t_depenses[[#Headers],[Expo, frais de participation aux salons]]=$D80,$F80,"")</f>
        <v/>
      </c>
      <c r="AA80" s="158" t="str">
        <f>IF(t_depenses[[#Headers],[Retraite complémentaire]]=$D80,$F80,"")</f>
        <v/>
      </c>
      <c r="AB80" s="158" t="str">
        <f>IF(t_depenses[[#Headers],[Cotisations (adhésions)]]=$D80,$F80,"")</f>
        <v/>
      </c>
      <c r="AC80" s="158" t="str">
        <f>IF(t_depenses[[#Headers],[Impôts et taxes]]=$D80,$F80,"")</f>
        <v/>
      </c>
      <c r="AD80" s="158" t="str">
        <f>IF(t_depenses[[#Headers],[Rémunération du dirigeant]]=$D80,$F80,"")</f>
        <v/>
      </c>
      <c r="AE80" s="158" t="str">
        <f>IF(t_depenses[[#Headers],[Charges sociales de l''exploitant (URSSAF, CFE…)]]=$D80,$F80,"")</f>
        <v/>
      </c>
      <c r="AF80" s="145" t="str">
        <f>IF(t_depenses[[#Headers],[Frais bancaires]]=$D80,$F80,"")</f>
        <v/>
      </c>
    </row>
    <row r="81" spans="1:32" s="17" customFormat="1" ht="16">
      <c r="A81" s="101">
        <v>44080</v>
      </c>
      <c r="B81" s="152"/>
      <c r="C81" s="152"/>
      <c r="D81" s="160" t="s">
        <v>103</v>
      </c>
      <c r="E81" s="154"/>
      <c r="F81" s="35">
        <v>15</v>
      </c>
      <c r="G81" s="156"/>
      <c r="H81" s="157">
        <f t="shared" si="4"/>
        <v>15</v>
      </c>
      <c r="I81" s="144" t="str">
        <f t="shared" si="5"/>
        <v/>
      </c>
      <c r="J81" s="158" t="str">
        <f>IF(t_depenses[[#Headers],[Matières premières]]=$D81,$F81,"")</f>
        <v/>
      </c>
      <c r="K81" s="158" t="str">
        <f>IF(t_depenses[[#Headers],[Fournitures couture]]=$D81,$F81,"")</f>
        <v/>
      </c>
      <c r="L81" s="158" t="str">
        <f>IF(t_depenses[[#Headers],[Sous-traitance]]=$D81,$F81,"")</f>
        <v/>
      </c>
      <c r="M81" s="158" t="str">
        <f>IF(t_depenses[[#Headers],[Energie : eau, électricité, chauffage]]=$D81,$F81,"")</f>
        <v/>
      </c>
      <c r="N81" s="158" t="str">
        <f>IF(t_depenses[[#Headers],[Mobilier d''expo]]=$D81,$F81,"")</f>
        <v/>
      </c>
      <c r="O81" s="158" t="str">
        <f>IF(t_depenses[[#Headers],[Fournitures, petit outillage]]=$D81,$F81,"")</f>
        <v/>
      </c>
      <c r="P81" s="158" t="str">
        <f>IF(t_depenses[[#Headers],[Fournitures administratives (bureau)]]=$D81,$F81,"")</f>
        <v/>
      </c>
      <c r="Q81" s="158" t="str">
        <f>IF(t_depenses[[#Headers],[Emballage et conditionnement (cartons, étiquettes…)]]=$D81,$F81,"")</f>
        <v/>
      </c>
      <c r="R81" s="158">
        <f>IF(t_depenses[[#Headers],[Loyers et charges locatives ]]=$D81,$F81,"")</f>
        <v>15</v>
      </c>
      <c r="S81" s="158" t="str">
        <f>IF(t_depenses[[#Headers],[Assurances]]=$D81,$F81,"")</f>
        <v/>
      </c>
      <c r="T81" s="158" t="str">
        <f>IF(t_depenses[[#Headers],[Entretien (locaux, matériels)]]=$D81,$F81,"")</f>
        <v/>
      </c>
      <c r="U81" s="158" t="str">
        <f>IF(t_depenses[[#Headers],[Frais de site Internet]]=$D81,$F81,"")</f>
        <v/>
      </c>
      <c r="V81" s="158" t="str">
        <f>IF(t_depenses[[#Headers],[Frais postaux, téléphone, Internet]]=$D81,$F81,"")</f>
        <v/>
      </c>
      <c r="W81" s="158" t="str">
        <f>IF(t_depenses[[#Headers],[Communication]]=$D81,$F81,"")</f>
        <v/>
      </c>
      <c r="X81" s="158" t="str">
        <f>IF(t_depenses[[#Headers],[Formation]]=$D81,$F81,"")</f>
        <v/>
      </c>
      <c r="Y81" s="158" t="str">
        <f>IF(t_depenses[[#Headers],[Déplacements, réception]]=$D81,$F81,"")</f>
        <v/>
      </c>
      <c r="Z81" s="158" t="str">
        <f>IF(t_depenses[[#Headers],[Expo, frais de participation aux salons]]=$D81,$F81,"")</f>
        <v/>
      </c>
      <c r="AA81" s="158" t="str">
        <f>IF(t_depenses[[#Headers],[Retraite complémentaire]]=$D81,$F81,"")</f>
        <v/>
      </c>
      <c r="AB81" s="158" t="str">
        <f>IF(t_depenses[[#Headers],[Cotisations (adhésions)]]=$D81,$F81,"")</f>
        <v/>
      </c>
      <c r="AC81" s="158" t="str">
        <f>IF(t_depenses[[#Headers],[Impôts et taxes]]=$D81,$F81,"")</f>
        <v/>
      </c>
      <c r="AD81" s="158" t="str">
        <f>IF(t_depenses[[#Headers],[Rémunération du dirigeant]]=$D81,$F81,"")</f>
        <v/>
      </c>
      <c r="AE81" s="158" t="str">
        <f>IF(t_depenses[[#Headers],[Charges sociales de l''exploitant (URSSAF, CFE…)]]=$D81,$F81,"")</f>
        <v/>
      </c>
      <c r="AF81" s="145" t="str">
        <f>IF(t_depenses[[#Headers],[Frais bancaires]]=$D81,$F81,"")</f>
        <v/>
      </c>
    </row>
    <row r="82" spans="1:32" s="17" customFormat="1" ht="16">
      <c r="A82" s="101">
        <v>44080</v>
      </c>
      <c r="B82" s="152"/>
      <c r="C82" s="152"/>
      <c r="D82" s="160" t="s">
        <v>94</v>
      </c>
      <c r="E82" s="154"/>
      <c r="F82" s="35">
        <v>164</v>
      </c>
      <c r="G82" s="156"/>
      <c r="H82" s="157">
        <f t="shared" si="4"/>
        <v>164</v>
      </c>
      <c r="I82" s="144" t="str">
        <f t="shared" si="5"/>
        <v/>
      </c>
      <c r="J82" s="158" t="str">
        <f>IF(t_depenses[[#Headers],[Matières premières]]=$D82,$F82,"")</f>
        <v/>
      </c>
      <c r="K82" s="158">
        <f>IF(t_depenses[[#Headers],[Fournitures couture]]=$D82,$F82,"")</f>
        <v>164</v>
      </c>
      <c r="L82" s="158" t="str">
        <f>IF(t_depenses[[#Headers],[Sous-traitance]]=$D82,$F82,"")</f>
        <v/>
      </c>
      <c r="M82" s="158" t="str">
        <f>IF(t_depenses[[#Headers],[Energie : eau, électricité, chauffage]]=$D82,$F82,"")</f>
        <v/>
      </c>
      <c r="N82" s="158" t="str">
        <f>IF(t_depenses[[#Headers],[Mobilier d''expo]]=$D82,$F82,"")</f>
        <v/>
      </c>
      <c r="O82" s="158" t="str">
        <f>IF(t_depenses[[#Headers],[Fournitures, petit outillage]]=$D82,$F82,"")</f>
        <v/>
      </c>
      <c r="P82" s="158" t="str">
        <f>IF(t_depenses[[#Headers],[Fournitures administratives (bureau)]]=$D82,$F82,"")</f>
        <v/>
      </c>
      <c r="Q82" s="158" t="str">
        <f>IF(t_depenses[[#Headers],[Emballage et conditionnement (cartons, étiquettes…)]]=$D82,$F82,"")</f>
        <v/>
      </c>
      <c r="R82" s="158" t="str">
        <f>IF(t_depenses[[#Headers],[Loyers et charges locatives ]]=$D82,$F82,"")</f>
        <v/>
      </c>
      <c r="S82" s="158" t="str">
        <f>IF(t_depenses[[#Headers],[Assurances]]=$D82,$F82,"")</f>
        <v/>
      </c>
      <c r="T82" s="158" t="str">
        <f>IF(t_depenses[[#Headers],[Entretien (locaux, matériels)]]=$D82,$F82,"")</f>
        <v/>
      </c>
      <c r="U82" s="158" t="str">
        <f>IF(t_depenses[[#Headers],[Frais de site Internet]]=$D82,$F82,"")</f>
        <v/>
      </c>
      <c r="V82" s="158" t="str">
        <f>IF(t_depenses[[#Headers],[Frais postaux, téléphone, Internet]]=$D82,$F82,"")</f>
        <v/>
      </c>
      <c r="W82" s="158" t="str">
        <f>IF(t_depenses[[#Headers],[Communication]]=$D82,$F82,"")</f>
        <v/>
      </c>
      <c r="X82" s="158" t="str">
        <f>IF(t_depenses[[#Headers],[Formation]]=$D82,$F82,"")</f>
        <v/>
      </c>
      <c r="Y82" s="158" t="str">
        <f>IF(t_depenses[[#Headers],[Déplacements, réception]]=$D82,$F82,"")</f>
        <v/>
      </c>
      <c r="Z82" s="158" t="str">
        <f>IF(t_depenses[[#Headers],[Expo, frais de participation aux salons]]=$D82,$F82,"")</f>
        <v/>
      </c>
      <c r="AA82" s="158" t="str">
        <f>IF(t_depenses[[#Headers],[Retraite complémentaire]]=$D82,$F82,"")</f>
        <v/>
      </c>
      <c r="AB82" s="158" t="str">
        <f>IF(t_depenses[[#Headers],[Cotisations (adhésions)]]=$D82,$F82,"")</f>
        <v/>
      </c>
      <c r="AC82" s="158" t="str">
        <f>IF(t_depenses[[#Headers],[Impôts et taxes]]=$D82,$F82,"")</f>
        <v/>
      </c>
      <c r="AD82" s="158" t="str">
        <f>IF(t_depenses[[#Headers],[Rémunération du dirigeant]]=$D82,$F82,"")</f>
        <v/>
      </c>
      <c r="AE82" s="158" t="str">
        <f>IF(t_depenses[[#Headers],[Charges sociales de l''exploitant (URSSAF, CFE…)]]=$D82,$F82,"")</f>
        <v/>
      </c>
      <c r="AF82" s="145" t="str">
        <f>IF(t_depenses[[#Headers],[Frais bancaires]]=$D82,$F82,"")</f>
        <v/>
      </c>
    </row>
    <row r="83" spans="1:32" s="17" customFormat="1" ht="16">
      <c r="A83" s="101">
        <v>44080</v>
      </c>
      <c r="B83" s="152"/>
      <c r="C83" s="152"/>
      <c r="D83" s="160" t="s">
        <v>106</v>
      </c>
      <c r="E83" s="154"/>
      <c r="F83" s="35">
        <v>129</v>
      </c>
      <c r="G83" s="156"/>
      <c r="H83" s="157">
        <f t="shared" si="4"/>
        <v>129</v>
      </c>
      <c r="I83" s="144" t="str">
        <f t="shared" si="5"/>
        <v/>
      </c>
      <c r="J83" s="158" t="str">
        <f>IF(t_depenses[[#Headers],[Matières premières]]=$D83,$F83,"")</f>
        <v/>
      </c>
      <c r="K83" s="158" t="str">
        <f>IF(t_depenses[[#Headers],[Fournitures couture]]=$D83,$F83,"")</f>
        <v/>
      </c>
      <c r="L83" s="158" t="str">
        <f>IF(t_depenses[[#Headers],[Sous-traitance]]=$D83,$F83,"")</f>
        <v/>
      </c>
      <c r="M83" s="158" t="str">
        <f>IF(t_depenses[[#Headers],[Energie : eau, électricité, chauffage]]=$D83,$F83,"")</f>
        <v/>
      </c>
      <c r="N83" s="158" t="str">
        <f>IF(t_depenses[[#Headers],[Mobilier d''expo]]=$D83,$F83,"")</f>
        <v/>
      </c>
      <c r="O83" s="158" t="str">
        <f>IF(t_depenses[[#Headers],[Fournitures, petit outillage]]=$D83,$F83,"")</f>
        <v/>
      </c>
      <c r="P83" s="158" t="str">
        <f>IF(t_depenses[[#Headers],[Fournitures administratives (bureau)]]=$D83,$F83,"")</f>
        <v/>
      </c>
      <c r="Q83" s="158" t="str">
        <f>IF(t_depenses[[#Headers],[Emballage et conditionnement (cartons, étiquettes…)]]=$D83,$F83,"")</f>
        <v/>
      </c>
      <c r="R83" s="158" t="str">
        <f>IF(t_depenses[[#Headers],[Loyers et charges locatives ]]=$D83,$F83,"")</f>
        <v/>
      </c>
      <c r="S83" s="158" t="str">
        <f>IF(t_depenses[[#Headers],[Assurances]]=$D83,$F83,"")</f>
        <v/>
      </c>
      <c r="T83" s="158" t="str">
        <f>IF(t_depenses[[#Headers],[Entretien (locaux, matériels)]]=$D83,$F83,"")</f>
        <v/>
      </c>
      <c r="U83" s="158" t="str">
        <f>IF(t_depenses[[#Headers],[Frais de site Internet]]=$D83,$F83,"")</f>
        <v/>
      </c>
      <c r="V83" s="158" t="str">
        <f>IF(t_depenses[[#Headers],[Frais postaux, téléphone, Internet]]=$D83,$F83,"")</f>
        <v/>
      </c>
      <c r="W83" s="158" t="str">
        <f>IF(t_depenses[[#Headers],[Communication]]=$D83,$F83,"")</f>
        <v/>
      </c>
      <c r="X83" s="158" t="str">
        <f>IF(t_depenses[[#Headers],[Formation]]=$D83,$F83,"")</f>
        <v/>
      </c>
      <c r="Y83" s="158" t="str">
        <f>IF(t_depenses[[#Headers],[Déplacements, réception]]=$D83,$F83,"")</f>
        <v/>
      </c>
      <c r="Z83" s="158">
        <f>IF(t_depenses[[#Headers],[Expo, frais de participation aux salons]]=$D83,$F83,"")</f>
        <v>129</v>
      </c>
      <c r="AA83" s="158" t="str">
        <f>IF(t_depenses[[#Headers],[Retraite complémentaire]]=$D83,$F83,"")</f>
        <v/>
      </c>
      <c r="AB83" s="158" t="str">
        <f>IF(t_depenses[[#Headers],[Cotisations (adhésions)]]=$D83,$F83,"")</f>
        <v/>
      </c>
      <c r="AC83" s="158" t="str">
        <f>IF(t_depenses[[#Headers],[Impôts et taxes]]=$D83,$F83,"")</f>
        <v/>
      </c>
      <c r="AD83" s="158" t="str">
        <f>IF(t_depenses[[#Headers],[Rémunération du dirigeant]]=$D83,$F83,"")</f>
        <v/>
      </c>
      <c r="AE83" s="158" t="str">
        <f>IF(t_depenses[[#Headers],[Charges sociales de l''exploitant (URSSAF, CFE…)]]=$D83,$F83,"")</f>
        <v/>
      </c>
      <c r="AF83" s="145" t="str">
        <f>IF(t_depenses[[#Headers],[Frais bancaires]]=$D83,$F83,"")</f>
        <v/>
      </c>
    </row>
    <row r="84" spans="1:32" s="17" customFormat="1" ht="16">
      <c r="A84" s="101">
        <v>44080</v>
      </c>
      <c r="B84" s="152"/>
      <c r="C84" s="152"/>
      <c r="D84" s="160" t="s">
        <v>19</v>
      </c>
      <c r="E84" s="154"/>
      <c r="F84" s="35">
        <v>182</v>
      </c>
      <c r="G84" s="156"/>
      <c r="H84" s="157">
        <f t="shared" si="4"/>
        <v>182</v>
      </c>
      <c r="I84" s="144" t="str">
        <f t="shared" si="5"/>
        <v/>
      </c>
      <c r="J84" s="158" t="str">
        <f>IF(t_depenses[[#Headers],[Matières premières]]=$D84,$F84,"")</f>
        <v/>
      </c>
      <c r="K84" s="158" t="str">
        <f>IF(t_depenses[[#Headers],[Fournitures couture]]=$D84,$F84,"")</f>
        <v/>
      </c>
      <c r="L84" s="158" t="str">
        <f>IF(t_depenses[[#Headers],[Sous-traitance]]=$D84,$F84,"")</f>
        <v/>
      </c>
      <c r="M84" s="158" t="str">
        <f>IF(t_depenses[[#Headers],[Energie : eau, électricité, chauffage]]=$D84,$F84,"")</f>
        <v/>
      </c>
      <c r="N84" s="158" t="str">
        <f>IF(t_depenses[[#Headers],[Mobilier d''expo]]=$D84,$F84,"")</f>
        <v/>
      </c>
      <c r="O84" s="158" t="str">
        <f>IF(t_depenses[[#Headers],[Fournitures, petit outillage]]=$D84,$F84,"")</f>
        <v/>
      </c>
      <c r="P84" s="158" t="str">
        <f>IF(t_depenses[[#Headers],[Fournitures administratives (bureau)]]=$D84,$F84,"")</f>
        <v/>
      </c>
      <c r="Q84" s="158" t="str">
        <f>IF(t_depenses[[#Headers],[Emballage et conditionnement (cartons, étiquettes…)]]=$D84,$F84,"")</f>
        <v/>
      </c>
      <c r="R84" s="158" t="str">
        <f>IF(t_depenses[[#Headers],[Loyers et charges locatives ]]=$D84,$F84,"")</f>
        <v/>
      </c>
      <c r="S84" s="158" t="str">
        <f>IF(t_depenses[[#Headers],[Assurances]]=$D84,$F84,"")</f>
        <v/>
      </c>
      <c r="T84" s="158" t="str">
        <f>IF(t_depenses[[#Headers],[Entretien (locaux, matériels)]]=$D84,$F84,"")</f>
        <v/>
      </c>
      <c r="U84" s="158" t="str">
        <f>IF(t_depenses[[#Headers],[Frais de site Internet]]=$D84,$F84,"")</f>
        <v/>
      </c>
      <c r="V84" s="158" t="str">
        <f>IF(t_depenses[[#Headers],[Frais postaux, téléphone, Internet]]=$D84,$F84,"")</f>
        <v/>
      </c>
      <c r="W84" s="158" t="str">
        <f>IF(t_depenses[[#Headers],[Communication]]=$D84,$F84,"")</f>
        <v/>
      </c>
      <c r="X84" s="158">
        <f>IF(t_depenses[[#Headers],[Formation]]=$D84,$F84,"")</f>
        <v>182</v>
      </c>
      <c r="Y84" s="158" t="str">
        <f>IF(t_depenses[[#Headers],[Déplacements, réception]]=$D84,$F84,"")</f>
        <v/>
      </c>
      <c r="Z84" s="158" t="str">
        <f>IF(t_depenses[[#Headers],[Expo, frais de participation aux salons]]=$D84,$F84,"")</f>
        <v/>
      </c>
      <c r="AA84" s="158" t="str">
        <f>IF(t_depenses[[#Headers],[Retraite complémentaire]]=$D84,$F84,"")</f>
        <v/>
      </c>
      <c r="AB84" s="158" t="str">
        <f>IF(t_depenses[[#Headers],[Cotisations (adhésions)]]=$D84,$F84,"")</f>
        <v/>
      </c>
      <c r="AC84" s="158" t="str">
        <f>IF(t_depenses[[#Headers],[Impôts et taxes]]=$D84,$F84,"")</f>
        <v/>
      </c>
      <c r="AD84" s="158" t="str">
        <f>IF(t_depenses[[#Headers],[Rémunération du dirigeant]]=$D84,$F84,"")</f>
        <v/>
      </c>
      <c r="AE84" s="158" t="str">
        <f>IF(t_depenses[[#Headers],[Charges sociales de l''exploitant (URSSAF, CFE…)]]=$D84,$F84,"")</f>
        <v/>
      </c>
      <c r="AF84" s="145" t="str">
        <f>IF(t_depenses[[#Headers],[Frais bancaires]]=$D84,$F84,"")</f>
        <v/>
      </c>
    </row>
    <row r="85" spans="1:32" s="17" customFormat="1" ht="16">
      <c r="A85" s="101">
        <v>44080</v>
      </c>
      <c r="B85" s="152"/>
      <c r="C85" s="152"/>
      <c r="D85" s="159" t="s">
        <v>15</v>
      </c>
      <c r="E85" s="154"/>
      <c r="F85" s="35">
        <v>92</v>
      </c>
      <c r="G85" s="156"/>
      <c r="H85" s="157">
        <f t="shared" si="4"/>
        <v>92</v>
      </c>
      <c r="I85" s="144" t="str">
        <f t="shared" si="5"/>
        <v/>
      </c>
      <c r="J85" s="158">
        <f>IF(t_depenses[[#Headers],[Matières premières]]=$D85,$F85,"")</f>
        <v>92</v>
      </c>
      <c r="K85" s="158" t="str">
        <f>IF(t_depenses[[#Headers],[Fournitures couture]]=$D85,$F85,"")</f>
        <v/>
      </c>
      <c r="L85" s="158" t="str">
        <f>IF(t_depenses[[#Headers],[Sous-traitance]]=$D85,$F85,"")</f>
        <v/>
      </c>
      <c r="M85" s="158" t="str">
        <f>IF(t_depenses[[#Headers],[Energie : eau, électricité, chauffage]]=$D85,$F85,"")</f>
        <v/>
      </c>
      <c r="N85" s="158" t="str">
        <f>IF(t_depenses[[#Headers],[Mobilier d''expo]]=$D85,$F85,"")</f>
        <v/>
      </c>
      <c r="O85" s="158" t="str">
        <f>IF(t_depenses[[#Headers],[Fournitures, petit outillage]]=$D85,$F85,"")</f>
        <v/>
      </c>
      <c r="P85" s="158" t="str">
        <f>IF(t_depenses[[#Headers],[Fournitures administratives (bureau)]]=$D85,$F85,"")</f>
        <v/>
      </c>
      <c r="Q85" s="158" t="str">
        <f>IF(t_depenses[[#Headers],[Emballage et conditionnement (cartons, étiquettes…)]]=$D85,$F85,"")</f>
        <v/>
      </c>
      <c r="R85" s="158" t="str">
        <f>IF(t_depenses[[#Headers],[Loyers et charges locatives ]]=$D85,$F85,"")</f>
        <v/>
      </c>
      <c r="S85" s="158" t="str">
        <f>IF(t_depenses[[#Headers],[Assurances]]=$D85,$F85,"")</f>
        <v/>
      </c>
      <c r="T85" s="158" t="str">
        <f>IF(t_depenses[[#Headers],[Entretien (locaux, matériels)]]=$D85,$F85,"")</f>
        <v/>
      </c>
      <c r="U85" s="158" t="str">
        <f>IF(t_depenses[[#Headers],[Frais de site Internet]]=$D85,$F85,"")</f>
        <v/>
      </c>
      <c r="V85" s="158" t="str">
        <f>IF(t_depenses[[#Headers],[Frais postaux, téléphone, Internet]]=$D85,$F85,"")</f>
        <v/>
      </c>
      <c r="W85" s="158" t="str">
        <f>IF(t_depenses[[#Headers],[Communication]]=$D85,$F85,"")</f>
        <v/>
      </c>
      <c r="X85" s="158" t="str">
        <f>IF(t_depenses[[#Headers],[Formation]]=$D85,$F85,"")</f>
        <v/>
      </c>
      <c r="Y85" s="158" t="str">
        <f>IF(t_depenses[[#Headers],[Déplacements, réception]]=$D85,$F85,"")</f>
        <v/>
      </c>
      <c r="Z85" s="158" t="str">
        <f>IF(t_depenses[[#Headers],[Expo, frais de participation aux salons]]=$D85,$F85,"")</f>
        <v/>
      </c>
      <c r="AA85" s="158" t="str">
        <f>IF(t_depenses[[#Headers],[Retraite complémentaire]]=$D85,$F85,"")</f>
        <v/>
      </c>
      <c r="AB85" s="158" t="str">
        <f>IF(t_depenses[[#Headers],[Cotisations (adhésions)]]=$D85,$F85,"")</f>
        <v/>
      </c>
      <c r="AC85" s="158" t="str">
        <f>IF(t_depenses[[#Headers],[Impôts et taxes]]=$D85,$F85,"")</f>
        <v/>
      </c>
      <c r="AD85" s="158" t="str">
        <f>IF(t_depenses[[#Headers],[Rémunération du dirigeant]]=$D85,$F85,"")</f>
        <v/>
      </c>
      <c r="AE85" s="158" t="str">
        <f>IF(t_depenses[[#Headers],[Charges sociales de l''exploitant (URSSAF, CFE…)]]=$D85,$F85,"")</f>
        <v/>
      </c>
      <c r="AF85" s="145" t="str">
        <f>IF(t_depenses[[#Headers],[Frais bancaires]]=$D85,$F85,"")</f>
        <v/>
      </c>
    </row>
    <row r="86" spans="1:32" s="17" customFormat="1" ht="16">
      <c r="A86" s="101">
        <v>44080</v>
      </c>
      <c r="B86" s="152"/>
      <c r="C86" s="152"/>
      <c r="D86" s="159" t="s">
        <v>94</v>
      </c>
      <c r="E86" s="154"/>
      <c r="F86" s="35"/>
      <c r="G86" s="156"/>
      <c r="H86" s="157">
        <f t="shared" si="4"/>
        <v>0</v>
      </c>
      <c r="I86" s="144" t="str">
        <f t="shared" si="5"/>
        <v/>
      </c>
      <c r="J86" s="158" t="str">
        <f>IF(t_depenses[[#Headers],[Matières premières]]=$D86,$F86,"")</f>
        <v/>
      </c>
      <c r="K86" s="158">
        <f>IF(t_depenses[[#Headers],[Fournitures couture]]=$D86,$F86,"")</f>
        <v>0</v>
      </c>
      <c r="L86" s="158" t="str">
        <f>IF(t_depenses[[#Headers],[Sous-traitance]]=$D86,$F86,"")</f>
        <v/>
      </c>
      <c r="M86" s="158" t="str">
        <f>IF(t_depenses[[#Headers],[Energie : eau, électricité, chauffage]]=$D86,$F86,"")</f>
        <v/>
      </c>
      <c r="N86" s="158" t="str">
        <f>IF(t_depenses[[#Headers],[Mobilier d''expo]]=$D86,$F86,"")</f>
        <v/>
      </c>
      <c r="O86" s="158" t="str">
        <f>IF(t_depenses[[#Headers],[Fournitures, petit outillage]]=$D86,$F86,"")</f>
        <v/>
      </c>
      <c r="P86" s="158" t="str">
        <f>IF(t_depenses[[#Headers],[Fournitures administratives (bureau)]]=$D86,$F86,"")</f>
        <v/>
      </c>
      <c r="Q86" s="158" t="str">
        <f>IF(t_depenses[[#Headers],[Emballage et conditionnement (cartons, étiquettes…)]]=$D86,$F86,"")</f>
        <v/>
      </c>
      <c r="R86" s="158" t="str">
        <f>IF(t_depenses[[#Headers],[Loyers et charges locatives ]]=$D86,$F86,"")</f>
        <v/>
      </c>
      <c r="S86" s="158" t="str">
        <f>IF(t_depenses[[#Headers],[Assurances]]=$D86,$F86,"")</f>
        <v/>
      </c>
      <c r="T86" s="158" t="str">
        <f>IF(t_depenses[[#Headers],[Entretien (locaux, matériels)]]=$D86,$F86,"")</f>
        <v/>
      </c>
      <c r="U86" s="158" t="str">
        <f>IF(t_depenses[[#Headers],[Frais de site Internet]]=$D86,$F86,"")</f>
        <v/>
      </c>
      <c r="V86" s="158" t="str">
        <f>IF(t_depenses[[#Headers],[Frais postaux, téléphone, Internet]]=$D86,$F86,"")</f>
        <v/>
      </c>
      <c r="W86" s="158" t="str">
        <f>IF(t_depenses[[#Headers],[Communication]]=$D86,$F86,"")</f>
        <v/>
      </c>
      <c r="X86" s="158" t="str">
        <f>IF(t_depenses[[#Headers],[Formation]]=$D86,$F86,"")</f>
        <v/>
      </c>
      <c r="Y86" s="158" t="str">
        <f>IF(t_depenses[[#Headers],[Déplacements, réception]]=$D86,$F86,"")</f>
        <v/>
      </c>
      <c r="Z86" s="158" t="str">
        <f>IF(t_depenses[[#Headers],[Expo, frais de participation aux salons]]=$D86,$F86,"")</f>
        <v/>
      </c>
      <c r="AA86" s="158" t="str">
        <f>IF(t_depenses[[#Headers],[Retraite complémentaire]]=$D86,$F86,"")</f>
        <v/>
      </c>
      <c r="AB86" s="158" t="str">
        <f>IF(t_depenses[[#Headers],[Cotisations (adhésions)]]=$D86,$F86,"")</f>
        <v/>
      </c>
      <c r="AC86" s="158" t="str">
        <f>IF(t_depenses[[#Headers],[Impôts et taxes]]=$D86,$F86,"")</f>
        <v/>
      </c>
      <c r="AD86" s="158" t="str">
        <f>IF(t_depenses[[#Headers],[Rémunération du dirigeant]]=$D86,$F86,"")</f>
        <v/>
      </c>
      <c r="AE86" s="158" t="str">
        <f>IF(t_depenses[[#Headers],[Charges sociales de l''exploitant (URSSAF, CFE…)]]=$D86,$F86,"")</f>
        <v/>
      </c>
      <c r="AF86" s="145" t="str">
        <f>IF(t_depenses[[#Headers],[Frais bancaires]]=$D86,$F86,"")</f>
        <v/>
      </c>
    </row>
    <row r="87" spans="1:32" s="17" customFormat="1" ht="16">
      <c r="A87" s="101">
        <v>44080</v>
      </c>
      <c r="B87" s="152"/>
      <c r="C87" s="152"/>
      <c r="D87" s="160" t="s">
        <v>94</v>
      </c>
      <c r="E87" s="154"/>
      <c r="F87" s="35"/>
      <c r="G87" s="156"/>
      <c r="H87" s="157">
        <f t="shared" si="4"/>
        <v>0</v>
      </c>
      <c r="I87" s="144" t="str">
        <f t="shared" si="5"/>
        <v/>
      </c>
      <c r="J87" s="158" t="str">
        <f>IF(t_depenses[[#Headers],[Matières premières]]=$D87,$F87,"")</f>
        <v/>
      </c>
      <c r="K87" s="158">
        <f>IF(t_depenses[[#Headers],[Fournitures couture]]=$D87,$F87,"")</f>
        <v>0</v>
      </c>
      <c r="L87" s="158" t="str">
        <f>IF(t_depenses[[#Headers],[Sous-traitance]]=$D87,$F87,"")</f>
        <v/>
      </c>
      <c r="M87" s="158" t="str">
        <f>IF(t_depenses[[#Headers],[Energie : eau, électricité, chauffage]]=$D87,$F87,"")</f>
        <v/>
      </c>
      <c r="N87" s="158" t="str">
        <f>IF(t_depenses[[#Headers],[Mobilier d''expo]]=$D87,$F87,"")</f>
        <v/>
      </c>
      <c r="O87" s="158" t="str">
        <f>IF(t_depenses[[#Headers],[Fournitures, petit outillage]]=$D87,$F87,"")</f>
        <v/>
      </c>
      <c r="P87" s="158" t="str">
        <f>IF(t_depenses[[#Headers],[Fournitures administratives (bureau)]]=$D87,$F87,"")</f>
        <v/>
      </c>
      <c r="Q87" s="158" t="str">
        <f>IF(t_depenses[[#Headers],[Emballage et conditionnement (cartons, étiquettes…)]]=$D87,$F87,"")</f>
        <v/>
      </c>
      <c r="R87" s="158" t="str">
        <f>IF(t_depenses[[#Headers],[Loyers et charges locatives ]]=$D87,$F87,"")</f>
        <v/>
      </c>
      <c r="S87" s="158" t="str">
        <f>IF(t_depenses[[#Headers],[Assurances]]=$D87,$F87,"")</f>
        <v/>
      </c>
      <c r="T87" s="158" t="str">
        <f>IF(t_depenses[[#Headers],[Entretien (locaux, matériels)]]=$D87,$F87,"")</f>
        <v/>
      </c>
      <c r="U87" s="158" t="str">
        <f>IF(t_depenses[[#Headers],[Frais de site Internet]]=$D87,$F87,"")</f>
        <v/>
      </c>
      <c r="V87" s="158" t="str">
        <f>IF(t_depenses[[#Headers],[Frais postaux, téléphone, Internet]]=$D87,$F87,"")</f>
        <v/>
      </c>
      <c r="W87" s="158" t="str">
        <f>IF(t_depenses[[#Headers],[Communication]]=$D87,$F87,"")</f>
        <v/>
      </c>
      <c r="X87" s="158" t="str">
        <f>IF(t_depenses[[#Headers],[Formation]]=$D87,$F87,"")</f>
        <v/>
      </c>
      <c r="Y87" s="158" t="str">
        <f>IF(t_depenses[[#Headers],[Déplacements, réception]]=$D87,$F87,"")</f>
        <v/>
      </c>
      <c r="Z87" s="158" t="str">
        <f>IF(t_depenses[[#Headers],[Expo, frais de participation aux salons]]=$D87,$F87,"")</f>
        <v/>
      </c>
      <c r="AA87" s="158" t="str">
        <f>IF(t_depenses[[#Headers],[Retraite complémentaire]]=$D87,$F87,"")</f>
        <v/>
      </c>
      <c r="AB87" s="158" t="str">
        <f>IF(t_depenses[[#Headers],[Cotisations (adhésions)]]=$D87,$F87,"")</f>
        <v/>
      </c>
      <c r="AC87" s="158" t="str">
        <f>IF(t_depenses[[#Headers],[Impôts et taxes]]=$D87,$F87,"")</f>
        <v/>
      </c>
      <c r="AD87" s="158" t="str">
        <f>IF(t_depenses[[#Headers],[Rémunération du dirigeant]]=$D87,$F87,"")</f>
        <v/>
      </c>
      <c r="AE87" s="158" t="str">
        <f>IF(t_depenses[[#Headers],[Charges sociales de l''exploitant (URSSAF, CFE…)]]=$D87,$F87,"")</f>
        <v/>
      </c>
      <c r="AF87" s="145" t="str">
        <f>IF(t_depenses[[#Headers],[Frais bancaires]]=$D87,$F87,"")</f>
        <v/>
      </c>
    </row>
    <row r="88" spans="1:32" s="17" customFormat="1" ht="16">
      <c r="A88" s="101">
        <v>44089</v>
      </c>
      <c r="B88" s="152"/>
      <c r="C88" s="152"/>
      <c r="D88" s="159" t="s">
        <v>103</v>
      </c>
      <c r="E88" s="154"/>
      <c r="F88" s="35"/>
      <c r="G88" s="156"/>
      <c r="H88" s="157">
        <f t="shared" si="4"/>
        <v>0</v>
      </c>
      <c r="I88" s="144" t="str">
        <f t="shared" si="5"/>
        <v/>
      </c>
      <c r="J88" s="158" t="str">
        <f>IF(t_depenses[[#Headers],[Matières premières]]=$D88,$F88,"")</f>
        <v/>
      </c>
      <c r="K88" s="158" t="str">
        <f>IF(t_depenses[[#Headers],[Fournitures couture]]=$D88,$F88,"")</f>
        <v/>
      </c>
      <c r="L88" s="158" t="str">
        <f>IF(t_depenses[[#Headers],[Sous-traitance]]=$D88,$F88,"")</f>
        <v/>
      </c>
      <c r="M88" s="158" t="str">
        <f>IF(t_depenses[[#Headers],[Energie : eau, électricité, chauffage]]=$D88,$F88,"")</f>
        <v/>
      </c>
      <c r="N88" s="158" t="str">
        <f>IF(t_depenses[[#Headers],[Mobilier d''expo]]=$D88,$F88,"")</f>
        <v/>
      </c>
      <c r="O88" s="158" t="str">
        <f>IF(t_depenses[[#Headers],[Fournitures, petit outillage]]=$D88,$F88,"")</f>
        <v/>
      </c>
      <c r="P88" s="158" t="str">
        <f>IF(t_depenses[[#Headers],[Fournitures administratives (bureau)]]=$D88,$F88,"")</f>
        <v/>
      </c>
      <c r="Q88" s="158" t="str">
        <f>IF(t_depenses[[#Headers],[Emballage et conditionnement (cartons, étiquettes…)]]=$D88,$F88,"")</f>
        <v/>
      </c>
      <c r="R88" s="158">
        <f>IF(t_depenses[[#Headers],[Loyers et charges locatives ]]=$D88,$F88,"")</f>
        <v>0</v>
      </c>
      <c r="S88" s="158" t="str">
        <f>IF(t_depenses[[#Headers],[Assurances]]=$D88,$F88,"")</f>
        <v/>
      </c>
      <c r="T88" s="158" t="str">
        <f>IF(t_depenses[[#Headers],[Entretien (locaux, matériels)]]=$D88,$F88,"")</f>
        <v/>
      </c>
      <c r="U88" s="158" t="str">
        <f>IF(t_depenses[[#Headers],[Frais de site Internet]]=$D88,$F88,"")</f>
        <v/>
      </c>
      <c r="V88" s="158" t="str">
        <f>IF(t_depenses[[#Headers],[Frais postaux, téléphone, Internet]]=$D88,$F88,"")</f>
        <v/>
      </c>
      <c r="W88" s="158" t="str">
        <f>IF(t_depenses[[#Headers],[Communication]]=$D88,$F88,"")</f>
        <v/>
      </c>
      <c r="X88" s="158" t="str">
        <f>IF(t_depenses[[#Headers],[Formation]]=$D88,$F88,"")</f>
        <v/>
      </c>
      <c r="Y88" s="158" t="str">
        <f>IF(t_depenses[[#Headers],[Déplacements, réception]]=$D88,$F88,"")</f>
        <v/>
      </c>
      <c r="Z88" s="158" t="str">
        <f>IF(t_depenses[[#Headers],[Expo, frais de participation aux salons]]=$D88,$F88,"")</f>
        <v/>
      </c>
      <c r="AA88" s="158" t="str">
        <f>IF(t_depenses[[#Headers],[Retraite complémentaire]]=$D88,$F88,"")</f>
        <v/>
      </c>
      <c r="AB88" s="158" t="str">
        <f>IF(t_depenses[[#Headers],[Cotisations (adhésions)]]=$D88,$F88,"")</f>
        <v/>
      </c>
      <c r="AC88" s="158" t="str">
        <f>IF(t_depenses[[#Headers],[Impôts et taxes]]=$D88,$F88,"")</f>
        <v/>
      </c>
      <c r="AD88" s="158" t="str">
        <f>IF(t_depenses[[#Headers],[Rémunération du dirigeant]]=$D88,$F88,"")</f>
        <v/>
      </c>
      <c r="AE88" s="158" t="str">
        <f>IF(t_depenses[[#Headers],[Charges sociales de l''exploitant (URSSAF, CFE…)]]=$D88,$F88,"")</f>
        <v/>
      </c>
      <c r="AF88" s="145" t="str">
        <f>IF(t_depenses[[#Headers],[Frais bancaires]]=$D88,$F88,"")</f>
        <v/>
      </c>
    </row>
    <row r="89" spans="1:32" s="17" customFormat="1" ht="16">
      <c r="A89" s="101">
        <v>44090</v>
      </c>
      <c r="B89" s="152"/>
      <c r="C89" s="152"/>
      <c r="D89" s="160" t="s">
        <v>17</v>
      </c>
      <c r="E89" s="154"/>
      <c r="F89" s="35"/>
      <c r="G89" s="156"/>
      <c r="H89" s="157">
        <f t="shared" si="4"/>
        <v>0</v>
      </c>
      <c r="I89" s="144" t="str">
        <f t="shared" si="5"/>
        <v/>
      </c>
      <c r="J89" s="158" t="str">
        <f>IF(t_depenses[[#Headers],[Matières premières]]=$D89,$F89,"")</f>
        <v/>
      </c>
      <c r="K89" s="158" t="str">
        <f>IF(t_depenses[[#Headers],[Fournitures couture]]=$D89,$F89,"")</f>
        <v/>
      </c>
      <c r="L89" s="158" t="str">
        <f>IF(t_depenses[[#Headers],[Sous-traitance]]=$D89,$F89,"")</f>
        <v/>
      </c>
      <c r="M89" s="158" t="str">
        <f>IF(t_depenses[[#Headers],[Energie : eau, électricité, chauffage]]=$D89,$F89,"")</f>
        <v/>
      </c>
      <c r="N89" s="158" t="str">
        <f>IF(t_depenses[[#Headers],[Mobilier d''expo]]=$D89,$F89,"")</f>
        <v/>
      </c>
      <c r="O89" s="158" t="str">
        <f>IF(t_depenses[[#Headers],[Fournitures, petit outillage]]=$D89,$F89,"")</f>
        <v/>
      </c>
      <c r="P89" s="158" t="str">
        <f>IF(t_depenses[[#Headers],[Fournitures administratives (bureau)]]=$D89,$F89,"")</f>
        <v/>
      </c>
      <c r="Q89" s="158" t="str">
        <f>IF(t_depenses[[#Headers],[Emballage et conditionnement (cartons, étiquettes…)]]=$D89,$F89,"")</f>
        <v/>
      </c>
      <c r="R89" s="158" t="str">
        <f>IF(t_depenses[[#Headers],[Loyers et charges locatives ]]=$D89,$F89,"")</f>
        <v/>
      </c>
      <c r="S89" s="158">
        <f>IF(t_depenses[[#Headers],[Assurances]]=$D89,$F89,"")</f>
        <v>0</v>
      </c>
      <c r="T89" s="158" t="str">
        <f>IF(t_depenses[[#Headers],[Entretien (locaux, matériels)]]=$D89,$F89,"")</f>
        <v/>
      </c>
      <c r="U89" s="158" t="str">
        <f>IF(t_depenses[[#Headers],[Frais de site Internet]]=$D89,$F89,"")</f>
        <v/>
      </c>
      <c r="V89" s="158" t="str">
        <f>IF(t_depenses[[#Headers],[Frais postaux, téléphone, Internet]]=$D89,$F89,"")</f>
        <v/>
      </c>
      <c r="W89" s="158" t="str">
        <f>IF(t_depenses[[#Headers],[Communication]]=$D89,$F89,"")</f>
        <v/>
      </c>
      <c r="X89" s="158" t="str">
        <f>IF(t_depenses[[#Headers],[Formation]]=$D89,$F89,"")</f>
        <v/>
      </c>
      <c r="Y89" s="158" t="str">
        <f>IF(t_depenses[[#Headers],[Déplacements, réception]]=$D89,$F89,"")</f>
        <v/>
      </c>
      <c r="Z89" s="158" t="str">
        <f>IF(t_depenses[[#Headers],[Expo, frais de participation aux salons]]=$D89,$F89,"")</f>
        <v/>
      </c>
      <c r="AA89" s="158" t="str">
        <f>IF(t_depenses[[#Headers],[Retraite complémentaire]]=$D89,$F89,"")</f>
        <v/>
      </c>
      <c r="AB89" s="158" t="str">
        <f>IF(t_depenses[[#Headers],[Cotisations (adhésions)]]=$D89,$F89,"")</f>
        <v/>
      </c>
      <c r="AC89" s="158" t="str">
        <f>IF(t_depenses[[#Headers],[Impôts et taxes]]=$D89,$F89,"")</f>
        <v/>
      </c>
      <c r="AD89" s="158" t="str">
        <f>IF(t_depenses[[#Headers],[Rémunération du dirigeant]]=$D89,$F89,"")</f>
        <v/>
      </c>
      <c r="AE89" s="158" t="str">
        <f>IF(t_depenses[[#Headers],[Charges sociales de l''exploitant (URSSAF, CFE…)]]=$D89,$F89,"")</f>
        <v/>
      </c>
      <c r="AF89" s="145" t="str">
        <f>IF(t_depenses[[#Headers],[Frais bancaires]]=$D89,$F89,"")</f>
        <v/>
      </c>
    </row>
    <row r="90" spans="1:32" s="17" customFormat="1" ht="16">
      <c r="A90" s="101">
        <v>44090</v>
      </c>
      <c r="B90" s="152"/>
      <c r="C90" s="152"/>
      <c r="D90" s="159" t="s">
        <v>15</v>
      </c>
      <c r="E90" s="154"/>
      <c r="F90" s="35"/>
      <c r="G90" s="156"/>
      <c r="H90" s="157">
        <f t="shared" si="4"/>
        <v>0</v>
      </c>
      <c r="I90" s="144" t="str">
        <f t="shared" si="5"/>
        <v/>
      </c>
      <c r="J90" s="158">
        <f>IF(t_depenses[[#Headers],[Matières premières]]=$D90,$F90,"")</f>
        <v>0</v>
      </c>
      <c r="K90" s="158" t="str">
        <f>IF(t_depenses[[#Headers],[Fournitures couture]]=$D90,$F90,"")</f>
        <v/>
      </c>
      <c r="L90" s="158" t="str">
        <f>IF(t_depenses[[#Headers],[Sous-traitance]]=$D90,$F90,"")</f>
        <v/>
      </c>
      <c r="M90" s="158" t="str">
        <f>IF(t_depenses[[#Headers],[Energie : eau, électricité, chauffage]]=$D90,$F90,"")</f>
        <v/>
      </c>
      <c r="N90" s="158" t="str">
        <f>IF(t_depenses[[#Headers],[Mobilier d''expo]]=$D90,$F90,"")</f>
        <v/>
      </c>
      <c r="O90" s="158" t="str">
        <f>IF(t_depenses[[#Headers],[Fournitures, petit outillage]]=$D90,$F90,"")</f>
        <v/>
      </c>
      <c r="P90" s="158" t="str">
        <f>IF(t_depenses[[#Headers],[Fournitures administratives (bureau)]]=$D90,$F90,"")</f>
        <v/>
      </c>
      <c r="Q90" s="158" t="str">
        <f>IF(t_depenses[[#Headers],[Emballage et conditionnement (cartons, étiquettes…)]]=$D90,$F90,"")</f>
        <v/>
      </c>
      <c r="R90" s="158" t="str">
        <f>IF(t_depenses[[#Headers],[Loyers et charges locatives ]]=$D90,$F90,"")</f>
        <v/>
      </c>
      <c r="S90" s="158" t="str">
        <f>IF(t_depenses[[#Headers],[Assurances]]=$D90,$F90,"")</f>
        <v/>
      </c>
      <c r="T90" s="158" t="str">
        <f>IF(t_depenses[[#Headers],[Entretien (locaux, matériels)]]=$D90,$F90,"")</f>
        <v/>
      </c>
      <c r="U90" s="158" t="str">
        <f>IF(t_depenses[[#Headers],[Frais de site Internet]]=$D90,$F90,"")</f>
        <v/>
      </c>
      <c r="V90" s="158" t="str">
        <f>IF(t_depenses[[#Headers],[Frais postaux, téléphone, Internet]]=$D90,$F90,"")</f>
        <v/>
      </c>
      <c r="W90" s="158" t="str">
        <f>IF(t_depenses[[#Headers],[Communication]]=$D90,$F90,"")</f>
        <v/>
      </c>
      <c r="X90" s="158" t="str">
        <f>IF(t_depenses[[#Headers],[Formation]]=$D90,$F90,"")</f>
        <v/>
      </c>
      <c r="Y90" s="158" t="str">
        <f>IF(t_depenses[[#Headers],[Déplacements, réception]]=$D90,$F90,"")</f>
        <v/>
      </c>
      <c r="Z90" s="158" t="str">
        <f>IF(t_depenses[[#Headers],[Expo, frais de participation aux salons]]=$D90,$F90,"")</f>
        <v/>
      </c>
      <c r="AA90" s="158" t="str">
        <f>IF(t_depenses[[#Headers],[Retraite complémentaire]]=$D90,$F90,"")</f>
        <v/>
      </c>
      <c r="AB90" s="158" t="str">
        <f>IF(t_depenses[[#Headers],[Cotisations (adhésions)]]=$D90,$F90,"")</f>
        <v/>
      </c>
      <c r="AC90" s="158" t="str">
        <f>IF(t_depenses[[#Headers],[Impôts et taxes]]=$D90,$F90,"")</f>
        <v/>
      </c>
      <c r="AD90" s="158" t="str">
        <f>IF(t_depenses[[#Headers],[Rémunération du dirigeant]]=$D90,$F90,"")</f>
        <v/>
      </c>
      <c r="AE90" s="158" t="str">
        <f>IF(t_depenses[[#Headers],[Charges sociales de l''exploitant (URSSAF, CFE…)]]=$D90,$F90,"")</f>
        <v/>
      </c>
      <c r="AF90" s="145" t="str">
        <f>IF(t_depenses[[#Headers],[Frais bancaires]]=$D90,$F90,"")</f>
        <v/>
      </c>
    </row>
    <row r="91" spans="1:32" s="17" customFormat="1" ht="16">
      <c r="A91" s="101">
        <v>44091</v>
      </c>
      <c r="B91" s="152"/>
      <c r="C91" s="152"/>
      <c r="D91" s="159" t="s">
        <v>94</v>
      </c>
      <c r="E91" s="154"/>
      <c r="F91" s="35">
        <v>79</v>
      </c>
      <c r="G91" s="156"/>
      <c r="H91" s="157">
        <f t="shared" si="4"/>
        <v>79</v>
      </c>
      <c r="I91" s="144" t="str">
        <f t="shared" si="5"/>
        <v/>
      </c>
      <c r="J91" s="158" t="str">
        <f>IF(t_depenses[[#Headers],[Matières premières]]=$D91,$F91,"")</f>
        <v/>
      </c>
      <c r="K91" s="158">
        <f>IF(t_depenses[[#Headers],[Fournitures couture]]=$D91,$F91,"")</f>
        <v>79</v>
      </c>
      <c r="L91" s="158" t="str">
        <f>IF(t_depenses[[#Headers],[Sous-traitance]]=$D91,$F91,"")</f>
        <v/>
      </c>
      <c r="M91" s="158" t="str">
        <f>IF(t_depenses[[#Headers],[Energie : eau, électricité, chauffage]]=$D91,$F91,"")</f>
        <v/>
      </c>
      <c r="N91" s="158" t="str">
        <f>IF(t_depenses[[#Headers],[Mobilier d''expo]]=$D91,$F91,"")</f>
        <v/>
      </c>
      <c r="O91" s="158" t="str">
        <f>IF(t_depenses[[#Headers],[Fournitures, petit outillage]]=$D91,$F91,"")</f>
        <v/>
      </c>
      <c r="P91" s="158" t="str">
        <f>IF(t_depenses[[#Headers],[Fournitures administratives (bureau)]]=$D91,$F91,"")</f>
        <v/>
      </c>
      <c r="Q91" s="158" t="str">
        <f>IF(t_depenses[[#Headers],[Emballage et conditionnement (cartons, étiquettes…)]]=$D91,$F91,"")</f>
        <v/>
      </c>
      <c r="R91" s="158" t="str">
        <f>IF(t_depenses[[#Headers],[Loyers et charges locatives ]]=$D91,$F91,"")</f>
        <v/>
      </c>
      <c r="S91" s="158" t="str">
        <f>IF(t_depenses[[#Headers],[Assurances]]=$D91,$F91,"")</f>
        <v/>
      </c>
      <c r="T91" s="158" t="str">
        <f>IF(t_depenses[[#Headers],[Entretien (locaux, matériels)]]=$D91,$F91,"")</f>
        <v/>
      </c>
      <c r="U91" s="158" t="str">
        <f>IF(t_depenses[[#Headers],[Frais de site Internet]]=$D91,$F91,"")</f>
        <v/>
      </c>
      <c r="V91" s="158" t="str">
        <f>IF(t_depenses[[#Headers],[Frais postaux, téléphone, Internet]]=$D91,$F91,"")</f>
        <v/>
      </c>
      <c r="W91" s="158" t="str">
        <f>IF(t_depenses[[#Headers],[Communication]]=$D91,$F91,"")</f>
        <v/>
      </c>
      <c r="X91" s="158" t="str">
        <f>IF(t_depenses[[#Headers],[Formation]]=$D91,$F91,"")</f>
        <v/>
      </c>
      <c r="Y91" s="158" t="str">
        <f>IF(t_depenses[[#Headers],[Déplacements, réception]]=$D91,$F91,"")</f>
        <v/>
      </c>
      <c r="Z91" s="158" t="str">
        <f>IF(t_depenses[[#Headers],[Expo, frais de participation aux salons]]=$D91,$F91,"")</f>
        <v/>
      </c>
      <c r="AA91" s="158" t="str">
        <f>IF(t_depenses[[#Headers],[Retraite complémentaire]]=$D91,$F91,"")</f>
        <v/>
      </c>
      <c r="AB91" s="158" t="str">
        <f>IF(t_depenses[[#Headers],[Cotisations (adhésions)]]=$D91,$F91,"")</f>
        <v/>
      </c>
      <c r="AC91" s="158" t="str">
        <f>IF(t_depenses[[#Headers],[Impôts et taxes]]=$D91,$F91,"")</f>
        <v/>
      </c>
      <c r="AD91" s="158" t="str">
        <f>IF(t_depenses[[#Headers],[Rémunération du dirigeant]]=$D91,$F91,"")</f>
        <v/>
      </c>
      <c r="AE91" s="158" t="str">
        <f>IF(t_depenses[[#Headers],[Charges sociales de l''exploitant (URSSAF, CFE…)]]=$D91,$F91,"")</f>
        <v/>
      </c>
      <c r="AF91" s="145" t="str">
        <f>IF(t_depenses[[#Headers],[Frais bancaires]]=$D91,$F91,"")</f>
        <v/>
      </c>
    </row>
    <row r="92" spans="1:32" s="17" customFormat="1" ht="16">
      <c r="A92" s="101">
        <v>44092</v>
      </c>
      <c r="B92" s="152"/>
      <c r="C92" s="152"/>
      <c r="D92" s="160" t="s">
        <v>94</v>
      </c>
      <c r="E92" s="154"/>
      <c r="F92" s="35">
        <v>85</v>
      </c>
      <c r="G92" s="156"/>
      <c r="H92" s="157">
        <f t="shared" si="4"/>
        <v>85</v>
      </c>
      <c r="I92" s="144" t="str">
        <f t="shared" si="5"/>
        <v/>
      </c>
      <c r="J92" s="158" t="str">
        <f>IF(t_depenses[[#Headers],[Matières premières]]=$D92,$F92,"")</f>
        <v/>
      </c>
      <c r="K92" s="158">
        <f>IF(t_depenses[[#Headers],[Fournitures couture]]=$D92,$F92,"")</f>
        <v>85</v>
      </c>
      <c r="L92" s="158" t="str">
        <f>IF(t_depenses[[#Headers],[Sous-traitance]]=$D92,$F92,"")</f>
        <v/>
      </c>
      <c r="M92" s="158" t="str">
        <f>IF(t_depenses[[#Headers],[Energie : eau, électricité, chauffage]]=$D92,$F92,"")</f>
        <v/>
      </c>
      <c r="N92" s="158" t="str">
        <f>IF(t_depenses[[#Headers],[Mobilier d''expo]]=$D92,$F92,"")</f>
        <v/>
      </c>
      <c r="O92" s="158" t="str">
        <f>IF(t_depenses[[#Headers],[Fournitures, petit outillage]]=$D92,$F92,"")</f>
        <v/>
      </c>
      <c r="P92" s="158" t="str">
        <f>IF(t_depenses[[#Headers],[Fournitures administratives (bureau)]]=$D92,$F92,"")</f>
        <v/>
      </c>
      <c r="Q92" s="158" t="str">
        <f>IF(t_depenses[[#Headers],[Emballage et conditionnement (cartons, étiquettes…)]]=$D92,$F92,"")</f>
        <v/>
      </c>
      <c r="R92" s="158" t="str">
        <f>IF(t_depenses[[#Headers],[Loyers et charges locatives ]]=$D92,$F92,"")</f>
        <v/>
      </c>
      <c r="S92" s="158" t="str">
        <f>IF(t_depenses[[#Headers],[Assurances]]=$D92,$F92,"")</f>
        <v/>
      </c>
      <c r="T92" s="158" t="str">
        <f>IF(t_depenses[[#Headers],[Entretien (locaux, matériels)]]=$D92,$F92,"")</f>
        <v/>
      </c>
      <c r="U92" s="158" t="str">
        <f>IF(t_depenses[[#Headers],[Frais de site Internet]]=$D92,$F92,"")</f>
        <v/>
      </c>
      <c r="V92" s="158" t="str">
        <f>IF(t_depenses[[#Headers],[Frais postaux, téléphone, Internet]]=$D92,$F92,"")</f>
        <v/>
      </c>
      <c r="W92" s="158" t="str">
        <f>IF(t_depenses[[#Headers],[Communication]]=$D92,$F92,"")</f>
        <v/>
      </c>
      <c r="X92" s="158" t="str">
        <f>IF(t_depenses[[#Headers],[Formation]]=$D92,$F92,"")</f>
        <v/>
      </c>
      <c r="Y92" s="158" t="str">
        <f>IF(t_depenses[[#Headers],[Déplacements, réception]]=$D92,$F92,"")</f>
        <v/>
      </c>
      <c r="Z92" s="158" t="str">
        <f>IF(t_depenses[[#Headers],[Expo, frais de participation aux salons]]=$D92,$F92,"")</f>
        <v/>
      </c>
      <c r="AA92" s="158" t="str">
        <f>IF(t_depenses[[#Headers],[Retraite complémentaire]]=$D92,$F92,"")</f>
        <v/>
      </c>
      <c r="AB92" s="158" t="str">
        <f>IF(t_depenses[[#Headers],[Cotisations (adhésions)]]=$D92,$F92,"")</f>
        <v/>
      </c>
      <c r="AC92" s="158" t="str">
        <f>IF(t_depenses[[#Headers],[Impôts et taxes]]=$D92,$F92,"")</f>
        <v/>
      </c>
      <c r="AD92" s="158" t="str">
        <f>IF(t_depenses[[#Headers],[Rémunération du dirigeant]]=$D92,$F92,"")</f>
        <v/>
      </c>
      <c r="AE92" s="158" t="str">
        <f>IF(t_depenses[[#Headers],[Charges sociales de l''exploitant (URSSAF, CFE…)]]=$D92,$F92,"")</f>
        <v/>
      </c>
      <c r="AF92" s="145" t="str">
        <f>IF(t_depenses[[#Headers],[Frais bancaires]]=$D92,$F92,"")</f>
        <v/>
      </c>
    </row>
    <row r="93" spans="1:32" s="17" customFormat="1" ht="16">
      <c r="A93" s="101">
        <v>44096</v>
      </c>
      <c r="B93" s="152"/>
      <c r="C93" s="152"/>
      <c r="D93" s="159" t="s">
        <v>103</v>
      </c>
      <c r="E93" s="154"/>
      <c r="F93" s="35">
        <v>218</v>
      </c>
      <c r="G93" s="156"/>
      <c r="H93" s="157">
        <f t="shared" si="4"/>
        <v>218</v>
      </c>
      <c r="I93" s="144" t="str">
        <f t="shared" si="5"/>
        <v/>
      </c>
      <c r="J93" s="158" t="str">
        <f>IF(t_depenses[[#Headers],[Matières premières]]=$D93,$F93,"")</f>
        <v/>
      </c>
      <c r="K93" s="158" t="str">
        <f>IF(t_depenses[[#Headers],[Fournitures couture]]=$D93,$F93,"")</f>
        <v/>
      </c>
      <c r="L93" s="158" t="str">
        <f>IF(t_depenses[[#Headers],[Sous-traitance]]=$D93,$F93,"")</f>
        <v/>
      </c>
      <c r="M93" s="158" t="str">
        <f>IF(t_depenses[[#Headers],[Energie : eau, électricité, chauffage]]=$D93,$F93,"")</f>
        <v/>
      </c>
      <c r="N93" s="158" t="str">
        <f>IF(t_depenses[[#Headers],[Mobilier d''expo]]=$D93,$F93,"")</f>
        <v/>
      </c>
      <c r="O93" s="158" t="str">
        <f>IF(t_depenses[[#Headers],[Fournitures, petit outillage]]=$D93,$F93,"")</f>
        <v/>
      </c>
      <c r="P93" s="158" t="str">
        <f>IF(t_depenses[[#Headers],[Fournitures administratives (bureau)]]=$D93,$F93,"")</f>
        <v/>
      </c>
      <c r="Q93" s="158" t="str">
        <f>IF(t_depenses[[#Headers],[Emballage et conditionnement (cartons, étiquettes…)]]=$D93,$F93,"")</f>
        <v/>
      </c>
      <c r="R93" s="158">
        <f>IF(t_depenses[[#Headers],[Loyers et charges locatives ]]=$D93,$F93,"")</f>
        <v>218</v>
      </c>
      <c r="S93" s="158" t="str">
        <f>IF(t_depenses[[#Headers],[Assurances]]=$D93,$F93,"")</f>
        <v/>
      </c>
      <c r="T93" s="158" t="str">
        <f>IF(t_depenses[[#Headers],[Entretien (locaux, matériels)]]=$D93,$F93,"")</f>
        <v/>
      </c>
      <c r="U93" s="158" t="str">
        <f>IF(t_depenses[[#Headers],[Frais de site Internet]]=$D93,$F93,"")</f>
        <v/>
      </c>
      <c r="V93" s="158" t="str">
        <f>IF(t_depenses[[#Headers],[Frais postaux, téléphone, Internet]]=$D93,$F93,"")</f>
        <v/>
      </c>
      <c r="W93" s="158" t="str">
        <f>IF(t_depenses[[#Headers],[Communication]]=$D93,$F93,"")</f>
        <v/>
      </c>
      <c r="X93" s="158" t="str">
        <f>IF(t_depenses[[#Headers],[Formation]]=$D93,$F93,"")</f>
        <v/>
      </c>
      <c r="Y93" s="158" t="str">
        <f>IF(t_depenses[[#Headers],[Déplacements, réception]]=$D93,$F93,"")</f>
        <v/>
      </c>
      <c r="Z93" s="158" t="str">
        <f>IF(t_depenses[[#Headers],[Expo, frais de participation aux salons]]=$D93,$F93,"")</f>
        <v/>
      </c>
      <c r="AA93" s="158" t="str">
        <f>IF(t_depenses[[#Headers],[Retraite complémentaire]]=$D93,$F93,"")</f>
        <v/>
      </c>
      <c r="AB93" s="158" t="str">
        <f>IF(t_depenses[[#Headers],[Cotisations (adhésions)]]=$D93,$F93,"")</f>
        <v/>
      </c>
      <c r="AC93" s="158" t="str">
        <f>IF(t_depenses[[#Headers],[Impôts et taxes]]=$D93,$F93,"")</f>
        <v/>
      </c>
      <c r="AD93" s="158" t="str">
        <f>IF(t_depenses[[#Headers],[Rémunération du dirigeant]]=$D93,$F93,"")</f>
        <v/>
      </c>
      <c r="AE93" s="158" t="str">
        <f>IF(t_depenses[[#Headers],[Charges sociales de l''exploitant (URSSAF, CFE…)]]=$D93,$F93,"")</f>
        <v/>
      </c>
      <c r="AF93" s="145" t="str">
        <f>IF(t_depenses[[#Headers],[Frais bancaires]]=$D93,$F93,"")</f>
        <v/>
      </c>
    </row>
    <row r="94" spans="1:32" s="17" customFormat="1" ht="17" thickBot="1">
      <c r="A94" s="122">
        <v>44104</v>
      </c>
      <c r="B94" s="152"/>
      <c r="C94" s="152"/>
      <c r="D94" s="160" t="s">
        <v>17</v>
      </c>
      <c r="E94" s="154"/>
      <c r="F94" s="127">
        <v>85</v>
      </c>
      <c r="G94" s="156"/>
      <c r="H94" s="157">
        <f t="shared" si="4"/>
        <v>85</v>
      </c>
      <c r="I94" s="144" t="str">
        <f t="shared" si="5"/>
        <v/>
      </c>
      <c r="J94" s="158" t="str">
        <f>IF(t_depenses[[#Headers],[Matières premières]]=$D94,$F94,"")</f>
        <v/>
      </c>
      <c r="K94" s="158" t="str">
        <f>IF(t_depenses[[#Headers],[Fournitures couture]]=$D94,$F94,"")</f>
        <v/>
      </c>
      <c r="L94" s="158" t="str">
        <f>IF(t_depenses[[#Headers],[Sous-traitance]]=$D94,$F94,"")</f>
        <v/>
      </c>
      <c r="M94" s="158" t="str">
        <f>IF(t_depenses[[#Headers],[Energie : eau, électricité, chauffage]]=$D94,$F94,"")</f>
        <v/>
      </c>
      <c r="N94" s="158" t="str">
        <f>IF(t_depenses[[#Headers],[Mobilier d''expo]]=$D94,$F94,"")</f>
        <v/>
      </c>
      <c r="O94" s="158" t="str">
        <f>IF(t_depenses[[#Headers],[Fournitures, petit outillage]]=$D94,$F94,"")</f>
        <v/>
      </c>
      <c r="P94" s="158" t="str">
        <f>IF(t_depenses[[#Headers],[Fournitures administratives (bureau)]]=$D94,$F94,"")</f>
        <v/>
      </c>
      <c r="Q94" s="158" t="str">
        <f>IF(t_depenses[[#Headers],[Emballage et conditionnement (cartons, étiquettes…)]]=$D94,$F94,"")</f>
        <v/>
      </c>
      <c r="R94" s="158" t="str">
        <f>IF(t_depenses[[#Headers],[Loyers et charges locatives ]]=$D94,$F94,"")</f>
        <v/>
      </c>
      <c r="S94" s="158">
        <f>IF(t_depenses[[#Headers],[Assurances]]=$D94,$F94,"")</f>
        <v>85</v>
      </c>
      <c r="T94" s="158" t="str">
        <f>IF(t_depenses[[#Headers],[Entretien (locaux, matériels)]]=$D94,$F94,"")</f>
        <v/>
      </c>
      <c r="U94" s="158" t="str">
        <f>IF(t_depenses[[#Headers],[Frais de site Internet]]=$D94,$F94,"")</f>
        <v/>
      </c>
      <c r="V94" s="158" t="str">
        <f>IF(t_depenses[[#Headers],[Frais postaux, téléphone, Internet]]=$D94,$F94,"")</f>
        <v/>
      </c>
      <c r="W94" s="158" t="str">
        <f>IF(t_depenses[[#Headers],[Communication]]=$D94,$F94,"")</f>
        <v/>
      </c>
      <c r="X94" s="158" t="str">
        <f>IF(t_depenses[[#Headers],[Formation]]=$D94,$F94,"")</f>
        <v/>
      </c>
      <c r="Y94" s="158" t="str">
        <f>IF(t_depenses[[#Headers],[Déplacements, réception]]=$D94,$F94,"")</f>
        <v/>
      </c>
      <c r="Z94" s="158" t="str">
        <f>IF(t_depenses[[#Headers],[Expo, frais de participation aux salons]]=$D94,$F94,"")</f>
        <v/>
      </c>
      <c r="AA94" s="158" t="str">
        <f>IF(t_depenses[[#Headers],[Retraite complémentaire]]=$D94,$F94,"")</f>
        <v/>
      </c>
      <c r="AB94" s="158" t="str">
        <f>IF(t_depenses[[#Headers],[Cotisations (adhésions)]]=$D94,$F94,"")</f>
        <v/>
      </c>
      <c r="AC94" s="158" t="str">
        <f>IF(t_depenses[[#Headers],[Impôts et taxes]]=$D94,$F94,"")</f>
        <v/>
      </c>
      <c r="AD94" s="158" t="str">
        <f>IF(t_depenses[[#Headers],[Rémunération du dirigeant]]=$D94,$F94,"")</f>
        <v/>
      </c>
      <c r="AE94" s="158" t="str">
        <f>IF(t_depenses[[#Headers],[Charges sociales de l''exploitant (URSSAF, CFE…)]]=$D94,$F94,"")</f>
        <v/>
      </c>
      <c r="AF94" s="145" t="str">
        <f>IF(t_depenses[[#Headers],[Frais bancaires]]=$D94,$F94,"")</f>
        <v/>
      </c>
    </row>
    <row r="95" spans="1:32" s="17" customFormat="1" ht="16">
      <c r="A95" s="113">
        <v>44105</v>
      </c>
      <c r="B95" s="152"/>
      <c r="C95" s="152"/>
      <c r="D95" s="160" t="s">
        <v>99</v>
      </c>
      <c r="E95" s="154"/>
      <c r="F95" s="118"/>
      <c r="G95" s="156"/>
      <c r="H95" s="157">
        <f t="shared" ref="H95:H126" si="6">F95</f>
        <v>0</v>
      </c>
      <c r="I95" s="144" t="str">
        <f t="shared" si="5"/>
        <v/>
      </c>
      <c r="J95" s="158" t="str">
        <f>IF(t_depenses[[#Headers],[Matières premières]]=$D95,$F95,"")</f>
        <v/>
      </c>
      <c r="K95" s="158" t="str">
        <f>IF(t_depenses[[#Headers],[Fournitures couture]]=$D95,$F95,"")</f>
        <v/>
      </c>
      <c r="L95" s="158" t="str">
        <f>IF(t_depenses[[#Headers],[Sous-traitance]]=$D95,$F95,"")</f>
        <v/>
      </c>
      <c r="M95" s="158" t="str">
        <f>IF(t_depenses[[#Headers],[Energie : eau, électricité, chauffage]]=$D95,$F95,"")</f>
        <v/>
      </c>
      <c r="N95" s="158">
        <f>IF(t_depenses[[#Headers],[Mobilier d''expo]]=$D95,$F95,"")</f>
        <v>0</v>
      </c>
      <c r="O95" s="158" t="str">
        <f>IF(t_depenses[[#Headers],[Fournitures, petit outillage]]=$D95,$F95,"")</f>
        <v/>
      </c>
      <c r="P95" s="158" t="str">
        <f>IF(t_depenses[[#Headers],[Fournitures administratives (bureau)]]=$D95,$F95,"")</f>
        <v/>
      </c>
      <c r="Q95" s="158" t="str">
        <f>IF(t_depenses[[#Headers],[Emballage et conditionnement (cartons, étiquettes…)]]=$D95,$F95,"")</f>
        <v/>
      </c>
      <c r="R95" s="158" t="str">
        <f>IF(t_depenses[[#Headers],[Loyers et charges locatives ]]=$D95,$F95,"")</f>
        <v/>
      </c>
      <c r="S95" s="158" t="str">
        <f>IF(t_depenses[[#Headers],[Assurances]]=$D95,$F95,"")</f>
        <v/>
      </c>
      <c r="T95" s="158" t="str">
        <f>IF(t_depenses[[#Headers],[Entretien (locaux, matériels)]]=$D95,$F95,"")</f>
        <v/>
      </c>
      <c r="U95" s="158" t="str">
        <f>IF(t_depenses[[#Headers],[Frais de site Internet]]=$D95,$F95,"")</f>
        <v/>
      </c>
      <c r="V95" s="158" t="str">
        <f>IF(t_depenses[[#Headers],[Frais postaux, téléphone, Internet]]=$D95,$F95,"")</f>
        <v/>
      </c>
      <c r="W95" s="158" t="str">
        <f>IF(t_depenses[[#Headers],[Communication]]=$D95,$F95,"")</f>
        <v/>
      </c>
      <c r="X95" s="158" t="str">
        <f>IF(t_depenses[[#Headers],[Formation]]=$D95,$F95,"")</f>
        <v/>
      </c>
      <c r="Y95" s="158" t="str">
        <f>IF(t_depenses[[#Headers],[Déplacements, réception]]=$D95,$F95,"")</f>
        <v/>
      </c>
      <c r="Z95" s="158" t="str">
        <f>IF(t_depenses[[#Headers],[Expo, frais de participation aux salons]]=$D95,$F95,"")</f>
        <v/>
      </c>
      <c r="AA95" s="158" t="str">
        <f>IF(t_depenses[[#Headers],[Retraite complémentaire]]=$D95,$F95,"")</f>
        <v/>
      </c>
      <c r="AB95" s="158" t="str">
        <f>IF(t_depenses[[#Headers],[Cotisations (adhésions)]]=$D95,$F95,"")</f>
        <v/>
      </c>
      <c r="AC95" s="158" t="str">
        <f>IF(t_depenses[[#Headers],[Impôts et taxes]]=$D95,$F95,"")</f>
        <v/>
      </c>
      <c r="AD95" s="158" t="str">
        <f>IF(t_depenses[[#Headers],[Rémunération du dirigeant]]=$D95,$F95,"")</f>
        <v/>
      </c>
      <c r="AE95" s="158" t="str">
        <f>IF(t_depenses[[#Headers],[Charges sociales de l''exploitant (URSSAF, CFE…)]]=$D95,$F95,"")</f>
        <v/>
      </c>
      <c r="AF95" s="145" t="str">
        <f>IF(t_depenses[[#Headers],[Frais bancaires]]=$D95,$F95,"")</f>
        <v/>
      </c>
    </row>
    <row r="96" spans="1:32" s="17" customFormat="1" ht="16">
      <c r="A96" s="101">
        <v>44105</v>
      </c>
      <c r="B96" s="152"/>
      <c r="C96" s="152"/>
      <c r="D96" s="160" t="s">
        <v>16</v>
      </c>
      <c r="E96" s="154"/>
      <c r="F96" s="35">
        <v>875</v>
      </c>
      <c r="G96" s="156"/>
      <c r="H96" s="157">
        <f t="shared" si="6"/>
        <v>875</v>
      </c>
      <c r="I96" s="144" t="str">
        <f t="shared" si="5"/>
        <v/>
      </c>
      <c r="J96" s="158" t="str">
        <f>IF(t_depenses[[#Headers],[Matières premières]]=$D96,$F96,"")</f>
        <v/>
      </c>
      <c r="K96" s="158" t="str">
        <f>IF(t_depenses[[#Headers],[Fournitures couture]]=$D96,$F96,"")</f>
        <v/>
      </c>
      <c r="L96" s="158" t="str">
        <f>IF(t_depenses[[#Headers],[Sous-traitance]]=$D96,$F96,"")</f>
        <v/>
      </c>
      <c r="M96" s="158">
        <f>IF(t_depenses[[#Headers],[Energie : eau, électricité, chauffage]]=$D96,$F96,"")</f>
        <v>875</v>
      </c>
      <c r="N96" s="158" t="str">
        <f>IF(t_depenses[[#Headers],[Mobilier d''expo]]=$D96,$F96,"")</f>
        <v/>
      </c>
      <c r="O96" s="158" t="str">
        <f>IF(t_depenses[[#Headers],[Fournitures, petit outillage]]=$D96,$F96,"")</f>
        <v/>
      </c>
      <c r="P96" s="158" t="str">
        <f>IF(t_depenses[[#Headers],[Fournitures administratives (bureau)]]=$D96,$F96,"")</f>
        <v/>
      </c>
      <c r="Q96" s="158" t="str">
        <f>IF(t_depenses[[#Headers],[Emballage et conditionnement (cartons, étiquettes…)]]=$D96,$F96,"")</f>
        <v/>
      </c>
      <c r="R96" s="158" t="str">
        <f>IF(t_depenses[[#Headers],[Loyers et charges locatives ]]=$D96,$F96,"")</f>
        <v/>
      </c>
      <c r="S96" s="158" t="str">
        <f>IF(t_depenses[[#Headers],[Assurances]]=$D96,$F96,"")</f>
        <v/>
      </c>
      <c r="T96" s="158" t="str">
        <f>IF(t_depenses[[#Headers],[Entretien (locaux, matériels)]]=$D96,$F96,"")</f>
        <v/>
      </c>
      <c r="U96" s="158" t="str">
        <f>IF(t_depenses[[#Headers],[Frais de site Internet]]=$D96,$F96,"")</f>
        <v/>
      </c>
      <c r="V96" s="158" t="str">
        <f>IF(t_depenses[[#Headers],[Frais postaux, téléphone, Internet]]=$D96,$F96,"")</f>
        <v/>
      </c>
      <c r="W96" s="158" t="str">
        <f>IF(t_depenses[[#Headers],[Communication]]=$D96,$F96,"")</f>
        <v/>
      </c>
      <c r="X96" s="158" t="str">
        <f>IF(t_depenses[[#Headers],[Formation]]=$D96,$F96,"")</f>
        <v/>
      </c>
      <c r="Y96" s="158" t="str">
        <f>IF(t_depenses[[#Headers],[Déplacements, réception]]=$D96,$F96,"")</f>
        <v/>
      </c>
      <c r="Z96" s="158" t="str">
        <f>IF(t_depenses[[#Headers],[Expo, frais de participation aux salons]]=$D96,$F96,"")</f>
        <v/>
      </c>
      <c r="AA96" s="158" t="str">
        <f>IF(t_depenses[[#Headers],[Retraite complémentaire]]=$D96,$F96,"")</f>
        <v/>
      </c>
      <c r="AB96" s="158" t="str">
        <f>IF(t_depenses[[#Headers],[Cotisations (adhésions)]]=$D96,$F96,"")</f>
        <v/>
      </c>
      <c r="AC96" s="158" t="str">
        <f>IF(t_depenses[[#Headers],[Impôts et taxes]]=$D96,$F96,"")</f>
        <v/>
      </c>
      <c r="AD96" s="158" t="str">
        <f>IF(t_depenses[[#Headers],[Rémunération du dirigeant]]=$D96,$F96,"")</f>
        <v/>
      </c>
      <c r="AE96" s="158" t="str">
        <f>IF(t_depenses[[#Headers],[Charges sociales de l''exploitant (URSSAF, CFE…)]]=$D96,$F96,"")</f>
        <v/>
      </c>
      <c r="AF96" s="145" t="str">
        <f>IF(t_depenses[[#Headers],[Frais bancaires]]=$D96,$F96,"")</f>
        <v/>
      </c>
    </row>
    <row r="97" spans="1:32" s="17" customFormat="1" ht="16">
      <c r="A97" s="101">
        <v>44105</v>
      </c>
      <c r="B97" s="152"/>
      <c r="C97" s="152"/>
      <c r="D97" s="160" t="s">
        <v>103</v>
      </c>
      <c r="E97" s="154"/>
      <c r="F97" s="35">
        <v>85</v>
      </c>
      <c r="G97" s="156"/>
      <c r="H97" s="157">
        <f t="shared" si="6"/>
        <v>85</v>
      </c>
      <c r="I97" s="144" t="str">
        <f t="shared" si="5"/>
        <v/>
      </c>
      <c r="J97" s="158" t="str">
        <f>IF(t_depenses[[#Headers],[Matières premières]]=$D97,$F97,"")</f>
        <v/>
      </c>
      <c r="K97" s="158" t="str">
        <f>IF(t_depenses[[#Headers],[Fournitures couture]]=$D97,$F97,"")</f>
        <v/>
      </c>
      <c r="L97" s="158" t="str">
        <f>IF(t_depenses[[#Headers],[Sous-traitance]]=$D97,$F97,"")</f>
        <v/>
      </c>
      <c r="M97" s="158" t="str">
        <f>IF(t_depenses[[#Headers],[Energie : eau, électricité, chauffage]]=$D97,$F97,"")</f>
        <v/>
      </c>
      <c r="N97" s="158" t="str">
        <f>IF(t_depenses[[#Headers],[Mobilier d''expo]]=$D97,$F97,"")</f>
        <v/>
      </c>
      <c r="O97" s="158" t="str">
        <f>IF(t_depenses[[#Headers],[Fournitures, petit outillage]]=$D97,$F97,"")</f>
        <v/>
      </c>
      <c r="P97" s="158" t="str">
        <f>IF(t_depenses[[#Headers],[Fournitures administratives (bureau)]]=$D97,$F97,"")</f>
        <v/>
      </c>
      <c r="Q97" s="158" t="str">
        <f>IF(t_depenses[[#Headers],[Emballage et conditionnement (cartons, étiquettes…)]]=$D97,$F97,"")</f>
        <v/>
      </c>
      <c r="R97" s="158">
        <f>IF(t_depenses[[#Headers],[Loyers et charges locatives ]]=$D97,$F97,"")</f>
        <v>85</v>
      </c>
      <c r="S97" s="158" t="str">
        <f>IF(t_depenses[[#Headers],[Assurances]]=$D97,$F97,"")</f>
        <v/>
      </c>
      <c r="T97" s="158" t="str">
        <f>IF(t_depenses[[#Headers],[Entretien (locaux, matériels)]]=$D97,$F97,"")</f>
        <v/>
      </c>
      <c r="U97" s="158" t="str">
        <f>IF(t_depenses[[#Headers],[Frais de site Internet]]=$D97,$F97,"")</f>
        <v/>
      </c>
      <c r="V97" s="158" t="str">
        <f>IF(t_depenses[[#Headers],[Frais postaux, téléphone, Internet]]=$D97,$F97,"")</f>
        <v/>
      </c>
      <c r="W97" s="158" t="str">
        <f>IF(t_depenses[[#Headers],[Communication]]=$D97,$F97,"")</f>
        <v/>
      </c>
      <c r="X97" s="158" t="str">
        <f>IF(t_depenses[[#Headers],[Formation]]=$D97,$F97,"")</f>
        <v/>
      </c>
      <c r="Y97" s="158" t="str">
        <f>IF(t_depenses[[#Headers],[Déplacements, réception]]=$D97,$F97,"")</f>
        <v/>
      </c>
      <c r="Z97" s="158" t="str">
        <f>IF(t_depenses[[#Headers],[Expo, frais de participation aux salons]]=$D97,$F97,"")</f>
        <v/>
      </c>
      <c r="AA97" s="158" t="str">
        <f>IF(t_depenses[[#Headers],[Retraite complémentaire]]=$D97,$F97,"")</f>
        <v/>
      </c>
      <c r="AB97" s="158" t="str">
        <f>IF(t_depenses[[#Headers],[Cotisations (adhésions)]]=$D97,$F97,"")</f>
        <v/>
      </c>
      <c r="AC97" s="158" t="str">
        <f>IF(t_depenses[[#Headers],[Impôts et taxes]]=$D97,$F97,"")</f>
        <v/>
      </c>
      <c r="AD97" s="158" t="str">
        <f>IF(t_depenses[[#Headers],[Rémunération du dirigeant]]=$D97,$F97,"")</f>
        <v/>
      </c>
      <c r="AE97" s="158" t="str">
        <f>IF(t_depenses[[#Headers],[Charges sociales de l''exploitant (URSSAF, CFE…)]]=$D97,$F97,"")</f>
        <v/>
      </c>
      <c r="AF97" s="145" t="str">
        <f>IF(t_depenses[[#Headers],[Frais bancaires]]=$D97,$F97,"")</f>
        <v/>
      </c>
    </row>
    <row r="98" spans="1:32" s="17" customFormat="1" ht="16">
      <c r="A98" s="101">
        <v>44105</v>
      </c>
      <c r="B98" s="152"/>
      <c r="C98" s="152"/>
      <c r="D98" s="160" t="s">
        <v>94</v>
      </c>
      <c r="E98" s="154"/>
      <c r="F98" s="35"/>
      <c r="G98" s="156"/>
      <c r="H98" s="157">
        <f t="shared" si="6"/>
        <v>0</v>
      </c>
      <c r="I98" s="144" t="str">
        <f t="shared" si="5"/>
        <v/>
      </c>
      <c r="J98" s="158" t="str">
        <f>IF(t_depenses[[#Headers],[Matières premières]]=$D98,$F98,"")</f>
        <v/>
      </c>
      <c r="K98" s="158">
        <f>IF(t_depenses[[#Headers],[Fournitures couture]]=$D98,$F98,"")</f>
        <v>0</v>
      </c>
      <c r="L98" s="158" t="str">
        <f>IF(t_depenses[[#Headers],[Sous-traitance]]=$D98,$F98,"")</f>
        <v/>
      </c>
      <c r="M98" s="158" t="str">
        <f>IF(t_depenses[[#Headers],[Energie : eau, électricité, chauffage]]=$D98,$F98,"")</f>
        <v/>
      </c>
      <c r="N98" s="158" t="str">
        <f>IF(t_depenses[[#Headers],[Mobilier d''expo]]=$D98,$F98,"")</f>
        <v/>
      </c>
      <c r="O98" s="158" t="str">
        <f>IF(t_depenses[[#Headers],[Fournitures, petit outillage]]=$D98,$F98,"")</f>
        <v/>
      </c>
      <c r="P98" s="158" t="str">
        <f>IF(t_depenses[[#Headers],[Fournitures administratives (bureau)]]=$D98,$F98,"")</f>
        <v/>
      </c>
      <c r="Q98" s="158" t="str">
        <f>IF(t_depenses[[#Headers],[Emballage et conditionnement (cartons, étiquettes…)]]=$D98,$F98,"")</f>
        <v/>
      </c>
      <c r="R98" s="158" t="str">
        <f>IF(t_depenses[[#Headers],[Loyers et charges locatives ]]=$D98,$F98,"")</f>
        <v/>
      </c>
      <c r="S98" s="158" t="str">
        <f>IF(t_depenses[[#Headers],[Assurances]]=$D98,$F98,"")</f>
        <v/>
      </c>
      <c r="T98" s="158" t="str">
        <f>IF(t_depenses[[#Headers],[Entretien (locaux, matériels)]]=$D98,$F98,"")</f>
        <v/>
      </c>
      <c r="U98" s="158" t="str">
        <f>IF(t_depenses[[#Headers],[Frais de site Internet]]=$D98,$F98,"")</f>
        <v/>
      </c>
      <c r="V98" s="158" t="str">
        <f>IF(t_depenses[[#Headers],[Frais postaux, téléphone, Internet]]=$D98,$F98,"")</f>
        <v/>
      </c>
      <c r="W98" s="158" t="str">
        <f>IF(t_depenses[[#Headers],[Communication]]=$D98,$F98,"")</f>
        <v/>
      </c>
      <c r="X98" s="158" t="str">
        <f>IF(t_depenses[[#Headers],[Formation]]=$D98,$F98,"")</f>
        <v/>
      </c>
      <c r="Y98" s="158" t="str">
        <f>IF(t_depenses[[#Headers],[Déplacements, réception]]=$D98,$F98,"")</f>
        <v/>
      </c>
      <c r="Z98" s="158" t="str">
        <f>IF(t_depenses[[#Headers],[Expo, frais de participation aux salons]]=$D98,$F98,"")</f>
        <v/>
      </c>
      <c r="AA98" s="158" t="str">
        <f>IF(t_depenses[[#Headers],[Retraite complémentaire]]=$D98,$F98,"")</f>
        <v/>
      </c>
      <c r="AB98" s="158" t="str">
        <f>IF(t_depenses[[#Headers],[Cotisations (adhésions)]]=$D98,$F98,"")</f>
        <v/>
      </c>
      <c r="AC98" s="158" t="str">
        <f>IF(t_depenses[[#Headers],[Impôts et taxes]]=$D98,$F98,"")</f>
        <v/>
      </c>
      <c r="AD98" s="158" t="str">
        <f>IF(t_depenses[[#Headers],[Rémunération du dirigeant]]=$D98,$F98,"")</f>
        <v/>
      </c>
      <c r="AE98" s="158" t="str">
        <f>IF(t_depenses[[#Headers],[Charges sociales de l''exploitant (URSSAF, CFE…)]]=$D98,$F98,"")</f>
        <v/>
      </c>
      <c r="AF98" s="145" t="str">
        <f>IF(t_depenses[[#Headers],[Frais bancaires]]=$D98,$F98,"")</f>
        <v/>
      </c>
    </row>
    <row r="99" spans="1:32" s="17" customFormat="1" ht="16">
      <c r="A99" s="101">
        <v>44106</v>
      </c>
      <c r="B99" s="152"/>
      <c r="C99" s="152"/>
      <c r="D99" s="160" t="s">
        <v>106</v>
      </c>
      <c r="E99" s="154"/>
      <c r="F99" s="35">
        <v>13</v>
      </c>
      <c r="G99" s="156"/>
      <c r="H99" s="157">
        <f t="shared" si="6"/>
        <v>13</v>
      </c>
      <c r="I99" s="144" t="str">
        <f t="shared" si="5"/>
        <v/>
      </c>
      <c r="J99" s="158" t="str">
        <f>IF(t_depenses[[#Headers],[Matières premières]]=$D99,$F99,"")</f>
        <v/>
      </c>
      <c r="K99" s="158" t="str">
        <f>IF(t_depenses[[#Headers],[Fournitures couture]]=$D99,$F99,"")</f>
        <v/>
      </c>
      <c r="L99" s="158" t="str">
        <f>IF(t_depenses[[#Headers],[Sous-traitance]]=$D99,$F99,"")</f>
        <v/>
      </c>
      <c r="M99" s="158" t="str">
        <f>IF(t_depenses[[#Headers],[Energie : eau, électricité, chauffage]]=$D99,$F99,"")</f>
        <v/>
      </c>
      <c r="N99" s="158" t="str">
        <f>IF(t_depenses[[#Headers],[Mobilier d''expo]]=$D99,$F99,"")</f>
        <v/>
      </c>
      <c r="O99" s="158" t="str">
        <f>IF(t_depenses[[#Headers],[Fournitures, petit outillage]]=$D99,$F99,"")</f>
        <v/>
      </c>
      <c r="P99" s="158" t="str">
        <f>IF(t_depenses[[#Headers],[Fournitures administratives (bureau)]]=$D99,$F99,"")</f>
        <v/>
      </c>
      <c r="Q99" s="158" t="str">
        <f>IF(t_depenses[[#Headers],[Emballage et conditionnement (cartons, étiquettes…)]]=$D99,$F99,"")</f>
        <v/>
      </c>
      <c r="R99" s="158" t="str">
        <f>IF(t_depenses[[#Headers],[Loyers et charges locatives ]]=$D99,$F99,"")</f>
        <v/>
      </c>
      <c r="S99" s="158" t="str">
        <f>IF(t_depenses[[#Headers],[Assurances]]=$D99,$F99,"")</f>
        <v/>
      </c>
      <c r="T99" s="158" t="str">
        <f>IF(t_depenses[[#Headers],[Entretien (locaux, matériels)]]=$D99,$F99,"")</f>
        <v/>
      </c>
      <c r="U99" s="158" t="str">
        <f>IF(t_depenses[[#Headers],[Frais de site Internet]]=$D99,$F99,"")</f>
        <v/>
      </c>
      <c r="V99" s="158" t="str">
        <f>IF(t_depenses[[#Headers],[Frais postaux, téléphone, Internet]]=$D99,$F99,"")</f>
        <v/>
      </c>
      <c r="W99" s="158" t="str">
        <f>IF(t_depenses[[#Headers],[Communication]]=$D99,$F99,"")</f>
        <v/>
      </c>
      <c r="X99" s="158" t="str">
        <f>IF(t_depenses[[#Headers],[Formation]]=$D99,$F99,"")</f>
        <v/>
      </c>
      <c r="Y99" s="158" t="str">
        <f>IF(t_depenses[[#Headers],[Déplacements, réception]]=$D99,$F99,"")</f>
        <v/>
      </c>
      <c r="Z99" s="158">
        <f>IF(t_depenses[[#Headers],[Expo, frais de participation aux salons]]=$D99,$F99,"")</f>
        <v>13</v>
      </c>
      <c r="AA99" s="158" t="str">
        <f>IF(t_depenses[[#Headers],[Retraite complémentaire]]=$D99,$F99,"")</f>
        <v/>
      </c>
      <c r="AB99" s="158" t="str">
        <f>IF(t_depenses[[#Headers],[Cotisations (adhésions)]]=$D99,$F99,"")</f>
        <v/>
      </c>
      <c r="AC99" s="158" t="str">
        <f>IF(t_depenses[[#Headers],[Impôts et taxes]]=$D99,$F99,"")</f>
        <v/>
      </c>
      <c r="AD99" s="158" t="str">
        <f>IF(t_depenses[[#Headers],[Rémunération du dirigeant]]=$D99,$F99,"")</f>
        <v/>
      </c>
      <c r="AE99" s="158" t="str">
        <f>IF(t_depenses[[#Headers],[Charges sociales de l''exploitant (URSSAF, CFE…)]]=$D99,$F99,"")</f>
        <v/>
      </c>
      <c r="AF99" s="145" t="str">
        <f>IF(t_depenses[[#Headers],[Frais bancaires]]=$D99,$F99,"")</f>
        <v/>
      </c>
    </row>
    <row r="100" spans="1:32" s="17" customFormat="1" ht="16">
      <c r="A100" s="101">
        <v>44106</v>
      </c>
      <c r="B100" s="152"/>
      <c r="C100" s="152"/>
      <c r="D100" s="160" t="s">
        <v>19</v>
      </c>
      <c r="E100" s="154"/>
      <c r="F100" s="35">
        <v>78</v>
      </c>
      <c r="G100" s="156"/>
      <c r="H100" s="157">
        <f t="shared" si="6"/>
        <v>78</v>
      </c>
      <c r="I100" s="144" t="str">
        <f t="shared" si="5"/>
        <v/>
      </c>
      <c r="J100" s="158" t="str">
        <f>IF(t_depenses[[#Headers],[Matières premières]]=$D100,$F100,"")</f>
        <v/>
      </c>
      <c r="K100" s="158" t="str">
        <f>IF(t_depenses[[#Headers],[Fournitures couture]]=$D100,$F100,"")</f>
        <v/>
      </c>
      <c r="L100" s="158" t="str">
        <f>IF(t_depenses[[#Headers],[Sous-traitance]]=$D100,$F100,"")</f>
        <v/>
      </c>
      <c r="M100" s="158" t="str">
        <f>IF(t_depenses[[#Headers],[Energie : eau, électricité, chauffage]]=$D100,$F100,"")</f>
        <v/>
      </c>
      <c r="N100" s="158" t="str">
        <f>IF(t_depenses[[#Headers],[Mobilier d''expo]]=$D100,$F100,"")</f>
        <v/>
      </c>
      <c r="O100" s="158" t="str">
        <f>IF(t_depenses[[#Headers],[Fournitures, petit outillage]]=$D100,$F100,"")</f>
        <v/>
      </c>
      <c r="P100" s="158" t="str">
        <f>IF(t_depenses[[#Headers],[Fournitures administratives (bureau)]]=$D100,$F100,"")</f>
        <v/>
      </c>
      <c r="Q100" s="158" t="str">
        <f>IF(t_depenses[[#Headers],[Emballage et conditionnement (cartons, étiquettes…)]]=$D100,$F100,"")</f>
        <v/>
      </c>
      <c r="R100" s="158" t="str">
        <f>IF(t_depenses[[#Headers],[Loyers et charges locatives ]]=$D100,$F100,"")</f>
        <v/>
      </c>
      <c r="S100" s="158" t="str">
        <f>IF(t_depenses[[#Headers],[Assurances]]=$D100,$F100,"")</f>
        <v/>
      </c>
      <c r="T100" s="158" t="str">
        <f>IF(t_depenses[[#Headers],[Entretien (locaux, matériels)]]=$D100,$F100,"")</f>
        <v/>
      </c>
      <c r="U100" s="158" t="str">
        <f>IF(t_depenses[[#Headers],[Frais de site Internet]]=$D100,$F100,"")</f>
        <v/>
      </c>
      <c r="V100" s="158" t="str">
        <f>IF(t_depenses[[#Headers],[Frais postaux, téléphone, Internet]]=$D100,$F100,"")</f>
        <v/>
      </c>
      <c r="W100" s="158" t="str">
        <f>IF(t_depenses[[#Headers],[Communication]]=$D100,$F100,"")</f>
        <v/>
      </c>
      <c r="X100" s="158">
        <f>IF(t_depenses[[#Headers],[Formation]]=$D100,$F100,"")</f>
        <v>78</v>
      </c>
      <c r="Y100" s="158" t="str">
        <f>IF(t_depenses[[#Headers],[Déplacements, réception]]=$D100,$F100,"")</f>
        <v/>
      </c>
      <c r="Z100" s="158" t="str">
        <f>IF(t_depenses[[#Headers],[Expo, frais de participation aux salons]]=$D100,$F100,"")</f>
        <v/>
      </c>
      <c r="AA100" s="158" t="str">
        <f>IF(t_depenses[[#Headers],[Retraite complémentaire]]=$D100,$F100,"")</f>
        <v/>
      </c>
      <c r="AB100" s="158" t="str">
        <f>IF(t_depenses[[#Headers],[Cotisations (adhésions)]]=$D100,$F100,"")</f>
        <v/>
      </c>
      <c r="AC100" s="158" t="str">
        <f>IF(t_depenses[[#Headers],[Impôts et taxes]]=$D100,$F100,"")</f>
        <v/>
      </c>
      <c r="AD100" s="158" t="str">
        <f>IF(t_depenses[[#Headers],[Rémunération du dirigeant]]=$D100,$F100,"")</f>
        <v/>
      </c>
      <c r="AE100" s="158" t="str">
        <f>IF(t_depenses[[#Headers],[Charges sociales de l''exploitant (URSSAF, CFE…)]]=$D100,$F100,"")</f>
        <v/>
      </c>
      <c r="AF100" s="145" t="str">
        <f>IF(t_depenses[[#Headers],[Frais bancaires]]=$D100,$F100,"")</f>
        <v/>
      </c>
    </row>
    <row r="101" spans="1:32" s="17" customFormat="1" ht="16">
      <c r="A101" s="101">
        <v>44106</v>
      </c>
      <c r="B101" s="152"/>
      <c r="C101" s="152"/>
      <c r="D101" s="159" t="s">
        <v>15</v>
      </c>
      <c r="E101" s="154"/>
      <c r="F101" s="35">
        <v>78</v>
      </c>
      <c r="G101" s="156"/>
      <c r="H101" s="157">
        <f t="shared" si="6"/>
        <v>78</v>
      </c>
      <c r="I101" s="144" t="str">
        <f t="shared" si="5"/>
        <v/>
      </c>
      <c r="J101" s="158">
        <f>IF(t_depenses[[#Headers],[Matières premières]]=$D101,$F101,"")</f>
        <v>78</v>
      </c>
      <c r="K101" s="158" t="str">
        <f>IF(t_depenses[[#Headers],[Fournitures couture]]=$D101,$F101,"")</f>
        <v/>
      </c>
      <c r="L101" s="158" t="str">
        <f>IF(t_depenses[[#Headers],[Sous-traitance]]=$D101,$F101,"")</f>
        <v/>
      </c>
      <c r="M101" s="158" t="str">
        <f>IF(t_depenses[[#Headers],[Energie : eau, électricité, chauffage]]=$D101,$F101,"")</f>
        <v/>
      </c>
      <c r="N101" s="158" t="str">
        <f>IF(t_depenses[[#Headers],[Mobilier d''expo]]=$D101,$F101,"")</f>
        <v/>
      </c>
      <c r="O101" s="158" t="str">
        <f>IF(t_depenses[[#Headers],[Fournitures, petit outillage]]=$D101,$F101,"")</f>
        <v/>
      </c>
      <c r="P101" s="158" t="str">
        <f>IF(t_depenses[[#Headers],[Fournitures administratives (bureau)]]=$D101,$F101,"")</f>
        <v/>
      </c>
      <c r="Q101" s="158" t="str">
        <f>IF(t_depenses[[#Headers],[Emballage et conditionnement (cartons, étiquettes…)]]=$D101,$F101,"")</f>
        <v/>
      </c>
      <c r="R101" s="158" t="str">
        <f>IF(t_depenses[[#Headers],[Loyers et charges locatives ]]=$D101,$F101,"")</f>
        <v/>
      </c>
      <c r="S101" s="158" t="str">
        <f>IF(t_depenses[[#Headers],[Assurances]]=$D101,$F101,"")</f>
        <v/>
      </c>
      <c r="T101" s="158" t="str">
        <f>IF(t_depenses[[#Headers],[Entretien (locaux, matériels)]]=$D101,$F101,"")</f>
        <v/>
      </c>
      <c r="U101" s="158" t="str">
        <f>IF(t_depenses[[#Headers],[Frais de site Internet]]=$D101,$F101,"")</f>
        <v/>
      </c>
      <c r="V101" s="158" t="str">
        <f>IF(t_depenses[[#Headers],[Frais postaux, téléphone, Internet]]=$D101,$F101,"")</f>
        <v/>
      </c>
      <c r="W101" s="158" t="str">
        <f>IF(t_depenses[[#Headers],[Communication]]=$D101,$F101,"")</f>
        <v/>
      </c>
      <c r="X101" s="158" t="str">
        <f>IF(t_depenses[[#Headers],[Formation]]=$D101,$F101,"")</f>
        <v/>
      </c>
      <c r="Y101" s="158" t="str">
        <f>IF(t_depenses[[#Headers],[Déplacements, réception]]=$D101,$F101,"")</f>
        <v/>
      </c>
      <c r="Z101" s="158" t="str">
        <f>IF(t_depenses[[#Headers],[Expo, frais de participation aux salons]]=$D101,$F101,"")</f>
        <v/>
      </c>
      <c r="AA101" s="158" t="str">
        <f>IF(t_depenses[[#Headers],[Retraite complémentaire]]=$D101,$F101,"")</f>
        <v/>
      </c>
      <c r="AB101" s="158" t="str">
        <f>IF(t_depenses[[#Headers],[Cotisations (adhésions)]]=$D101,$F101,"")</f>
        <v/>
      </c>
      <c r="AC101" s="158" t="str">
        <f>IF(t_depenses[[#Headers],[Impôts et taxes]]=$D101,$F101,"")</f>
        <v/>
      </c>
      <c r="AD101" s="158" t="str">
        <f>IF(t_depenses[[#Headers],[Rémunération du dirigeant]]=$D101,$F101,"")</f>
        <v/>
      </c>
      <c r="AE101" s="158" t="str">
        <f>IF(t_depenses[[#Headers],[Charges sociales de l''exploitant (URSSAF, CFE…)]]=$D101,$F101,"")</f>
        <v/>
      </c>
      <c r="AF101" s="145" t="str">
        <f>IF(t_depenses[[#Headers],[Frais bancaires]]=$D101,$F101,"")</f>
        <v/>
      </c>
    </row>
    <row r="102" spans="1:32" s="17" customFormat="1" ht="16">
      <c r="A102" s="101">
        <v>44106</v>
      </c>
      <c r="B102" s="152"/>
      <c r="C102" s="152"/>
      <c r="D102" s="159" t="s">
        <v>94</v>
      </c>
      <c r="E102" s="154"/>
      <c r="F102" s="35">
        <v>210</v>
      </c>
      <c r="G102" s="156"/>
      <c r="H102" s="157">
        <f t="shared" si="6"/>
        <v>210</v>
      </c>
      <c r="I102" s="144" t="str">
        <f t="shared" si="5"/>
        <v/>
      </c>
      <c r="J102" s="158" t="str">
        <f>IF(t_depenses[[#Headers],[Matières premières]]=$D102,$F102,"")</f>
        <v/>
      </c>
      <c r="K102" s="158">
        <f>IF(t_depenses[[#Headers],[Fournitures couture]]=$D102,$F102,"")</f>
        <v>210</v>
      </c>
      <c r="L102" s="158" t="str">
        <f>IF(t_depenses[[#Headers],[Sous-traitance]]=$D102,$F102,"")</f>
        <v/>
      </c>
      <c r="M102" s="158" t="str">
        <f>IF(t_depenses[[#Headers],[Energie : eau, électricité, chauffage]]=$D102,$F102,"")</f>
        <v/>
      </c>
      <c r="N102" s="158" t="str">
        <f>IF(t_depenses[[#Headers],[Mobilier d''expo]]=$D102,$F102,"")</f>
        <v/>
      </c>
      <c r="O102" s="158" t="str">
        <f>IF(t_depenses[[#Headers],[Fournitures, petit outillage]]=$D102,$F102,"")</f>
        <v/>
      </c>
      <c r="P102" s="158" t="str">
        <f>IF(t_depenses[[#Headers],[Fournitures administratives (bureau)]]=$D102,$F102,"")</f>
        <v/>
      </c>
      <c r="Q102" s="158" t="str">
        <f>IF(t_depenses[[#Headers],[Emballage et conditionnement (cartons, étiquettes…)]]=$D102,$F102,"")</f>
        <v/>
      </c>
      <c r="R102" s="158" t="str">
        <f>IF(t_depenses[[#Headers],[Loyers et charges locatives ]]=$D102,$F102,"")</f>
        <v/>
      </c>
      <c r="S102" s="158" t="str">
        <f>IF(t_depenses[[#Headers],[Assurances]]=$D102,$F102,"")</f>
        <v/>
      </c>
      <c r="T102" s="158" t="str">
        <f>IF(t_depenses[[#Headers],[Entretien (locaux, matériels)]]=$D102,$F102,"")</f>
        <v/>
      </c>
      <c r="U102" s="158" t="str">
        <f>IF(t_depenses[[#Headers],[Frais de site Internet]]=$D102,$F102,"")</f>
        <v/>
      </c>
      <c r="V102" s="158" t="str">
        <f>IF(t_depenses[[#Headers],[Frais postaux, téléphone, Internet]]=$D102,$F102,"")</f>
        <v/>
      </c>
      <c r="W102" s="158" t="str">
        <f>IF(t_depenses[[#Headers],[Communication]]=$D102,$F102,"")</f>
        <v/>
      </c>
      <c r="X102" s="158" t="str">
        <f>IF(t_depenses[[#Headers],[Formation]]=$D102,$F102,"")</f>
        <v/>
      </c>
      <c r="Y102" s="158" t="str">
        <f>IF(t_depenses[[#Headers],[Déplacements, réception]]=$D102,$F102,"")</f>
        <v/>
      </c>
      <c r="Z102" s="158" t="str">
        <f>IF(t_depenses[[#Headers],[Expo, frais de participation aux salons]]=$D102,$F102,"")</f>
        <v/>
      </c>
      <c r="AA102" s="158" t="str">
        <f>IF(t_depenses[[#Headers],[Retraite complémentaire]]=$D102,$F102,"")</f>
        <v/>
      </c>
      <c r="AB102" s="158" t="str">
        <f>IF(t_depenses[[#Headers],[Cotisations (adhésions)]]=$D102,$F102,"")</f>
        <v/>
      </c>
      <c r="AC102" s="158" t="str">
        <f>IF(t_depenses[[#Headers],[Impôts et taxes]]=$D102,$F102,"")</f>
        <v/>
      </c>
      <c r="AD102" s="158" t="str">
        <f>IF(t_depenses[[#Headers],[Rémunération du dirigeant]]=$D102,$F102,"")</f>
        <v/>
      </c>
      <c r="AE102" s="158" t="str">
        <f>IF(t_depenses[[#Headers],[Charges sociales de l''exploitant (URSSAF, CFE…)]]=$D102,$F102,"")</f>
        <v/>
      </c>
      <c r="AF102" s="145" t="str">
        <f>IF(t_depenses[[#Headers],[Frais bancaires]]=$D102,$F102,"")</f>
        <v/>
      </c>
    </row>
    <row r="103" spans="1:32" s="17" customFormat="1" ht="16">
      <c r="A103" s="101">
        <v>44107</v>
      </c>
      <c r="B103" s="152"/>
      <c r="C103" s="152"/>
      <c r="D103" s="160" t="s">
        <v>94</v>
      </c>
      <c r="E103" s="154"/>
      <c r="F103" s="35">
        <v>108</v>
      </c>
      <c r="G103" s="156"/>
      <c r="H103" s="157">
        <f t="shared" si="6"/>
        <v>108</v>
      </c>
      <c r="I103" s="144" t="str">
        <f t="shared" si="5"/>
        <v/>
      </c>
      <c r="J103" s="158" t="str">
        <f>IF(t_depenses[[#Headers],[Matières premières]]=$D103,$F103,"")</f>
        <v/>
      </c>
      <c r="K103" s="158">
        <f>IF(t_depenses[[#Headers],[Fournitures couture]]=$D103,$F103,"")</f>
        <v>108</v>
      </c>
      <c r="L103" s="158" t="str">
        <f>IF(t_depenses[[#Headers],[Sous-traitance]]=$D103,$F103,"")</f>
        <v/>
      </c>
      <c r="M103" s="158" t="str">
        <f>IF(t_depenses[[#Headers],[Energie : eau, électricité, chauffage]]=$D103,$F103,"")</f>
        <v/>
      </c>
      <c r="N103" s="158" t="str">
        <f>IF(t_depenses[[#Headers],[Mobilier d''expo]]=$D103,$F103,"")</f>
        <v/>
      </c>
      <c r="O103" s="158" t="str">
        <f>IF(t_depenses[[#Headers],[Fournitures, petit outillage]]=$D103,$F103,"")</f>
        <v/>
      </c>
      <c r="P103" s="158" t="str">
        <f>IF(t_depenses[[#Headers],[Fournitures administratives (bureau)]]=$D103,$F103,"")</f>
        <v/>
      </c>
      <c r="Q103" s="158" t="str">
        <f>IF(t_depenses[[#Headers],[Emballage et conditionnement (cartons, étiquettes…)]]=$D103,$F103,"")</f>
        <v/>
      </c>
      <c r="R103" s="158" t="str">
        <f>IF(t_depenses[[#Headers],[Loyers et charges locatives ]]=$D103,$F103,"")</f>
        <v/>
      </c>
      <c r="S103" s="158" t="str">
        <f>IF(t_depenses[[#Headers],[Assurances]]=$D103,$F103,"")</f>
        <v/>
      </c>
      <c r="T103" s="158" t="str">
        <f>IF(t_depenses[[#Headers],[Entretien (locaux, matériels)]]=$D103,$F103,"")</f>
        <v/>
      </c>
      <c r="U103" s="158" t="str">
        <f>IF(t_depenses[[#Headers],[Frais de site Internet]]=$D103,$F103,"")</f>
        <v/>
      </c>
      <c r="V103" s="158" t="str">
        <f>IF(t_depenses[[#Headers],[Frais postaux, téléphone, Internet]]=$D103,$F103,"")</f>
        <v/>
      </c>
      <c r="W103" s="158" t="str">
        <f>IF(t_depenses[[#Headers],[Communication]]=$D103,$F103,"")</f>
        <v/>
      </c>
      <c r="X103" s="158" t="str">
        <f>IF(t_depenses[[#Headers],[Formation]]=$D103,$F103,"")</f>
        <v/>
      </c>
      <c r="Y103" s="158" t="str">
        <f>IF(t_depenses[[#Headers],[Déplacements, réception]]=$D103,$F103,"")</f>
        <v/>
      </c>
      <c r="Z103" s="158" t="str">
        <f>IF(t_depenses[[#Headers],[Expo, frais de participation aux salons]]=$D103,$F103,"")</f>
        <v/>
      </c>
      <c r="AA103" s="158" t="str">
        <f>IF(t_depenses[[#Headers],[Retraite complémentaire]]=$D103,$F103,"")</f>
        <v/>
      </c>
      <c r="AB103" s="158" t="str">
        <f>IF(t_depenses[[#Headers],[Cotisations (adhésions)]]=$D103,$F103,"")</f>
        <v/>
      </c>
      <c r="AC103" s="158" t="str">
        <f>IF(t_depenses[[#Headers],[Impôts et taxes]]=$D103,$F103,"")</f>
        <v/>
      </c>
      <c r="AD103" s="158" t="str">
        <f>IF(t_depenses[[#Headers],[Rémunération du dirigeant]]=$D103,$F103,"")</f>
        <v/>
      </c>
      <c r="AE103" s="158" t="str">
        <f>IF(t_depenses[[#Headers],[Charges sociales de l''exploitant (URSSAF, CFE…)]]=$D103,$F103,"")</f>
        <v/>
      </c>
      <c r="AF103" s="145" t="str">
        <f>IF(t_depenses[[#Headers],[Frais bancaires]]=$D103,$F103,"")</f>
        <v/>
      </c>
    </row>
    <row r="104" spans="1:32" s="17" customFormat="1" ht="16">
      <c r="A104" s="101">
        <v>44107</v>
      </c>
      <c r="B104" s="152"/>
      <c r="C104" s="152"/>
      <c r="D104" s="159" t="s">
        <v>103</v>
      </c>
      <c r="E104" s="154"/>
      <c r="F104" s="35">
        <v>13</v>
      </c>
      <c r="G104" s="156"/>
      <c r="H104" s="157">
        <f t="shared" si="6"/>
        <v>13</v>
      </c>
      <c r="I104" s="144" t="str">
        <f t="shared" si="5"/>
        <v/>
      </c>
      <c r="J104" s="158" t="str">
        <f>IF(t_depenses[[#Headers],[Matières premières]]=$D104,$F104,"")</f>
        <v/>
      </c>
      <c r="K104" s="158" t="str">
        <f>IF(t_depenses[[#Headers],[Fournitures couture]]=$D104,$F104,"")</f>
        <v/>
      </c>
      <c r="L104" s="158" t="str">
        <f>IF(t_depenses[[#Headers],[Sous-traitance]]=$D104,$F104,"")</f>
        <v/>
      </c>
      <c r="M104" s="158" t="str">
        <f>IF(t_depenses[[#Headers],[Energie : eau, électricité, chauffage]]=$D104,$F104,"")</f>
        <v/>
      </c>
      <c r="N104" s="158" t="str">
        <f>IF(t_depenses[[#Headers],[Mobilier d''expo]]=$D104,$F104,"")</f>
        <v/>
      </c>
      <c r="O104" s="158" t="str">
        <f>IF(t_depenses[[#Headers],[Fournitures, petit outillage]]=$D104,$F104,"")</f>
        <v/>
      </c>
      <c r="P104" s="158" t="str">
        <f>IF(t_depenses[[#Headers],[Fournitures administratives (bureau)]]=$D104,$F104,"")</f>
        <v/>
      </c>
      <c r="Q104" s="158" t="str">
        <f>IF(t_depenses[[#Headers],[Emballage et conditionnement (cartons, étiquettes…)]]=$D104,$F104,"")</f>
        <v/>
      </c>
      <c r="R104" s="158">
        <f>IF(t_depenses[[#Headers],[Loyers et charges locatives ]]=$D104,$F104,"")</f>
        <v>13</v>
      </c>
      <c r="S104" s="158" t="str">
        <f>IF(t_depenses[[#Headers],[Assurances]]=$D104,$F104,"")</f>
        <v/>
      </c>
      <c r="T104" s="158" t="str">
        <f>IF(t_depenses[[#Headers],[Entretien (locaux, matériels)]]=$D104,$F104,"")</f>
        <v/>
      </c>
      <c r="U104" s="158" t="str">
        <f>IF(t_depenses[[#Headers],[Frais de site Internet]]=$D104,$F104,"")</f>
        <v/>
      </c>
      <c r="V104" s="158" t="str">
        <f>IF(t_depenses[[#Headers],[Frais postaux, téléphone, Internet]]=$D104,$F104,"")</f>
        <v/>
      </c>
      <c r="W104" s="158" t="str">
        <f>IF(t_depenses[[#Headers],[Communication]]=$D104,$F104,"")</f>
        <v/>
      </c>
      <c r="X104" s="158" t="str">
        <f>IF(t_depenses[[#Headers],[Formation]]=$D104,$F104,"")</f>
        <v/>
      </c>
      <c r="Y104" s="158" t="str">
        <f>IF(t_depenses[[#Headers],[Déplacements, réception]]=$D104,$F104,"")</f>
        <v/>
      </c>
      <c r="Z104" s="158" t="str">
        <f>IF(t_depenses[[#Headers],[Expo, frais de participation aux salons]]=$D104,$F104,"")</f>
        <v/>
      </c>
      <c r="AA104" s="158" t="str">
        <f>IF(t_depenses[[#Headers],[Retraite complémentaire]]=$D104,$F104,"")</f>
        <v/>
      </c>
      <c r="AB104" s="158" t="str">
        <f>IF(t_depenses[[#Headers],[Cotisations (adhésions)]]=$D104,$F104,"")</f>
        <v/>
      </c>
      <c r="AC104" s="158" t="str">
        <f>IF(t_depenses[[#Headers],[Impôts et taxes]]=$D104,$F104,"")</f>
        <v/>
      </c>
      <c r="AD104" s="158" t="str">
        <f>IF(t_depenses[[#Headers],[Rémunération du dirigeant]]=$D104,$F104,"")</f>
        <v/>
      </c>
      <c r="AE104" s="158" t="str">
        <f>IF(t_depenses[[#Headers],[Charges sociales de l''exploitant (URSSAF, CFE…)]]=$D104,$F104,"")</f>
        <v/>
      </c>
      <c r="AF104" s="145" t="str">
        <f>IF(t_depenses[[#Headers],[Frais bancaires]]=$D104,$F104,"")</f>
        <v/>
      </c>
    </row>
    <row r="105" spans="1:32" s="17" customFormat="1" ht="16">
      <c r="A105" s="101">
        <v>44107</v>
      </c>
      <c r="B105" s="152"/>
      <c r="C105" s="152"/>
      <c r="D105" s="160" t="s">
        <v>17</v>
      </c>
      <c r="E105" s="154"/>
      <c r="F105" s="35"/>
      <c r="G105" s="156"/>
      <c r="H105" s="157">
        <f t="shared" si="6"/>
        <v>0</v>
      </c>
      <c r="I105" s="144" t="str">
        <f t="shared" si="5"/>
        <v/>
      </c>
      <c r="J105" s="158" t="str">
        <f>IF(t_depenses[[#Headers],[Matières premières]]=$D105,$F105,"")</f>
        <v/>
      </c>
      <c r="K105" s="158" t="str">
        <f>IF(t_depenses[[#Headers],[Fournitures couture]]=$D105,$F105,"")</f>
        <v/>
      </c>
      <c r="L105" s="158" t="str">
        <f>IF(t_depenses[[#Headers],[Sous-traitance]]=$D105,$F105,"")</f>
        <v/>
      </c>
      <c r="M105" s="158" t="str">
        <f>IF(t_depenses[[#Headers],[Energie : eau, électricité, chauffage]]=$D105,$F105,"")</f>
        <v/>
      </c>
      <c r="N105" s="158" t="str">
        <f>IF(t_depenses[[#Headers],[Mobilier d''expo]]=$D105,$F105,"")</f>
        <v/>
      </c>
      <c r="O105" s="158" t="str">
        <f>IF(t_depenses[[#Headers],[Fournitures, petit outillage]]=$D105,$F105,"")</f>
        <v/>
      </c>
      <c r="P105" s="158" t="str">
        <f>IF(t_depenses[[#Headers],[Fournitures administratives (bureau)]]=$D105,$F105,"")</f>
        <v/>
      </c>
      <c r="Q105" s="158" t="str">
        <f>IF(t_depenses[[#Headers],[Emballage et conditionnement (cartons, étiquettes…)]]=$D105,$F105,"")</f>
        <v/>
      </c>
      <c r="R105" s="158" t="str">
        <f>IF(t_depenses[[#Headers],[Loyers et charges locatives ]]=$D105,$F105,"")</f>
        <v/>
      </c>
      <c r="S105" s="158">
        <f>IF(t_depenses[[#Headers],[Assurances]]=$D105,$F105,"")</f>
        <v>0</v>
      </c>
      <c r="T105" s="158" t="str">
        <f>IF(t_depenses[[#Headers],[Entretien (locaux, matériels)]]=$D105,$F105,"")</f>
        <v/>
      </c>
      <c r="U105" s="158" t="str">
        <f>IF(t_depenses[[#Headers],[Frais de site Internet]]=$D105,$F105,"")</f>
        <v/>
      </c>
      <c r="V105" s="158" t="str">
        <f>IF(t_depenses[[#Headers],[Frais postaux, téléphone, Internet]]=$D105,$F105,"")</f>
        <v/>
      </c>
      <c r="W105" s="158" t="str">
        <f>IF(t_depenses[[#Headers],[Communication]]=$D105,$F105,"")</f>
        <v/>
      </c>
      <c r="X105" s="158" t="str">
        <f>IF(t_depenses[[#Headers],[Formation]]=$D105,$F105,"")</f>
        <v/>
      </c>
      <c r="Y105" s="158" t="str">
        <f>IF(t_depenses[[#Headers],[Déplacements, réception]]=$D105,$F105,"")</f>
        <v/>
      </c>
      <c r="Z105" s="158" t="str">
        <f>IF(t_depenses[[#Headers],[Expo, frais de participation aux salons]]=$D105,$F105,"")</f>
        <v/>
      </c>
      <c r="AA105" s="158" t="str">
        <f>IF(t_depenses[[#Headers],[Retraite complémentaire]]=$D105,$F105,"")</f>
        <v/>
      </c>
      <c r="AB105" s="158" t="str">
        <f>IF(t_depenses[[#Headers],[Cotisations (adhésions)]]=$D105,$F105,"")</f>
        <v/>
      </c>
      <c r="AC105" s="158" t="str">
        <f>IF(t_depenses[[#Headers],[Impôts et taxes]]=$D105,$F105,"")</f>
        <v/>
      </c>
      <c r="AD105" s="158" t="str">
        <f>IF(t_depenses[[#Headers],[Rémunération du dirigeant]]=$D105,$F105,"")</f>
        <v/>
      </c>
      <c r="AE105" s="158" t="str">
        <f>IF(t_depenses[[#Headers],[Charges sociales de l''exploitant (URSSAF, CFE…)]]=$D105,$F105,"")</f>
        <v/>
      </c>
      <c r="AF105" s="145" t="str">
        <f>IF(t_depenses[[#Headers],[Frais bancaires]]=$D105,$F105,"")</f>
        <v/>
      </c>
    </row>
    <row r="106" spans="1:32" s="17" customFormat="1" ht="16">
      <c r="A106" s="101">
        <v>44107</v>
      </c>
      <c r="B106" s="152"/>
      <c r="C106" s="152"/>
      <c r="D106" s="159" t="s">
        <v>15</v>
      </c>
      <c r="E106" s="154"/>
      <c r="F106" s="35"/>
      <c r="G106" s="156"/>
      <c r="H106" s="157">
        <f t="shared" si="6"/>
        <v>0</v>
      </c>
      <c r="I106" s="144" t="str">
        <f t="shared" si="5"/>
        <v/>
      </c>
      <c r="J106" s="158">
        <f>IF(t_depenses[[#Headers],[Matières premières]]=$D106,$F106,"")</f>
        <v>0</v>
      </c>
      <c r="K106" s="158" t="str">
        <f>IF(t_depenses[[#Headers],[Fournitures couture]]=$D106,$F106,"")</f>
        <v/>
      </c>
      <c r="L106" s="158" t="str">
        <f>IF(t_depenses[[#Headers],[Sous-traitance]]=$D106,$F106,"")</f>
        <v/>
      </c>
      <c r="M106" s="158" t="str">
        <f>IF(t_depenses[[#Headers],[Energie : eau, électricité, chauffage]]=$D106,$F106,"")</f>
        <v/>
      </c>
      <c r="N106" s="158" t="str">
        <f>IF(t_depenses[[#Headers],[Mobilier d''expo]]=$D106,$F106,"")</f>
        <v/>
      </c>
      <c r="O106" s="158" t="str">
        <f>IF(t_depenses[[#Headers],[Fournitures, petit outillage]]=$D106,$F106,"")</f>
        <v/>
      </c>
      <c r="P106" s="158" t="str">
        <f>IF(t_depenses[[#Headers],[Fournitures administratives (bureau)]]=$D106,$F106,"")</f>
        <v/>
      </c>
      <c r="Q106" s="158" t="str">
        <f>IF(t_depenses[[#Headers],[Emballage et conditionnement (cartons, étiquettes…)]]=$D106,$F106,"")</f>
        <v/>
      </c>
      <c r="R106" s="158" t="str">
        <f>IF(t_depenses[[#Headers],[Loyers et charges locatives ]]=$D106,$F106,"")</f>
        <v/>
      </c>
      <c r="S106" s="158" t="str">
        <f>IF(t_depenses[[#Headers],[Assurances]]=$D106,$F106,"")</f>
        <v/>
      </c>
      <c r="T106" s="158" t="str">
        <f>IF(t_depenses[[#Headers],[Entretien (locaux, matériels)]]=$D106,$F106,"")</f>
        <v/>
      </c>
      <c r="U106" s="158" t="str">
        <f>IF(t_depenses[[#Headers],[Frais de site Internet]]=$D106,$F106,"")</f>
        <v/>
      </c>
      <c r="V106" s="158" t="str">
        <f>IF(t_depenses[[#Headers],[Frais postaux, téléphone, Internet]]=$D106,$F106,"")</f>
        <v/>
      </c>
      <c r="W106" s="158" t="str">
        <f>IF(t_depenses[[#Headers],[Communication]]=$D106,$F106,"")</f>
        <v/>
      </c>
      <c r="X106" s="158" t="str">
        <f>IF(t_depenses[[#Headers],[Formation]]=$D106,$F106,"")</f>
        <v/>
      </c>
      <c r="Y106" s="158" t="str">
        <f>IF(t_depenses[[#Headers],[Déplacements, réception]]=$D106,$F106,"")</f>
        <v/>
      </c>
      <c r="Z106" s="158" t="str">
        <f>IF(t_depenses[[#Headers],[Expo, frais de participation aux salons]]=$D106,$F106,"")</f>
        <v/>
      </c>
      <c r="AA106" s="158" t="str">
        <f>IF(t_depenses[[#Headers],[Retraite complémentaire]]=$D106,$F106,"")</f>
        <v/>
      </c>
      <c r="AB106" s="158" t="str">
        <f>IF(t_depenses[[#Headers],[Cotisations (adhésions)]]=$D106,$F106,"")</f>
        <v/>
      </c>
      <c r="AC106" s="158" t="str">
        <f>IF(t_depenses[[#Headers],[Impôts et taxes]]=$D106,$F106,"")</f>
        <v/>
      </c>
      <c r="AD106" s="158" t="str">
        <f>IF(t_depenses[[#Headers],[Rémunération du dirigeant]]=$D106,$F106,"")</f>
        <v/>
      </c>
      <c r="AE106" s="158" t="str">
        <f>IF(t_depenses[[#Headers],[Charges sociales de l''exploitant (URSSAF, CFE…)]]=$D106,$F106,"")</f>
        <v/>
      </c>
      <c r="AF106" s="145" t="str">
        <f>IF(t_depenses[[#Headers],[Frais bancaires]]=$D106,$F106,"")</f>
        <v/>
      </c>
    </row>
    <row r="107" spans="1:32" s="17" customFormat="1" ht="16">
      <c r="A107" s="101">
        <v>44107</v>
      </c>
      <c r="B107" s="152"/>
      <c r="C107" s="152"/>
      <c r="D107" s="159" t="s">
        <v>94</v>
      </c>
      <c r="E107" s="154"/>
      <c r="F107" s="35"/>
      <c r="G107" s="156"/>
      <c r="H107" s="157">
        <f t="shared" si="6"/>
        <v>0</v>
      </c>
      <c r="I107" s="144" t="str">
        <f t="shared" si="5"/>
        <v/>
      </c>
      <c r="J107" s="158" t="str">
        <f>IF(t_depenses[[#Headers],[Matières premières]]=$D107,$F107,"")</f>
        <v/>
      </c>
      <c r="K107" s="158">
        <f>IF(t_depenses[[#Headers],[Fournitures couture]]=$D107,$F107,"")</f>
        <v>0</v>
      </c>
      <c r="L107" s="158" t="str">
        <f>IF(t_depenses[[#Headers],[Sous-traitance]]=$D107,$F107,"")</f>
        <v/>
      </c>
      <c r="M107" s="158" t="str">
        <f>IF(t_depenses[[#Headers],[Energie : eau, électricité, chauffage]]=$D107,$F107,"")</f>
        <v/>
      </c>
      <c r="N107" s="158" t="str">
        <f>IF(t_depenses[[#Headers],[Mobilier d''expo]]=$D107,$F107,"")</f>
        <v/>
      </c>
      <c r="O107" s="158" t="str">
        <f>IF(t_depenses[[#Headers],[Fournitures, petit outillage]]=$D107,$F107,"")</f>
        <v/>
      </c>
      <c r="P107" s="158" t="str">
        <f>IF(t_depenses[[#Headers],[Fournitures administratives (bureau)]]=$D107,$F107,"")</f>
        <v/>
      </c>
      <c r="Q107" s="158" t="str">
        <f>IF(t_depenses[[#Headers],[Emballage et conditionnement (cartons, étiquettes…)]]=$D107,$F107,"")</f>
        <v/>
      </c>
      <c r="R107" s="158" t="str">
        <f>IF(t_depenses[[#Headers],[Loyers et charges locatives ]]=$D107,$F107,"")</f>
        <v/>
      </c>
      <c r="S107" s="158" t="str">
        <f>IF(t_depenses[[#Headers],[Assurances]]=$D107,$F107,"")</f>
        <v/>
      </c>
      <c r="T107" s="158" t="str">
        <f>IF(t_depenses[[#Headers],[Entretien (locaux, matériels)]]=$D107,$F107,"")</f>
        <v/>
      </c>
      <c r="U107" s="158" t="str">
        <f>IF(t_depenses[[#Headers],[Frais de site Internet]]=$D107,$F107,"")</f>
        <v/>
      </c>
      <c r="V107" s="158" t="str">
        <f>IF(t_depenses[[#Headers],[Frais postaux, téléphone, Internet]]=$D107,$F107,"")</f>
        <v/>
      </c>
      <c r="W107" s="158" t="str">
        <f>IF(t_depenses[[#Headers],[Communication]]=$D107,$F107,"")</f>
        <v/>
      </c>
      <c r="X107" s="158" t="str">
        <f>IF(t_depenses[[#Headers],[Formation]]=$D107,$F107,"")</f>
        <v/>
      </c>
      <c r="Y107" s="158" t="str">
        <f>IF(t_depenses[[#Headers],[Déplacements, réception]]=$D107,$F107,"")</f>
        <v/>
      </c>
      <c r="Z107" s="158" t="str">
        <f>IF(t_depenses[[#Headers],[Expo, frais de participation aux salons]]=$D107,$F107,"")</f>
        <v/>
      </c>
      <c r="AA107" s="158" t="str">
        <f>IF(t_depenses[[#Headers],[Retraite complémentaire]]=$D107,$F107,"")</f>
        <v/>
      </c>
      <c r="AB107" s="158" t="str">
        <f>IF(t_depenses[[#Headers],[Cotisations (adhésions)]]=$D107,$F107,"")</f>
        <v/>
      </c>
      <c r="AC107" s="158" t="str">
        <f>IF(t_depenses[[#Headers],[Impôts et taxes]]=$D107,$F107,"")</f>
        <v/>
      </c>
      <c r="AD107" s="158" t="str">
        <f>IF(t_depenses[[#Headers],[Rémunération du dirigeant]]=$D107,$F107,"")</f>
        <v/>
      </c>
      <c r="AE107" s="158" t="str">
        <f>IF(t_depenses[[#Headers],[Charges sociales de l''exploitant (URSSAF, CFE…)]]=$D107,$F107,"")</f>
        <v/>
      </c>
      <c r="AF107" s="145" t="str">
        <f>IF(t_depenses[[#Headers],[Frais bancaires]]=$D107,$F107,"")</f>
        <v/>
      </c>
    </row>
    <row r="108" spans="1:32" s="17" customFormat="1" ht="16">
      <c r="A108" s="101">
        <v>44107</v>
      </c>
      <c r="B108" s="152"/>
      <c r="C108" s="152"/>
      <c r="D108" s="160" t="s">
        <v>94</v>
      </c>
      <c r="E108" s="154"/>
      <c r="F108" s="35"/>
      <c r="G108" s="156"/>
      <c r="H108" s="157">
        <f t="shared" si="6"/>
        <v>0</v>
      </c>
      <c r="I108" s="144" t="str">
        <f t="shared" si="5"/>
        <v/>
      </c>
      <c r="J108" s="158" t="str">
        <f>IF(t_depenses[[#Headers],[Matières premières]]=$D108,$F108,"")</f>
        <v/>
      </c>
      <c r="K108" s="158">
        <f>IF(t_depenses[[#Headers],[Fournitures couture]]=$D108,$F108,"")</f>
        <v>0</v>
      </c>
      <c r="L108" s="158" t="str">
        <f>IF(t_depenses[[#Headers],[Sous-traitance]]=$D108,$F108,"")</f>
        <v/>
      </c>
      <c r="M108" s="158" t="str">
        <f>IF(t_depenses[[#Headers],[Energie : eau, électricité, chauffage]]=$D108,$F108,"")</f>
        <v/>
      </c>
      <c r="N108" s="158" t="str">
        <f>IF(t_depenses[[#Headers],[Mobilier d''expo]]=$D108,$F108,"")</f>
        <v/>
      </c>
      <c r="O108" s="158" t="str">
        <f>IF(t_depenses[[#Headers],[Fournitures, petit outillage]]=$D108,$F108,"")</f>
        <v/>
      </c>
      <c r="P108" s="158" t="str">
        <f>IF(t_depenses[[#Headers],[Fournitures administratives (bureau)]]=$D108,$F108,"")</f>
        <v/>
      </c>
      <c r="Q108" s="158" t="str">
        <f>IF(t_depenses[[#Headers],[Emballage et conditionnement (cartons, étiquettes…)]]=$D108,$F108,"")</f>
        <v/>
      </c>
      <c r="R108" s="158" t="str">
        <f>IF(t_depenses[[#Headers],[Loyers et charges locatives ]]=$D108,$F108,"")</f>
        <v/>
      </c>
      <c r="S108" s="158" t="str">
        <f>IF(t_depenses[[#Headers],[Assurances]]=$D108,$F108,"")</f>
        <v/>
      </c>
      <c r="T108" s="158" t="str">
        <f>IF(t_depenses[[#Headers],[Entretien (locaux, matériels)]]=$D108,$F108,"")</f>
        <v/>
      </c>
      <c r="U108" s="158" t="str">
        <f>IF(t_depenses[[#Headers],[Frais de site Internet]]=$D108,$F108,"")</f>
        <v/>
      </c>
      <c r="V108" s="158" t="str">
        <f>IF(t_depenses[[#Headers],[Frais postaux, téléphone, Internet]]=$D108,$F108,"")</f>
        <v/>
      </c>
      <c r="W108" s="158" t="str">
        <f>IF(t_depenses[[#Headers],[Communication]]=$D108,$F108,"")</f>
        <v/>
      </c>
      <c r="X108" s="158" t="str">
        <f>IF(t_depenses[[#Headers],[Formation]]=$D108,$F108,"")</f>
        <v/>
      </c>
      <c r="Y108" s="158" t="str">
        <f>IF(t_depenses[[#Headers],[Déplacements, réception]]=$D108,$F108,"")</f>
        <v/>
      </c>
      <c r="Z108" s="158" t="str">
        <f>IF(t_depenses[[#Headers],[Expo, frais de participation aux salons]]=$D108,$F108,"")</f>
        <v/>
      </c>
      <c r="AA108" s="158" t="str">
        <f>IF(t_depenses[[#Headers],[Retraite complémentaire]]=$D108,$F108,"")</f>
        <v/>
      </c>
      <c r="AB108" s="158" t="str">
        <f>IF(t_depenses[[#Headers],[Cotisations (adhésions)]]=$D108,$F108,"")</f>
        <v/>
      </c>
      <c r="AC108" s="158" t="str">
        <f>IF(t_depenses[[#Headers],[Impôts et taxes]]=$D108,$F108,"")</f>
        <v/>
      </c>
      <c r="AD108" s="158" t="str">
        <f>IF(t_depenses[[#Headers],[Rémunération du dirigeant]]=$D108,$F108,"")</f>
        <v/>
      </c>
      <c r="AE108" s="158" t="str">
        <f>IF(t_depenses[[#Headers],[Charges sociales de l''exploitant (URSSAF, CFE…)]]=$D108,$F108,"")</f>
        <v/>
      </c>
      <c r="AF108" s="145" t="str">
        <f>IF(t_depenses[[#Headers],[Frais bancaires]]=$D108,$F108,"")</f>
        <v/>
      </c>
    </row>
    <row r="109" spans="1:32" s="17" customFormat="1" ht="16">
      <c r="A109" s="101">
        <v>44107</v>
      </c>
      <c r="B109" s="152"/>
      <c r="C109" s="152"/>
      <c r="D109" s="159" t="s">
        <v>103</v>
      </c>
      <c r="E109" s="154"/>
      <c r="F109" s="35"/>
      <c r="G109" s="156"/>
      <c r="H109" s="157">
        <f t="shared" si="6"/>
        <v>0</v>
      </c>
      <c r="I109" s="144" t="str">
        <f t="shared" si="5"/>
        <v/>
      </c>
      <c r="J109" s="158" t="str">
        <f>IF(t_depenses[[#Headers],[Matières premières]]=$D109,$F109,"")</f>
        <v/>
      </c>
      <c r="K109" s="158" t="str">
        <f>IF(t_depenses[[#Headers],[Fournitures couture]]=$D109,$F109,"")</f>
        <v/>
      </c>
      <c r="L109" s="158" t="str">
        <f>IF(t_depenses[[#Headers],[Sous-traitance]]=$D109,$F109,"")</f>
        <v/>
      </c>
      <c r="M109" s="158" t="str">
        <f>IF(t_depenses[[#Headers],[Energie : eau, électricité, chauffage]]=$D109,$F109,"")</f>
        <v/>
      </c>
      <c r="N109" s="158" t="str">
        <f>IF(t_depenses[[#Headers],[Mobilier d''expo]]=$D109,$F109,"")</f>
        <v/>
      </c>
      <c r="O109" s="158" t="str">
        <f>IF(t_depenses[[#Headers],[Fournitures, petit outillage]]=$D109,$F109,"")</f>
        <v/>
      </c>
      <c r="P109" s="158" t="str">
        <f>IF(t_depenses[[#Headers],[Fournitures administratives (bureau)]]=$D109,$F109,"")</f>
        <v/>
      </c>
      <c r="Q109" s="158" t="str">
        <f>IF(t_depenses[[#Headers],[Emballage et conditionnement (cartons, étiquettes…)]]=$D109,$F109,"")</f>
        <v/>
      </c>
      <c r="R109" s="158">
        <f>IF(t_depenses[[#Headers],[Loyers et charges locatives ]]=$D109,$F109,"")</f>
        <v>0</v>
      </c>
      <c r="S109" s="158" t="str">
        <f>IF(t_depenses[[#Headers],[Assurances]]=$D109,$F109,"")</f>
        <v/>
      </c>
      <c r="T109" s="158" t="str">
        <f>IF(t_depenses[[#Headers],[Entretien (locaux, matériels)]]=$D109,$F109,"")</f>
        <v/>
      </c>
      <c r="U109" s="158" t="str">
        <f>IF(t_depenses[[#Headers],[Frais de site Internet]]=$D109,$F109,"")</f>
        <v/>
      </c>
      <c r="V109" s="158" t="str">
        <f>IF(t_depenses[[#Headers],[Frais postaux, téléphone, Internet]]=$D109,$F109,"")</f>
        <v/>
      </c>
      <c r="W109" s="158" t="str">
        <f>IF(t_depenses[[#Headers],[Communication]]=$D109,$F109,"")</f>
        <v/>
      </c>
      <c r="X109" s="158" t="str">
        <f>IF(t_depenses[[#Headers],[Formation]]=$D109,$F109,"")</f>
        <v/>
      </c>
      <c r="Y109" s="158" t="str">
        <f>IF(t_depenses[[#Headers],[Déplacements, réception]]=$D109,$F109,"")</f>
        <v/>
      </c>
      <c r="Z109" s="158" t="str">
        <f>IF(t_depenses[[#Headers],[Expo, frais de participation aux salons]]=$D109,$F109,"")</f>
        <v/>
      </c>
      <c r="AA109" s="158" t="str">
        <f>IF(t_depenses[[#Headers],[Retraite complémentaire]]=$D109,$F109,"")</f>
        <v/>
      </c>
      <c r="AB109" s="158" t="str">
        <f>IF(t_depenses[[#Headers],[Cotisations (adhésions)]]=$D109,$F109,"")</f>
        <v/>
      </c>
      <c r="AC109" s="158" t="str">
        <f>IF(t_depenses[[#Headers],[Impôts et taxes]]=$D109,$F109,"")</f>
        <v/>
      </c>
      <c r="AD109" s="158" t="str">
        <f>IF(t_depenses[[#Headers],[Rémunération du dirigeant]]=$D109,$F109,"")</f>
        <v/>
      </c>
      <c r="AE109" s="158" t="str">
        <f>IF(t_depenses[[#Headers],[Charges sociales de l''exploitant (URSSAF, CFE…)]]=$D109,$F109,"")</f>
        <v/>
      </c>
      <c r="AF109" s="145" t="str">
        <f>IF(t_depenses[[#Headers],[Frais bancaires]]=$D109,$F109,"")</f>
        <v/>
      </c>
    </row>
    <row r="110" spans="1:32" s="17" customFormat="1" ht="16">
      <c r="A110" s="101">
        <v>44107</v>
      </c>
      <c r="B110" s="152"/>
      <c r="C110" s="152"/>
      <c r="D110" s="160" t="s">
        <v>17</v>
      </c>
      <c r="E110" s="154"/>
      <c r="F110" s="35"/>
      <c r="G110" s="156"/>
      <c r="H110" s="157">
        <f t="shared" si="6"/>
        <v>0</v>
      </c>
      <c r="I110" s="144" t="str">
        <f t="shared" si="5"/>
        <v/>
      </c>
      <c r="J110" s="158" t="str">
        <f>IF(t_depenses[[#Headers],[Matières premières]]=$D110,$F110,"")</f>
        <v/>
      </c>
      <c r="K110" s="158" t="str">
        <f>IF(t_depenses[[#Headers],[Fournitures couture]]=$D110,$F110,"")</f>
        <v/>
      </c>
      <c r="L110" s="158" t="str">
        <f>IF(t_depenses[[#Headers],[Sous-traitance]]=$D110,$F110,"")</f>
        <v/>
      </c>
      <c r="M110" s="158" t="str">
        <f>IF(t_depenses[[#Headers],[Energie : eau, électricité, chauffage]]=$D110,$F110,"")</f>
        <v/>
      </c>
      <c r="N110" s="158" t="str">
        <f>IF(t_depenses[[#Headers],[Mobilier d''expo]]=$D110,$F110,"")</f>
        <v/>
      </c>
      <c r="O110" s="158" t="str">
        <f>IF(t_depenses[[#Headers],[Fournitures, petit outillage]]=$D110,$F110,"")</f>
        <v/>
      </c>
      <c r="P110" s="158" t="str">
        <f>IF(t_depenses[[#Headers],[Fournitures administratives (bureau)]]=$D110,$F110,"")</f>
        <v/>
      </c>
      <c r="Q110" s="158" t="str">
        <f>IF(t_depenses[[#Headers],[Emballage et conditionnement (cartons, étiquettes…)]]=$D110,$F110,"")</f>
        <v/>
      </c>
      <c r="R110" s="158" t="str">
        <f>IF(t_depenses[[#Headers],[Loyers et charges locatives ]]=$D110,$F110,"")</f>
        <v/>
      </c>
      <c r="S110" s="158">
        <f>IF(t_depenses[[#Headers],[Assurances]]=$D110,$F110,"")</f>
        <v>0</v>
      </c>
      <c r="T110" s="158" t="str">
        <f>IF(t_depenses[[#Headers],[Entretien (locaux, matériels)]]=$D110,$F110,"")</f>
        <v/>
      </c>
      <c r="U110" s="158" t="str">
        <f>IF(t_depenses[[#Headers],[Frais de site Internet]]=$D110,$F110,"")</f>
        <v/>
      </c>
      <c r="V110" s="158" t="str">
        <f>IF(t_depenses[[#Headers],[Frais postaux, téléphone, Internet]]=$D110,$F110,"")</f>
        <v/>
      </c>
      <c r="W110" s="158" t="str">
        <f>IF(t_depenses[[#Headers],[Communication]]=$D110,$F110,"")</f>
        <v/>
      </c>
      <c r="X110" s="158" t="str">
        <f>IF(t_depenses[[#Headers],[Formation]]=$D110,$F110,"")</f>
        <v/>
      </c>
      <c r="Y110" s="158" t="str">
        <f>IF(t_depenses[[#Headers],[Déplacements, réception]]=$D110,$F110,"")</f>
        <v/>
      </c>
      <c r="Z110" s="158" t="str">
        <f>IF(t_depenses[[#Headers],[Expo, frais de participation aux salons]]=$D110,$F110,"")</f>
        <v/>
      </c>
      <c r="AA110" s="158" t="str">
        <f>IF(t_depenses[[#Headers],[Retraite complémentaire]]=$D110,$F110,"")</f>
        <v/>
      </c>
      <c r="AB110" s="158" t="str">
        <f>IF(t_depenses[[#Headers],[Cotisations (adhésions)]]=$D110,$F110,"")</f>
        <v/>
      </c>
      <c r="AC110" s="158" t="str">
        <f>IF(t_depenses[[#Headers],[Impôts et taxes]]=$D110,$F110,"")</f>
        <v/>
      </c>
      <c r="AD110" s="158" t="str">
        <f>IF(t_depenses[[#Headers],[Rémunération du dirigeant]]=$D110,$F110,"")</f>
        <v/>
      </c>
      <c r="AE110" s="158" t="str">
        <f>IF(t_depenses[[#Headers],[Charges sociales de l''exploitant (URSSAF, CFE…)]]=$D110,$F110,"")</f>
        <v/>
      </c>
      <c r="AF110" s="145" t="str">
        <f>IF(t_depenses[[#Headers],[Frais bancaires]]=$D110,$F110,"")</f>
        <v/>
      </c>
    </row>
    <row r="111" spans="1:32" s="17" customFormat="1" ht="16">
      <c r="A111" s="101">
        <v>44108</v>
      </c>
      <c r="B111" s="152"/>
      <c r="C111" s="152"/>
      <c r="D111" s="160" t="s">
        <v>99</v>
      </c>
      <c r="E111" s="154"/>
      <c r="F111" s="35">
        <v>85</v>
      </c>
      <c r="G111" s="156"/>
      <c r="H111" s="157">
        <f t="shared" si="6"/>
        <v>85</v>
      </c>
      <c r="I111" s="144" t="str">
        <f t="shared" si="5"/>
        <v/>
      </c>
      <c r="J111" s="158" t="str">
        <f>IF(t_depenses[[#Headers],[Matières premières]]=$D111,$F111,"")</f>
        <v/>
      </c>
      <c r="K111" s="158" t="str">
        <f>IF(t_depenses[[#Headers],[Fournitures couture]]=$D111,$F111,"")</f>
        <v/>
      </c>
      <c r="L111" s="158" t="str">
        <f>IF(t_depenses[[#Headers],[Sous-traitance]]=$D111,$F111,"")</f>
        <v/>
      </c>
      <c r="M111" s="158" t="str">
        <f>IF(t_depenses[[#Headers],[Energie : eau, électricité, chauffage]]=$D111,$F111,"")</f>
        <v/>
      </c>
      <c r="N111" s="158">
        <f>IF(t_depenses[[#Headers],[Mobilier d''expo]]=$D111,$F111,"")</f>
        <v>85</v>
      </c>
      <c r="O111" s="158" t="str">
        <f>IF(t_depenses[[#Headers],[Fournitures, petit outillage]]=$D111,$F111,"")</f>
        <v/>
      </c>
      <c r="P111" s="158" t="str">
        <f>IF(t_depenses[[#Headers],[Fournitures administratives (bureau)]]=$D111,$F111,"")</f>
        <v/>
      </c>
      <c r="Q111" s="158" t="str">
        <f>IF(t_depenses[[#Headers],[Emballage et conditionnement (cartons, étiquettes…)]]=$D111,$F111,"")</f>
        <v/>
      </c>
      <c r="R111" s="158" t="str">
        <f>IF(t_depenses[[#Headers],[Loyers et charges locatives ]]=$D111,$F111,"")</f>
        <v/>
      </c>
      <c r="S111" s="158" t="str">
        <f>IF(t_depenses[[#Headers],[Assurances]]=$D111,$F111,"")</f>
        <v/>
      </c>
      <c r="T111" s="158" t="str">
        <f>IF(t_depenses[[#Headers],[Entretien (locaux, matériels)]]=$D111,$F111,"")</f>
        <v/>
      </c>
      <c r="U111" s="158" t="str">
        <f>IF(t_depenses[[#Headers],[Frais de site Internet]]=$D111,$F111,"")</f>
        <v/>
      </c>
      <c r="V111" s="158" t="str">
        <f>IF(t_depenses[[#Headers],[Frais postaux, téléphone, Internet]]=$D111,$F111,"")</f>
        <v/>
      </c>
      <c r="W111" s="158" t="str">
        <f>IF(t_depenses[[#Headers],[Communication]]=$D111,$F111,"")</f>
        <v/>
      </c>
      <c r="X111" s="158" t="str">
        <f>IF(t_depenses[[#Headers],[Formation]]=$D111,$F111,"")</f>
        <v/>
      </c>
      <c r="Y111" s="158" t="str">
        <f>IF(t_depenses[[#Headers],[Déplacements, réception]]=$D111,$F111,"")</f>
        <v/>
      </c>
      <c r="Z111" s="158" t="str">
        <f>IF(t_depenses[[#Headers],[Expo, frais de participation aux salons]]=$D111,$F111,"")</f>
        <v/>
      </c>
      <c r="AA111" s="158" t="str">
        <f>IF(t_depenses[[#Headers],[Retraite complémentaire]]=$D111,$F111,"")</f>
        <v/>
      </c>
      <c r="AB111" s="158" t="str">
        <f>IF(t_depenses[[#Headers],[Cotisations (adhésions)]]=$D111,$F111,"")</f>
        <v/>
      </c>
      <c r="AC111" s="158" t="str">
        <f>IF(t_depenses[[#Headers],[Impôts et taxes]]=$D111,$F111,"")</f>
        <v/>
      </c>
      <c r="AD111" s="158" t="str">
        <f>IF(t_depenses[[#Headers],[Rémunération du dirigeant]]=$D111,$F111,"")</f>
        <v/>
      </c>
      <c r="AE111" s="158" t="str">
        <f>IF(t_depenses[[#Headers],[Charges sociales de l''exploitant (URSSAF, CFE…)]]=$D111,$F111,"")</f>
        <v/>
      </c>
      <c r="AF111" s="145" t="str">
        <f>IF(t_depenses[[#Headers],[Frais bancaires]]=$D111,$F111,"")</f>
        <v/>
      </c>
    </row>
    <row r="112" spans="1:32" s="17" customFormat="1" ht="16">
      <c r="A112" s="101">
        <v>44108</v>
      </c>
      <c r="B112" s="152"/>
      <c r="C112" s="152"/>
      <c r="D112" s="160" t="s">
        <v>16</v>
      </c>
      <c r="E112" s="154"/>
      <c r="F112" s="35">
        <v>79</v>
      </c>
      <c r="G112" s="156"/>
      <c r="H112" s="157">
        <f t="shared" si="6"/>
        <v>79</v>
      </c>
      <c r="I112" s="144" t="str">
        <f t="shared" si="5"/>
        <v/>
      </c>
      <c r="J112" s="158" t="str">
        <f>IF(t_depenses[[#Headers],[Matières premières]]=$D112,$F112,"")</f>
        <v/>
      </c>
      <c r="K112" s="158" t="str">
        <f>IF(t_depenses[[#Headers],[Fournitures couture]]=$D112,$F112,"")</f>
        <v/>
      </c>
      <c r="L112" s="158" t="str">
        <f>IF(t_depenses[[#Headers],[Sous-traitance]]=$D112,$F112,"")</f>
        <v/>
      </c>
      <c r="M112" s="158">
        <f>IF(t_depenses[[#Headers],[Energie : eau, électricité, chauffage]]=$D112,$F112,"")</f>
        <v>79</v>
      </c>
      <c r="N112" s="158" t="str">
        <f>IF(t_depenses[[#Headers],[Mobilier d''expo]]=$D112,$F112,"")</f>
        <v/>
      </c>
      <c r="O112" s="158" t="str">
        <f>IF(t_depenses[[#Headers],[Fournitures, petit outillage]]=$D112,$F112,"")</f>
        <v/>
      </c>
      <c r="P112" s="158" t="str">
        <f>IF(t_depenses[[#Headers],[Fournitures administratives (bureau)]]=$D112,$F112,"")</f>
        <v/>
      </c>
      <c r="Q112" s="158" t="str">
        <f>IF(t_depenses[[#Headers],[Emballage et conditionnement (cartons, étiquettes…)]]=$D112,$F112,"")</f>
        <v/>
      </c>
      <c r="R112" s="158" t="str">
        <f>IF(t_depenses[[#Headers],[Loyers et charges locatives ]]=$D112,$F112,"")</f>
        <v/>
      </c>
      <c r="S112" s="158" t="str">
        <f>IF(t_depenses[[#Headers],[Assurances]]=$D112,$F112,"")</f>
        <v/>
      </c>
      <c r="T112" s="158" t="str">
        <f>IF(t_depenses[[#Headers],[Entretien (locaux, matériels)]]=$D112,$F112,"")</f>
        <v/>
      </c>
      <c r="U112" s="158" t="str">
        <f>IF(t_depenses[[#Headers],[Frais de site Internet]]=$D112,$F112,"")</f>
        <v/>
      </c>
      <c r="V112" s="158" t="str">
        <f>IF(t_depenses[[#Headers],[Frais postaux, téléphone, Internet]]=$D112,$F112,"")</f>
        <v/>
      </c>
      <c r="W112" s="158" t="str">
        <f>IF(t_depenses[[#Headers],[Communication]]=$D112,$F112,"")</f>
        <v/>
      </c>
      <c r="X112" s="158" t="str">
        <f>IF(t_depenses[[#Headers],[Formation]]=$D112,$F112,"")</f>
        <v/>
      </c>
      <c r="Y112" s="158" t="str">
        <f>IF(t_depenses[[#Headers],[Déplacements, réception]]=$D112,$F112,"")</f>
        <v/>
      </c>
      <c r="Z112" s="158" t="str">
        <f>IF(t_depenses[[#Headers],[Expo, frais de participation aux salons]]=$D112,$F112,"")</f>
        <v/>
      </c>
      <c r="AA112" s="158" t="str">
        <f>IF(t_depenses[[#Headers],[Retraite complémentaire]]=$D112,$F112,"")</f>
        <v/>
      </c>
      <c r="AB112" s="158" t="str">
        <f>IF(t_depenses[[#Headers],[Cotisations (adhésions)]]=$D112,$F112,"")</f>
        <v/>
      </c>
      <c r="AC112" s="158" t="str">
        <f>IF(t_depenses[[#Headers],[Impôts et taxes]]=$D112,$F112,"")</f>
        <v/>
      </c>
      <c r="AD112" s="158" t="str">
        <f>IF(t_depenses[[#Headers],[Rémunération du dirigeant]]=$D112,$F112,"")</f>
        <v/>
      </c>
      <c r="AE112" s="158" t="str">
        <f>IF(t_depenses[[#Headers],[Charges sociales de l''exploitant (URSSAF, CFE…)]]=$D112,$F112,"")</f>
        <v/>
      </c>
      <c r="AF112" s="145" t="str">
        <f>IF(t_depenses[[#Headers],[Frais bancaires]]=$D112,$F112,"")</f>
        <v/>
      </c>
    </row>
    <row r="113" spans="1:32" s="17" customFormat="1" ht="16">
      <c r="A113" s="101">
        <v>44108</v>
      </c>
      <c r="B113" s="152"/>
      <c r="C113" s="152"/>
      <c r="D113" s="160" t="s">
        <v>103</v>
      </c>
      <c r="E113" s="154"/>
      <c r="F113" s="35">
        <v>13</v>
      </c>
      <c r="G113" s="156"/>
      <c r="H113" s="157">
        <f t="shared" si="6"/>
        <v>13</v>
      </c>
      <c r="I113" s="144" t="str">
        <f t="shared" si="5"/>
        <v/>
      </c>
      <c r="J113" s="158" t="str">
        <f>IF(t_depenses[[#Headers],[Matières premières]]=$D113,$F113,"")</f>
        <v/>
      </c>
      <c r="K113" s="158" t="str">
        <f>IF(t_depenses[[#Headers],[Fournitures couture]]=$D113,$F113,"")</f>
        <v/>
      </c>
      <c r="L113" s="158" t="str">
        <f>IF(t_depenses[[#Headers],[Sous-traitance]]=$D113,$F113,"")</f>
        <v/>
      </c>
      <c r="M113" s="158" t="str">
        <f>IF(t_depenses[[#Headers],[Energie : eau, électricité, chauffage]]=$D113,$F113,"")</f>
        <v/>
      </c>
      <c r="N113" s="158" t="str">
        <f>IF(t_depenses[[#Headers],[Mobilier d''expo]]=$D113,$F113,"")</f>
        <v/>
      </c>
      <c r="O113" s="158" t="str">
        <f>IF(t_depenses[[#Headers],[Fournitures, petit outillage]]=$D113,$F113,"")</f>
        <v/>
      </c>
      <c r="P113" s="158" t="str">
        <f>IF(t_depenses[[#Headers],[Fournitures administratives (bureau)]]=$D113,$F113,"")</f>
        <v/>
      </c>
      <c r="Q113" s="158" t="str">
        <f>IF(t_depenses[[#Headers],[Emballage et conditionnement (cartons, étiquettes…)]]=$D113,$F113,"")</f>
        <v/>
      </c>
      <c r="R113" s="158">
        <f>IF(t_depenses[[#Headers],[Loyers et charges locatives ]]=$D113,$F113,"")</f>
        <v>13</v>
      </c>
      <c r="S113" s="158" t="str">
        <f>IF(t_depenses[[#Headers],[Assurances]]=$D113,$F113,"")</f>
        <v/>
      </c>
      <c r="T113" s="158" t="str">
        <f>IF(t_depenses[[#Headers],[Entretien (locaux, matériels)]]=$D113,$F113,"")</f>
        <v/>
      </c>
      <c r="U113" s="158" t="str">
        <f>IF(t_depenses[[#Headers],[Frais de site Internet]]=$D113,$F113,"")</f>
        <v/>
      </c>
      <c r="V113" s="158" t="str">
        <f>IF(t_depenses[[#Headers],[Frais postaux, téléphone, Internet]]=$D113,$F113,"")</f>
        <v/>
      </c>
      <c r="W113" s="158" t="str">
        <f>IF(t_depenses[[#Headers],[Communication]]=$D113,$F113,"")</f>
        <v/>
      </c>
      <c r="X113" s="158" t="str">
        <f>IF(t_depenses[[#Headers],[Formation]]=$D113,$F113,"")</f>
        <v/>
      </c>
      <c r="Y113" s="158" t="str">
        <f>IF(t_depenses[[#Headers],[Déplacements, réception]]=$D113,$F113,"")</f>
        <v/>
      </c>
      <c r="Z113" s="158" t="str">
        <f>IF(t_depenses[[#Headers],[Expo, frais de participation aux salons]]=$D113,$F113,"")</f>
        <v/>
      </c>
      <c r="AA113" s="158" t="str">
        <f>IF(t_depenses[[#Headers],[Retraite complémentaire]]=$D113,$F113,"")</f>
        <v/>
      </c>
      <c r="AB113" s="158" t="str">
        <f>IF(t_depenses[[#Headers],[Cotisations (adhésions)]]=$D113,$F113,"")</f>
        <v/>
      </c>
      <c r="AC113" s="158" t="str">
        <f>IF(t_depenses[[#Headers],[Impôts et taxes]]=$D113,$F113,"")</f>
        <v/>
      </c>
      <c r="AD113" s="158" t="str">
        <f>IF(t_depenses[[#Headers],[Rémunération du dirigeant]]=$D113,$F113,"")</f>
        <v/>
      </c>
      <c r="AE113" s="158" t="str">
        <f>IF(t_depenses[[#Headers],[Charges sociales de l''exploitant (URSSAF, CFE…)]]=$D113,$F113,"")</f>
        <v/>
      </c>
      <c r="AF113" s="145" t="str">
        <f>IF(t_depenses[[#Headers],[Frais bancaires]]=$D113,$F113,"")</f>
        <v/>
      </c>
    </row>
    <row r="114" spans="1:32" s="17" customFormat="1" ht="16">
      <c r="A114" s="101">
        <v>44108</v>
      </c>
      <c r="B114" s="152"/>
      <c r="C114" s="152"/>
      <c r="D114" s="160" t="s">
        <v>94</v>
      </c>
      <c r="E114" s="154"/>
      <c r="F114" s="35">
        <v>108</v>
      </c>
      <c r="G114" s="156"/>
      <c r="H114" s="157">
        <f t="shared" si="6"/>
        <v>108</v>
      </c>
      <c r="I114" s="144" t="str">
        <f t="shared" si="5"/>
        <v/>
      </c>
      <c r="J114" s="158" t="str">
        <f>IF(t_depenses[[#Headers],[Matières premières]]=$D114,$F114,"")</f>
        <v/>
      </c>
      <c r="K114" s="158">
        <f>IF(t_depenses[[#Headers],[Fournitures couture]]=$D114,$F114,"")</f>
        <v>108</v>
      </c>
      <c r="L114" s="158" t="str">
        <f>IF(t_depenses[[#Headers],[Sous-traitance]]=$D114,$F114,"")</f>
        <v/>
      </c>
      <c r="M114" s="158" t="str">
        <f>IF(t_depenses[[#Headers],[Energie : eau, électricité, chauffage]]=$D114,$F114,"")</f>
        <v/>
      </c>
      <c r="N114" s="158" t="str">
        <f>IF(t_depenses[[#Headers],[Mobilier d''expo]]=$D114,$F114,"")</f>
        <v/>
      </c>
      <c r="O114" s="158" t="str">
        <f>IF(t_depenses[[#Headers],[Fournitures, petit outillage]]=$D114,$F114,"")</f>
        <v/>
      </c>
      <c r="P114" s="158" t="str">
        <f>IF(t_depenses[[#Headers],[Fournitures administratives (bureau)]]=$D114,$F114,"")</f>
        <v/>
      </c>
      <c r="Q114" s="158" t="str">
        <f>IF(t_depenses[[#Headers],[Emballage et conditionnement (cartons, étiquettes…)]]=$D114,$F114,"")</f>
        <v/>
      </c>
      <c r="R114" s="158" t="str">
        <f>IF(t_depenses[[#Headers],[Loyers et charges locatives ]]=$D114,$F114,"")</f>
        <v/>
      </c>
      <c r="S114" s="158" t="str">
        <f>IF(t_depenses[[#Headers],[Assurances]]=$D114,$F114,"")</f>
        <v/>
      </c>
      <c r="T114" s="158" t="str">
        <f>IF(t_depenses[[#Headers],[Entretien (locaux, matériels)]]=$D114,$F114,"")</f>
        <v/>
      </c>
      <c r="U114" s="158" t="str">
        <f>IF(t_depenses[[#Headers],[Frais de site Internet]]=$D114,$F114,"")</f>
        <v/>
      </c>
      <c r="V114" s="158" t="str">
        <f>IF(t_depenses[[#Headers],[Frais postaux, téléphone, Internet]]=$D114,$F114,"")</f>
        <v/>
      </c>
      <c r="W114" s="158" t="str">
        <f>IF(t_depenses[[#Headers],[Communication]]=$D114,$F114,"")</f>
        <v/>
      </c>
      <c r="X114" s="158" t="str">
        <f>IF(t_depenses[[#Headers],[Formation]]=$D114,$F114,"")</f>
        <v/>
      </c>
      <c r="Y114" s="158" t="str">
        <f>IF(t_depenses[[#Headers],[Déplacements, réception]]=$D114,$F114,"")</f>
        <v/>
      </c>
      <c r="Z114" s="158" t="str">
        <f>IF(t_depenses[[#Headers],[Expo, frais de participation aux salons]]=$D114,$F114,"")</f>
        <v/>
      </c>
      <c r="AA114" s="158" t="str">
        <f>IF(t_depenses[[#Headers],[Retraite complémentaire]]=$D114,$F114,"")</f>
        <v/>
      </c>
      <c r="AB114" s="158" t="str">
        <f>IF(t_depenses[[#Headers],[Cotisations (adhésions)]]=$D114,$F114,"")</f>
        <v/>
      </c>
      <c r="AC114" s="158" t="str">
        <f>IF(t_depenses[[#Headers],[Impôts et taxes]]=$D114,$F114,"")</f>
        <v/>
      </c>
      <c r="AD114" s="158" t="str">
        <f>IF(t_depenses[[#Headers],[Rémunération du dirigeant]]=$D114,$F114,"")</f>
        <v/>
      </c>
      <c r="AE114" s="158" t="str">
        <f>IF(t_depenses[[#Headers],[Charges sociales de l''exploitant (URSSAF, CFE…)]]=$D114,$F114,"")</f>
        <v/>
      </c>
      <c r="AF114" s="145" t="str">
        <f>IF(t_depenses[[#Headers],[Frais bancaires]]=$D114,$F114,"")</f>
        <v/>
      </c>
    </row>
    <row r="115" spans="1:32" s="17" customFormat="1" ht="16">
      <c r="A115" s="101">
        <v>44108</v>
      </c>
      <c r="B115" s="152"/>
      <c r="C115" s="152"/>
      <c r="D115" s="160" t="s">
        <v>106</v>
      </c>
      <c r="E115" s="154"/>
      <c r="F115" s="35">
        <v>13</v>
      </c>
      <c r="G115" s="156"/>
      <c r="H115" s="157">
        <f t="shared" si="6"/>
        <v>13</v>
      </c>
      <c r="I115" s="144" t="str">
        <f t="shared" si="5"/>
        <v/>
      </c>
      <c r="J115" s="158" t="str">
        <f>IF(t_depenses[[#Headers],[Matières premières]]=$D115,$F115,"")</f>
        <v/>
      </c>
      <c r="K115" s="158" t="str">
        <f>IF(t_depenses[[#Headers],[Fournitures couture]]=$D115,$F115,"")</f>
        <v/>
      </c>
      <c r="L115" s="158" t="str">
        <f>IF(t_depenses[[#Headers],[Sous-traitance]]=$D115,$F115,"")</f>
        <v/>
      </c>
      <c r="M115" s="158" t="str">
        <f>IF(t_depenses[[#Headers],[Energie : eau, électricité, chauffage]]=$D115,$F115,"")</f>
        <v/>
      </c>
      <c r="N115" s="158" t="str">
        <f>IF(t_depenses[[#Headers],[Mobilier d''expo]]=$D115,$F115,"")</f>
        <v/>
      </c>
      <c r="O115" s="158" t="str">
        <f>IF(t_depenses[[#Headers],[Fournitures, petit outillage]]=$D115,$F115,"")</f>
        <v/>
      </c>
      <c r="P115" s="158" t="str">
        <f>IF(t_depenses[[#Headers],[Fournitures administratives (bureau)]]=$D115,$F115,"")</f>
        <v/>
      </c>
      <c r="Q115" s="158" t="str">
        <f>IF(t_depenses[[#Headers],[Emballage et conditionnement (cartons, étiquettes…)]]=$D115,$F115,"")</f>
        <v/>
      </c>
      <c r="R115" s="158" t="str">
        <f>IF(t_depenses[[#Headers],[Loyers et charges locatives ]]=$D115,$F115,"")</f>
        <v/>
      </c>
      <c r="S115" s="158" t="str">
        <f>IF(t_depenses[[#Headers],[Assurances]]=$D115,$F115,"")</f>
        <v/>
      </c>
      <c r="T115" s="158" t="str">
        <f>IF(t_depenses[[#Headers],[Entretien (locaux, matériels)]]=$D115,$F115,"")</f>
        <v/>
      </c>
      <c r="U115" s="158" t="str">
        <f>IF(t_depenses[[#Headers],[Frais de site Internet]]=$D115,$F115,"")</f>
        <v/>
      </c>
      <c r="V115" s="158" t="str">
        <f>IF(t_depenses[[#Headers],[Frais postaux, téléphone, Internet]]=$D115,$F115,"")</f>
        <v/>
      </c>
      <c r="W115" s="158" t="str">
        <f>IF(t_depenses[[#Headers],[Communication]]=$D115,$F115,"")</f>
        <v/>
      </c>
      <c r="X115" s="158" t="str">
        <f>IF(t_depenses[[#Headers],[Formation]]=$D115,$F115,"")</f>
        <v/>
      </c>
      <c r="Y115" s="158" t="str">
        <f>IF(t_depenses[[#Headers],[Déplacements, réception]]=$D115,$F115,"")</f>
        <v/>
      </c>
      <c r="Z115" s="158">
        <f>IF(t_depenses[[#Headers],[Expo, frais de participation aux salons]]=$D115,$F115,"")</f>
        <v>13</v>
      </c>
      <c r="AA115" s="158" t="str">
        <f>IF(t_depenses[[#Headers],[Retraite complémentaire]]=$D115,$F115,"")</f>
        <v/>
      </c>
      <c r="AB115" s="158" t="str">
        <f>IF(t_depenses[[#Headers],[Cotisations (adhésions)]]=$D115,$F115,"")</f>
        <v/>
      </c>
      <c r="AC115" s="158" t="str">
        <f>IF(t_depenses[[#Headers],[Impôts et taxes]]=$D115,$F115,"")</f>
        <v/>
      </c>
      <c r="AD115" s="158" t="str">
        <f>IF(t_depenses[[#Headers],[Rémunération du dirigeant]]=$D115,$F115,"")</f>
        <v/>
      </c>
      <c r="AE115" s="158" t="str">
        <f>IF(t_depenses[[#Headers],[Charges sociales de l''exploitant (URSSAF, CFE…)]]=$D115,$F115,"")</f>
        <v/>
      </c>
      <c r="AF115" s="145" t="str">
        <f>IF(t_depenses[[#Headers],[Frais bancaires]]=$D115,$F115,"")</f>
        <v/>
      </c>
    </row>
    <row r="116" spans="1:32" s="17" customFormat="1" ht="16">
      <c r="A116" s="101">
        <v>44108</v>
      </c>
      <c r="B116" s="152"/>
      <c r="C116" s="152"/>
      <c r="D116" s="160" t="s">
        <v>19</v>
      </c>
      <c r="E116" s="154"/>
      <c r="F116" s="35">
        <v>85</v>
      </c>
      <c r="G116" s="156"/>
      <c r="H116" s="157">
        <f t="shared" si="6"/>
        <v>85</v>
      </c>
      <c r="I116" s="144" t="str">
        <f t="shared" si="5"/>
        <v/>
      </c>
      <c r="J116" s="158" t="str">
        <f>IF(t_depenses[[#Headers],[Matières premières]]=$D116,$F116,"")</f>
        <v/>
      </c>
      <c r="K116" s="158" t="str">
        <f>IF(t_depenses[[#Headers],[Fournitures couture]]=$D116,$F116,"")</f>
        <v/>
      </c>
      <c r="L116" s="158" t="str">
        <f>IF(t_depenses[[#Headers],[Sous-traitance]]=$D116,$F116,"")</f>
        <v/>
      </c>
      <c r="M116" s="158" t="str">
        <f>IF(t_depenses[[#Headers],[Energie : eau, électricité, chauffage]]=$D116,$F116,"")</f>
        <v/>
      </c>
      <c r="N116" s="158" t="str">
        <f>IF(t_depenses[[#Headers],[Mobilier d''expo]]=$D116,$F116,"")</f>
        <v/>
      </c>
      <c r="O116" s="158" t="str">
        <f>IF(t_depenses[[#Headers],[Fournitures, petit outillage]]=$D116,$F116,"")</f>
        <v/>
      </c>
      <c r="P116" s="158" t="str">
        <f>IF(t_depenses[[#Headers],[Fournitures administratives (bureau)]]=$D116,$F116,"")</f>
        <v/>
      </c>
      <c r="Q116" s="158" t="str">
        <f>IF(t_depenses[[#Headers],[Emballage et conditionnement (cartons, étiquettes…)]]=$D116,$F116,"")</f>
        <v/>
      </c>
      <c r="R116" s="158" t="str">
        <f>IF(t_depenses[[#Headers],[Loyers et charges locatives ]]=$D116,$F116,"")</f>
        <v/>
      </c>
      <c r="S116" s="158" t="str">
        <f>IF(t_depenses[[#Headers],[Assurances]]=$D116,$F116,"")</f>
        <v/>
      </c>
      <c r="T116" s="158" t="str">
        <f>IF(t_depenses[[#Headers],[Entretien (locaux, matériels)]]=$D116,$F116,"")</f>
        <v/>
      </c>
      <c r="U116" s="158" t="str">
        <f>IF(t_depenses[[#Headers],[Frais de site Internet]]=$D116,$F116,"")</f>
        <v/>
      </c>
      <c r="V116" s="158" t="str">
        <f>IF(t_depenses[[#Headers],[Frais postaux, téléphone, Internet]]=$D116,$F116,"")</f>
        <v/>
      </c>
      <c r="W116" s="158" t="str">
        <f>IF(t_depenses[[#Headers],[Communication]]=$D116,$F116,"")</f>
        <v/>
      </c>
      <c r="X116" s="158">
        <f>IF(t_depenses[[#Headers],[Formation]]=$D116,$F116,"")</f>
        <v>85</v>
      </c>
      <c r="Y116" s="158" t="str">
        <f>IF(t_depenses[[#Headers],[Déplacements, réception]]=$D116,$F116,"")</f>
        <v/>
      </c>
      <c r="Z116" s="158" t="str">
        <f>IF(t_depenses[[#Headers],[Expo, frais de participation aux salons]]=$D116,$F116,"")</f>
        <v/>
      </c>
      <c r="AA116" s="158" t="str">
        <f>IF(t_depenses[[#Headers],[Retraite complémentaire]]=$D116,$F116,"")</f>
        <v/>
      </c>
      <c r="AB116" s="158" t="str">
        <f>IF(t_depenses[[#Headers],[Cotisations (adhésions)]]=$D116,$F116,"")</f>
        <v/>
      </c>
      <c r="AC116" s="158" t="str">
        <f>IF(t_depenses[[#Headers],[Impôts et taxes]]=$D116,$F116,"")</f>
        <v/>
      </c>
      <c r="AD116" s="158" t="str">
        <f>IF(t_depenses[[#Headers],[Rémunération du dirigeant]]=$D116,$F116,"")</f>
        <v/>
      </c>
      <c r="AE116" s="158" t="str">
        <f>IF(t_depenses[[#Headers],[Charges sociales de l''exploitant (URSSAF, CFE…)]]=$D116,$F116,"")</f>
        <v/>
      </c>
      <c r="AF116" s="145" t="str">
        <f>IF(t_depenses[[#Headers],[Frais bancaires]]=$D116,$F116,"")</f>
        <v/>
      </c>
    </row>
    <row r="117" spans="1:32" s="17" customFormat="1" ht="16">
      <c r="A117" s="101">
        <v>44108</v>
      </c>
      <c r="B117" s="152"/>
      <c r="C117" s="152"/>
      <c r="D117" s="159" t="s">
        <v>15</v>
      </c>
      <c r="E117" s="154"/>
      <c r="F117" s="35">
        <v>13</v>
      </c>
      <c r="G117" s="156"/>
      <c r="H117" s="157">
        <f t="shared" si="6"/>
        <v>13</v>
      </c>
      <c r="I117" s="144" t="str">
        <f t="shared" si="5"/>
        <v/>
      </c>
      <c r="J117" s="158">
        <f>IF(t_depenses[[#Headers],[Matières premières]]=$D117,$F117,"")</f>
        <v>13</v>
      </c>
      <c r="K117" s="158" t="str">
        <f>IF(t_depenses[[#Headers],[Fournitures couture]]=$D117,$F117,"")</f>
        <v/>
      </c>
      <c r="L117" s="158" t="str">
        <f>IF(t_depenses[[#Headers],[Sous-traitance]]=$D117,$F117,"")</f>
        <v/>
      </c>
      <c r="M117" s="158" t="str">
        <f>IF(t_depenses[[#Headers],[Energie : eau, électricité, chauffage]]=$D117,$F117,"")</f>
        <v/>
      </c>
      <c r="N117" s="158" t="str">
        <f>IF(t_depenses[[#Headers],[Mobilier d''expo]]=$D117,$F117,"")</f>
        <v/>
      </c>
      <c r="O117" s="158" t="str">
        <f>IF(t_depenses[[#Headers],[Fournitures, petit outillage]]=$D117,$F117,"")</f>
        <v/>
      </c>
      <c r="P117" s="158" t="str">
        <f>IF(t_depenses[[#Headers],[Fournitures administratives (bureau)]]=$D117,$F117,"")</f>
        <v/>
      </c>
      <c r="Q117" s="158" t="str">
        <f>IF(t_depenses[[#Headers],[Emballage et conditionnement (cartons, étiquettes…)]]=$D117,$F117,"")</f>
        <v/>
      </c>
      <c r="R117" s="158" t="str">
        <f>IF(t_depenses[[#Headers],[Loyers et charges locatives ]]=$D117,$F117,"")</f>
        <v/>
      </c>
      <c r="S117" s="158" t="str">
        <f>IF(t_depenses[[#Headers],[Assurances]]=$D117,$F117,"")</f>
        <v/>
      </c>
      <c r="T117" s="158" t="str">
        <f>IF(t_depenses[[#Headers],[Entretien (locaux, matériels)]]=$D117,$F117,"")</f>
        <v/>
      </c>
      <c r="U117" s="158" t="str">
        <f>IF(t_depenses[[#Headers],[Frais de site Internet]]=$D117,$F117,"")</f>
        <v/>
      </c>
      <c r="V117" s="158" t="str">
        <f>IF(t_depenses[[#Headers],[Frais postaux, téléphone, Internet]]=$D117,$F117,"")</f>
        <v/>
      </c>
      <c r="W117" s="158" t="str">
        <f>IF(t_depenses[[#Headers],[Communication]]=$D117,$F117,"")</f>
        <v/>
      </c>
      <c r="X117" s="158" t="str">
        <f>IF(t_depenses[[#Headers],[Formation]]=$D117,$F117,"")</f>
        <v/>
      </c>
      <c r="Y117" s="158" t="str">
        <f>IF(t_depenses[[#Headers],[Déplacements, réception]]=$D117,$F117,"")</f>
        <v/>
      </c>
      <c r="Z117" s="158" t="str">
        <f>IF(t_depenses[[#Headers],[Expo, frais de participation aux salons]]=$D117,$F117,"")</f>
        <v/>
      </c>
      <c r="AA117" s="158" t="str">
        <f>IF(t_depenses[[#Headers],[Retraite complémentaire]]=$D117,$F117,"")</f>
        <v/>
      </c>
      <c r="AB117" s="158" t="str">
        <f>IF(t_depenses[[#Headers],[Cotisations (adhésions)]]=$D117,$F117,"")</f>
        <v/>
      </c>
      <c r="AC117" s="158" t="str">
        <f>IF(t_depenses[[#Headers],[Impôts et taxes]]=$D117,$F117,"")</f>
        <v/>
      </c>
      <c r="AD117" s="158" t="str">
        <f>IF(t_depenses[[#Headers],[Rémunération du dirigeant]]=$D117,$F117,"")</f>
        <v/>
      </c>
      <c r="AE117" s="158" t="str">
        <f>IF(t_depenses[[#Headers],[Charges sociales de l''exploitant (URSSAF, CFE…)]]=$D117,$F117,"")</f>
        <v/>
      </c>
      <c r="AF117" s="145" t="str">
        <f>IF(t_depenses[[#Headers],[Frais bancaires]]=$D117,$F117,"")</f>
        <v/>
      </c>
    </row>
    <row r="118" spans="1:32" s="17" customFormat="1" ht="16">
      <c r="A118" s="101">
        <v>44108</v>
      </c>
      <c r="B118" s="152"/>
      <c r="C118" s="152"/>
      <c r="D118" s="159" t="s">
        <v>94</v>
      </c>
      <c r="E118" s="154"/>
      <c r="F118" s="35">
        <v>108</v>
      </c>
      <c r="G118" s="156"/>
      <c r="H118" s="157">
        <f t="shared" si="6"/>
        <v>108</v>
      </c>
      <c r="I118" s="144" t="str">
        <f t="shared" si="5"/>
        <v/>
      </c>
      <c r="J118" s="158" t="str">
        <f>IF(t_depenses[[#Headers],[Matières premières]]=$D118,$F118,"")</f>
        <v/>
      </c>
      <c r="K118" s="158">
        <f>IF(t_depenses[[#Headers],[Fournitures couture]]=$D118,$F118,"")</f>
        <v>108</v>
      </c>
      <c r="L118" s="158" t="str">
        <f>IF(t_depenses[[#Headers],[Sous-traitance]]=$D118,$F118,"")</f>
        <v/>
      </c>
      <c r="M118" s="158" t="str">
        <f>IF(t_depenses[[#Headers],[Energie : eau, électricité, chauffage]]=$D118,$F118,"")</f>
        <v/>
      </c>
      <c r="N118" s="158" t="str">
        <f>IF(t_depenses[[#Headers],[Mobilier d''expo]]=$D118,$F118,"")</f>
        <v/>
      </c>
      <c r="O118" s="158" t="str">
        <f>IF(t_depenses[[#Headers],[Fournitures, petit outillage]]=$D118,$F118,"")</f>
        <v/>
      </c>
      <c r="P118" s="158" t="str">
        <f>IF(t_depenses[[#Headers],[Fournitures administratives (bureau)]]=$D118,$F118,"")</f>
        <v/>
      </c>
      <c r="Q118" s="158" t="str">
        <f>IF(t_depenses[[#Headers],[Emballage et conditionnement (cartons, étiquettes…)]]=$D118,$F118,"")</f>
        <v/>
      </c>
      <c r="R118" s="158" t="str">
        <f>IF(t_depenses[[#Headers],[Loyers et charges locatives ]]=$D118,$F118,"")</f>
        <v/>
      </c>
      <c r="S118" s="158" t="str">
        <f>IF(t_depenses[[#Headers],[Assurances]]=$D118,$F118,"")</f>
        <v/>
      </c>
      <c r="T118" s="158" t="str">
        <f>IF(t_depenses[[#Headers],[Entretien (locaux, matériels)]]=$D118,$F118,"")</f>
        <v/>
      </c>
      <c r="U118" s="158" t="str">
        <f>IF(t_depenses[[#Headers],[Frais de site Internet]]=$D118,$F118,"")</f>
        <v/>
      </c>
      <c r="V118" s="158" t="str">
        <f>IF(t_depenses[[#Headers],[Frais postaux, téléphone, Internet]]=$D118,$F118,"")</f>
        <v/>
      </c>
      <c r="W118" s="158" t="str">
        <f>IF(t_depenses[[#Headers],[Communication]]=$D118,$F118,"")</f>
        <v/>
      </c>
      <c r="X118" s="158" t="str">
        <f>IF(t_depenses[[#Headers],[Formation]]=$D118,$F118,"")</f>
        <v/>
      </c>
      <c r="Y118" s="158" t="str">
        <f>IF(t_depenses[[#Headers],[Déplacements, réception]]=$D118,$F118,"")</f>
        <v/>
      </c>
      <c r="Z118" s="158" t="str">
        <f>IF(t_depenses[[#Headers],[Expo, frais de participation aux salons]]=$D118,$F118,"")</f>
        <v/>
      </c>
      <c r="AA118" s="158" t="str">
        <f>IF(t_depenses[[#Headers],[Retraite complémentaire]]=$D118,$F118,"")</f>
        <v/>
      </c>
      <c r="AB118" s="158" t="str">
        <f>IF(t_depenses[[#Headers],[Cotisations (adhésions)]]=$D118,$F118,"")</f>
        <v/>
      </c>
      <c r="AC118" s="158" t="str">
        <f>IF(t_depenses[[#Headers],[Impôts et taxes]]=$D118,$F118,"")</f>
        <v/>
      </c>
      <c r="AD118" s="158" t="str">
        <f>IF(t_depenses[[#Headers],[Rémunération du dirigeant]]=$D118,$F118,"")</f>
        <v/>
      </c>
      <c r="AE118" s="158" t="str">
        <f>IF(t_depenses[[#Headers],[Charges sociales de l''exploitant (URSSAF, CFE…)]]=$D118,$F118,"")</f>
        <v/>
      </c>
      <c r="AF118" s="145" t="str">
        <f>IF(t_depenses[[#Headers],[Frais bancaires]]=$D118,$F118,"")</f>
        <v/>
      </c>
    </row>
    <row r="119" spans="1:32" s="17" customFormat="1" ht="16">
      <c r="A119" s="101">
        <v>44108</v>
      </c>
      <c r="B119" s="152"/>
      <c r="C119" s="152"/>
      <c r="D119" s="160" t="s">
        <v>94</v>
      </c>
      <c r="E119" s="154"/>
      <c r="F119" s="35"/>
      <c r="G119" s="156"/>
      <c r="H119" s="157">
        <f t="shared" si="6"/>
        <v>0</v>
      </c>
      <c r="I119" s="144" t="str">
        <f t="shared" si="5"/>
        <v/>
      </c>
      <c r="J119" s="158" t="str">
        <f>IF(t_depenses[[#Headers],[Matières premières]]=$D119,$F119,"")</f>
        <v/>
      </c>
      <c r="K119" s="158">
        <f>IF(t_depenses[[#Headers],[Fournitures couture]]=$D119,$F119,"")</f>
        <v>0</v>
      </c>
      <c r="L119" s="158" t="str">
        <f>IF(t_depenses[[#Headers],[Sous-traitance]]=$D119,$F119,"")</f>
        <v/>
      </c>
      <c r="M119" s="158" t="str">
        <f>IF(t_depenses[[#Headers],[Energie : eau, électricité, chauffage]]=$D119,$F119,"")</f>
        <v/>
      </c>
      <c r="N119" s="158" t="str">
        <f>IF(t_depenses[[#Headers],[Mobilier d''expo]]=$D119,$F119,"")</f>
        <v/>
      </c>
      <c r="O119" s="158" t="str">
        <f>IF(t_depenses[[#Headers],[Fournitures, petit outillage]]=$D119,$F119,"")</f>
        <v/>
      </c>
      <c r="P119" s="158" t="str">
        <f>IF(t_depenses[[#Headers],[Fournitures administratives (bureau)]]=$D119,$F119,"")</f>
        <v/>
      </c>
      <c r="Q119" s="158" t="str">
        <f>IF(t_depenses[[#Headers],[Emballage et conditionnement (cartons, étiquettes…)]]=$D119,$F119,"")</f>
        <v/>
      </c>
      <c r="R119" s="158" t="str">
        <f>IF(t_depenses[[#Headers],[Loyers et charges locatives ]]=$D119,$F119,"")</f>
        <v/>
      </c>
      <c r="S119" s="158" t="str">
        <f>IF(t_depenses[[#Headers],[Assurances]]=$D119,$F119,"")</f>
        <v/>
      </c>
      <c r="T119" s="158" t="str">
        <f>IF(t_depenses[[#Headers],[Entretien (locaux, matériels)]]=$D119,$F119,"")</f>
        <v/>
      </c>
      <c r="U119" s="158" t="str">
        <f>IF(t_depenses[[#Headers],[Frais de site Internet]]=$D119,$F119,"")</f>
        <v/>
      </c>
      <c r="V119" s="158" t="str">
        <f>IF(t_depenses[[#Headers],[Frais postaux, téléphone, Internet]]=$D119,$F119,"")</f>
        <v/>
      </c>
      <c r="W119" s="158" t="str">
        <f>IF(t_depenses[[#Headers],[Communication]]=$D119,$F119,"")</f>
        <v/>
      </c>
      <c r="X119" s="158" t="str">
        <f>IF(t_depenses[[#Headers],[Formation]]=$D119,$F119,"")</f>
        <v/>
      </c>
      <c r="Y119" s="158" t="str">
        <f>IF(t_depenses[[#Headers],[Déplacements, réception]]=$D119,$F119,"")</f>
        <v/>
      </c>
      <c r="Z119" s="158" t="str">
        <f>IF(t_depenses[[#Headers],[Expo, frais de participation aux salons]]=$D119,$F119,"")</f>
        <v/>
      </c>
      <c r="AA119" s="158" t="str">
        <f>IF(t_depenses[[#Headers],[Retraite complémentaire]]=$D119,$F119,"")</f>
        <v/>
      </c>
      <c r="AB119" s="158" t="str">
        <f>IF(t_depenses[[#Headers],[Cotisations (adhésions)]]=$D119,$F119,"")</f>
        <v/>
      </c>
      <c r="AC119" s="158" t="str">
        <f>IF(t_depenses[[#Headers],[Impôts et taxes]]=$D119,$F119,"")</f>
        <v/>
      </c>
      <c r="AD119" s="158" t="str">
        <f>IF(t_depenses[[#Headers],[Rémunération du dirigeant]]=$D119,$F119,"")</f>
        <v/>
      </c>
      <c r="AE119" s="158" t="str">
        <f>IF(t_depenses[[#Headers],[Charges sociales de l''exploitant (URSSAF, CFE…)]]=$D119,$F119,"")</f>
        <v/>
      </c>
      <c r="AF119" s="145" t="str">
        <f>IF(t_depenses[[#Headers],[Frais bancaires]]=$D119,$F119,"")</f>
        <v/>
      </c>
    </row>
    <row r="120" spans="1:32" s="17" customFormat="1" ht="16">
      <c r="A120" s="101">
        <v>44108</v>
      </c>
      <c r="B120" s="152"/>
      <c r="C120" s="152"/>
      <c r="D120" s="159" t="s">
        <v>103</v>
      </c>
      <c r="E120" s="154"/>
      <c r="F120" s="35"/>
      <c r="G120" s="156"/>
      <c r="H120" s="157">
        <f t="shared" si="6"/>
        <v>0</v>
      </c>
      <c r="I120" s="144" t="str">
        <f t="shared" si="5"/>
        <v/>
      </c>
      <c r="J120" s="158" t="str">
        <f>IF(t_depenses[[#Headers],[Matières premières]]=$D120,$F120,"")</f>
        <v/>
      </c>
      <c r="K120" s="158" t="str">
        <f>IF(t_depenses[[#Headers],[Fournitures couture]]=$D120,$F120,"")</f>
        <v/>
      </c>
      <c r="L120" s="158" t="str">
        <f>IF(t_depenses[[#Headers],[Sous-traitance]]=$D120,$F120,"")</f>
        <v/>
      </c>
      <c r="M120" s="158" t="str">
        <f>IF(t_depenses[[#Headers],[Energie : eau, électricité, chauffage]]=$D120,$F120,"")</f>
        <v/>
      </c>
      <c r="N120" s="158" t="str">
        <f>IF(t_depenses[[#Headers],[Mobilier d''expo]]=$D120,$F120,"")</f>
        <v/>
      </c>
      <c r="O120" s="158" t="str">
        <f>IF(t_depenses[[#Headers],[Fournitures, petit outillage]]=$D120,$F120,"")</f>
        <v/>
      </c>
      <c r="P120" s="158" t="str">
        <f>IF(t_depenses[[#Headers],[Fournitures administratives (bureau)]]=$D120,$F120,"")</f>
        <v/>
      </c>
      <c r="Q120" s="158" t="str">
        <f>IF(t_depenses[[#Headers],[Emballage et conditionnement (cartons, étiquettes…)]]=$D120,$F120,"")</f>
        <v/>
      </c>
      <c r="R120" s="158">
        <f>IF(t_depenses[[#Headers],[Loyers et charges locatives ]]=$D120,$F120,"")</f>
        <v>0</v>
      </c>
      <c r="S120" s="158" t="str">
        <f>IF(t_depenses[[#Headers],[Assurances]]=$D120,$F120,"")</f>
        <v/>
      </c>
      <c r="T120" s="158" t="str">
        <f>IF(t_depenses[[#Headers],[Entretien (locaux, matériels)]]=$D120,$F120,"")</f>
        <v/>
      </c>
      <c r="U120" s="158" t="str">
        <f>IF(t_depenses[[#Headers],[Frais de site Internet]]=$D120,$F120,"")</f>
        <v/>
      </c>
      <c r="V120" s="158" t="str">
        <f>IF(t_depenses[[#Headers],[Frais postaux, téléphone, Internet]]=$D120,$F120,"")</f>
        <v/>
      </c>
      <c r="W120" s="158" t="str">
        <f>IF(t_depenses[[#Headers],[Communication]]=$D120,$F120,"")</f>
        <v/>
      </c>
      <c r="X120" s="158" t="str">
        <f>IF(t_depenses[[#Headers],[Formation]]=$D120,$F120,"")</f>
        <v/>
      </c>
      <c r="Y120" s="158" t="str">
        <f>IF(t_depenses[[#Headers],[Déplacements, réception]]=$D120,$F120,"")</f>
        <v/>
      </c>
      <c r="Z120" s="158" t="str">
        <f>IF(t_depenses[[#Headers],[Expo, frais de participation aux salons]]=$D120,$F120,"")</f>
        <v/>
      </c>
      <c r="AA120" s="158" t="str">
        <f>IF(t_depenses[[#Headers],[Retraite complémentaire]]=$D120,$F120,"")</f>
        <v/>
      </c>
      <c r="AB120" s="158" t="str">
        <f>IF(t_depenses[[#Headers],[Cotisations (adhésions)]]=$D120,$F120,"")</f>
        <v/>
      </c>
      <c r="AC120" s="158" t="str">
        <f>IF(t_depenses[[#Headers],[Impôts et taxes]]=$D120,$F120,"")</f>
        <v/>
      </c>
      <c r="AD120" s="158" t="str">
        <f>IF(t_depenses[[#Headers],[Rémunération du dirigeant]]=$D120,$F120,"")</f>
        <v/>
      </c>
      <c r="AE120" s="158" t="str">
        <f>IF(t_depenses[[#Headers],[Charges sociales de l''exploitant (URSSAF, CFE…)]]=$D120,$F120,"")</f>
        <v/>
      </c>
      <c r="AF120" s="145" t="str">
        <f>IF(t_depenses[[#Headers],[Frais bancaires]]=$D120,$F120,"")</f>
        <v/>
      </c>
    </row>
    <row r="121" spans="1:32" s="17" customFormat="1" ht="16">
      <c r="A121" s="101">
        <v>44108</v>
      </c>
      <c r="B121" s="152"/>
      <c r="C121" s="152"/>
      <c r="D121" s="160" t="s">
        <v>17</v>
      </c>
      <c r="E121" s="154"/>
      <c r="F121" s="35"/>
      <c r="G121" s="156"/>
      <c r="H121" s="157">
        <f t="shared" si="6"/>
        <v>0</v>
      </c>
      <c r="I121" s="144" t="str">
        <f t="shared" si="5"/>
        <v/>
      </c>
      <c r="J121" s="158" t="str">
        <f>IF(t_depenses[[#Headers],[Matières premières]]=$D121,$F121,"")</f>
        <v/>
      </c>
      <c r="K121" s="158" t="str">
        <f>IF(t_depenses[[#Headers],[Fournitures couture]]=$D121,$F121,"")</f>
        <v/>
      </c>
      <c r="L121" s="158" t="str">
        <f>IF(t_depenses[[#Headers],[Sous-traitance]]=$D121,$F121,"")</f>
        <v/>
      </c>
      <c r="M121" s="158" t="str">
        <f>IF(t_depenses[[#Headers],[Energie : eau, électricité, chauffage]]=$D121,$F121,"")</f>
        <v/>
      </c>
      <c r="N121" s="158" t="str">
        <f>IF(t_depenses[[#Headers],[Mobilier d''expo]]=$D121,$F121,"")</f>
        <v/>
      </c>
      <c r="O121" s="158" t="str">
        <f>IF(t_depenses[[#Headers],[Fournitures, petit outillage]]=$D121,$F121,"")</f>
        <v/>
      </c>
      <c r="P121" s="158" t="str">
        <f>IF(t_depenses[[#Headers],[Fournitures administratives (bureau)]]=$D121,$F121,"")</f>
        <v/>
      </c>
      <c r="Q121" s="158" t="str">
        <f>IF(t_depenses[[#Headers],[Emballage et conditionnement (cartons, étiquettes…)]]=$D121,$F121,"")</f>
        <v/>
      </c>
      <c r="R121" s="158" t="str">
        <f>IF(t_depenses[[#Headers],[Loyers et charges locatives ]]=$D121,$F121,"")</f>
        <v/>
      </c>
      <c r="S121" s="158">
        <f>IF(t_depenses[[#Headers],[Assurances]]=$D121,$F121,"")</f>
        <v>0</v>
      </c>
      <c r="T121" s="158" t="str">
        <f>IF(t_depenses[[#Headers],[Entretien (locaux, matériels)]]=$D121,$F121,"")</f>
        <v/>
      </c>
      <c r="U121" s="158" t="str">
        <f>IF(t_depenses[[#Headers],[Frais de site Internet]]=$D121,$F121,"")</f>
        <v/>
      </c>
      <c r="V121" s="158" t="str">
        <f>IF(t_depenses[[#Headers],[Frais postaux, téléphone, Internet]]=$D121,$F121,"")</f>
        <v/>
      </c>
      <c r="W121" s="158" t="str">
        <f>IF(t_depenses[[#Headers],[Communication]]=$D121,$F121,"")</f>
        <v/>
      </c>
      <c r="X121" s="158" t="str">
        <f>IF(t_depenses[[#Headers],[Formation]]=$D121,$F121,"")</f>
        <v/>
      </c>
      <c r="Y121" s="158" t="str">
        <f>IF(t_depenses[[#Headers],[Déplacements, réception]]=$D121,$F121,"")</f>
        <v/>
      </c>
      <c r="Z121" s="158" t="str">
        <f>IF(t_depenses[[#Headers],[Expo, frais de participation aux salons]]=$D121,$F121,"")</f>
        <v/>
      </c>
      <c r="AA121" s="158" t="str">
        <f>IF(t_depenses[[#Headers],[Retraite complémentaire]]=$D121,$F121,"")</f>
        <v/>
      </c>
      <c r="AB121" s="158" t="str">
        <f>IF(t_depenses[[#Headers],[Cotisations (adhésions)]]=$D121,$F121,"")</f>
        <v/>
      </c>
      <c r="AC121" s="158" t="str">
        <f>IF(t_depenses[[#Headers],[Impôts et taxes]]=$D121,$F121,"")</f>
        <v/>
      </c>
      <c r="AD121" s="158" t="str">
        <f>IF(t_depenses[[#Headers],[Rémunération du dirigeant]]=$D121,$F121,"")</f>
        <v/>
      </c>
      <c r="AE121" s="158" t="str">
        <f>IF(t_depenses[[#Headers],[Charges sociales de l''exploitant (URSSAF, CFE…)]]=$D121,$F121,"")</f>
        <v/>
      </c>
      <c r="AF121" s="145" t="str">
        <f>IF(t_depenses[[#Headers],[Frais bancaires]]=$D121,$F121,"")</f>
        <v/>
      </c>
    </row>
    <row r="122" spans="1:32" s="17" customFormat="1" ht="16">
      <c r="A122" s="101">
        <v>44108</v>
      </c>
      <c r="B122" s="152"/>
      <c r="C122" s="152"/>
      <c r="D122" s="159" t="s">
        <v>15</v>
      </c>
      <c r="E122" s="154"/>
      <c r="F122" s="35"/>
      <c r="G122" s="156"/>
      <c r="H122" s="157">
        <f t="shared" si="6"/>
        <v>0</v>
      </c>
      <c r="I122" s="144" t="str">
        <f t="shared" si="5"/>
        <v/>
      </c>
      <c r="J122" s="158">
        <f>IF(t_depenses[[#Headers],[Matières premières]]=$D122,$F122,"")</f>
        <v>0</v>
      </c>
      <c r="K122" s="158" t="str">
        <f>IF(t_depenses[[#Headers],[Fournitures couture]]=$D122,$F122,"")</f>
        <v/>
      </c>
      <c r="L122" s="158" t="str">
        <f>IF(t_depenses[[#Headers],[Sous-traitance]]=$D122,$F122,"")</f>
        <v/>
      </c>
      <c r="M122" s="158" t="str">
        <f>IF(t_depenses[[#Headers],[Energie : eau, électricité, chauffage]]=$D122,$F122,"")</f>
        <v/>
      </c>
      <c r="N122" s="158" t="str">
        <f>IF(t_depenses[[#Headers],[Mobilier d''expo]]=$D122,$F122,"")</f>
        <v/>
      </c>
      <c r="O122" s="158" t="str">
        <f>IF(t_depenses[[#Headers],[Fournitures, petit outillage]]=$D122,$F122,"")</f>
        <v/>
      </c>
      <c r="P122" s="158" t="str">
        <f>IF(t_depenses[[#Headers],[Fournitures administratives (bureau)]]=$D122,$F122,"")</f>
        <v/>
      </c>
      <c r="Q122" s="158" t="str">
        <f>IF(t_depenses[[#Headers],[Emballage et conditionnement (cartons, étiquettes…)]]=$D122,$F122,"")</f>
        <v/>
      </c>
      <c r="R122" s="158" t="str">
        <f>IF(t_depenses[[#Headers],[Loyers et charges locatives ]]=$D122,$F122,"")</f>
        <v/>
      </c>
      <c r="S122" s="158" t="str">
        <f>IF(t_depenses[[#Headers],[Assurances]]=$D122,$F122,"")</f>
        <v/>
      </c>
      <c r="T122" s="158" t="str">
        <f>IF(t_depenses[[#Headers],[Entretien (locaux, matériels)]]=$D122,$F122,"")</f>
        <v/>
      </c>
      <c r="U122" s="158" t="str">
        <f>IF(t_depenses[[#Headers],[Frais de site Internet]]=$D122,$F122,"")</f>
        <v/>
      </c>
      <c r="V122" s="158" t="str">
        <f>IF(t_depenses[[#Headers],[Frais postaux, téléphone, Internet]]=$D122,$F122,"")</f>
        <v/>
      </c>
      <c r="W122" s="158" t="str">
        <f>IF(t_depenses[[#Headers],[Communication]]=$D122,$F122,"")</f>
        <v/>
      </c>
      <c r="X122" s="158" t="str">
        <f>IF(t_depenses[[#Headers],[Formation]]=$D122,$F122,"")</f>
        <v/>
      </c>
      <c r="Y122" s="158" t="str">
        <f>IF(t_depenses[[#Headers],[Déplacements, réception]]=$D122,$F122,"")</f>
        <v/>
      </c>
      <c r="Z122" s="158" t="str">
        <f>IF(t_depenses[[#Headers],[Expo, frais de participation aux salons]]=$D122,$F122,"")</f>
        <v/>
      </c>
      <c r="AA122" s="158" t="str">
        <f>IF(t_depenses[[#Headers],[Retraite complémentaire]]=$D122,$F122,"")</f>
        <v/>
      </c>
      <c r="AB122" s="158" t="str">
        <f>IF(t_depenses[[#Headers],[Cotisations (adhésions)]]=$D122,$F122,"")</f>
        <v/>
      </c>
      <c r="AC122" s="158" t="str">
        <f>IF(t_depenses[[#Headers],[Impôts et taxes]]=$D122,$F122,"")</f>
        <v/>
      </c>
      <c r="AD122" s="158" t="str">
        <f>IF(t_depenses[[#Headers],[Rémunération du dirigeant]]=$D122,$F122,"")</f>
        <v/>
      </c>
      <c r="AE122" s="158" t="str">
        <f>IF(t_depenses[[#Headers],[Charges sociales de l''exploitant (URSSAF, CFE…)]]=$D122,$F122,"")</f>
        <v/>
      </c>
      <c r="AF122" s="145" t="str">
        <f>IF(t_depenses[[#Headers],[Frais bancaires]]=$D122,$F122,"")</f>
        <v/>
      </c>
    </row>
    <row r="123" spans="1:32" s="17" customFormat="1" ht="16">
      <c r="A123" s="101">
        <v>44108</v>
      </c>
      <c r="B123" s="152"/>
      <c r="C123" s="152"/>
      <c r="D123" s="159" t="s">
        <v>94</v>
      </c>
      <c r="E123" s="154"/>
      <c r="F123" s="35"/>
      <c r="G123" s="156"/>
      <c r="H123" s="157">
        <f t="shared" si="6"/>
        <v>0</v>
      </c>
      <c r="I123" s="144" t="str">
        <f t="shared" si="5"/>
        <v/>
      </c>
      <c r="J123" s="158" t="str">
        <f>IF(t_depenses[[#Headers],[Matières premières]]=$D123,$F123,"")</f>
        <v/>
      </c>
      <c r="K123" s="158">
        <f>IF(t_depenses[[#Headers],[Fournitures couture]]=$D123,$F123,"")</f>
        <v>0</v>
      </c>
      <c r="L123" s="158" t="str">
        <f>IF(t_depenses[[#Headers],[Sous-traitance]]=$D123,$F123,"")</f>
        <v/>
      </c>
      <c r="M123" s="158" t="str">
        <f>IF(t_depenses[[#Headers],[Energie : eau, électricité, chauffage]]=$D123,$F123,"")</f>
        <v/>
      </c>
      <c r="N123" s="158" t="str">
        <f>IF(t_depenses[[#Headers],[Mobilier d''expo]]=$D123,$F123,"")</f>
        <v/>
      </c>
      <c r="O123" s="158" t="str">
        <f>IF(t_depenses[[#Headers],[Fournitures, petit outillage]]=$D123,$F123,"")</f>
        <v/>
      </c>
      <c r="P123" s="158" t="str">
        <f>IF(t_depenses[[#Headers],[Fournitures administratives (bureau)]]=$D123,$F123,"")</f>
        <v/>
      </c>
      <c r="Q123" s="158" t="str">
        <f>IF(t_depenses[[#Headers],[Emballage et conditionnement (cartons, étiquettes…)]]=$D123,$F123,"")</f>
        <v/>
      </c>
      <c r="R123" s="158" t="str">
        <f>IF(t_depenses[[#Headers],[Loyers et charges locatives ]]=$D123,$F123,"")</f>
        <v/>
      </c>
      <c r="S123" s="158" t="str">
        <f>IF(t_depenses[[#Headers],[Assurances]]=$D123,$F123,"")</f>
        <v/>
      </c>
      <c r="T123" s="158" t="str">
        <f>IF(t_depenses[[#Headers],[Entretien (locaux, matériels)]]=$D123,$F123,"")</f>
        <v/>
      </c>
      <c r="U123" s="158" t="str">
        <f>IF(t_depenses[[#Headers],[Frais de site Internet]]=$D123,$F123,"")</f>
        <v/>
      </c>
      <c r="V123" s="158" t="str">
        <f>IF(t_depenses[[#Headers],[Frais postaux, téléphone, Internet]]=$D123,$F123,"")</f>
        <v/>
      </c>
      <c r="W123" s="158" t="str">
        <f>IF(t_depenses[[#Headers],[Communication]]=$D123,$F123,"")</f>
        <v/>
      </c>
      <c r="X123" s="158" t="str">
        <f>IF(t_depenses[[#Headers],[Formation]]=$D123,$F123,"")</f>
        <v/>
      </c>
      <c r="Y123" s="158" t="str">
        <f>IF(t_depenses[[#Headers],[Déplacements, réception]]=$D123,$F123,"")</f>
        <v/>
      </c>
      <c r="Z123" s="158" t="str">
        <f>IF(t_depenses[[#Headers],[Expo, frais de participation aux salons]]=$D123,$F123,"")</f>
        <v/>
      </c>
      <c r="AA123" s="158" t="str">
        <f>IF(t_depenses[[#Headers],[Retraite complémentaire]]=$D123,$F123,"")</f>
        <v/>
      </c>
      <c r="AB123" s="158" t="str">
        <f>IF(t_depenses[[#Headers],[Cotisations (adhésions)]]=$D123,$F123,"")</f>
        <v/>
      </c>
      <c r="AC123" s="158" t="str">
        <f>IF(t_depenses[[#Headers],[Impôts et taxes]]=$D123,$F123,"")</f>
        <v/>
      </c>
      <c r="AD123" s="158" t="str">
        <f>IF(t_depenses[[#Headers],[Rémunération du dirigeant]]=$D123,$F123,"")</f>
        <v/>
      </c>
      <c r="AE123" s="158" t="str">
        <f>IF(t_depenses[[#Headers],[Charges sociales de l''exploitant (URSSAF, CFE…)]]=$D123,$F123,"")</f>
        <v/>
      </c>
      <c r="AF123" s="145" t="str">
        <f>IF(t_depenses[[#Headers],[Frais bancaires]]=$D123,$F123,"")</f>
        <v/>
      </c>
    </row>
    <row r="124" spans="1:32" s="17" customFormat="1" ht="16">
      <c r="A124" s="101">
        <v>44109</v>
      </c>
      <c r="B124" s="152"/>
      <c r="C124" s="152"/>
      <c r="D124" s="160" t="s">
        <v>94</v>
      </c>
      <c r="E124" s="154"/>
      <c r="F124" s="35">
        <v>109</v>
      </c>
      <c r="G124" s="156"/>
      <c r="H124" s="157">
        <f t="shared" si="6"/>
        <v>109</v>
      </c>
      <c r="I124" s="144" t="str">
        <f t="shared" si="5"/>
        <v/>
      </c>
      <c r="J124" s="158" t="str">
        <f>IF(t_depenses[[#Headers],[Matières premières]]=$D124,$F124,"")</f>
        <v/>
      </c>
      <c r="K124" s="158">
        <f>IF(t_depenses[[#Headers],[Fournitures couture]]=$D124,$F124,"")</f>
        <v>109</v>
      </c>
      <c r="L124" s="158" t="str">
        <f>IF(t_depenses[[#Headers],[Sous-traitance]]=$D124,$F124,"")</f>
        <v/>
      </c>
      <c r="M124" s="158" t="str">
        <f>IF(t_depenses[[#Headers],[Energie : eau, électricité, chauffage]]=$D124,$F124,"")</f>
        <v/>
      </c>
      <c r="N124" s="158" t="str">
        <f>IF(t_depenses[[#Headers],[Mobilier d''expo]]=$D124,$F124,"")</f>
        <v/>
      </c>
      <c r="O124" s="158" t="str">
        <f>IF(t_depenses[[#Headers],[Fournitures, petit outillage]]=$D124,$F124,"")</f>
        <v/>
      </c>
      <c r="P124" s="158" t="str">
        <f>IF(t_depenses[[#Headers],[Fournitures administratives (bureau)]]=$D124,$F124,"")</f>
        <v/>
      </c>
      <c r="Q124" s="158" t="str">
        <f>IF(t_depenses[[#Headers],[Emballage et conditionnement (cartons, étiquettes…)]]=$D124,$F124,"")</f>
        <v/>
      </c>
      <c r="R124" s="158" t="str">
        <f>IF(t_depenses[[#Headers],[Loyers et charges locatives ]]=$D124,$F124,"")</f>
        <v/>
      </c>
      <c r="S124" s="158" t="str">
        <f>IF(t_depenses[[#Headers],[Assurances]]=$D124,$F124,"")</f>
        <v/>
      </c>
      <c r="T124" s="158" t="str">
        <f>IF(t_depenses[[#Headers],[Entretien (locaux, matériels)]]=$D124,$F124,"")</f>
        <v/>
      </c>
      <c r="U124" s="158" t="str">
        <f>IF(t_depenses[[#Headers],[Frais de site Internet]]=$D124,$F124,"")</f>
        <v/>
      </c>
      <c r="V124" s="158" t="str">
        <f>IF(t_depenses[[#Headers],[Frais postaux, téléphone, Internet]]=$D124,$F124,"")</f>
        <v/>
      </c>
      <c r="W124" s="158" t="str">
        <f>IF(t_depenses[[#Headers],[Communication]]=$D124,$F124,"")</f>
        <v/>
      </c>
      <c r="X124" s="158" t="str">
        <f>IF(t_depenses[[#Headers],[Formation]]=$D124,$F124,"")</f>
        <v/>
      </c>
      <c r="Y124" s="158" t="str">
        <f>IF(t_depenses[[#Headers],[Déplacements, réception]]=$D124,$F124,"")</f>
        <v/>
      </c>
      <c r="Z124" s="158" t="str">
        <f>IF(t_depenses[[#Headers],[Expo, frais de participation aux salons]]=$D124,$F124,"")</f>
        <v/>
      </c>
      <c r="AA124" s="158" t="str">
        <f>IF(t_depenses[[#Headers],[Retraite complémentaire]]=$D124,$F124,"")</f>
        <v/>
      </c>
      <c r="AB124" s="158" t="str">
        <f>IF(t_depenses[[#Headers],[Cotisations (adhésions)]]=$D124,$F124,"")</f>
        <v/>
      </c>
      <c r="AC124" s="158" t="str">
        <f>IF(t_depenses[[#Headers],[Impôts et taxes]]=$D124,$F124,"")</f>
        <v/>
      </c>
      <c r="AD124" s="158" t="str">
        <f>IF(t_depenses[[#Headers],[Rémunération du dirigeant]]=$D124,$F124,"")</f>
        <v/>
      </c>
      <c r="AE124" s="158" t="str">
        <f>IF(t_depenses[[#Headers],[Charges sociales de l''exploitant (URSSAF, CFE…)]]=$D124,$F124,"")</f>
        <v/>
      </c>
      <c r="AF124" s="145" t="str">
        <f>IF(t_depenses[[#Headers],[Frais bancaires]]=$D124,$F124,"")</f>
        <v/>
      </c>
    </row>
    <row r="125" spans="1:32" s="17" customFormat="1" ht="16">
      <c r="A125" s="101">
        <v>44109</v>
      </c>
      <c r="B125" s="152"/>
      <c r="C125" s="152"/>
      <c r="D125" s="159" t="s">
        <v>103</v>
      </c>
      <c r="E125" s="154"/>
      <c r="F125" s="35">
        <v>85</v>
      </c>
      <c r="G125" s="156"/>
      <c r="H125" s="157">
        <f t="shared" si="6"/>
        <v>85</v>
      </c>
      <c r="I125" s="144" t="str">
        <f t="shared" si="5"/>
        <v/>
      </c>
      <c r="J125" s="158" t="str">
        <f>IF(t_depenses[[#Headers],[Matières premières]]=$D125,$F125,"")</f>
        <v/>
      </c>
      <c r="K125" s="158" t="str">
        <f>IF(t_depenses[[#Headers],[Fournitures couture]]=$D125,$F125,"")</f>
        <v/>
      </c>
      <c r="L125" s="158" t="str">
        <f>IF(t_depenses[[#Headers],[Sous-traitance]]=$D125,$F125,"")</f>
        <v/>
      </c>
      <c r="M125" s="158" t="str">
        <f>IF(t_depenses[[#Headers],[Energie : eau, électricité, chauffage]]=$D125,$F125,"")</f>
        <v/>
      </c>
      <c r="N125" s="158" t="str">
        <f>IF(t_depenses[[#Headers],[Mobilier d''expo]]=$D125,$F125,"")</f>
        <v/>
      </c>
      <c r="O125" s="158" t="str">
        <f>IF(t_depenses[[#Headers],[Fournitures, petit outillage]]=$D125,$F125,"")</f>
        <v/>
      </c>
      <c r="P125" s="158" t="str">
        <f>IF(t_depenses[[#Headers],[Fournitures administratives (bureau)]]=$D125,$F125,"")</f>
        <v/>
      </c>
      <c r="Q125" s="158" t="str">
        <f>IF(t_depenses[[#Headers],[Emballage et conditionnement (cartons, étiquettes…)]]=$D125,$F125,"")</f>
        <v/>
      </c>
      <c r="R125" s="158">
        <f>IF(t_depenses[[#Headers],[Loyers et charges locatives ]]=$D125,$F125,"")</f>
        <v>85</v>
      </c>
      <c r="S125" s="158" t="str">
        <f>IF(t_depenses[[#Headers],[Assurances]]=$D125,$F125,"")</f>
        <v/>
      </c>
      <c r="T125" s="158" t="str">
        <f>IF(t_depenses[[#Headers],[Entretien (locaux, matériels)]]=$D125,$F125,"")</f>
        <v/>
      </c>
      <c r="U125" s="158" t="str">
        <f>IF(t_depenses[[#Headers],[Frais de site Internet]]=$D125,$F125,"")</f>
        <v/>
      </c>
      <c r="V125" s="158" t="str">
        <f>IF(t_depenses[[#Headers],[Frais postaux, téléphone, Internet]]=$D125,$F125,"")</f>
        <v/>
      </c>
      <c r="W125" s="158" t="str">
        <f>IF(t_depenses[[#Headers],[Communication]]=$D125,$F125,"")</f>
        <v/>
      </c>
      <c r="X125" s="158" t="str">
        <f>IF(t_depenses[[#Headers],[Formation]]=$D125,$F125,"")</f>
        <v/>
      </c>
      <c r="Y125" s="158" t="str">
        <f>IF(t_depenses[[#Headers],[Déplacements, réception]]=$D125,$F125,"")</f>
        <v/>
      </c>
      <c r="Z125" s="158" t="str">
        <f>IF(t_depenses[[#Headers],[Expo, frais de participation aux salons]]=$D125,$F125,"")</f>
        <v/>
      </c>
      <c r="AA125" s="158" t="str">
        <f>IF(t_depenses[[#Headers],[Retraite complémentaire]]=$D125,$F125,"")</f>
        <v/>
      </c>
      <c r="AB125" s="158" t="str">
        <f>IF(t_depenses[[#Headers],[Cotisations (adhésions)]]=$D125,$F125,"")</f>
        <v/>
      </c>
      <c r="AC125" s="158" t="str">
        <f>IF(t_depenses[[#Headers],[Impôts et taxes]]=$D125,$F125,"")</f>
        <v/>
      </c>
      <c r="AD125" s="158" t="str">
        <f>IF(t_depenses[[#Headers],[Rémunération du dirigeant]]=$D125,$F125,"")</f>
        <v/>
      </c>
      <c r="AE125" s="158" t="str">
        <f>IF(t_depenses[[#Headers],[Charges sociales de l''exploitant (URSSAF, CFE…)]]=$D125,$F125,"")</f>
        <v/>
      </c>
      <c r="AF125" s="145" t="str">
        <f>IF(t_depenses[[#Headers],[Frais bancaires]]=$D125,$F125,"")</f>
        <v/>
      </c>
    </row>
    <row r="126" spans="1:32" s="17" customFormat="1" ht="16">
      <c r="A126" s="101">
        <v>44109</v>
      </c>
      <c r="B126" s="152"/>
      <c r="C126" s="152"/>
      <c r="D126" s="160" t="s">
        <v>17</v>
      </c>
      <c r="E126" s="154"/>
      <c r="F126" s="35"/>
      <c r="G126" s="156"/>
      <c r="H126" s="157">
        <f t="shared" si="6"/>
        <v>0</v>
      </c>
      <c r="I126" s="144" t="str">
        <f t="shared" si="5"/>
        <v/>
      </c>
      <c r="J126" s="158" t="str">
        <f>IF(t_depenses[[#Headers],[Matières premières]]=$D126,$F126,"")</f>
        <v/>
      </c>
      <c r="K126" s="158" t="str">
        <f>IF(t_depenses[[#Headers],[Fournitures couture]]=$D126,$F126,"")</f>
        <v/>
      </c>
      <c r="L126" s="158" t="str">
        <f>IF(t_depenses[[#Headers],[Sous-traitance]]=$D126,$F126,"")</f>
        <v/>
      </c>
      <c r="M126" s="158" t="str">
        <f>IF(t_depenses[[#Headers],[Energie : eau, électricité, chauffage]]=$D126,$F126,"")</f>
        <v/>
      </c>
      <c r="N126" s="158" t="str">
        <f>IF(t_depenses[[#Headers],[Mobilier d''expo]]=$D126,$F126,"")</f>
        <v/>
      </c>
      <c r="O126" s="158" t="str">
        <f>IF(t_depenses[[#Headers],[Fournitures, petit outillage]]=$D126,$F126,"")</f>
        <v/>
      </c>
      <c r="P126" s="158" t="str">
        <f>IF(t_depenses[[#Headers],[Fournitures administratives (bureau)]]=$D126,$F126,"")</f>
        <v/>
      </c>
      <c r="Q126" s="158" t="str">
        <f>IF(t_depenses[[#Headers],[Emballage et conditionnement (cartons, étiquettes…)]]=$D126,$F126,"")</f>
        <v/>
      </c>
      <c r="R126" s="158" t="str">
        <f>IF(t_depenses[[#Headers],[Loyers et charges locatives ]]=$D126,$F126,"")</f>
        <v/>
      </c>
      <c r="S126" s="158">
        <f>IF(t_depenses[[#Headers],[Assurances]]=$D126,$F126,"")</f>
        <v>0</v>
      </c>
      <c r="T126" s="158" t="str">
        <f>IF(t_depenses[[#Headers],[Entretien (locaux, matériels)]]=$D126,$F126,"")</f>
        <v/>
      </c>
      <c r="U126" s="158" t="str">
        <f>IF(t_depenses[[#Headers],[Frais de site Internet]]=$D126,$F126,"")</f>
        <v/>
      </c>
      <c r="V126" s="158" t="str">
        <f>IF(t_depenses[[#Headers],[Frais postaux, téléphone, Internet]]=$D126,$F126,"")</f>
        <v/>
      </c>
      <c r="W126" s="158" t="str">
        <f>IF(t_depenses[[#Headers],[Communication]]=$D126,$F126,"")</f>
        <v/>
      </c>
      <c r="X126" s="158" t="str">
        <f>IF(t_depenses[[#Headers],[Formation]]=$D126,$F126,"")</f>
        <v/>
      </c>
      <c r="Y126" s="158" t="str">
        <f>IF(t_depenses[[#Headers],[Déplacements, réception]]=$D126,$F126,"")</f>
        <v/>
      </c>
      <c r="Z126" s="158" t="str">
        <f>IF(t_depenses[[#Headers],[Expo, frais de participation aux salons]]=$D126,$F126,"")</f>
        <v/>
      </c>
      <c r="AA126" s="158" t="str">
        <f>IF(t_depenses[[#Headers],[Retraite complémentaire]]=$D126,$F126,"")</f>
        <v/>
      </c>
      <c r="AB126" s="158" t="str">
        <f>IF(t_depenses[[#Headers],[Cotisations (adhésions)]]=$D126,$F126,"")</f>
        <v/>
      </c>
      <c r="AC126" s="158" t="str">
        <f>IF(t_depenses[[#Headers],[Impôts et taxes]]=$D126,$F126,"")</f>
        <v/>
      </c>
      <c r="AD126" s="158" t="str">
        <f>IF(t_depenses[[#Headers],[Rémunération du dirigeant]]=$D126,$F126,"")</f>
        <v/>
      </c>
      <c r="AE126" s="158" t="str">
        <f>IF(t_depenses[[#Headers],[Charges sociales de l''exploitant (URSSAF, CFE…)]]=$D126,$F126,"")</f>
        <v/>
      </c>
      <c r="AF126" s="145" t="str">
        <f>IF(t_depenses[[#Headers],[Frais bancaires]]=$D126,$F126,"")</f>
        <v/>
      </c>
    </row>
    <row r="127" spans="1:32" s="17" customFormat="1" ht="16">
      <c r="A127" s="101">
        <v>44109</v>
      </c>
      <c r="B127" s="152"/>
      <c r="C127" s="152"/>
      <c r="D127" s="160" t="s">
        <v>99</v>
      </c>
      <c r="E127" s="154"/>
      <c r="F127" s="35">
        <v>34</v>
      </c>
      <c r="G127" s="156"/>
      <c r="H127" s="157">
        <f t="shared" ref="H127:H158" si="7">F127</f>
        <v>34</v>
      </c>
      <c r="I127" s="144" t="str">
        <f t="shared" si="5"/>
        <v/>
      </c>
      <c r="J127" s="158" t="str">
        <f>IF(t_depenses[[#Headers],[Matières premières]]=$D127,$F127,"")</f>
        <v/>
      </c>
      <c r="K127" s="158" t="str">
        <f>IF(t_depenses[[#Headers],[Fournitures couture]]=$D127,$F127,"")</f>
        <v/>
      </c>
      <c r="L127" s="158" t="str">
        <f>IF(t_depenses[[#Headers],[Sous-traitance]]=$D127,$F127,"")</f>
        <v/>
      </c>
      <c r="M127" s="158" t="str">
        <f>IF(t_depenses[[#Headers],[Energie : eau, électricité, chauffage]]=$D127,$F127,"")</f>
        <v/>
      </c>
      <c r="N127" s="158">
        <f>IF(t_depenses[[#Headers],[Mobilier d''expo]]=$D127,$F127,"")</f>
        <v>34</v>
      </c>
      <c r="O127" s="158" t="str">
        <f>IF(t_depenses[[#Headers],[Fournitures, petit outillage]]=$D127,$F127,"")</f>
        <v/>
      </c>
      <c r="P127" s="158" t="str">
        <f>IF(t_depenses[[#Headers],[Fournitures administratives (bureau)]]=$D127,$F127,"")</f>
        <v/>
      </c>
      <c r="Q127" s="158" t="str">
        <f>IF(t_depenses[[#Headers],[Emballage et conditionnement (cartons, étiquettes…)]]=$D127,$F127,"")</f>
        <v/>
      </c>
      <c r="R127" s="158" t="str">
        <f>IF(t_depenses[[#Headers],[Loyers et charges locatives ]]=$D127,$F127,"")</f>
        <v/>
      </c>
      <c r="S127" s="158" t="str">
        <f>IF(t_depenses[[#Headers],[Assurances]]=$D127,$F127,"")</f>
        <v/>
      </c>
      <c r="T127" s="158" t="str">
        <f>IF(t_depenses[[#Headers],[Entretien (locaux, matériels)]]=$D127,$F127,"")</f>
        <v/>
      </c>
      <c r="U127" s="158" t="str">
        <f>IF(t_depenses[[#Headers],[Frais de site Internet]]=$D127,$F127,"")</f>
        <v/>
      </c>
      <c r="V127" s="158" t="str">
        <f>IF(t_depenses[[#Headers],[Frais postaux, téléphone, Internet]]=$D127,$F127,"")</f>
        <v/>
      </c>
      <c r="W127" s="158" t="str">
        <f>IF(t_depenses[[#Headers],[Communication]]=$D127,$F127,"")</f>
        <v/>
      </c>
      <c r="X127" s="158" t="str">
        <f>IF(t_depenses[[#Headers],[Formation]]=$D127,$F127,"")</f>
        <v/>
      </c>
      <c r="Y127" s="158" t="str">
        <f>IF(t_depenses[[#Headers],[Déplacements, réception]]=$D127,$F127,"")</f>
        <v/>
      </c>
      <c r="Z127" s="158" t="str">
        <f>IF(t_depenses[[#Headers],[Expo, frais de participation aux salons]]=$D127,$F127,"")</f>
        <v/>
      </c>
      <c r="AA127" s="158" t="str">
        <f>IF(t_depenses[[#Headers],[Retraite complémentaire]]=$D127,$F127,"")</f>
        <v/>
      </c>
      <c r="AB127" s="158" t="str">
        <f>IF(t_depenses[[#Headers],[Cotisations (adhésions)]]=$D127,$F127,"")</f>
        <v/>
      </c>
      <c r="AC127" s="158" t="str">
        <f>IF(t_depenses[[#Headers],[Impôts et taxes]]=$D127,$F127,"")</f>
        <v/>
      </c>
      <c r="AD127" s="158" t="str">
        <f>IF(t_depenses[[#Headers],[Rémunération du dirigeant]]=$D127,$F127,"")</f>
        <v/>
      </c>
      <c r="AE127" s="158" t="str">
        <f>IF(t_depenses[[#Headers],[Charges sociales de l''exploitant (URSSAF, CFE…)]]=$D127,$F127,"")</f>
        <v/>
      </c>
      <c r="AF127" s="145" t="str">
        <f>IF(t_depenses[[#Headers],[Frais bancaires]]=$D127,$F127,"")</f>
        <v/>
      </c>
    </row>
    <row r="128" spans="1:32" s="17" customFormat="1" ht="16">
      <c r="A128" s="101">
        <v>44109</v>
      </c>
      <c r="B128" s="152"/>
      <c r="C128" s="152"/>
      <c r="D128" s="160" t="s">
        <v>16</v>
      </c>
      <c r="E128" s="154"/>
      <c r="F128" s="35"/>
      <c r="G128" s="156"/>
      <c r="H128" s="157">
        <f t="shared" si="7"/>
        <v>0</v>
      </c>
      <c r="I128" s="144" t="str">
        <f t="shared" si="5"/>
        <v/>
      </c>
      <c r="J128" s="158" t="str">
        <f>IF(t_depenses[[#Headers],[Matières premières]]=$D128,$F128,"")</f>
        <v/>
      </c>
      <c r="K128" s="158" t="str">
        <f>IF(t_depenses[[#Headers],[Fournitures couture]]=$D128,$F128,"")</f>
        <v/>
      </c>
      <c r="L128" s="158" t="str">
        <f>IF(t_depenses[[#Headers],[Sous-traitance]]=$D128,$F128,"")</f>
        <v/>
      </c>
      <c r="M128" s="158">
        <f>IF(t_depenses[[#Headers],[Energie : eau, électricité, chauffage]]=$D128,$F128,"")</f>
        <v>0</v>
      </c>
      <c r="N128" s="158" t="str">
        <f>IF(t_depenses[[#Headers],[Mobilier d''expo]]=$D128,$F128,"")</f>
        <v/>
      </c>
      <c r="O128" s="158" t="str">
        <f>IF(t_depenses[[#Headers],[Fournitures, petit outillage]]=$D128,$F128,"")</f>
        <v/>
      </c>
      <c r="P128" s="158" t="str">
        <f>IF(t_depenses[[#Headers],[Fournitures administratives (bureau)]]=$D128,$F128,"")</f>
        <v/>
      </c>
      <c r="Q128" s="158" t="str">
        <f>IF(t_depenses[[#Headers],[Emballage et conditionnement (cartons, étiquettes…)]]=$D128,$F128,"")</f>
        <v/>
      </c>
      <c r="R128" s="158" t="str">
        <f>IF(t_depenses[[#Headers],[Loyers et charges locatives ]]=$D128,$F128,"")</f>
        <v/>
      </c>
      <c r="S128" s="158" t="str">
        <f>IF(t_depenses[[#Headers],[Assurances]]=$D128,$F128,"")</f>
        <v/>
      </c>
      <c r="T128" s="158" t="str">
        <f>IF(t_depenses[[#Headers],[Entretien (locaux, matériels)]]=$D128,$F128,"")</f>
        <v/>
      </c>
      <c r="U128" s="158" t="str">
        <f>IF(t_depenses[[#Headers],[Frais de site Internet]]=$D128,$F128,"")</f>
        <v/>
      </c>
      <c r="V128" s="158" t="str">
        <f>IF(t_depenses[[#Headers],[Frais postaux, téléphone, Internet]]=$D128,$F128,"")</f>
        <v/>
      </c>
      <c r="W128" s="158" t="str">
        <f>IF(t_depenses[[#Headers],[Communication]]=$D128,$F128,"")</f>
        <v/>
      </c>
      <c r="X128" s="158" t="str">
        <f>IF(t_depenses[[#Headers],[Formation]]=$D128,$F128,"")</f>
        <v/>
      </c>
      <c r="Y128" s="158" t="str">
        <f>IF(t_depenses[[#Headers],[Déplacements, réception]]=$D128,$F128,"")</f>
        <v/>
      </c>
      <c r="Z128" s="158" t="str">
        <f>IF(t_depenses[[#Headers],[Expo, frais de participation aux salons]]=$D128,$F128,"")</f>
        <v/>
      </c>
      <c r="AA128" s="158" t="str">
        <f>IF(t_depenses[[#Headers],[Retraite complémentaire]]=$D128,$F128,"")</f>
        <v/>
      </c>
      <c r="AB128" s="158" t="str">
        <f>IF(t_depenses[[#Headers],[Cotisations (adhésions)]]=$D128,$F128,"")</f>
        <v/>
      </c>
      <c r="AC128" s="158" t="str">
        <f>IF(t_depenses[[#Headers],[Impôts et taxes]]=$D128,$F128,"")</f>
        <v/>
      </c>
      <c r="AD128" s="158" t="str">
        <f>IF(t_depenses[[#Headers],[Rémunération du dirigeant]]=$D128,$F128,"")</f>
        <v/>
      </c>
      <c r="AE128" s="158" t="str">
        <f>IF(t_depenses[[#Headers],[Charges sociales de l''exploitant (URSSAF, CFE…)]]=$D128,$F128,"")</f>
        <v/>
      </c>
      <c r="AF128" s="145" t="str">
        <f>IF(t_depenses[[#Headers],[Frais bancaires]]=$D128,$F128,"")</f>
        <v/>
      </c>
    </row>
    <row r="129" spans="1:32" s="17" customFormat="1" ht="16">
      <c r="A129" s="101">
        <v>44109</v>
      </c>
      <c r="B129" s="152"/>
      <c r="C129" s="152"/>
      <c r="D129" s="160" t="s">
        <v>103</v>
      </c>
      <c r="E129" s="154"/>
      <c r="F129" s="35"/>
      <c r="G129" s="156"/>
      <c r="H129" s="157">
        <f t="shared" si="7"/>
        <v>0</v>
      </c>
      <c r="I129" s="144" t="str">
        <f t="shared" si="5"/>
        <v/>
      </c>
      <c r="J129" s="158" t="str">
        <f>IF(t_depenses[[#Headers],[Matières premières]]=$D129,$F129,"")</f>
        <v/>
      </c>
      <c r="K129" s="158" t="str">
        <f>IF(t_depenses[[#Headers],[Fournitures couture]]=$D129,$F129,"")</f>
        <v/>
      </c>
      <c r="L129" s="158" t="str">
        <f>IF(t_depenses[[#Headers],[Sous-traitance]]=$D129,$F129,"")</f>
        <v/>
      </c>
      <c r="M129" s="158" t="str">
        <f>IF(t_depenses[[#Headers],[Energie : eau, électricité, chauffage]]=$D129,$F129,"")</f>
        <v/>
      </c>
      <c r="N129" s="158" t="str">
        <f>IF(t_depenses[[#Headers],[Mobilier d''expo]]=$D129,$F129,"")</f>
        <v/>
      </c>
      <c r="O129" s="158" t="str">
        <f>IF(t_depenses[[#Headers],[Fournitures, petit outillage]]=$D129,$F129,"")</f>
        <v/>
      </c>
      <c r="P129" s="158" t="str">
        <f>IF(t_depenses[[#Headers],[Fournitures administratives (bureau)]]=$D129,$F129,"")</f>
        <v/>
      </c>
      <c r="Q129" s="158" t="str">
        <f>IF(t_depenses[[#Headers],[Emballage et conditionnement (cartons, étiquettes…)]]=$D129,$F129,"")</f>
        <v/>
      </c>
      <c r="R129" s="158">
        <f>IF(t_depenses[[#Headers],[Loyers et charges locatives ]]=$D129,$F129,"")</f>
        <v>0</v>
      </c>
      <c r="S129" s="158" t="str">
        <f>IF(t_depenses[[#Headers],[Assurances]]=$D129,$F129,"")</f>
        <v/>
      </c>
      <c r="T129" s="158" t="str">
        <f>IF(t_depenses[[#Headers],[Entretien (locaux, matériels)]]=$D129,$F129,"")</f>
        <v/>
      </c>
      <c r="U129" s="158" t="str">
        <f>IF(t_depenses[[#Headers],[Frais de site Internet]]=$D129,$F129,"")</f>
        <v/>
      </c>
      <c r="V129" s="158" t="str">
        <f>IF(t_depenses[[#Headers],[Frais postaux, téléphone, Internet]]=$D129,$F129,"")</f>
        <v/>
      </c>
      <c r="W129" s="158" t="str">
        <f>IF(t_depenses[[#Headers],[Communication]]=$D129,$F129,"")</f>
        <v/>
      </c>
      <c r="X129" s="158" t="str">
        <f>IF(t_depenses[[#Headers],[Formation]]=$D129,$F129,"")</f>
        <v/>
      </c>
      <c r="Y129" s="158" t="str">
        <f>IF(t_depenses[[#Headers],[Déplacements, réception]]=$D129,$F129,"")</f>
        <v/>
      </c>
      <c r="Z129" s="158" t="str">
        <f>IF(t_depenses[[#Headers],[Expo, frais de participation aux salons]]=$D129,$F129,"")</f>
        <v/>
      </c>
      <c r="AA129" s="158" t="str">
        <f>IF(t_depenses[[#Headers],[Retraite complémentaire]]=$D129,$F129,"")</f>
        <v/>
      </c>
      <c r="AB129" s="158" t="str">
        <f>IF(t_depenses[[#Headers],[Cotisations (adhésions)]]=$D129,$F129,"")</f>
        <v/>
      </c>
      <c r="AC129" s="158" t="str">
        <f>IF(t_depenses[[#Headers],[Impôts et taxes]]=$D129,$F129,"")</f>
        <v/>
      </c>
      <c r="AD129" s="158" t="str">
        <f>IF(t_depenses[[#Headers],[Rémunération du dirigeant]]=$D129,$F129,"")</f>
        <v/>
      </c>
      <c r="AE129" s="158" t="str">
        <f>IF(t_depenses[[#Headers],[Charges sociales de l''exploitant (URSSAF, CFE…)]]=$D129,$F129,"")</f>
        <v/>
      </c>
      <c r="AF129" s="145" t="str">
        <f>IF(t_depenses[[#Headers],[Frais bancaires]]=$D129,$F129,"")</f>
        <v/>
      </c>
    </row>
    <row r="130" spans="1:32" s="17" customFormat="1" ht="16">
      <c r="A130" s="101">
        <v>44112</v>
      </c>
      <c r="B130" s="152"/>
      <c r="C130" s="152"/>
      <c r="D130" s="160" t="s">
        <v>94</v>
      </c>
      <c r="E130" s="154"/>
      <c r="F130" s="35"/>
      <c r="G130" s="156"/>
      <c r="H130" s="157">
        <f t="shared" si="7"/>
        <v>0</v>
      </c>
      <c r="I130" s="144" t="str">
        <f t="shared" si="5"/>
        <v/>
      </c>
      <c r="J130" s="158" t="str">
        <f>IF(t_depenses[[#Headers],[Matières premières]]=$D130,$F130,"")</f>
        <v/>
      </c>
      <c r="K130" s="158">
        <f>IF(t_depenses[[#Headers],[Fournitures couture]]=$D130,$F130,"")</f>
        <v>0</v>
      </c>
      <c r="L130" s="158" t="str">
        <f>IF(t_depenses[[#Headers],[Sous-traitance]]=$D130,$F130,"")</f>
        <v/>
      </c>
      <c r="M130" s="158" t="str">
        <f>IF(t_depenses[[#Headers],[Energie : eau, électricité, chauffage]]=$D130,$F130,"")</f>
        <v/>
      </c>
      <c r="N130" s="158" t="str">
        <f>IF(t_depenses[[#Headers],[Mobilier d''expo]]=$D130,$F130,"")</f>
        <v/>
      </c>
      <c r="O130" s="158" t="str">
        <f>IF(t_depenses[[#Headers],[Fournitures, petit outillage]]=$D130,$F130,"")</f>
        <v/>
      </c>
      <c r="P130" s="158" t="str">
        <f>IF(t_depenses[[#Headers],[Fournitures administratives (bureau)]]=$D130,$F130,"")</f>
        <v/>
      </c>
      <c r="Q130" s="158" t="str">
        <f>IF(t_depenses[[#Headers],[Emballage et conditionnement (cartons, étiquettes…)]]=$D130,$F130,"")</f>
        <v/>
      </c>
      <c r="R130" s="158" t="str">
        <f>IF(t_depenses[[#Headers],[Loyers et charges locatives ]]=$D130,$F130,"")</f>
        <v/>
      </c>
      <c r="S130" s="158" t="str">
        <f>IF(t_depenses[[#Headers],[Assurances]]=$D130,$F130,"")</f>
        <v/>
      </c>
      <c r="T130" s="158" t="str">
        <f>IF(t_depenses[[#Headers],[Entretien (locaux, matériels)]]=$D130,$F130,"")</f>
        <v/>
      </c>
      <c r="U130" s="158" t="str">
        <f>IF(t_depenses[[#Headers],[Frais de site Internet]]=$D130,$F130,"")</f>
        <v/>
      </c>
      <c r="V130" s="158" t="str">
        <f>IF(t_depenses[[#Headers],[Frais postaux, téléphone, Internet]]=$D130,$F130,"")</f>
        <v/>
      </c>
      <c r="W130" s="158" t="str">
        <f>IF(t_depenses[[#Headers],[Communication]]=$D130,$F130,"")</f>
        <v/>
      </c>
      <c r="X130" s="158" t="str">
        <f>IF(t_depenses[[#Headers],[Formation]]=$D130,$F130,"")</f>
        <v/>
      </c>
      <c r="Y130" s="158" t="str">
        <f>IF(t_depenses[[#Headers],[Déplacements, réception]]=$D130,$F130,"")</f>
        <v/>
      </c>
      <c r="Z130" s="158" t="str">
        <f>IF(t_depenses[[#Headers],[Expo, frais de participation aux salons]]=$D130,$F130,"")</f>
        <v/>
      </c>
      <c r="AA130" s="158" t="str">
        <f>IF(t_depenses[[#Headers],[Retraite complémentaire]]=$D130,$F130,"")</f>
        <v/>
      </c>
      <c r="AB130" s="158" t="str">
        <f>IF(t_depenses[[#Headers],[Cotisations (adhésions)]]=$D130,$F130,"")</f>
        <v/>
      </c>
      <c r="AC130" s="158" t="str">
        <f>IF(t_depenses[[#Headers],[Impôts et taxes]]=$D130,$F130,"")</f>
        <v/>
      </c>
      <c r="AD130" s="158" t="str">
        <f>IF(t_depenses[[#Headers],[Rémunération du dirigeant]]=$D130,$F130,"")</f>
        <v/>
      </c>
      <c r="AE130" s="158" t="str">
        <f>IF(t_depenses[[#Headers],[Charges sociales de l''exploitant (URSSAF, CFE…)]]=$D130,$F130,"")</f>
        <v/>
      </c>
      <c r="AF130" s="145" t="str">
        <f>IF(t_depenses[[#Headers],[Frais bancaires]]=$D130,$F130,"")</f>
        <v/>
      </c>
    </row>
    <row r="131" spans="1:32" s="17" customFormat="1" ht="16">
      <c r="A131" s="101">
        <v>44112</v>
      </c>
      <c r="B131" s="152"/>
      <c r="C131" s="152"/>
      <c r="D131" s="160" t="s">
        <v>106</v>
      </c>
      <c r="E131" s="154"/>
      <c r="F131" s="132"/>
      <c r="G131" s="156"/>
      <c r="H131" s="157">
        <f t="shared" si="7"/>
        <v>0</v>
      </c>
      <c r="I131" s="144" t="str">
        <f t="shared" si="5"/>
        <v/>
      </c>
      <c r="J131" s="158" t="str">
        <f>IF(t_depenses[[#Headers],[Matières premières]]=$D131,$F131,"")</f>
        <v/>
      </c>
      <c r="K131" s="158" t="str">
        <f>IF(t_depenses[[#Headers],[Fournitures couture]]=$D131,$F131,"")</f>
        <v/>
      </c>
      <c r="L131" s="158" t="str">
        <f>IF(t_depenses[[#Headers],[Sous-traitance]]=$D131,$F131,"")</f>
        <v/>
      </c>
      <c r="M131" s="158" t="str">
        <f>IF(t_depenses[[#Headers],[Energie : eau, électricité, chauffage]]=$D131,$F131,"")</f>
        <v/>
      </c>
      <c r="N131" s="158" t="str">
        <f>IF(t_depenses[[#Headers],[Mobilier d''expo]]=$D131,$F131,"")</f>
        <v/>
      </c>
      <c r="O131" s="158" t="str">
        <f>IF(t_depenses[[#Headers],[Fournitures, petit outillage]]=$D131,$F131,"")</f>
        <v/>
      </c>
      <c r="P131" s="158" t="str">
        <f>IF(t_depenses[[#Headers],[Fournitures administratives (bureau)]]=$D131,$F131,"")</f>
        <v/>
      </c>
      <c r="Q131" s="158" t="str">
        <f>IF(t_depenses[[#Headers],[Emballage et conditionnement (cartons, étiquettes…)]]=$D131,$F131,"")</f>
        <v/>
      </c>
      <c r="R131" s="158" t="str">
        <f>IF(t_depenses[[#Headers],[Loyers et charges locatives ]]=$D131,$F131,"")</f>
        <v/>
      </c>
      <c r="S131" s="158" t="str">
        <f>IF(t_depenses[[#Headers],[Assurances]]=$D131,$F131,"")</f>
        <v/>
      </c>
      <c r="T131" s="158" t="str">
        <f>IF(t_depenses[[#Headers],[Entretien (locaux, matériels)]]=$D131,$F131,"")</f>
        <v/>
      </c>
      <c r="U131" s="158" t="str">
        <f>IF(t_depenses[[#Headers],[Frais de site Internet]]=$D131,$F131,"")</f>
        <v/>
      </c>
      <c r="V131" s="158" t="str">
        <f>IF(t_depenses[[#Headers],[Frais postaux, téléphone, Internet]]=$D131,$F131,"")</f>
        <v/>
      </c>
      <c r="W131" s="158" t="str">
        <f>IF(t_depenses[[#Headers],[Communication]]=$D131,$F131,"")</f>
        <v/>
      </c>
      <c r="X131" s="158" t="str">
        <f>IF(t_depenses[[#Headers],[Formation]]=$D131,$F131,"")</f>
        <v/>
      </c>
      <c r="Y131" s="158" t="str">
        <f>IF(t_depenses[[#Headers],[Déplacements, réception]]=$D131,$F131,"")</f>
        <v/>
      </c>
      <c r="Z131" s="158">
        <f>IF(t_depenses[[#Headers],[Expo, frais de participation aux salons]]=$D131,$F131,"")</f>
        <v>0</v>
      </c>
      <c r="AA131" s="158" t="str">
        <f>IF(t_depenses[[#Headers],[Retraite complémentaire]]=$D131,$F131,"")</f>
        <v/>
      </c>
      <c r="AB131" s="158" t="str">
        <f>IF(t_depenses[[#Headers],[Cotisations (adhésions)]]=$D131,$F131,"")</f>
        <v/>
      </c>
      <c r="AC131" s="158" t="str">
        <f>IF(t_depenses[[#Headers],[Impôts et taxes]]=$D131,$F131,"")</f>
        <v/>
      </c>
      <c r="AD131" s="158" t="str">
        <f>IF(t_depenses[[#Headers],[Rémunération du dirigeant]]=$D131,$F131,"")</f>
        <v/>
      </c>
      <c r="AE131" s="158" t="str">
        <f>IF(t_depenses[[#Headers],[Charges sociales de l''exploitant (URSSAF, CFE…)]]=$D131,$F131,"")</f>
        <v/>
      </c>
      <c r="AF131" s="145" t="str">
        <f>IF(t_depenses[[#Headers],[Frais bancaires]]=$D131,$F131,"")</f>
        <v/>
      </c>
    </row>
    <row r="132" spans="1:32" s="17" customFormat="1" ht="16">
      <c r="A132" s="101">
        <v>44130</v>
      </c>
      <c r="B132" s="152"/>
      <c r="C132" s="152"/>
      <c r="D132" s="160" t="s">
        <v>19</v>
      </c>
      <c r="E132" s="154"/>
      <c r="F132" s="35"/>
      <c r="G132" s="156"/>
      <c r="H132" s="157">
        <f t="shared" si="7"/>
        <v>0</v>
      </c>
      <c r="I132" s="144" t="str">
        <f t="shared" si="5"/>
        <v/>
      </c>
      <c r="J132" s="158" t="str">
        <f>IF(t_depenses[[#Headers],[Matières premières]]=$D132,$F132,"")</f>
        <v/>
      </c>
      <c r="K132" s="158" t="str">
        <f>IF(t_depenses[[#Headers],[Fournitures couture]]=$D132,$F132,"")</f>
        <v/>
      </c>
      <c r="L132" s="158" t="str">
        <f>IF(t_depenses[[#Headers],[Sous-traitance]]=$D132,$F132,"")</f>
        <v/>
      </c>
      <c r="M132" s="158" t="str">
        <f>IF(t_depenses[[#Headers],[Energie : eau, électricité, chauffage]]=$D132,$F132,"")</f>
        <v/>
      </c>
      <c r="N132" s="158" t="str">
        <f>IF(t_depenses[[#Headers],[Mobilier d''expo]]=$D132,$F132,"")</f>
        <v/>
      </c>
      <c r="O132" s="158" t="str">
        <f>IF(t_depenses[[#Headers],[Fournitures, petit outillage]]=$D132,$F132,"")</f>
        <v/>
      </c>
      <c r="P132" s="158" t="str">
        <f>IF(t_depenses[[#Headers],[Fournitures administratives (bureau)]]=$D132,$F132,"")</f>
        <v/>
      </c>
      <c r="Q132" s="158" t="str">
        <f>IF(t_depenses[[#Headers],[Emballage et conditionnement (cartons, étiquettes…)]]=$D132,$F132,"")</f>
        <v/>
      </c>
      <c r="R132" s="158" t="str">
        <f>IF(t_depenses[[#Headers],[Loyers et charges locatives ]]=$D132,$F132,"")</f>
        <v/>
      </c>
      <c r="S132" s="158" t="str">
        <f>IF(t_depenses[[#Headers],[Assurances]]=$D132,$F132,"")</f>
        <v/>
      </c>
      <c r="T132" s="158" t="str">
        <f>IF(t_depenses[[#Headers],[Entretien (locaux, matériels)]]=$D132,$F132,"")</f>
        <v/>
      </c>
      <c r="U132" s="158" t="str">
        <f>IF(t_depenses[[#Headers],[Frais de site Internet]]=$D132,$F132,"")</f>
        <v/>
      </c>
      <c r="V132" s="158" t="str">
        <f>IF(t_depenses[[#Headers],[Frais postaux, téléphone, Internet]]=$D132,$F132,"")</f>
        <v/>
      </c>
      <c r="W132" s="158" t="str">
        <f>IF(t_depenses[[#Headers],[Communication]]=$D132,$F132,"")</f>
        <v/>
      </c>
      <c r="X132" s="158">
        <f>IF(t_depenses[[#Headers],[Formation]]=$D132,$F132,"")</f>
        <v>0</v>
      </c>
      <c r="Y132" s="158" t="str">
        <f>IF(t_depenses[[#Headers],[Déplacements, réception]]=$D132,$F132,"")</f>
        <v/>
      </c>
      <c r="Z132" s="158" t="str">
        <f>IF(t_depenses[[#Headers],[Expo, frais de participation aux salons]]=$D132,$F132,"")</f>
        <v/>
      </c>
      <c r="AA132" s="158" t="str">
        <f>IF(t_depenses[[#Headers],[Retraite complémentaire]]=$D132,$F132,"")</f>
        <v/>
      </c>
      <c r="AB132" s="158" t="str">
        <f>IF(t_depenses[[#Headers],[Cotisations (adhésions)]]=$D132,$F132,"")</f>
        <v/>
      </c>
      <c r="AC132" s="158" t="str">
        <f>IF(t_depenses[[#Headers],[Impôts et taxes]]=$D132,$F132,"")</f>
        <v/>
      </c>
      <c r="AD132" s="158" t="str">
        <f>IF(t_depenses[[#Headers],[Rémunération du dirigeant]]=$D132,$F132,"")</f>
        <v/>
      </c>
      <c r="AE132" s="158" t="str">
        <f>IF(t_depenses[[#Headers],[Charges sociales de l''exploitant (URSSAF, CFE…)]]=$D132,$F132,"")</f>
        <v/>
      </c>
      <c r="AF132" s="145" t="str">
        <f>IF(t_depenses[[#Headers],[Frais bancaires]]=$D132,$F132,"")</f>
        <v/>
      </c>
    </row>
    <row r="133" spans="1:32" s="17" customFormat="1" ht="16">
      <c r="A133" s="101">
        <v>44130</v>
      </c>
      <c r="B133" s="152"/>
      <c r="C133" s="152"/>
      <c r="D133" s="159" t="s">
        <v>15</v>
      </c>
      <c r="E133" s="154"/>
      <c r="F133" s="35"/>
      <c r="G133" s="156"/>
      <c r="H133" s="157">
        <f t="shared" si="7"/>
        <v>0</v>
      </c>
      <c r="I133" s="144" t="str">
        <f t="shared" si="5"/>
        <v/>
      </c>
      <c r="J133" s="158">
        <f>IF(t_depenses[[#Headers],[Matières premières]]=$D133,$F133,"")</f>
        <v>0</v>
      </c>
      <c r="K133" s="158" t="str">
        <f>IF(t_depenses[[#Headers],[Fournitures couture]]=$D133,$F133,"")</f>
        <v/>
      </c>
      <c r="L133" s="158" t="str">
        <f>IF(t_depenses[[#Headers],[Sous-traitance]]=$D133,$F133,"")</f>
        <v/>
      </c>
      <c r="M133" s="158" t="str">
        <f>IF(t_depenses[[#Headers],[Energie : eau, électricité, chauffage]]=$D133,$F133,"")</f>
        <v/>
      </c>
      <c r="N133" s="158" t="str">
        <f>IF(t_depenses[[#Headers],[Mobilier d''expo]]=$D133,$F133,"")</f>
        <v/>
      </c>
      <c r="O133" s="158" t="str">
        <f>IF(t_depenses[[#Headers],[Fournitures, petit outillage]]=$D133,$F133,"")</f>
        <v/>
      </c>
      <c r="P133" s="158" t="str">
        <f>IF(t_depenses[[#Headers],[Fournitures administratives (bureau)]]=$D133,$F133,"")</f>
        <v/>
      </c>
      <c r="Q133" s="158" t="str">
        <f>IF(t_depenses[[#Headers],[Emballage et conditionnement (cartons, étiquettes…)]]=$D133,$F133,"")</f>
        <v/>
      </c>
      <c r="R133" s="158" t="str">
        <f>IF(t_depenses[[#Headers],[Loyers et charges locatives ]]=$D133,$F133,"")</f>
        <v/>
      </c>
      <c r="S133" s="158" t="str">
        <f>IF(t_depenses[[#Headers],[Assurances]]=$D133,$F133,"")</f>
        <v/>
      </c>
      <c r="T133" s="158" t="str">
        <f>IF(t_depenses[[#Headers],[Entretien (locaux, matériels)]]=$D133,$F133,"")</f>
        <v/>
      </c>
      <c r="U133" s="158" t="str">
        <f>IF(t_depenses[[#Headers],[Frais de site Internet]]=$D133,$F133,"")</f>
        <v/>
      </c>
      <c r="V133" s="158" t="str">
        <f>IF(t_depenses[[#Headers],[Frais postaux, téléphone, Internet]]=$D133,$F133,"")</f>
        <v/>
      </c>
      <c r="W133" s="158" t="str">
        <f>IF(t_depenses[[#Headers],[Communication]]=$D133,$F133,"")</f>
        <v/>
      </c>
      <c r="X133" s="158" t="str">
        <f>IF(t_depenses[[#Headers],[Formation]]=$D133,$F133,"")</f>
        <v/>
      </c>
      <c r="Y133" s="158" t="str">
        <f>IF(t_depenses[[#Headers],[Déplacements, réception]]=$D133,$F133,"")</f>
        <v/>
      </c>
      <c r="Z133" s="158" t="str">
        <f>IF(t_depenses[[#Headers],[Expo, frais de participation aux salons]]=$D133,$F133,"")</f>
        <v/>
      </c>
      <c r="AA133" s="158" t="str">
        <f>IF(t_depenses[[#Headers],[Retraite complémentaire]]=$D133,$F133,"")</f>
        <v/>
      </c>
      <c r="AB133" s="158" t="str">
        <f>IF(t_depenses[[#Headers],[Cotisations (adhésions)]]=$D133,$F133,"")</f>
        <v/>
      </c>
      <c r="AC133" s="158" t="str">
        <f>IF(t_depenses[[#Headers],[Impôts et taxes]]=$D133,$F133,"")</f>
        <v/>
      </c>
      <c r="AD133" s="158" t="str">
        <f>IF(t_depenses[[#Headers],[Rémunération du dirigeant]]=$D133,$F133,"")</f>
        <v/>
      </c>
      <c r="AE133" s="158" t="str">
        <f>IF(t_depenses[[#Headers],[Charges sociales de l''exploitant (URSSAF, CFE…)]]=$D133,$F133,"")</f>
        <v/>
      </c>
      <c r="AF133" s="145" t="str">
        <f>IF(t_depenses[[#Headers],[Frais bancaires]]=$D133,$F133,"")</f>
        <v/>
      </c>
    </row>
    <row r="134" spans="1:32" s="17" customFormat="1" ht="16">
      <c r="A134" s="101">
        <v>44130</v>
      </c>
      <c r="B134" s="152"/>
      <c r="C134" s="152"/>
      <c r="D134" s="159" t="s">
        <v>94</v>
      </c>
      <c r="E134" s="154"/>
      <c r="F134" s="35">
        <v>226</v>
      </c>
      <c r="G134" s="156"/>
      <c r="H134" s="157">
        <f t="shared" si="7"/>
        <v>226</v>
      </c>
      <c r="I134" s="144" t="str">
        <f t="shared" ref="I134:I184" si="8">IF(SUM(J134:AF134)-F134=0,"","Erreur")</f>
        <v/>
      </c>
      <c r="J134" s="158" t="str">
        <f>IF(t_depenses[[#Headers],[Matières premières]]=$D134,$F134,"")</f>
        <v/>
      </c>
      <c r="K134" s="158">
        <f>IF(t_depenses[[#Headers],[Fournitures couture]]=$D134,$F134,"")</f>
        <v>226</v>
      </c>
      <c r="L134" s="158" t="str">
        <f>IF(t_depenses[[#Headers],[Sous-traitance]]=$D134,$F134,"")</f>
        <v/>
      </c>
      <c r="M134" s="158" t="str">
        <f>IF(t_depenses[[#Headers],[Energie : eau, électricité, chauffage]]=$D134,$F134,"")</f>
        <v/>
      </c>
      <c r="N134" s="158" t="str">
        <f>IF(t_depenses[[#Headers],[Mobilier d''expo]]=$D134,$F134,"")</f>
        <v/>
      </c>
      <c r="O134" s="158" t="str">
        <f>IF(t_depenses[[#Headers],[Fournitures, petit outillage]]=$D134,$F134,"")</f>
        <v/>
      </c>
      <c r="P134" s="158" t="str">
        <f>IF(t_depenses[[#Headers],[Fournitures administratives (bureau)]]=$D134,$F134,"")</f>
        <v/>
      </c>
      <c r="Q134" s="158" t="str">
        <f>IF(t_depenses[[#Headers],[Emballage et conditionnement (cartons, étiquettes…)]]=$D134,$F134,"")</f>
        <v/>
      </c>
      <c r="R134" s="158" t="str">
        <f>IF(t_depenses[[#Headers],[Loyers et charges locatives ]]=$D134,$F134,"")</f>
        <v/>
      </c>
      <c r="S134" s="158" t="str">
        <f>IF(t_depenses[[#Headers],[Assurances]]=$D134,$F134,"")</f>
        <v/>
      </c>
      <c r="T134" s="158" t="str">
        <f>IF(t_depenses[[#Headers],[Entretien (locaux, matériels)]]=$D134,$F134,"")</f>
        <v/>
      </c>
      <c r="U134" s="158" t="str">
        <f>IF(t_depenses[[#Headers],[Frais de site Internet]]=$D134,$F134,"")</f>
        <v/>
      </c>
      <c r="V134" s="158" t="str">
        <f>IF(t_depenses[[#Headers],[Frais postaux, téléphone, Internet]]=$D134,$F134,"")</f>
        <v/>
      </c>
      <c r="W134" s="158" t="str">
        <f>IF(t_depenses[[#Headers],[Communication]]=$D134,$F134,"")</f>
        <v/>
      </c>
      <c r="X134" s="158" t="str">
        <f>IF(t_depenses[[#Headers],[Formation]]=$D134,$F134,"")</f>
        <v/>
      </c>
      <c r="Y134" s="158" t="str">
        <f>IF(t_depenses[[#Headers],[Déplacements, réception]]=$D134,$F134,"")</f>
        <v/>
      </c>
      <c r="Z134" s="158" t="str">
        <f>IF(t_depenses[[#Headers],[Expo, frais de participation aux salons]]=$D134,$F134,"")</f>
        <v/>
      </c>
      <c r="AA134" s="158" t="str">
        <f>IF(t_depenses[[#Headers],[Retraite complémentaire]]=$D134,$F134,"")</f>
        <v/>
      </c>
      <c r="AB134" s="158" t="str">
        <f>IF(t_depenses[[#Headers],[Cotisations (adhésions)]]=$D134,$F134,"")</f>
        <v/>
      </c>
      <c r="AC134" s="158" t="str">
        <f>IF(t_depenses[[#Headers],[Impôts et taxes]]=$D134,$F134,"")</f>
        <v/>
      </c>
      <c r="AD134" s="158" t="str">
        <f>IF(t_depenses[[#Headers],[Rémunération du dirigeant]]=$D134,$F134,"")</f>
        <v/>
      </c>
      <c r="AE134" s="158" t="str">
        <f>IF(t_depenses[[#Headers],[Charges sociales de l''exploitant (URSSAF, CFE…)]]=$D134,$F134,"")</f>
        <v/>
      </c>
      <c r="AF134" s="145" t="str">
        <f>IF(t_depenses[[#Headers],[Frais bancaires]]=$D134,$F134,"")</f>
        <v/>
      </c>
    </row>
    <row r="135" spans="1:32" s="17" customFormat="1" ht="16">
      <c r="A135" s="101">
        <v>44132</v>
      </c>
      <c r="B135" s="152"/>
      <c r="C135" s="152"/>
      <c r="D135" s="160" t="s">
        <v>94</v>
      </c>
      <c r="E135" s="154"/>
      <c r="F135" s="35">
        <v>50</v>
      </c>
      <c r="G135" s="156"/>
      <c r="H135" s="157">
        <f t="shared" si="7"/>
        <v>50</v>
      </c>
      <c r="I135" s="144" t="str">
        <f t="shared" si="8"/>
        <v/>
      </c>
      <c r="J135" s="158" t="str">
        <f>IF(t_depenses[[#Headers],[Matières premières]]=$D135,$F135,"")</f>
        <v/>
      </c>
      <c r="K135" s="158">
        <f>IF(t_depenses[[#Headers],[Fournitures couture]]=$D135,$F135,"")</f>
        <v>50</v>
      </c>
      <c r="L135" s="158" t="str">
        <f>IF(t_depenses[[#Headers],[Sous-traitance]]=$D135,$F135,"")</f>
        <v/>
      </c>
      <c r="M135" s="158" t="str">
        <f>IF(t_depenses[[#Headers],[Energie : eau, électricité, chauffage]]=$D135,$F135,"")</f>
        <v/>
      </c>
      <c r="N135" s="158" t="str">
        <f>IF(t_depenses[[#Headers],[Mobilier d''expo]]=$D135,$F135,"")</f>
        <v/>
      </c>
      <c r="O135" s="158" t="str">
        <f>IF(t_depenses[[#Headers],[Fournitures, petit outillage]]=$D135,$F135,"")</f>
        <v/>
      </c>
      <c r="P135" s="158" t="str">
        <f>IF(t_depenses[[#Headers],[Fournitures administratives (bureau)]]=$D135,$F135,"")</f>
        <v/>
      </c>
      <c r="Q135" s="158" t="str">
        <f>IF(t_depenses[[#Headers],[Emballage et conditionnement (cartons, étiquettes…)]]=$D135,$F135,"")</f>
        <v/>
      </c>
      <c r="R135" s="158" t="str">
        <f>IF(t_depenses[[#Headers],[Loyers et charges locatives ]]=$D135,$F135,"")</f>
        <v/>
      </c>
      <c r="S135" s="158" t="str">
        <f>IF(t_depenses[[#Headers],[Assurances]]=$D135,$F135,"")</f>
        <v/>
      </c>
      <c r="T135" s="158" t="str">
        <f>IF(t_depenses[[#Headers],[Entretien (locaux, matériels)]]=$D135,$F135,"")</f>
        <v/>
      </c>
      <c r="U135" s="158" t="str">
        <f>IF(t_depenses[[#Headers],[Frais de site Internet]]=$D135,$F135,"")</f>
        <v/>
      </c>
      <c r="V135" s="158" t="str">
        <f>IF(t_depenses[[#Headers],[Frais postaux, téléphone, Internet]]=$D135,$F135,"")</f>
        <v/>
      </c>
      <c r="W135" s="158" t="str">
        <f>IF(t_depenses[[#Headers],[Communication]]=$D135,$F135,"")</f>
        <v/>
      </c>
      <c r="X135" s="158" t="str">
        <f>IF(t_depenses[[#Headers],[Formation]]=$D135,$F135,"")</f>
        <v/>
      </c>
      <c r="Y135" s="158" t="str">
        <f>IF(t_depenses[[#Headers],[Déplacements, réception]]=$D135,$F135,"")</f>
        <v/>
      </c>
      <c r="Z135" s="158" t="str">
        <f>IF(t_depenses[[#Headers],[Expo, frais de participation aux salons]]=$D135,$F135,"")</f>
        <v/>
      </c>
      <c r="AA135" s="158" t="str">
        <f>IF(t_depenses[[#Headers],[Retraite complémentaire]]=$D135,$F135,"")</f>
        <v/>
      </c>
      <c r="AB135" s="158" t="str">
        <f>IF(t_depenses[[#Headers],[Cotisations (adhésions)]]=$D135,$F135,"")</f>
        <v/>
      </c>
      <c r="AC135" s="158" t="str">
        <f>IF(t_depenses[[#Headers],[Impôts et taxes]]=$D135,$F135,"")</f>
        <v/>
      </c>
      <c r="AD135" s="158" t="str">
        <f>IF(t_depenses[[#Headers],[Rémunération du dirigeant]]=$D135,$F135,"")</f>
        <v/>
      </c>
      <c r="AE135" s="158" t="str">
        <f>IF(t_depenses[[#Headers],[Charges sociales de l''exploitant (URSSAF, CFE…)]]=$D135,$F135,"")</f>
        <v/>
      </c>
      <c r="AF135" s="145" t="str">
        <f>IF(t_depenses[[#Headers],[Frais bancaires]]=$D135,$F135,"")</f>
        <v/>
      </c>
    </row>
    <row r="136" spans="1:32" s="17" customFormat="1" ht="16">
      <c r="A136" s="101">
        <v>44147</v>
      </c>
      <c r="B136" s="152"/>
      <c r="C136" s="152"/>
      <c r="D136" s="159" t="s">
        <v>103</v>
      </c>
      <c r="E136" s="154"/>
      <c r="F136" s="35">
        <v>470</v>
      </c>
      <c r="G136" s="156"/>
      <c r="H136" s="157">
        <f t="shared" si="7"/>
        <v>470</v>
      </c>
      <c r="I136" s="144" t="str">
        <f t="shared" si="8"/>
        <v/>
      </c>
      <c r="J136" s="158" t="str">
        <f>IF(t_depenses[[#Headers],[Matières premières]]=$D136,$F136,"")</f>
        <v/>
      </c>
      <c r="K136" s="158" t="str">
        <f>IF(t_depenses[[#Headers],[Fournitures couture]]=$D136,$F136,"")</f>
        <v/>
      </c>
      <c r="L136" s="158" t="str">
        <f>IF(t_depenses[[#Headers],[Sous-traitance]]=$D136,$F136,"")</f>
        <v/>
      </c>
      <c r="M136" s="158" t="str">
        <f>IF(t_depenses[[#Headers],[Energie : eau, électricité, chauffage]]=$D136,$F136,"")</f>
        <v/>
      </c>
      <c r="N136" s="158" t="str">
        <f>IF(t_depenses[[#Headers],[Mobilier d''expo]]=$D136,$F136,"")</f>
        <v/>
      </c>
      <c r="O136" s="158" t="str">
        <f>IF(t_depenses[[#Headers],[Fournitures, petit outillage]]=$D136,$F136,"")</f>
        <v/>
      </c>
      <c r="P136" s="158" t="str">
        <f>IF(t_depenses[[#Headers],[Fournitures administratives (bureau)]]=$D136,$F136,"")</f>
        <v/>
      </c>
      <c r="Q136" s="158" t="str">
        <f>IF(t_depenses[[#Headers],[Emballage et conditionnement (cartons, étiquettes…)]]=$D136,$F136,"")</f>
        <v/>
      </c>
      <c r="R136" s="158">
        <f>IF(t_depenses[[#Headers],[Loyers et charges locatives ]]=$D136,$F136,"")</f>
        <v>470</v>
      </c>
      <c r="S136" s="158" t="str">
        <f>IF(t_depenses[[#Headers],[Assurances]]=$D136,$F136,"")</f>
        <v/>
      </c>
      <c r="T136" s="158" t="str">
        <f>IF(t_depenses[[#Headers],[Entretien (locaux, matériels)]]=$D136,$F136,"")</f>
        <v/>
      </c>
      <c r="U136" s="158" t="str">
        <f>IF(t_depenses[[#Headers],[Frais de site Internet]]=$D136,$F136,"")</f>
        <v/>
      </c>
      <c r="V136" s="158" t="str">
        <f>IF(t_depenses[[#Headers],[Frais postaux, téléphone, Internet]]=$D136,$F136,"")</f>
        <v/>
      </c>
      <c r="W136" s="158" t="str">
        <f>IF(t_depenses[[#Headers],[Communication]]=$D136,$F136,"")</f>
        <v/>
      </c>
      <c r="X136" s="158" t="str">
        <f>IF(t_depenses[[#Headers],[Formation]]=$D136,$F136,"")</f>
        <v/>
      </c>
      <c r="Y136" s="158" t="str">
        <f>IF(t_depenses[[#Headers],[Déplacements, réception]]=$D136,$F136,"")</f>
        <v/>
      </c>
      <c r="Z136" s="158" t="str">
        <f>IF(t_depenses[[#Headers],[Expo, frais de participation aux salons]]=$D136,$F136,"")</f>
        <v/>
      </c>
      <c r="AA136" s="158" t="str">
        <f>IF(t_depenses[[#Headers],[Retraite complémentaire]]=$D136,$F136,"")</f>
        <v/>
      </c>
      <c r="AB136" s="158" t="str">
        <f>IF(t_depenses[[#Headers],[Cotisations (adhésions)]]=$D136,$F136,"")</f>
        <v/>
      </c>
      <c r="AC136" s="158" t="str">
        <f>IF(t_depenses[[#Headers],[Impôts et taxes]]=$D136,$F136,"")</f>
        <v/>
      </c>
      <c r="AD136" s="158" t="str">
        <f>IF(t_depenses[[#Headers],[Rémunération du dirigeant]]=$D136,$F136,"")</f>
        <v/>
      </c>
      <c r="AE136" s="158" t="str">
        <f>IF(t_depenses[[#Headers],[Charges sociales de l''exploitant (URSSAF, CFE…)]]=$D136,$F136,"")</f>
        <v/>
      </c>
      <c r="AF136" s="145" t="str">
        <f>IF(t_depenses[[#Headers],[Frais bancaires]]=$D136,$F136,"")</f>
        <v/>
      </c>
    </row>
    <row r="137" spans="1:32" s="17" customFormat="1" ht="16">
      <c r="A137" s="101">
        <v>44152</v>
      </c>
      <c r="B137" s="152"/>
      <c r="C137" s="152"/>
      <c r="D137" s="160" t="s">
        <v>17</v>
      </c>
      <c r="E137" s="154"/>
      <c r="F137" s="35">
        <v>109</v>
      </c>
      <c r="G137" s="156"/>
      <c r="H137" s="157">
        <f t="shared" si="7"/>
        <v>109</v>
      </c>
      <c r="I137" s="144" t="str">
        <f t="shared" si="8"/>
        <v/>
      </c>
      <c r="J137" s="158" t="str">
        <f>IF(t_depenses[[#Headers],[Matières premières]]=$D137,$F137,"")</f>
        <v/>
      </c>
      <c r="K137" s="158" t="str">
        <f>IF(t_depenses[[#Headers],[Fournitures couture]]=$D137,$F137,"")</f>
        <v/>
      </c>
      <c r="L137" s="158" t="str">
        <f>IF(t_depenses[[#Headers],[Sous-traitance]]=$D137,$F137,"")</f>
        <v/>
      </c>
      <c r="M137" s="158" t="str">
        <f>IF(t_depenses[[#Headers],[Energie : eau, électricité, chauffage]]=$D137,$F137,"")</f>
        <v/>
      </c>
      <c r="N137" s="158" t="str">
        <f>IF(t_depenses[[#Headers],[Mobilier d''expo]]=$D137,$F137,"")</f>
        <v/>
      </c>
      <c r="O137" s="158" t="str">
        <f>IF(t_depenses[[#Headers],[Fournitures, petit outillage]]=$D137,$F137,"")</f>
        <v/>
      </c>
      <c r="P137" s="158" t="str">
        <f>IF(t_depenses[[#Headers],[Fournitures administratives (bureau)]]=$D137,$F137,"")</f>
        <v/>
      </c>
      <c r="Q137" s="158" t="str">
        <f>IF(t_depenses[[#Headers],[Emballage et conditionnement (cartons, étiquettes…)]]=$D137,$F137,"")</f>
        <v/>
      </c>
      <c r="R137" s="158" t="str">
        <f>IF(t_depenses[[#Headers],[Loyers et charges locatives ]]=$D137,$F137,"")</f>
        <v/>
      </c>
      <c r="S137" s="158">
        <f>IF(t_depenses[[#Headers],[Assurances]]=$D137,$F137,"")</f>
        <v>109</v>
      </c>
      <c r="T137" s="158" t="str">
        <f>IF(t_depenses[[#Headers],[Entretien (locaux, matériels)]]=$D137,$F137,"")</f>
        <v/>
      </c>
      <c r="U137" s="158" t="str">
        <f>IF(t_depenses[[#Headers],[Frais de site Internet]]=$D137,$F137,"")</f>
        <v/>
      </c>
      <c r="V137" s="158" t="str">
        <f>IF(t_depenses[[#Headers],[Frais postaux, téléphone, Internet]]=$D137,$F137,"")</f>
        <v/>
      </c>
      <c r="W137" s="158" t="str">
        <f>IF(t_depenses[[#Headers],[Communication]]=$D137,$F137,"")</f>
        <v/>
      </c>
      <c r="X137" s="158" t="str">
        <f>IF(t_depenses[[#Headers],[Formation]]=$D137,$F137,"")</f>
        <v/>
      </c>
      <c r="Y137" s="158" t="str">
        <f>IF(t_depenses[[#Headers],[Déplacements, réception]]=$D137,$F137,"")</f>
        <v/>
      </c>
      <c r="Z137" s="158" t="str">
        <f>IF(t_depenses[[#Headers],[Expo, frais de participation aux salons]]=$D137,$F137,"")</f>
        <v/>
      </c>
      <c r="AA137" s="158" t="str">
        <f>IF(t_depenses[[#Headers],[Retraite complémentaire]]=$D137,$F137,"")</f>
        <v/>
      </c>
      <c r="AB137" s="158" t="str">
        <f>IF(t_depenses[[#Headers],[Cotisations (adhésions)]]=$D137,$F137,"")</f>
        <v/>
      </c>
      <c r="AC137" s="158" t="str">
        <f>IF(t_depenses[[#Headers],[Impôts et taxes]]=$D137,$F137,"")</f>
        <v/>
      </c>
      <c r="AD137" s="158" t="str">
        <f>IF(t_depenses[[#Headers],[Rémunération du dirigeant]]=$D137,$F137,"")</f>
        <v/>
      </c>
      <c r="AE137" s="158" t="str">
        <f>IF(t_depenses[[#Headers],[Charges sociales de l''exploitant (URSSAF, CFE…)]]=$D137,$F137,"")</f>
        <v/>
      </c>
      <c r="AF137" s="145" t="str">
        <f>IF(t_depenses[[#Headers],[Frais bancaires]]=$D137,$F137,"")</f>
        <v/>
      </c>
    </row>
    <row r="138" spans="1:32" s="17" customFormat="1" ht="16">
      <c r="A138" s="101">
        <v>44145</v>
      </c>
      <c r="B138" s="152"/>
      <c r="C138" s="152"/>
      <c r="D138" s="159" t="s">
        <v>15</v>
      </c>
      <c r="E138" s="154"/>
      <c r="F138" s="35">
        <v>298</v>
      </c>
      <c r="G138" s="156"/>
      <c r="H138" s="157">
        <f t="shared" si="7"/>
        <v>298</v>
      </c>
      <c r="I138" s="144" t="str">
        <f t="shared" si="8"/>
        <v/>
      </c>
      <c r="J138" s="158">
        <f>IF(t_depenses[[#Headers],[Matières premières]]=$D138,$F138,"")</f>
        <v>298</v>
      </c>
      <c r="K138" s="158" t="str">
        <f>IF(t_depenses[[#Headers],[Fournitures couture]]=$D138,$F138,"")</f>
        <v/>
      </c>
      <c r="L138" s="158" t="str">
        <f>IF(t_depenses[[#Headers],[Sous-traitance]]=$D138,$F138,"")</f>
        <v/>
      </c>
      <c r="M138" s="158" t="str">
        <f>IF(t_depenses[[#Headers],[Energie : eau, électricité, chauffage]]=$D138,$F138,"")</f>
        <v/>
      </c>
      <c r="N138" s="158" t="str">
        <f>IF(t_depenses[[#Headers],[Mobilier d''expo]]=$D138,$F138,"")</f>
        <v/>
      </c>
      <c r="O138" s="158" t="str">
        <f>IF(t_depenses[[#Headers],[Fournitures, petit outillage]]=$D138,$F138,"")</f>
        <v/>
      </c>
      <c r="P138" s="158" t="str">
        <f>IF(t_depenses[[#Headers],[Fournitures administratives (bureau)]]=$D138,$F138,"")</f>
        <v/>
      </c>
      <c r="Q138" s="158" t="str">
        <f>IF(t_depenses[[#Headers],[Emballage et conditionnement (cartons, étiquettes…)]]=$D138,$F138,"")</f>
        <v/>
      </c>
      <c r="R138" s="158" t="str">
        <f>IF(t_depenses[[#Headers],[Loyers et charges locatives ]]=$D138,$F138,"")</f>
        <v/>
      </c>
      <c r="S138" s="158" t="str">
        <f>IF(t_depenses[[#Headers],[Assurances]]=$D138,$F138,"")</f>
        <v/>
      </c>
      <c r="T138" s="158" t="str">
        <f>IF(t_depenses[[#Headers],[Entretien (locaux, matériels)]]=$D138,$F138,"")</f>
        <v/>
      </c>
      <c r="U138" s="158" t="str">
        <f>IF(t_depenses[[#Headers],[Frais de site Internet]]=$D138,$F138,"")</f>
        <v/>
      </c>
      <c r="V138" s="158" t="str">
        <f>IF(t_depenses[[#Headers],[Frais postaux, téléphone, Internet]]=$D138,$F138,"")</f>
        <v/>
      </c>
      <c r="W138" s="158" t="str">
        <f>IF(t_depenses[[#Headers],[Communication]]=$D138,$F138,"")</f>
        <v/>
      </c>
      <c r="X138" s="158" t="str">
        <f>IF(t_depenses[[#Headers],[Formation]]=$D138,$F138,"")</f>
        <v/>
      </c>
      <c r="Y138" s="158" t="str">
        <f>IF(t_depenses[[#Headers],[Déplacements, réception]]=$D138,$F138,"")</f>
        <v/>
      </c>
      <c r="Z138" s="158" t="str">
        <f>IF(t_depenses[[#Headers],[Expo, frais de participation aux salons]]=$D138,$F138,"")</f>
        <v/>
      </c>
      <c r="AA138" s="158" t="str">
        <f>IF(t_depenses[[#Headers],[Retraite complémentaire]]=$D138,$F138,"")</f>
        <v/>
      </c>
      <c r="AB138" s="158" t="str">
        <f>IF(t_depenses[[#Headers],[Cotisations (adhésions)]]=$D138,$F138,"")</f>
        <v/>
      </c>
      <c r="AC138" s="158" t="str">
        <f>IF(t_depenses[[#Headers],[Impôts et taxes]]=$D138,$F138,"")</f>
        <v/>
      </c>
      <c r="AD138" s="158" t="str">
        <f>IF(t_depenses[[#Headers],[Rémunération du dirigeant]]=$D138,$F138,"")</f>
        <v/>
      </c>
      <c r="AE138" s="158" t="str">
        <f>IF(t_depenses[[#Headers],[Charges sociales de l''exploitant (URSSAF, CFE…)]]=$D138,$F138,"")</f>
        <v/>
      </c>
      <c r="AF138" s="145" t="str">
        <f>IF(t_depenses[[#Headers],[Frais bancaires]]=$D138,$F138,"")</f>
        <v/>
      </c>
    </row>
    <row r="139" spans="1:32" s="17" customFormat="1" ht="16">
      <c r="A139" s="101">
        <v>44159</v>
      </c>
      <c r="B139" s="152"/>
      <c r="C139" s="152"/>
      <c r="D139" s="159" t="s">
        <v>94</v>
      </c>
      <c r="E139" s="154"/>
      <c r="F139" s="35"/>
      <c r="G139" s="156"/>
      <c r="H139" s="157">
        <f t="shared" si="7"/>
        <v>0</v>
      </c>
      <c r="I139" s="144" t="str">
        <f t="shared" si="8"/>
        <v/>
      </c>
      <c r="J139" s="158" t="str">
        <f>IF(t_depenses[[#Headers],[Matières premières]]=$D139,$F139,"")</f>
        <v/>
      </c>
      <c r="K139" s="158">
        <f>IF(t_depenses[[#Headers],[Fournitures couture]]=$D139,$F139,"")</f>
        <v>0</v>
      </c>
      <c r="L139" s="158" t="str">
        <f>IF(t_depenses[[#Headers],[Sous-traitance]]=$D139,$F139,"")</f>
        <v/>
      </c>
      <c r="M139" s="158" t="str">
        <f>IF(t_depenses[[#Headers],[Energie : eau, électricité, chauffage]]=$D139,$F139,"")</f>
        <v/>
      </c>
      <c r="N139" s="158" t="str">
        <f>IF(t_depenses[[#Headers],[Mobilier d''expo]]=$D139,$F139,"")</f>
        <v/>
      </c>
      <c r="O139" s="158" t="str">
        <f>IF(t_depenses[[#Headers],[Fournitures, petit outillage]]=$D139,$F139,"")</f>
        <v/>
      </c>
      <c r="P139" s="158" t="str">
        <f>IF(t_depenses[[#Headers],[Fournitures administratives (bureau)]]=$D139,$F139,"")</f>
        <v/>
      </c>
      <c r="Q139" s="158" t="str">
        <f>IF(t_depenses[[#Headers],[Emballage et conditionnement (cartons, étiquettes…)]]=$D139,$F139,"")</f>
        <v/>
      </c>
      <c r="R139" s="158" t="str">
        <f>IF(t_depenses[[#Headers],[Loyers et charges locatives ]]=$D139,$F139,"")</f>
        <v/>
      </c>
      <c r="S139" s="158" t="str">
        <f>IF(t_depenses[[#Headers],[Assurances]]=$D139,$F139,"")</f>
        <v/>
      </c>
      <c r="T139" s="158" t="str">
        <f>IF(t_depenses[[#Headers],[Entretien (locaux, matériels)]]=$D139,$F139,"")</f>
        <v/>
      </c>
      <c r="U139" s="158" t="str">
        <f>IF(t_depenses[[#Headers],[Frais de site Internet]]=$D139,$F139,"")</f>
        <v/>
      </c>
      <c r="V139" s="158" t="str">
        <f>IF(t_depenses[[#Headers],[Frais postaux, téléphone, Internet]]=$D139,$F139,"")</f>
        <v/>
      </c>
      <c r="W139" s="158" t="str">
        <f>IF(t_depenses[[#Headers],[Communication]]=$D139,$F139,"")</f>
        <v/>
      </c>
      <c r="X139" s="158" t="str">
        <f>IF(t_depenses[[#Headers],[Formation]]=$D139,$F139,"")</f>
        <v/>
      </c>
      <c r="Y139" s="158" t="str">
        <f>IF(t_depenses[[#Headers],[Déplacements, réception]]=$D139,$F139,"")</f>
        <v/>
      </c>
      <c r="Z139" s="158" t="str">
        <f>IF(t_depenses[[#Headers],[Expo, frais de participation aux salons]]=$D139,$F139,"")</f>
        <v/>
      </c>
      <c r="AA139" s="158" t="str">
        <f>IF(t_depenses[[#Headers],[Retraite complémentaire]]=$D139,$F139,"")</f>
        <v/>
      </c>
      <c r="AB139" s="158" t="str">
        <f>IF(t_depenses[[#Headers],[Cotisations (adhésions)]]=$D139,$F139,"")</f>
        <v/>
      </c>
      <c r="AC139" s="158" t="str">
        <f>IF(t_depenses[[#Headers],[Impôts et taxes]]=$D139,$F139,"")</f>
        <v/>
      </c>
      <c r="AD139" s="158" t="str">
        <f>IF(t_depenses[[#Headers],[Rémunération du dirigeant]]=$D139,$F139,"")</f>
        <v/>
      </c>
      <c r="AE139" s="158" t="str">
        <f>IF(t_depenses[[#Headers],[Charges sociales de l''exploitant (URSSAF, CFE…)]]=$D139,$F139,"")</f>
        <v/>
      </c>
      <c r="AF139" s="145" t="str">
        <f>IF(t_depenses[[#Headers],[Frais bancaires]]=$D139,$F139,"")</f>
        <v/>
      </c>
    </row>
    <row r="140" spans="1:32" s="17" customFormat="1" ht="16">
      <c r="A140" s="101">
        <v>44160</v>
      </c>
      <c r="B140" s="152"/>
      <c r="C140" s="152"/>
      <c r="D140" s="160" t="s">
        <v>94</v>
      </c>
      <c r="E140" s="154"/>
      <c r="F140" s="35">
        <v>28</v>
      </c>
      <c r="G140" s="156"/>
      <c r="H140" s="157">
        <f t="shared" si="7"/>
        <v>28</v>
      </c>
      <c r="I140" s="144" t="str">
        <f t="shared" si="8"/>
        <v/>
      </c>
      <c r="J140" s="158" t="str">
        <f>IF(t_depenses[[#Headers],[Matières premières]]=$D140,$F140,"")</f>
        <v/>
      </c>
      <c r="K140" s="158">
        <f>IF(t_depenses[[#Headers],[Fournitures couture]]=$D140,$F140,"")</f>
        <v>28</v>
      </c>
      <c r="L140" s="158" t="str">
        <f>IF(t_depenses[[#Headers],[Sous-traitance]]=$D140,$F140,"")</f>
        <v/>
      </c>
      <c r="M140" s="158" t="str">
        <f>IF(t_depenses[[#Headers],[Energie : eau, électricité, chauffage]]=$D140,$F140,"")</f>
        <v/>
      </c>
      <c r="N140" s="158" t="str">
        <f>IF(t_depenses[[#Headers],[Mobilier d''expo]]=$D140,$F140,"")</f>
        <v/>
      </c>
      <c r="O140" s="158" t="str">
        <f>IF(t_depenses[[#Headers],[Fournitures, petit outillage]]=$D140,$F140,"")</f>
        <v/>
      </c>
      <c r="P140" s="158" t="str">
        <f>IF(t_depenses[[#Headers],[Fournitures administratives (bureau)]]=$D140,$F140,"")</f>
        <v/>
      </c>
      <c r="Q140" s="158" t="str">
        <f>IF(t_depenses[[#Headers],[Emballage et conditionnement (cartons, étiquettes…)]]=$D140,$F140,"")</f>
        <v/>
      </c>
      <c r="R140" s="158" t="str">
        <f>IF(t_depenses[[#Headers],[Loyers et charges locatives ]]=$D140,$F140,"")</f>
        <v/>
      </c>
      <c r="S140" s="158" t="str">
        <f>IF(t_depenses[[#Headers],[Assurances]]=$D140,$F140,"")</f>
        <v/>
      </c>
      <c r="T140" s="158" t="str">
        <f>IF(t_depenses[[#Headers],[Entretien (locaux, matériels)]]=$D140,$F140,"")</f>
        <v/>
      </c>
      <c r="U140" s="158" t="str">
        <f>IF(t_depenses[[#Headers],[Frais de site Internet]]=$D140,$F140,"")</f>
        <v/>
      </c>
      <c r="V140" s="158" t="str">
        <f>IF(t_depenses[[#Headers],[Frais postaux, téléphone, Internet]]=$D140,$F140,"")</f>
        <v/>
      </c>
      <c r="W140" s="158" t="str">
        <f>IF(t_depenses[[#Headers],[Communication]]=$D140,$F140,"")</f>
        <v/>
      </c>
      <c r="X140" s="158" t="str">
        <f>IF(t_depenses[[#Headers],[Formation]]=$D140,$F140,"")</f>
        <v/>
      </c>
      <c r="Y140" s="158" t="str">
        <f>IF(t_depenses[[#Headers],[Déplacements, réception]]=$D140,$F140,"")</f>
        <v/>
      </c>
      <c r="Z140" s="158" t="str">
        <f>IF(t_depenses[[#Headers],[Expo, frais de participation aux salons]]=$D140,$F140,"")</f>
        <v/>
      </c>
      <c r="AA140" s="158" t="str">
        <f>IF(t_depenses[[#Headers],[Retraite complémentaire]]=$D140,$F140,"")</f>
        <v/>
      </c>
      <c r="AB140" s="158" t="str">
        <f>IF(t_depenses[[#Headers],[Cotisations (adhésions)]]=$D140,$F140,"")</f>
        <v/>
      </c>
      <c r="AC140" s="158" t="str">
        <f>IF(t_depenses[[#Headers],[Impôts et taxes]]=$D140,$F140,"")</f>
        <v/>
      </c>
      <c r="AD140" s="158" t="str">
        <f>IF(t_depenses[[#Headers],[Rémunération du dirigeant]]=$D140,$F140,"")</f>
        <v/>
      </c>
      <c r="AE140" s="158" t="str">
        <f>IF(t_depenses[[#Headers],[Charges sociales de l''exploitant (URSSAF, CFE…)]]=$D140,$F140,"")</f>
        <v/>
      </c>
      <c r="AF140" s="145" t="str">
        <f>IF(t_depenses[[#Headers],[Frais bancaires]]=$D140,$F140,"")</f>
        <v/>
      </c>
    </row>
    <row r="141" spans="1:32" s="17" customFormat="1" ht="16">
      <c r="A141" s="101">
        <v>44167</v>
      </c>
      <c r="B141" s="152"/>
      <c r="C141" s="152"/>
      <c r="D141" s="159" t="s">
        <v>103</v>
      </c>
      <c r="E141" s="154"/>
      <c r="F141" s="35"/>
      <c r="G141" s="156"/>
      <c r="H141" s="157">
        <f t="shared" si="7"/>
        <v>0</v>
      </c>
      <c r="I141" s="144" t="str">
        <f t="shared" si="8"/>
        <v/>
      </c>
      <c r="J141" s="158" t="str">
        <f>IF(t_depenses[[#Headers],[Matières premières]]=$D141,$F141,"")</f>
        <v/>
      </c>
      <c r="K141" s="158" t="str">
        <f>IF(t_depenses[[#Headers],[Fournitures couture]]=$D141,$F141,"")</f>
        <v/>
      </c>
      <c r="L141" s="158" t="str">
        <f>IF(t_depenses[[#Headers],[Sous-traitance]]=$D141,$F141,"")</f>
        <v/>
      </c>
      <c r="M141" s="158" t="str">
        <f>IF(t_depenses[[#Headers],[Energie : eau, électricité, chauffage]]=$D141,$F141,"")</f>
        <v/>
      </c>
      <c r="N141" s="158" t="str">
        <f>IF(t_depenses[[#Headers],[Mobilier d''expo]]=$D141,$F141,"")</f>
        <v/>
      </c>
      <c r="O141" s="158" t="str">
        <f>IF(t_depenses[[#Headers],[Fournitures, petit outillage]]=$D141,$F141,"")</f>
        <v/>
      </c>
      <c r="P141" s="158" t="str">
        <f>IF(t_depenses[[#Headers],[Fournitures administratives (bureau)]]=$D141,$F141,"")</f>
        <v/>
      </c>
      <c r="Q141" s="158" t="str">
        <f>IF(t_depenses[[#Headers],[Emballage et conditionnement (cartons, étiquettes…)]]=$D141,$F141,"")</f>
        <v/>
      </c>
      <c r="R141" s="158">
        <f>IF(t_depenses[[#Headers],[Loyers et charges locatives ]]=$D141,$F141,"")</f>
        <v>0</v>
      </c>
      <c r="S141" s="158" t="str">
        <f>IF(t_depenses[[#Headers],[Assurances]]=$D141,$F141,"")</f>
        <v/>
      </c>
      <c r="T141" s="158" t="str">
        <f>IF(t_depenses[[#Headers],[Entretien (locaux, matériels)]]=$D141,$F141,"")</f>
        <v/>
      </c>
      <c r="U141" s="158" t="str">
        <f>IF(t_depenses[[#Headers],[Frais de site Internet]]=$D141,$F141,"")</f>
        <v/>
      </c>
      <c r="V141" s="158" t="str">
        <f>IF(t_depenses[[#Headers],[Frais postaux, téléphone, Internet]]=$D141,$F141,"")</f>
        <v/>
      </c>
      <c r="W141" s="158" t="str">
        <f>IF(t_depenses[[#Headers],[Communication]]=$D141,$F141,"")</f>
        <v/>
      </c>
      <c r="X141" s="158" t="str">
        <f>IF(t_depenses[[#Headers],[Formation]]=$D141,$F141,"")</f>
        <v/>
      </c>
      <c r="Y141" s="158" t="str">
        <f>IF(t_depenses[[#Headers],[Déplacements, réception]]=$D141,$F141,"")</f>
        <v/>
      </c>
      <c r="Z141" s="158" t="str">
        <f>IF(t_depenses[[#Headers],[Expo, frais de participation aux salons]]=$D141,$F141,"")</f>
        <v/>
      </c>
      <c r="AA141" s="158" t="str">
        <f>IF(t_depenses[[#Headers],[Retraite complémentaire]]=$D141,$F141,"")</f>
        <v/>
      </c>
      <c r="AB141" s="158" t="str">
        <f>IF(t_depenses[[#Headers],[Cotisations (adhésions)]]=$D141,$F141,"")</f>
        <v/>
      </c>
      <c r="AC141" s="158" t="str">
        <f>IF(t_depenses[[#Headers],[Impôts et taxes]]=$D141,$F141,"")</f>
        <v/>
      </c>
      <c r="AD141" s="158" t="str">
        <f>IF(t_depenses[[#Headers],[Rémunération du dirigeant]]=$D141,$F141,"")</f>
        <v/>
      </c>
      <c r="AE141" s="158" t="str">
        <f>IF(t_depenses[[#Headers],[Charges sociales de l''exploitant (URSSAF, CFE…)]]=$D141,$F141,"")</f>
        <v/>
      </c>
      <c r="AF141" s="145" t="str">
        <f>IF(t_depenses[[#Headers],[Frais bancaires]]=$D141,$F141,"")</f>
        <v/>
      </c>
    </row>
    <row r="142" spans="1:32" s="17" customFormat="1" ht="16">
      <c r="A142" s="101">
        <v>44168</v>
      </c>
      <c r="B142" s="152"/>
      <c r="C142" s="152"/>
      <c r="D142" s="160" t="s">
        <v>17</v>
      </c>
      <c r="E142" s="154"/>
      <c r="F142" s="35"/>
      <c r="G142" s="156"/>
      <c r="H142" s="157">
        <f t="shared" si="7"/>
        <v>0</v>
      </c>
      <c r="I142" s="144" t="str">
        <f t="shared" si="8"/>
        <v/>
      </c>
      <c r="J142" s="158" t="str">
        <f>IF(t_depenses[[#Headers],[Matières premières]]=$D142,$F142,"")</f>
        <v/>
      </c>
      <c r="K142" s="158" t="str">
        <f>IF(t_depenses[[#Headers],[Fournitures couture]]=$D142,$F142,"")</f>
        <v/>
      </c>
      <c r="L142" s="158" t="str">
        <f>IF(t_depenses[[#Headers],[Sous-traitance]]=$D142,$F142,"")</f>
        <v/>
      </c>
      <c r="M142" s="158" t="str">
        <f>IF(t_depenses[[#Headers],[Energie : eau, électricité, chauffage]]=$D142,$F142,"")</f>
        <v/>
      </c>
      <c r="N142" s="158" t="str">
        <f>IF(t_depenses[[#Headers],[Mobilier d''expo]]=$D142,$F142,"")</f>
        <v/>
      </c>
      <c r="O142" s="158" t="str">
        <f>IF(t_depenses[[#Headers],[Fournitures, petit outillage]]=$D142,$F142,"")</f>
        <v/>
      </c>
      <c r="P142" s="158" t="str">
        <f>IF(t_depenses[[#Headers],[Fournitures administratives (bureau)]]=$D142,$F142,"")</f>
        <v/>
      </c>
      <c r="Q142" s="158" t="str">
        <f>IF(t_depenses[[#Headers],[Emballage et conditionnement (cartons, étiquettes…)]]=$D142,$F142,"")</f>
        <v/>
      </c>
      <c r="R142" s="158" t="str">
        <f>IF(t_depenses[[#Headers],[Loyers et charges locatives ]]=$D142,$F142,"")</f>
        <v/>
      </c>
      <c r="S142" s="158">
        <f>IF(t_depenses[[#Headers],[Assurances]]=$D142,$F142,"")</f>
        <v>0</v>
      </c>
      <c r="T142" s="158" t="str">
        <f>IF(t_depenses[[#Headers],[Entretien (locaux, matériels)]]=$D142,$F142,"")</f>
        <v/>
      </c>
      <c r="U142" s="158" t="str">
        <f>IF(t_depenses[[#Headers],[Frais de site Internet]]=$D142,$F142,"")</f>
        <v/>
      </c>
      <c r="V142" s="158" t="str">
        <f>IF(t_depenses[[#Headers],[Frais postaux, téléphone, Internet]]=$D142,$F142,"")</f>
        <v/>
      </c>
      <c r="W142" s="158" t="str">
        <f>IF(t_depenses[[#Headers],[Communication]]=$D142,$F142,"")</f>
        <v/>
      </c>
      <c r="X142" s="158" t="str">
        <f>IF(t_depenses[[#Headers],[Formation]]=$D142,$F142,"")</f>
        <v/>
      </c>
      <c r="Y142" s="158" t="str">
        <f>IF(t_depenses[[#Headers],[Déplacements, réception]]=$D142,$F142,"")</f>
        <v/>
      </c>
      <c r="Z142" s="158" t="str">
        <f>IF(t_depenses[[#Headers],[Expo, frais de participation aux salons]]=$D142,$F142,"")</f>
        <v/>
      </c>
      <c r="AA142" s="158" t="str">
        <f>IF(t_depenses[[#Headers],[Retraite complémentaire]]=$D142,$F142,"")</f>
        <v/>
      </c>
      <c r="AB142" s="158" t="str">
        <f>IF(t_depenses[[#Headers],[Cotisations (adhésions)]]=$D142,$F142,"")</f>
        <v/>
      </c>
      <c r="AC142" s="158" t="str">
        <f>IF(t_depenses[[#Headers],[Impôts et taxes]]=$D142,$F142,"")</f>
        <v/>
      </c>
      <c r="AD142" s="158" t="str">
        <f>IF(t_depenses[[#Headers],[Rémunération du dirigeant]]=$D142,$F142,"")</f>
        <v/>
      </c>
      <c r="AE142" s="158" t="str">
        <f>IF(t_depenses[[#Headers],[Charges sociales de l''exploitant (URSSAF, CFE…)]]=$D142,$F142,"")</f>
        <v/>
      </c>
      <c r="AF142" s="145" t="str">
        <f>IF(t_depenses[[#Headers],[Frais bancaires]]=$D142,$F142,"")</f>
        <v/>
      </c>
    </row>
    <row r="143" spans="1:32" s="17" customFormat="1" ht="16">
      <c r="A143" s="101">
        <v>44168</v>
      </c>
      <c r="B143" s="152"/>
      <c r="C143" s="152"/>
      <c r="D143" s="160" t="s">
        <v>99</v>
      </c>
      <c r="E143" s="154"/>
      <c r="F143" s="35"/>
      <c r="G143" s="156"/>
      <c r="H143" s="157">
        <f t="shared" si="7"/>
        <v>0</v>
      </c>
      <c r="I143" s="144" t="str">
        <f t="shared" si="8"/>
        <v/>
      </c>
      <c r="J143" s="158" t="str">
        <f>IF(t_depenses[[#Headers],[Matières premières]]=$D143,$F143,"")</f>
        <v/>
      </c>
      <c r="K143" s="158" t="str">
        <f>IF(t_depenses[[#Headers],[Fournitures couture]]=$D143,$F143,"")</f>
        <v/>
      </c>
      <c r="L143" s="158" t="str">
        <f>IF(t_depenses[[#Headers],[Sous-traitance]]=$D143,$F143,"")</f>
        <v/>
      </c>
      <c r="M143" s="158" t="str">
        <f>IF(t_depenses[[#Headers],[Energie : eau, électricité, chauffage]]=$D143,$F143,"")</f>
        <v/>
      </c>
      <c r="N143" s="158">
        <f>IF(t_depenses[[#Headers],[Mobilier d''expo]]=$D143,$F143,"")</f>
        <v>0</v>
      </c>
      <c r="O143" s="158" t="str">
        <f>IF(t_depenses[[#Headers],[Fournitures, petit outillage]]=$D143,$F143,"")</f>
        <v/>
      </c>
      <c r="P143" s="158" t="str">
        <f>IF(t_depenses[[#Headers],[Fournitures administratives (bureau)]]=$D143,$F143,"")</f>
        <v/>
      </c>
      <c r="Q143" s="158" t="str">
        <f>IF(t_depenses[[#Headers],[Emballage et conditionnement (cartons, étiquettes…)]]=$D143,$F143,"")</f>
        <v/>
      </c>
      <c r="R143" s="158" t="str">
        <f>IF(t_depenses[[#Headers],[Loyers et charges locatives ]]=$D143,$F143,"")</f>
        <v/>
      </c>
      <c r="S143" s="158" t="str">
        <f>IF(t_depenses[[#Headers],[Assurances]]=$D143,$F143,"")</f>
        <v/>
      </c>
      <c r="T143" s="158" t="str">
        <f>IF(t_depenses[[#Headers],[Entretien (locaux, matériels)]]=$D143,$F143,"")</f>
        <v/>
      </c>
      <c r="U143" s="158" t="str">
        <f>IF(t_depenses[[#Headers],[Frais de site Internet]]=$D143,$F143,"")</f>
        <v/>
      </c>
      <c r="V143" s="158" t="str">
        <f>IF(t_depenses[[#Headers],[Frais postaux, téléphone, Internet]]=$D143,$F143,"")</f>
        <v/>
      </c>
      <c r="W143" s="158" t="str">
        <f>IF(t_depenses[[#Headers],[Communication]]=$D143,$F143,"")</f>
        <v/>
      </c>
      <c r="X143" s="158" t="str">
        <f>IF(t_depenses[[#Headers],[Formation]]=$D143,$F143,"")</f>
        <v/>
      </c>
      <c r="Y143" s="158" t="str">
        <f>IF(t_depenses[[#Headers],[Déplacements, réception]]=$D143,$F143,"")</f>
        <v/>
      </c>
      <c r="Z143" s="158" t="str">
        <f>IF(t_depenses[[#Headers],[Expo, frais de participation aux salons]]=$D143,$F143,"")</f>
        <v/>
      </c>
      <c r="AA143" s="158" t="str">
        <f>IF(t_depenses[[#Headers],[Retraite complémentaire]]=$D143,$F143,"")</f>
        <v/>
      </c>
      <c r="AB143" s="158" t="str">
        <f>IF(t_depenses[[#Headers],[Cotisations (adhésions)]]=$D143,$F143,"")</f>
        <v/>
      </c>
      <c r="AC143" s="158" t="str">
        <f>IF(t_depenses[[#Headers],[Impôts et taxes]]=$D143,$F143,"")</f>
        <v/>
      </c>
      <c r="AD143" s="158" t="str">
        <f>IF(t_depenses[[#Headers],[Rémunération du dirigeant]]=$D143,$F143,"")</f>
        <v/>
      </c>
      <c r="AE143" s="158" t="str">
        <f>IF(t_depenses[[#Headers],[Charges sociales de l''exploitant (URSSAF, CFE…)]]=$D143,$F143,"")</f>
        <v/>
      </c>
      <c r="AF143" s="145" t="str">
        <f>IF(t_depenses[[#Headers],[Frais bancaires]]=$D143,$F143,"")</f>
        <v/>
      </c>
    </row>
    <row r="144" spans="1:32" s="17" customFormat="1" ht="16">
      <c r="A144" s="101">
        <v>44169</v>
      </c>
      <c r="B144" s="152"/>
      <c r="C144" s="152"/>
      <c r="D144" s="160" t="s">
        <v>16</v>
      </c>
      <c r="E144" s="154"/>
      <c r="F144" s="35"/>
      <c r="G144" s="156"/>
      <c r="H144" s="157">
        <f t="shared" si="7"/>
        <v>0</v>
      </c>
      <c r="I144" s="144" t="str">
        <f t="shared" si="8"/>
        <v/>
      </c>
      <c r="J144" s="158" t="str">
        <f>IF(t_depenses[[#Headers],[Matières premières]]=$D144,$F144,"")</f>
        <v/>
      </c>
      <c r="K144" s="158" t="str">
        <f>IF(t_depenses[[#Headers],[Fournitures couture]]=$D144,$F144,"")</f>
        <v/>
      </c>
      <c r="L144" s="158" t="str">
        <f>IF(t_depenses[[#Headers],[Sous-traitance]]=$D144,$F144,"")</f>
        <v/>
      </c>
      <c r="M144" s="158">
        <f>IF(t_depenses[[#Headers],[Energie : eau, électricité, chauffage]]=$D144,$F144,"")</f>
        <v>0</v>
      </c>
      <c r="N144" s="158" t="str">
        <f>IF(t_depenses[[#Headers],[Mobilier d''expo]]=$D144,$F144,"")</f>
        <v/>
      </c>
      <c r="O144" s="158" t="str">
        <f>IF(t_depenses[[#Headers],[Fournitures, petit outillage]]=$D144,$F144,"")</f>
        <v/>
      </c>
      <c r="P144" s="158" t="str">
        <f>IF(t_depenses[[#Headers],[Fournitures administratives (bureau)]]=$D144,$F144,"")</f>
        <v/>
      </c>
      <c r="Q144" s="158" t="str">
        <f>IF(t_depenses[[#Headers],[Emballage et conditionnement (cartons, étiquettes…)]]=$D144,$F144,"")</f>
        <v/>
      </c>
      <c r="R144" s="158" t="str">
        <f>IF(t_depenses[[#Headers],[Loyers et charges locatives ]]=$D144,$F144,"")</f>
        <v/>
      </c>
      <c r="S144" s="158" t="str">
        <f>IF(t_depenses[[#Headers],[Assurances]]=$D144,$F144,"")</f>
        <v/>
      </c>
      <c r="T144" s="158" t="str">
        <f>IF(t_depenses[[#Headers],[Entretien (locaux, matériels)]]=$D144,$F144,"")</f>
        <v/>
      </c>
      <c r="U144" s="158" t="str">
        <f>IF(t_depenses[[#Headers],[Frais de site Internet]]=$D144,$F144,"")</f>
        <v/>
      </c>
      <c r="V144" s="158" t="str">
        <f>IF(t_depenses[[#Headers],[Frais postaux, téléphone, Internet]]=$D144,$F144,"")</f>
        <v/>
      </c>
      <c r="W144" s="158" t="str">
        <f>IF(t_depenses[[#Headers],[Communication]]=$D144,$F144,"")</f>
        <v/>
      </c>
      <c r="X144" s="158" t="str">
        <f>IF(t_depenses[[#Headers],[Formation]]=$D144,$F144,"")</f>
        <v/>
      </c>
      <c r="Y144" s="158" t="str">
        <f>IF(t_depenses[[#Headers],[Déplacements, réception]]=$D144,$F144,"")</f>
        <v/>
      </c>
      <c r="Z144" s="158" t="str">
        <f>IF(t_depenses[[#Headers],[Expo, frais de participation aux salons]]=$D144,$F144,"")</f>
        <v/>
      </c>
      <c r="AA144" s="158" t="str">
        <f>IF(t_depenses[[#Headers],[Retraite complémentaire]]=$D144,$F144,"")</f>
        <v/>
      </c>
      <c r="AB144" s="158" t="str">
        <f>IF(t_depenses[[#Headers],[Cotisations (adhésions)]]=$D144,$F144,"")</f>
        <v/>
      </c>
      <c r="AC144" s="158" t="str">
        <f>IF(t_depenses[[#Headers],[Impôts et taxes]]=$D144,$F144,"")</f>
        <v/>
      </c>
      <c r="AD144" s="158" t="str">
        <f>IF(t_depenses[[#Headers],[Rémunération du dirigeant]]=$D144,$F144,"")</f>
        <v/>
      </c>
      <c r="AE144" s="158" t="str">
        <f>IF(t_depenses[[#Headers],[Charges sociales de l''exploitant (URSSAF, CFE…)]]=$D144,$F144,"")</f>
        <v/>
      </c>
      <c r="AF144" s="145" t="str">
        <f>IF(t_depenses[[#Headers],[Frais bancaires]]=$D144,$F144,"")</f>
        <v/>
      </c>
    </row>
    <row r="145" spans="1:32" s="17" customFormat="1" ht="16">
      <c r="A145" s="101">
        <v>44169</v>
      </c>
      <c r="B145" s="152"/>
      <c r="C145" s="152"/>
      <c r="D145" s="160" t="s">
        <v>103</v>
      </c>
      <c r="E145" s="154"/>
      <c r="F145" s="35"/>
      <c r="G145" s="156"/>
      <c r="H145" s="157">
        <f t="shared" si="7"/>
        <v>0</v>
      </c>
      <c r="I145" s="144" t="str">
        <f t="shared" si="8"/>
        <v/>
      </c>
      <c r="J145" s="158" t="str">
        <f>IF(t_depenses[[#Headers],[Matières premières]]=$D145,$F145,"")</f>
        <v/>
      </c>
      <c r="K145" s="158" t="str">
        <f>IF(t_depenses[[#Headers],[Fournitures couture]]=$D145,$F145,"")</f>
        <v/>
      </c>
      <c r="L145" s="158" t="str">
        <f>IF(t_depenses[[#Headers],[Sous-traitance]]=$D145,$F145,"")</f>
        <v/>
      </c>
      <c r="M145" s="158" t="str">
        <f>IF(t_depenses[[#Headers],[Energie : eau, électricité, chauffage]]=$D145,$F145,"")</f>
        <v/>
      </c>
      <c r="N145" s="158" t="str">
        <f>IF(t_depenses[[#Headers],[Mobilier d''expo]]=$D145,$F145,"")</f>
        <v/>
      </c>
      <c r="O145" s="158" t="str">
        <f>IF(t_depenses[[#Headers],[Fournitures, petit outillage]]=$D145,$F145,"")</f>
        <v/>
      </c>
      <c r="P145" s="158" t="str">
        <f>IF(t_depenses[[#Headers],[Fournitures administratives (bureau)]]=$D145,$F145,"")</f>
        <v/>
      </c>
      <c r="Q145" s="158" t="str">
        <f>IF(t_depenses[[#Headers],[Emballage et conditionnement (cartons, étiquettes…)]]=$D145,$F145,"")</f>
        <v/>
      </c>
      <c r="R145" s="158">
        <f>IF(t_depenses[[#Headers],[Loyers et charges locatives ]]=$D145,$F145,"")</f>
        <v>0</v>
      </c>
      <c r="S145" s="158" t="str">
        <f>IF(t_depenses[[#Headers],[Assurances]]=$D145,$F145,"")</f>
        <v/>
      </c>
      <c r="T145" s="158" t="str">
        <f>IF(t_depenses[[#Headers],[Entretien (locaux, matériels)]]=$D145,$F145,"")</f>
        <v/>
      </c>
      <c r="U145" s="158" t="str">
        <f>IF(t_depenses[[#Headers],[Frais de site Internet]]=$D145,$F145,"")</f>
        <v/>
      </c>
      <c r="V145" s="158" t="str">
        <f>IF(t_depenses[[#Headers],[Frais postaux, téléphone, Internet]]=$D145,$F145,"")</f>
        <v/>
      </c>
      <c r="W145" s="158" t="str">
        <f>IF(t_depenses[[#Headers],[Communication]]=$D145,$F145,"")</f>
        <v/>
      </c>
      <c r="X145" s="158" t="str">
        <f>IF(t_depenses[[#Headers],[Formation]]=$D145,$F145,"")</f>
        <v/>
      </c>
      <c r="Y145" s="158" t="str">
        <f>IF(t_depenses[[#Headers],[Déplacements, réception]]=$D145,$F145,"")</f>
        <v/>
      </c>
      <c r="Z145" s="158" t="str">
        <f>IF(t_depenses[[#Headers],[Expo, frais de participation aux salons]]=$D145,$F145,"")</f>
        <v/>
      </c>
      <c r="AA145" s="158" t="str">
        <f>IF(t_depenses[[#Headers],[Retraite complémentaire]]=$D145,$F145,"")</f>
        <v/>
      </c>
      <c r="AB145" s="158" t="str">
        <f>IF(t_depenses[[#Headers],[Cotisations (adhésions)]]=$D145,$F145,"")</f>
        <v/>
      </c>
      <c r="AC145" s="158" t="str">
        <f>IF(t_depenses[[#Headers],[Impôts et taxes]]=$D145,$F145,"")</f>
        <v/>
      </c>
      <c r="AD145" s="158" t="str">
        <f>IF(t_depenses[[#Headers],[Rémunération du dirigeant]]=$D145,$F145,"")</f>
        <v/>
      </c>
      <c r="AE145" s="158" t="str">
        <f>IF(t_depenses[[#Headers],[Charges sociales de l''exploitant (URSSAF, CFE…)]]=$D145,$F145,"")</f>
        <v/>
      </c>
      <c r="AF145" s="145" t="str">
        <f>IF(t_depenses[[#Headers],[Frais bancaires]]=$D145,$F145,"")</f>
        <v/>
      </c>
    </row>
    <row r="146" spans="1:32" s="17" customFormat="1" ht="16">
      <c r="A146" s="101">
        <v>44170</v>
      </c>
      <c r="B146" s="152"/>
      <c r="C146" s="152"/>
      <c r="D146" s="160" t="s">
        <v>94</v>
      </c>
      <c r="E146" s="154"/>
      <c r="F146" s="35"/>
      <c r="G146" s="156"/>
      <c r="H146" s="157">
        <f t="shared" si="7"/>
        <v>0</v>
      </c>
      <c r="I146" s="144" t="str">
        <f t="shared" si="8"/>
        <v/>
      </c>
      <c r="J146" s="158" t="str">
        <f>IF(t_depenses[[#Headers],[Matières premières]]=$D146,$F146,"")</f>
        <v/>
      </c>
      <c r="K146" s="158">
        <f>IF(t_depenses[[#Headers],[Fournitures couture]]=$D146,$F146,"")</f>
        <v>0</v>
      </c>
      <c r="L146" s="158" t="str">
        <f>IF(t_depenses[[#Headers],[Sous-traitance]]=$D146,$F146,"")</f>
        <v/>
      </c>
      <c r="M146" s="158" t="str">
        <f>IF(t_depenses[[#Headers],[Energie : eau, électricité, chauffage]]=$D146,$F146,"")</f>
        <v/>
      </c>
      <c r="N146" s="158" t="str">
        <f>IF(t_depenses[[#Headers],[Mobilier d''expo]]=$D146,$F146,"")</f>
        <v/>
      </c>
      <c r="O146" s="158" t="str">
        <f>IF(t_depenses[[#Headers],[Fournitures, petit outillage]]=$D146,$F146,"")</f>
        <v/>
      </c>
      <c r="P146" s="158" t="str">
        <f>IF(t_depenses[[#Headers],[Fournitures administratives (bureau)]]=$D146,$F146,"")</f>
        <v/>
      </c>
      <c r="Q146" s="158" t="str">
        <f>IF(t_depenses[[#Headers],[Emballage et conditionnement (cartons, étiquettes…)]]=$D146,$F146,"")</f>
        <v/>
      </c>
      <c r="R146" s="158" t="str">
        <f>IF(t_depenses[[#Headers],[Loyers et charges locatives ]]=$D146,$F146,"")</f>
        <v/>
      </c>
      <c r="S146" s="158" t="str">
        <f>IF(t_depenses[[#Headers],[Assurances]]=$D146,$F146,"")</f>
        <v/>
      </c>
      <c r="T146" s="158" t="str">
        <f>IF(t_depenses[[#Headers],[Entretien (locaux, matériels)]]=$D146,$F146,"")</f>
        <v/>
      </c>
      <c r="U146" s="158" t="str">
        <f>IF(t_depenses[[#Headers],[Frais de site Internet]]=$D146,$F146,"")</f>
        <v/>
      </c>
      <c r="V146" s="158" t="str">
        <f>IF(t_depenses[[#Headers],[Frais postaux, téléphone, Internet]]=$D146,$F146,"")</f>
        <v/>
      </c>
      <c r="W146" s="158" t="str">
        <f>IF(t_depenses[[#Headers],[Communication]]=$D146,$F146,"")</f>
        <v/>
      </c>
      <c r="X146" s="158" t="str">
        <f>IF(t_depenses[[#Headers],[Formation]]=$D146,$F146,"")</f>
        <v/>
      </c>
      <c r="Y146" s="158" t="str">
        <f>IF(t_depenses[[#Headers],[Déplacements, réception]]=$D146,$F146,"")</f>
        <v/>
      </c>
      <c r="Z146" s="158" t="str">
        <f>IF(t_depenses[[#Headers],[Expo, frais de participation aux salons]]=$D146,$F146,"")</f>
        <v/>
      </c>
      <c r="AA146" s="158" t="str">
        <f>IF(t_depenses[[#Headers],[Retraite complémentaire]]=$D146,$F146,"")</f>
        <v/>
      </c>
      <c r="AB146" s="158" t="str">
        <f>IF(t_depenses[[#Headers],[Cotisations (adhésions)]]=$D146,$F146,"")</f>
        <v/>
      </c>
      <c r="AC146" s="158" t="str">
        <f>IF(t_depenses[[#Headers],[Impôts et taxes]]=$D146,$F146,"")</f>
        <v/>
      </c>
      <c r="AD146" s="158" t="str">
        <f>IF(t_depenses[[#Headers],[Rémunération du dirigeant]]=$D146,$F146,"")</f>
        <v/>
      </c>
      <c r="AE146" s="158" t="str">
        <f>IF(t_depenses[[#Headers],[Charges sociales de l''exploitant (URSSAF, CFE…)]]=$D146,$F146,"")</f>
        <v/>
      </c>
      <c r="AF146" s="145" t="str">
        <f>IF(t_depenses[[#Headers],[Frais bancaires]]=$D146,$F146,"")</f>
        <v/>
      </c>
    </row>
    <row r="147" spans="1:32" s="17" customFormat="1" ht="16">
      <c r="A147" s="101">
        <v>44170</v>
      </c>
      <c r="B147" s="152"/>
      <c r="C147" s="152"/>
      <c r="D147" s="160" t="s">
        <v>106</v>
      </c>
      <c r="E147" s="154"/>
      <c r="F147" s="35"/>
      <c r="G147" s="156"/>
      <c r="H147" s="157">
        <f t="shared" si="7"/>
        <v>0</v>
      </c>
      <c r="I147" s="144" t="str">
        <f t="shared" si="8"/>
        <v/>
      </c>
      <c r="J147" s="158" t="str">
        <f>IF(t_depenses[[#Headers],[Matières premières]]=$D147,$F147,"")</f>
        <v/>
      </c>
      <c r="K147" s="158" t="str">
        <f>IF(t_depenses[[#Headers],[Fournitures couture]]=$D147,$F147,"")</f>
        <v/>
      </c>
      <c r="L147" s="158" t="str">
        <f>IF(t_depenses[[#Headers],[Sous-traitance]]=$D147,$F147,"")</f>
        <v/>
      </c>
      <c r="M147" s="158" t="str">
        <f>IF(t_depenses[[#Headers],[Energie : eau, électricité, chauffage]]=$D147,$F147,"")</f>
        <v/>
      </c>
      <c r="N147" s="158" t="str">
        <f>IF(t_depenses[[#Headers],[Mobilier d''expo]]=$D147,$F147,"")</f>
        <v/>
      </c>
      <c r="O147" s="158" t="str">
        <f>IF(t_depenses[[#Headers],[Fournitures, petit outillage]]=$D147,$F147,"")</f>
        <v/>
      </c>
      <c r="P147" s="158" t="str">
        <f>IF(t_depenses[[#Headers],[Fournitures administratives (bureau)]]=$D147,$F147,"")</f>
        <v/>
      </c>
      <c r="Q147" s="158" t="str">
        <f>IF(t_depenses[[#Headers],[Emballage et conditionnement (cartons, étiquettes…)]]=$D147,$F147,"")</f>
        <v/>
      </c>
      <c r="R147" s="158" t="str">
        <f>IF(t_depenses[[#Headers],[Loyers et charges locatives ]]=$D147,$F147,"")</f>
        <v/>
      </c>
      <c r="S147" s="158" t="str">
        <f>IF(t_depenses[[#Headers],[Assurances]]=$D147,$F147,"")</f>
        <v/>
      </c>
      <c r="T147" s="158" t="str">
        <f>IF(t_depenses[[#Headers],[Entretien (locaux, matériels)]]=$D147,$F147,"")</f>
        <v/>
      </c>
      <c r="U147" s="158" t="str">
        <f>IF(t_depenses[[#Headers],[Frais de site Internet]]=$D147,$F147,"")</f>
        <v/>
      </c>
      <c r="V147" s="158" t="str">
        <f>IF(t_depenses[[#Headers],[Frais postaux, téléphone, Internet]]=$D147,$F147,"")</f>
        <v/>
      </c>
      <c r="W147" s="158" t="str">
        <f>IF(t_depenses[[#Headers],[Communication]]=$D147,$F147,"")</f>
        <v/>
      </c>
      <c r="X147" s="158" t="str">
        <f>IF(t_depenses[[#Headers],[Formation]]=$D147,$F147,"")</f>
        <v/>
      </c>
      <c r="Y147" s="158" t="str">
        <f>IF(t_depenses[[#Headers],[Déplacements, réception]]=$D147,$F147,"")</f>
        <v/>
      </c>
      <c r="Z147" s="158">
        <f>IF(t_depenses[[#Headers],[Expo, frais de participation aux salons]]=$D147,$F147,"")</f>
        <v>0</v>
      </c>
      <c r="AA147" s="158" t="str">
        <f>IF(t_depenses[[#Headers],[Retraite complémentaire]]=$D147,$F147,"")</f>
        <v/>
      </c>
      <c r="AB147" s="158" t="str">
        <f>IF(t_depenses[[#Headers],[Cotisations (adhésions)]]=$D147,$F147,"")</f>
        <v/>
      </c>
      <c r="AC147" s="158" t="str">
        <f>IF(t_depenses[[#Headers],[Impôts et taxes]]=$D147,$F147,"")</f>
        <v/>
      </c>
      <c r="AD147" s="158" t="str">
        <f>IF(t_depenses[[#Headers],[Rémunération du dirigeant]]=$D147,$F147,"")</f>
        <v/>
      </c>
      <c r="AE147" s="158" t="str">
        <f>IF(t_depenses[[#Headers],[Charges sociales de l''exploitant (URSSAF, CFE…)]]=$D147,$F147,"")</f>
        <v/>
      </c>
      <c r="AF147" s="145" t="str">
        <f>IF(t_depenses[[#Headers],[Frais bancaires]]=$D147,$F147,"")</f>
        <v/>
      </c>
    </row>
    <row r="148" spans="1:32" s="17" customFormat="1" ht="16">
      <c r="A148" s="101">
        <v>44170</v>
      </c>
      <c r="B148" s="152"/>
      <c r="C148" s="152"/>
      <c r="D148" s="160" t="s">
        <v>19</v>
      </c>
      <c r="E148" s="154"/>
      <c r="F148" s="35"/>
      <c r="G148" s="156"/>
      <c r="H148" s="157">
        <f t="shared" si="7"/>
        <v>0</v>
      </c>
      <c r="I148" s="144" t="str">
        <f t="shared" si="8"/>
        <v/>
      </c>
      <c r="J148" s="158" t="str">
        <f>IF(t_depenses[[#Headers],[Matières premières]]=$D148,$F148,"")</f>
        <v/>
      </c>
      <c r="K148" s="158" t="str">
        <f>IF(t_depenses[[#Headers],[Fournitures couture]]=$D148,$F148,"")</f>
        <v/>
      </c>
      <c r="L148" s="158" t="str">
        <f>IF(t_depenses[[#Headers],[Sous-traitance]]=$D148,$F148,"")</f>
        <v/>
      </c>
      <c r="M148" s="158" t="str">
        <f>IF(t_depenses[[#Headers],[Energie : eau, électricité, chauffage]]=$D148,$F148,"")</f>
        <v/>
      </c>
      <c r="N148" s="158" t="str">
        <f>IF(t_depenses[[#Headers],[Mobilier d''expo]]=$D148,$F148,"")</f>
        <v/>
      </c>
      <c r="O148" s="158" t="str">
        <f>IF(t_depenses[[#Headers],[Fournitures, petit outillage]]=$D148,$F148,"")</f>
        <v/>
      </c>
      <c r="P148" s="158" t="str">
        <f>IF(t_depenses[[#Headers],[Fournitures administratives (bureau)]]=$D148,$F148,"")</f>
        <v/>
      </c>
      <c r="Q148" s="158" t="str">
        <f>IF(t_depenses[[#Headers],[Emballage et conditionnement (cartons, étiquettes…)]]=$D148,$F148,"")</f>
        <v/>
      </c>
      <c r="R148" s="158" t="str">
        <f>IF(t_depenses[[#Headers],[Loyers et charges locatives ]]=$D148,$F148,"")</f>
        <v/>
      </c>
      <c r="S148" s="158" t="str">
        <f>IF(t_depenses[[#Headers],[Assurances]]=$D148,$F148,"")</f>
        <v/>
      </c>
      <c r="T148" s="158" t="str">
        <f>IF(t_depenses[[#Headers],[Entretien (locaux, matériels)]]=$D148,$F148,"")</f>
        <v/>
      </c>
      <c r="U148" s="158" t="str">
        <f>IF(t_depenses[[#Headers],[Frais de site Internet]]=$D148,$F148,"")</f>
        <v/>
      </c>
      <c r="V148" s="158" t="str">
        <f>IF(t_depenses[[#Headers],[Frais postaux, téléphone, Internet]]=$D148,$F148,"")</f>
        <v/>
      </c>
      <c r="W148" s="158" t="str">
        <f>IF(t_depenses[[#Headers],[Communication]]=$D148,$F148,"")</f>
        <v/>
      </c>
      <c r="X148" s="158">
        <f>IF(t_depenses[[#Headers],[Formation]]=$D148,$F148,"")</f>
        <v>0</v>
      </c>
      <c r="Y148" s="158" t="str">
        <f>IF(t_depenses[[#Headers],[Déplacements, réception]]=$D148,$F148,"")</f>
        <v/>
      </c>
      <c r="Z148" s="158" t="str">
        <f>IF(t_depenses[[#Headers],[Expo, frais de participation aux salons]]=$D148,$F148,"")</f>
        <v/>
      </c>
      <c r="AA148" s="158" t="str">
        <f>IF(t_depenses[[#Headers],[Retraite complémentaire]]=$D148,$F148,"")</f>
        <v/>
      </c>
      <c r="AB148" s="158" t="str">
        <f>IF(t_depenses[[#Headers],[Cotisations (adhésions)]]=$D148,$F148,"")</f>
        <v/>
      </c>
      <c r="AC148" s="158" t="str">
        <f>IF(t_depenses[[#Headers],[Impôts et taxes]]=$D148,$F148,"")</f>
        <v/>
      </c>
      <c r="AD148" s="158" t="str">
        <f>IF(t_depenses[[#Headers],[Rémunération du dirigeant]]=$D148,$F148,"")</f>
        <v/>
      </c>
      <c r="AE148" s="158" t="str">
        <f>IF(t_depenses[[#Headers],[Charges sociales de l''exploitant (URSSAF, CFE…)]]=$D148,$F148,"")</f>
        <v/>
      </c>
      <c r="AF148" s="145" t="str">
        <f>IF(t_depenses[[#Headers],[Frais bancaires]]=$D148,$F148,"")</f>
        <v/>
      </c>
    </row>
    <row r="149" spans="1:32" s="17" customFormat="1" ht="16">
      <c r="A149" s="101">
        <v>44170</v>
      </c>
      <c r="B149" s="152"/>
      <c r="C149" s="152"/>
      <c r="D149" s="159" t="s">
        <v>15</v>
      </c>
      <c r="E149" s="154"/>
      <c r="F149" s="35"/>
      <c r="G149" s="156"/>
      <c r="H149" s="157">
        <f t="shared" si="7"/>
        <v>0</v>
      </c>
      <c r="I149" s="144" t="str">
        <f t="shared" si="8"/>
        <v/>
      </c>
      <c r="J149" s="158">
        <f>IF(t_depenses[[#Headers],[Matières premières]]=$D149,$F149,"")</f>
        <v>0</v>
      </c>
      <c r="K149" s="158" t="str">
        <f>IF(t_depenses[[#Headers],[Fournitures couture]]=$D149,$F149,"")</f>
        <v/>
      </c>
      <c r="L149" s="158" t="str">
        <f>IF(t_depenses[[#Headers],[Sous-traitance]]=$D149,$F149,"")</f>
        <v/>
      </c>
      <c r="M149" s="158" t="str">
        <f>IF(t_depenses[[#Headers],[Energie : eau, électricité, chauffage]]=$D149,$F149,"")</f>
        <v/>
      </c>
      <c r="N149" s="158" t="str">
        <f>IF(t_depenses[[#Headers],[Mobilier d''expo]]=$D149,$F149,"")</f>
        <v/>
      </c>
      <c r="O149" s="158" t="str">
        <f>IF(t_depenses[[#Headers],[Fournitures, petit outillage]]=$D149,$F149,"")</f>
        <v/>
      </c>
      <c r="P149" s="158" t="str">
        <f>IF(t_depenses[[#Headers],[Fournitures administratives (bureau)]]=$D149,$F149,"")</f>
        <v/>
      </c>
      <c r="Q149" s="158" t="str">
        <f>IF(t_depenses[[#Headers],[Emballage et conditionnement (cartons, étiquettes…)]]=$D149,$F149,"")</f>
        <v/>
      </c>
      <c r="R149" s="158" t="str">
        <f>IF(t_depenses[[#Headers],[Loyers et charges locatives ]]=$D149,$F149,"")</f>
        <v/>
      </c>
      <c r="S149" s="158" t="str">
        <f>IF(t_depenses[[#Headers],[Assurances]]=$D149,$F149,"")</f>
        <v/>
      </c>
      <c r="T149" s="158" t="str">
        <f>IF(t_depenses[[#Headers],[Entretien (locaux, matériels)]]=$D149,$F149,"")</f>
        <v/>
      </c>
      <c r="U149" s="158" t="str">
        <f>IF(t_depenses[[#Headers],[Frais de site Internet]]=$D149,$F149,"")</f>
        <v/>
      </c>
      <c r="V149" s="158" t="str">
        <f>IF(t_depenses[[#Headers],[Frais postaux, téléphone, Internet]]=$D149,$F149,"")</f>
        <v/>
      </c>
      <c r="W149" s="158" t="str">
        <f>IF(t_depenses[[#Headers],[Communication]]=$D149,$F149,"")</f>
        <v/>
      </c>
      <c r="X149" s="158" t="str">
        <f>IF(t_depenses[[#Headers],[Formation]]=$D149,$F149,"")</f>
        <v/>
      </c>
      <c r="Y149" s="158" t="str">
        <f>IF(t_depenses[[#Headers],[Déplacements, réception]]=$D149,$F149,"")</f>
        <v/>
      </c>
      <c r="Z149" s="158" t="str">
        <f>IF(t_depenses[[#Headers],[Expo, frais de participation aux salons]]=$D149,$F149,"")</f>
        <v/>
      </c>
      <c r="AA149" s="158" t="str">
        <f>IF(t_depenses[[#Headers],[Retraite complémentaire]]=$D149,$F149,"")</f>
        <v/>
      </c>
      <c r="AB149" s="158" t="str">
        <f>IF(t_depenses[[#Headers],[Cotisations (adhésions)]]=$D149,$F149,"")</f>
        <v/>
      </c>
      <c r="AC149" s="158" t="str">
        <f>IF(t_depenses[[#Headers],[Impôts et taxes]]=$D149,$F149,"")</f>
        <v/>
      </c>
      <c r="AD149" s="158" t="str">
        <f>IF(t_depenses[[#Headers],[Rémunération du dirigeant]]=$D149,$F149,"")</f>
        <v/>
      </c>
      <c r="AE149" s="158" t="str">
        <f>IF(t_depenses[[#Headers],[Charges sociales de l''exploitant (URSSAF, CFE…)]]=$D149,$F149,"")</f>
        <v/>
      </c>
      <c r="AF149" s="145" t="str">
        <f>IF(t_depenses[[#Headers],[Frais bancaires]]=$D149,$F149,"")</f>
        <v/>
      </c>
    </row>
    <row r="150" spans="1:32" s="17" customFormat="1" ht="16">
      <c r="A150" s="101">
        <v>44171</v>
      </c>
      <c r="B150" s="152"/>
      <c r="C150" s="152"/>
      <c r="D150" s="159" t="s">
        <v>94</v>
      </c>
      <c r="E150" s="154"/>
      <c r="F150" s="35">
        <v>79</v>
      </c>
      <c r="G150" s="156"/>
      <c r="H150" s="157">
        <f t="shared" si="7"/>
        <v>79</v>
      </c>
      <c r="I150" s="144" t="str">
        <f t="shared" si="8"/>
        <v/>
      </c>
      <c r="J150" s="158" t="str">
        <f>IF(t_depenses[[#Headers],[Matières premières]]=$D150,$F150,"")</f>
        <v/>
      </c>
      <c r="K150" s="158">
        <f>IF(t_depenses[[#Headers],[Fournitures couture]]=$D150,$F150,"")</f>
        <v>79</v>
      </c>
      <c r="L150" s="158" t="str">
        <f>IF(t_depenses[[#Headers],[Sous-traitance]]=$D150,$F150,"")</f>
        <v/>
      </c>
      <c r="M150" s="158" t="str">
        <f>IF(t_depenses[[#Headers],[Energie : eau, électricité, chauffage]]=$D150,$F150,"")</f>
        <v/>
      </c>
      <c r="N150" s="158" t="str">
        <f>IF(t_depenses[[#Headers],[Mobilier d''expo]]=$D150,$F150,"")</f>
        <v/>
      </c>
      <c r="O150" s="158" t="str">
        <f>IF(t_depenses[[#Headers],[Fournitures, petit outillage]]=$D150,$F150,"")</f>
        <v/>
      </c>
      <c r="P150" s="158" t="str">
        <f>IF(t_depenses[[#Headers],[Fournitures administratives (bureau)]]=$D150,$F150,"")</f>
        <v/>
      </c>
      <c r="Q150" s="158" t="str">
        <f>IF(t_depenses[[#Headers],[Emballage et conditionnement (cartons, étiquettes…)]]=$D150,$F150,"")</f>
        <v/>
      </c>
      <c r="R150" s="158" t="str">
        <f>IF(t_depenses[[#Headers],[Loyers et charges locatives ]]=$D150,$F150,"")</f>
        <v/>
      </c>
      <c r="S150" s="158" t="str">
        <f>IF(t_depenses[[#Headers],[Assurances]]=$D150,$F150,"")</f>
        <v/>
      </c>
      <c r="T150" s="158" t="str">
        <f>IF(t_depenses[[#Headers],[Entretien (locaux, matériels)]]=$D150,$F150,"")</f>
        <v/>
      </c>
      <c r="U150" s="158" t="str">
        <f>IF(t_depenses[[#Headers],[Frais de site Internet]]=$D150,$F150,"")</f>
        <v/>
      </c>
      <c r="V150" s="158" t="str">
        <f>IF(t_depenses[[#Headers],[Frais postaux, téléphone, Internet]]=$D150,$F150,"")</f>
        <v/>
      </c>
      <c r="W150" s="158" t="str">
        <f>IF(t_depenses[[#Headers],[Communication]]=$D150,$F150,"")</f>
        <v/>
      </c>
      <c r="X150" s="158" t="str">
        <f>IF(t_depenses[[#Headers],[Formation]]=$D150,$F150,"")</f>
        <v/>
      </c>
      <c r="Y150" s="158" t="str">
        <f>IF(t_depenses[[#Headers],[Déplacements, réception]]=$D150,$F150,"")</f>
        <v/>
      </c>
      <c r="Z150" s="158" t="str">
        <f>IF(t_depenses[[#Headers],[Expo, frais de participation aux salons]]=$D150,$F150,"")</f>
        <v/>
      </c>
      <c r="AA150" s="158" t="str">
        <f>IF(t_depenses[[#Headers],[Retraite complémentaire]]=$D150,$F150,"")</f>
        <v/>
      </c>
      <c r="AB150" s="158" t="str">
        <f>IF(t_depenses[[#Headers],[Cotisations (adhésions)]]=$D150,$F150,"")</f>
        <v/>
      </c>
      <c r="AC150" s="158" t="str">
        <f>IF(t_depenses[[#Headers],[Impôts et taxes]]=$D150,$F150,"")</f>
        <v/>
      </c>
      <c r="AD150" s="158" t="str">
        <f>IF(t_depenses[[#Headers],[Rémunération du dirigeant]]=$D150,$F150,"")</f>
        <v/>
      </c>
      <c r="AE150" s="158" t="str">
        <f>IF(t_depenses[[#Headers],[Charges sociales de l''exploitant (URSSAF, CFE…)]]=$D150,$F150,"")</f>
        <v/>
      </c>
      <c r="AF150" s="145" t="str">
        <f>IF(t_depenses[[#Headers],[Frais bancaires]]=$D150,$F150,"")</f>
        <v/>
      </c>
    </row>
    <row r="151" spans="1:32" s="17" customFormat="1" ht="16">
      <c r="A151" s="101">
        <v>44171</v>
      </c>
      <c r="B151" s="152"/>
      <c r="C151" s="152"/>
      <c r="D151" s="160" t="s">
        <v>94</v>
      </c>
      <c r="E151" s="154"/>
      <c r="F151" s="35">
        <v>136</v>
      </c>
      <c r="G151" s="156"/>
      <c r="H151" s="157">
        <f t="shared" si="7"/>
        <v>136</v>
      </c>
      <c r="I151" s="144" t="str">
        <f t="shared" si="8"/>
        <v/>
      </c>
      <c r="J151" s="158" t="str">
        <f>IF(t_depenses[[#Headers],[Matières premières]]=$D151,$F151,"")</f>
        <v/>
      </c>
      <c r="K151" s="158">
        <f>IF(t_depenses[[#Headers],[Fournitures couture]]=$D151,$F151,"")</f>
        <v>136</v>
      </c>
      <c r="L151" s="158" t="str">
        <f>IF(t_depenses[[#Headers],[Sous-traitance]]=$D151,$F151,"")</f>
        <v/>
      </c>
      <c r="M151" s="158" t="str">
        <f>IF(t_depenses[[#Headers],[Energie : eau, électricité, chauffage]]=$D151,$F151,"")</f>
        <v/>
      </c>
      <c r="N151" s="158" t="str">
        <f>IF(t_depenses[[#Headers],[Mobilier d''expo]]=$D151,$F151,"")</f>
        <v/>
      </c>
      <c r="O151" s="158" t="str">
        <f>IF(t_depenses[[#Headers],[Fournitures, petit outillage]]=$D151,$F151,"")</f>
        <v/>
      </c>
      <c r="P151" s="158" t="str">
        <f>IF(t_depenses[[#Headers],[Fournitures administratives (bureau)]]=$D151,$F151,"")</f>
        <v/>
      </c>
      <c r="Q151" s="158" t="str">
        <f>IF(t_depenses[[#Headers],[Emballage et conditionnement (cartons, étiquettes…)]]=$D151,$F151,"")</f>
        <v/>
      </c>
      <c r="R151" s="158" t="str">
        <f>IF(t_depenses[[#Headers],[Loyers et charges locatives ]]=$D151,$F151,"")</f>
        <v/>
      </c>
      <c r="S151" s="158" t="str">
        <f>IF(t_depenses[[#Headers],[Assurances]]=$D151,$F151,"")</f>
        <v/>
      </c>
      <c r="T151" s="158" t="str">
        <f>IF(t_depenses[[#Headers],[Entretien (locaux, matériels)]]=$D151,$F151,"")</f>
        <v/>
      </c>
      <c r="U151" s="158" t="str">
        <f>IF(t_depenses[[#Headers],[Frais de site Internet]]=$D151,$F151,"")</f>
        <v/>
      </c>
      <c r="V151" s="158" t="str">
        <f>IF(t_depenses[[#Headers],[Frais postaux, téléphone, Internet]]=$D151,$F151,"")</f>
        <v/>
      </c>
      <c r="W151" s="158" t="str">
        <f>IF(t_depenses[[#Headers],[Communication]]=$D151,$F151,"")</f>
        <v/>
      </c>
      <c r="X151" s="158" t="str">
        <f>IF(t_depenses[[#Headers],[Formation]]=$D151,$F151,"")</f>
        <v/>
      </c>
      <c r="Y151" s="158" t="str">
        <f>IF(t_depenses[[#Headers],[Déplacements, réception]]=$D151,$F151,"")</f>
        <v/>
      </c>
      <c r="Z151" s="158" t="str">
        <f>IF(t_depenses[[#Headers],[Expo, frais de participation aux salons]]=$D151,$F151,"")</f>
        <v/>
      </c>
      <c r="AA151" s="158" t="str">
        <f>IF(t_depenses[[#Headers],[Retraite complémentaire]]=$D151,$F151,"")</f>
        <v/>
      </c>
      <c r="AB151" s="158" t="str">
        <f>IF(t_depenses[[#Headers],[Cotisations (adhésions)]]=$D151,$F151,"")</f>
        <v/>
      </c>
      <c r="AC151" s="158" t="str">
        <f>IF(t_depenses[[#Headers],[Impôts et taxes]]=$D151,$F151,"")</f>
        <v/>
      </c>
      <c r="AD151" s="158" t="str">
        <f>IF(t_depenses[[#Headers],[Rémunération du dirigeant]]=$D151,$F151,"")</f>
        <v/>
      </c>
      <c r="AE151" s="158" t="str">
        <f>IF(t_depenses[[#Headers],[Charges sociales de l''exploitant (URSSAF, CFE…)]]=$D151,$F151,"")</f>
        <v/>
      </c>
      <c r="AF151" s="145" t="str">
        <f>IF(t_depenses[[#Headers],[Frais bancaires]]=$D151,$F151,"")</f>
        <v/>
      </c>
    </row>
    <row r="152" spans="1:32" s="17" customFormat="1" ht="16">
      <c r="A152" s="101">
        <v>44171</v>
      </c>
      <c r="B152" s="152"/>
      <c r="C152" s="152"/>
      <c r="D152" s="159" t="s">
        <v>103</v>
      </c>
      <c r="E152" s="154"/>
      <c r="F152" s="35"/>
      <c r="G152" s="156"/>
      <c r="H152" s="157">
        <f t="shared" si="7"/>
        <v>0</v>
      </c>
      <c r="I152" s="144" t="str">
        <f t="shared" si="8"/>
        <v/>
      </c>
      <c r="J152" s="158" t="str">
        <f>IF(t_depenses[[#Headers],[Matières premières]]=$D152,$F152,"")</f>
        <v/>
      </c>
      <c r="K152" s="158" t="str">
        <f>IF(t_depenses[[#Headers],[Fournitures couture]]=$D152,$F152,"")</f>
        <v/>
      </c>
      <c r="L152" s="158" t="str">
        <f>IF(t_depenses[[#Headers],[Sous-traitance]]=$D152,$F152,"")</f>
        <v/>
      </c>
      <c r="M152" s="158" t="str">
        <f>IF(t_depenses[[#Headers],[Energie : eau, électricité, chauffage]]=$D152,$F152,"")</f>
        <v/>
      </c>
      <c r="N152" s="158" t="str">
        <f>IF(t_depenses[[#Headers],[Mobilier d''expo]]=$D152,$F152,"")</f>
        <v/>
      </c>
      <c r="O152" s="158" t="str">
        <f>IF(t_depenses[[#Headers],[Fournitures, petit outillage]]=$D152,$F152,"")</f>
        <v/>
      </c>
      <c r="P152" s="158" t="str">
        <f>IF(t_depenses[[#Headers],[Fournitures administratives (bureau)]]=$D152,$F152,"")</f>
        <v/>
      </c>
      <c r="Q152" s="158" t="str">
        <f>IF(t_depenses[[#Headers],[Emballage et conditionnement (cartons, étiquettes…)]]=$D152,$F152,"")</f>
        <v/>
      </c>
      <c r="R152" s="158">
        <f>IF(t_depenses[[#Headers],[Loyers et charges locatives ]]=$D152,$F152,"")</f>
        <v>0</v>
      </c>
      <c r="S152" s="158" t="str">
        <f>IF(t_depenses[[#Headers],[Assurances]]=$D152,$F152,"")</f>
        <v/>
      </c>
      <c r="T152" s="158" t="str">
        <f>IF(t_depenses[[#Headers],[Entretien (locaux, matériels)]]=$D152,$F152,"")</f>
        <v/>
      </c>
      <c r="U152" s="158" t="str">
        <f>IF(t_depenses[[#Headers],[Frais de site Internet]]=$D152,$F152,"")</f>
        <v/>
      </c>
      <c r="V152" s="158" t="str">
        <f>IF(t_depenses[[#Headers],[Frais postaux, téléphone, Internet]]=$D152,$F152,"")</f>
        <v/>
      </c>
      <c r="W152" s="158" t="str">
        <f>IF(t_depenses[[#Headers],[Communication]]=$D152,$F152,"")</f>
        <v/>
      </c>
      <c r="X152" s="158" t="str">
        <f>IF(t_depenses[[#Headers],[Formation]]=$D152,$F152,"")</f>
        <v/>
      </c>
      <c r="Y152" s="158" t="str">
        <f>IF(t_depenses[[#Headers],[Déplacements, réception]]=$D152,$F152,"")</f>
        <v/>
      </c>
      <c r="Z152" s="158" t="str">
        <f>IF(t_depenses[[#Headers],[Expo, frais de participation aux salons]]=$D152,$F152,"")</f>
        <v/>
      </c>
      <c r="AA152" s="158" t="str">
        <f>IF(t_depenses[[#Headers],[Retraite complémentaire]]=$D152,$F152,"")</f>
        <v/>
      </c>
      <c r="AB152" s="158" t="str">
        <f>IF(t_depenses[[#Headers],[Cotisations (adhésions)]]=$D152,$F152,"")</f>
        <v/>
      </c>
      <c r="AC152" s="158" t="str">
        <f>IF(t_depenses[[#Headers],[Impôts et taxes]]=$D152,$F152,"")</f>
        <v/>
      </c>
      <c r="AD152" s="158" t="str">
        <f>IF(t_depenses[[#Headers],[Rémunération du dirigeant]]=$D152,$F152,"")</f>
        <v/>
      </c>
      <c r="AE152" s="158" t="str">
        <f>IF(t_depenses[[#Headers],[Charges sociales de l''exploitant (URSSAF, CFE…)]]=$D152,$F152,"")</f>
        <v/>
      </c>
      <c r="AF152" s="145" t="str">
        <f>IF(t_depenses[[#Headers],[Frais bancaires]]=$D152,$F152,"")</f>
        <v/>
      </c>
    </row>
    <row r="153" spans="1:32" s="17" customFormat="1" ht="16">
      <c r="A153" s="101">
        <v>44171</v>
      </c>
      <c r="B153" s="152"/>
      <c r="C153" s="152"/>
      <c r="D153" s="160" t="s">
        <v>17</v>
      </c>
      <c r="E153" s="154"/>
      <c r="F153" s="35">
        <v>131</v>
      </c>
      <c r="G153" s="156"/>
      <c r="H153" s="157">
        <f t="shared" si="7"/>
        <v>131</v>
      </c>
      <c r="I153" s="144" t="str">
        <f t="shared" si="8"/>
        <v/>
      </c>
      <c r="J153" s="158" t="str">
        <f>IF(t_depenses[[#Headers],[Matières premières]]=$D153,$F153,"")</f>
        <v/>
      </c>
      <c r="K153" s="158" t="str">
        <f>IF(t_depenses[[#Headers],[Fournitures couture]]=$D153,$F153,"")</f>
        <v/>
      </c>
      <c r="L153" s="158" t="str">
        <f>IF(t_depenses[[#Headers],[Sous-traitance]]=$D153,$F153,"")</f>
        <v/>
      </c>
      <c r="M153" s="158" t="str">
        <f>IF(t_depenses[[#Headers],[Energie : eau, électricité, chauffage]]=$D153,$F153,"")</f>
        <v/>
      </c>
      <c r="N153" s="158" t="str">
        <f>IF(t_depenses[[#Headers],[Mobilier d''expo]]=$D153,$F153,"")</f>
        <v/>
      </c>
      <c r="O153" s="158" t="str">
        <f>IF(t_depenses[[#Headers],[Fournitures, petit outillage]]=$D153,$F153,"")</f>
        <v/>
      </c>
      <c r="P153" s="158" t="str">
        <f>IF(t_depenses[[#Headers],[Fournitures administratives (bureau)]]=$D153,$F153,"")</f>
        <v/>
      </c>
      <c r="Q153" s="158" t="str">
        <f>IF(t_depenses[[#Headers],[Emballage et conditionnement (cartons, étiquettes…)]]=$D153,$F153,"")</f>
        <v/>
      </c>
      <c r="R153" s="158" t="str">
        <f>IF(t_depenses[[#Headers],[Loyers et charges locatives ]]=$D153,$F153,"")</f>
        <v/>
      </c>
      <c r="S153" s="158">
        <f>IF(t_depenses[[#Headers],[Assurances]]=$D153,$F153,"")</f>
        <v>131</v>
      </c>
      <c r="T153" s="158" t="str">
        <f>IF(t_depenses[[#Headers],[Entretien (locaux, matériels)]]=$D153,$F153,"")</f>
        <v/>
      </c>
      <c r="U153" s="158" t="str">
        <f>IF(t_depenses[[#Headers],[Frais de site Internet]]=$D153,$F153,"")</f>
        <v/>
      </c>
      <c r="V153" s="158" t="str">
        <f>IF(t_depenses[[#Headers],[Frais postaux, téléphone, Internet]]=$D153,$F153,"")</f>
        <v/>
      </c>
      <c r="W153" s="158" t="str">
        <f>IF(t_depenses[[#Headers],[Communication]]=$D153,$F153,"")</f>
        <v/>
      </c>
      <c r="X153" s="158" t="str">
        <f>IF(t_depenses[[#Headers],[Formation]]=$D153,$F153,"")</f>
        <v/>
      </c>
      <c r="Y153" s="158" t="str">
        <f>IF(t_depenses[[#Headers],[Déplacements, réception]]=$D153,$F153,"")</f>
        <v/>
      </c>
      <c r="Z153" s="158" t="str">
        <f>IF(t_depenses[[#Headers],[Expo, frais de participation aux salons]]=$D153,$F153,"")</f>
        <v/>
      </c>
      <c r="AA153" s="158" t="str">
        <f>IF(t_depenses[[#Headers],[Retraite complémentaire]]=$D153,$F153,"")</f>
        <v/>
      </c>
      <c r="AB153" s="158" t="str">
        <f>IF(t_depenses[[#Headers],[Cotisations (adhésions)]]=$D153,$F153,"")</f>
        <v/>
      </c>
      <c r="AC153" s="158" t="str">
        <f>IF(t_depenses[[#Headers],[Impôts et taxes]]=$D153,$F153,"")</f>
        <v/>
      </c>
      <c r="AD153" s="158" t="str">
        <f>IF(t_depenses[[#Headers],[Rémunération du dirigeant]]=$D153,$F153,"")</f>
        <v/>
      </c>
      <c r="AE153" s="158" t="str">
        <f>IF(t_depenses[[#Headers],[Charges sociales de l''exploitant (URSSAF, CFE…)]]=$D153,$F153,"")</f>
        <v/>
      </c>
      <c r="AF153" s="145" t="str">
        <f>IF(t_depenses[[#Headers],[Frais bancaires]]=$D153,$F153,"")</f>
        <v/>
      </c>
    </row>
    <row r="154" spans="1:32" s="17" customFormat="1" ht="16">
      <c r="A154" s="101">
        <v>44171</v>
      </c>
      <c r="B154" s="152"/>
      <c r="C154" s="152"/>
      <c r="D154" s="159" t="s">
        <v>15</v>
      </c>
      <c r="E154" s="154"/>
      <c r="F154" s="35">
        <v>54</v>
      </c>
      <c r="G154" s="156"/>
      <c r="H154" s="157">
        <f t="shared" si="7"/>
        <v>54</v>
      </c>
      <c r="I154" s="144" t="str">
        <f t="shared" si="8"/>
        <v/>
      </c>
      <c r="J154" s="158">
        <f>IF(t_depenses[[#Headers],[Matières premières]]=$D154,$F154,"")</f>
        <v>54</v>
      </c>
      <c r="K154" s="158" t="str">
        <f>IF(t_depenses[[#Headers],[Fournitures couture]]=$D154,$F154,"")</f>
        <v/>
      </c>
      <c r="L154" s="158" t="str">
        <f>IF(t_depenses[[#Headers],[Sous-traitance]]=$D154,$F154,"")</f>
        <v/>
      </c>
      <c r="M154" s="158" t="str">
        <f>IF(t_depenses[[#Headers],[Energie : eau, électricité, chauffage]]=$D154,$F154,"")</f>
        <v/>
      </c>
      <c r="N154" s="158" t="str">
        <f>IF(t_depenses[[#Headers],[Mobilier d''expo]]=$D154,$F154,"")</f>
        <v/>
      </c>
      <c r="O154" s="158" t="str">
        <f>IF(t_depenses[[#Headers],[Fournitures, petit outillage]]=$D154,$F154,"")</f>
        <v/>
      </c>
      <c r="P154" s="158" t="str">
        <f>IF(t_depenses[[#Headers],[Fournitures administratives (bureau)]]=$D154,$F154,"")</f>
        <v/>
      </c>
      <c r="Q154" s="158" t="str">
        <f>IF(t_depenses[[#Headers],[Emballage et conditionnement (cartons, étiquettes…)]]=$D154,$F154,"")</f>
        <v/>
      </c>
      <c r="R154" s="158" t="str">
        <f>IF(t_depenses[[#Headers],[Loyers et charges locatives ]]=$D154,$F154,"")</f>
        <v/>
      </c>
      <c r="S154" s="158" t="str">
        <f>IF(t_depenses[[#Headers],[Assurances]]=$D154,$F154,"")</f>
        <v/>
      </c>
      <c r="T154" s="158" t="str">
        <f>IF(t_depenses[[#Headers],[Entretien (locaux, matériels)]]=$D154,$F154,"")</f>
        <v/>
      </c>
      <c r="U154" s="158" t="str">
        <f>IF(t_depenses[[#Headers],[Frais de site Internet]]=$D154,$F154,"")</f>
        <v/>
      </c>
      <c r="V154" s="158" t="str">
        <f>IF(t_depenses[[#Headers],[Frais postaux, téléphone, Internet]]=$D154,$F154,"")</f>
        <v/>
      </c>
      <c r="W154" s="158" t="str">
        <f>IF(t_depenses[[#Headers],[Communication]]=$D154,$F154,"")</f>
        <v/>
      </c>
      <c r="X154" s="158" t="str">
        <f>IF(t_depenses[[#Headers],[Formation]]=$D154,$F154,"")</f>
        <v/>
      </c>
      <c r="Y154" s="158" t="str">
        <f>IF(t_depenses[[#Headers],[Déplacements, réception]]=$D154,$F154,"")</f>
        <v/>
      </c>
      <c r="Z154" s="158" t="str">
        <f>IF(t_depenses[[#Headers],[Expo, frais de participation aux salons]]=$D154,$F154,"")</f>
        <v/>
      </c>
      <c r="AA154" s="158" t="str">
        <f>IF(t_depenses[[#Headers],[Retraite complémentaire]]=$D154,$F154,"")</f>
        <v/>
      </c>
      <c r="AB154" s="158" t="str">
        <f>IF(t_depenses[[#Headers],[Cotisations (adhésions)]]=$D154,$F154,"")</f>
        <v/>
      </c>
      <c r="AC154" s="158" t="str">
        <f>IF(t_depenses[[#Headers],[Impôts et taxes]]=$D154,$F154,"")</f>
        <v/>
      </c>
      <c r="AD154" s="158" t="str">
        <f>IF(t_depenses[[#Headers],[Rémunération du dirigeant]]=$D154,$F154,"")</f>
        <v/>
      </c>
      <c r="AE154" s="158" t="str">
        <f>IF(t_depenses[[#Headers],[Charges sociales de l''exploitant (URSSAF, CFE…)]]=$D154,$F154,"")</f>
        <v/>
      </c>
      <c r="AF154" s="145" t="str">
        <f>IF(t_depenses[[#Headers],[Frais bancaires]]=$D154,$F154,"")</f>
        <v/>
      </c>
    </row>
    <row r="155" spans="1:32" s="17" customFormat="1" ht="16">
      <c r="A155" s="101">
        <v>44172</v>
      </c>
      <c r="B155" s="152"/>
      <c r="C155" s="152"/>
      <c r="D155" s="159" t="s">
        <v>94</v>
      </c>
      <c r="E155" s="154"/>
      <c r="F155" s="35">
        <v>92</v>
      </c>
      <c r="G155" s="156"/>
      <c r="H155" s="157">
        <f t="shared" si="7"/>
        <v>92</v>
      </c>
      <c r="I155" s="144" t="str">
        <f t="shared" si="8"/>
        <v/>
      </c>
      <c r="J155" s="158" t="str">
        <f>IF(t_depenses[[#Headers],[Matières premières]]=$D155,$F155,"")</f>
        <v/>
      </c>
      <c r="K155" s="158">
        <f>IF(t_depenses[[#Headers],[Fournitures couture]]=$D155,$F155,"")</f>
        <v>92</v>
      </c>
      <c r="L155" s="158" t="str">
        <f>IF(t_depenses[[#Headers],[Sous-traitance]]=$D155,$F155,"")</f>
        <v/>
      </c>
      <c r="M155" s="158" t="str">
        <f>IF(t_depenses[[#Headers],[Energie : eau, électricité, chauffage]]=$D155,$F155,"")</f>
        <v/>
      </c>
      <c r="N155" s="158" t="str">
        <f>IF(t_depenses[[#Headers],[Mobilier d''expo]]=$D155,$F155,"")</f>
        <v/>
      </c>
      <c r="O155" s="158" t="str">
        <f>IF(t_depenses[[#Headers],[Fournitures, petit outillage]]=$D155,$F155,"")</f>
        <v/>
      </c>
      <c r="P155" s="158" t="str">
        <f>IF(t_depenses[[#Headers],[Fournitures administratives (bureau)]]=$D155,$F155,"")</f>
        <v/>
      </c>
      <c r="Q155" s="158" t="str">
        <f>IF(t_depenses[[#Headers],[Emballage et conditionnement (cartons, étiquettes…)]]=$D155,$F155,"")</f>
        <v/>
      </c>
      <c r="R155" s="158" t="str">
        <f>IF(t_depenses[[#Headers],[Loyers et charges locatives ]]=$D155,$F155,"")</f>
        <v/>
      </c>
      <c r="S155" s="158" t="str">
        <f>IF(t_depenses[[#Headers],[Assurances]]=$D155,$F155,"")</f>
        <v/>
      </c>
      <c r="T155" s="158" t="str">
        <f>IF(t_depenses[[#Headers],[Entretien (locaux, matériels)]]=$D155,$F155,"")</f>
        <v/>
      </c>
      <c r="U155" s="158" t="str">
        <f>IF(t_depenses[[#Headers],[Frais de site Internet]]=$D155,$F155,"")</f>
        <v/>
      </c>
      <c r="V155" s="158" t="str">
        <f>IF(t_depenses[[#Headers],[Frais postaux, téléphone, Internet]]=$D155,$F155,"")</f>
        <v/>
      </c>
      <c r="W155" s="158" t="str">
        <f>IF(t_depenses[[#Headers],[Communication]]=$D155,$F155,"")</f>
        <v/>
      </c>
      <c r="X155" s="158" t="str">
        <f>IF(t_depenses[[#Headers],[Formation]]=$D155,$F155,"")</f>
        <v/>
      </c>
      <c r="Y155" s="158" t="str">
        <f>IF(t_depenses[[#Headers],[Déplacements, réception]]=$D155,$F155,"")</f>
        <v/>
      </c>
      <c r="Z155" s="158" t="str">
        <f>IF(t_depenses[[#Headers],[Expo, frais de participation aux salons]]=$D155,$F155,"")</f>
        <v/>
      </c>
      <c r="AA155" s="158" t="str">
        <f>IF(t_depenses[[#Headers],[Retraite complémentaire]]=$D155,$F155,"")</f>
        <v/>
      </c>
      <c r="AB155" s="158" t="str">
        <f>IF(t_depenses[[#Headers],[Cotisations (adhésions)]]=$D155,$F155,"")</f>
        <v/>
      </c>
      <c r="AC155" s="158" t="str">
        <f>IF(t_depenses[[#Headers],[Impôts et taxes]]=$D155,$F155,"")</f>
        <v/>
      </c>
      <c r="AD155" s="158" t="str">
        <f>IF(t_depenses[[#Headers],[Rémunération du dirigeant]]=$D155,$F155,"")</f>
        <v/>
      </c>
      <c r="AE155" s="158" t="str">
        <f>IF(t_depenses[[#Headers],[Charges sociales de l''exploitant (URSSAF, CFE…)]]=$D155,$F155,"")</f>
        <v/>
      </c>
      <c r="AF155" s="145" t="str">
        <f>IF(t_depenses[[#Headers],[Frais bancaires]]=$D155,$F155,"")</f>
        <v/>
      </c>
    </row>
    <row r="156" spans="1:32" s="17" customFormat="1" ht="16">
      <c r="A156" s="101">
        <v>44176</v>
      </c>
      <c r="B156" s="152"/>
      <c r="C156" s="152"/>
      <c r="D156" s="160" t="s">
        <v>94</v>
      </c>
      <c r="E156" s="154"/>
      <c r="F156" s="35">
        <v>92</v>
      </c>
      <c r="G156" s="156"/>
      <c r="H156" s="157">
        <f t="shared" si="7"/>
        <v>92</v>
      </c>
      <c r="I156" s="144" t="str">
        <f t="shared" si="8"/>
        <v/>
      </c>
      <c r="J156" s="158" t="str">
        <f>IF(t_depenses[[#Headers],[Matières premières]]=$D156,$F156,"")</f>
        <v/>
      </c>
      <c r="K156" s="158">
        <f>IF(t_depenses[[#Headers],[Fournitures couture]]=$D156,$F156,"")</f>
        <v>92</v>
      </c>
      <c r="L156" s="158" t="str">
        <f>IF(t_depenses[[#Headers],[Sous-traitance]]=$D156,$F156,"")</f>
        <v/>
      </c>
      <c r="M156" s="158" t="str">
        <f>IF(t_depenses[[#Headers],[Energie : eau, électricité, chauffage]]=$D156,$F156,"")</f>
        <v/>
      </c>
      <c r="N156" s="158" t="str">
        <f>IF(t_depenses[[#Headers],[Mobilier d''expo]]=$D156,$F156,"")</f>
        <v/>
      </c>
      <c r="O156" s="158" t="str">
        <f>IF(t_depenses[[#Headers],[Fournitures, petit outillage]]=$D156,$F156,"")</f>
        <v/>
      </c>
      <c r="P156" s="158" t="str">
        <f>IF(t_depenses[[#Headers],[Fournitures administratives (bureau)]]=$D156,$F156,"")</f>
        <v/>
      </c>
      <c r="Q156" s="158" t="str">
        <f>IF(t_depenses[[#Headers],[Emballage et conditionnement (cartons, étiquettes…)]]=$D156,$F156,"")</f>
        <v/>
      </c>
      <c r="R156" s="158" t="str">
        <f>IF(t_depenses[[#Headers],[Loyers et charges locatives ]]=$D156,$F156,"")</f>
        <v/>
      </c>
      <c r="S156" s="158" t="str">
        <f>IF(t_depenses[[#Headers],[Assurances]]=$D156,$F156,"")</f>
        <v/>
      </c>
      <c r="T156" s="158" t="str">
        <f>IF(t_depenses[[#Headers],[Entretien (locaux, matériels)]]=$D156,$F156,"")</f>
        <v/>
      </c>
      <c r="U156" s="158" t="str">
        <f>IF(t_depenses[[#Headers],[Frais de site Internet]]=$D156,$F156,"")</f>
        <v/>
      </c>
      <c r="V156" s="158" t="str">
        <f>IF(t_depenses[[#Headers],[Frais postaux, téléphone, Internet]]=$D156,$F156,"")</f>
        <v/>
      </c>
      <c r="W156" s="158" t="str">
        <f>IF(t_depenses[[#Headers],[Communication]]=$D156,$F156,"")</f>
        <v/>
      </c>
      <c r="X156" s="158" t="str">
        <f>IF(t_depenses[[#Headers],[Formation]]=$D156,$F156,"")</f>
        <v/>
      </c>
      <c r="Y156" s="158" t="str">
        <f>IF(t_depenses[[#Headers],[Déplacements, réception]]=$D156,$F156,"")</f>
        <v/>
      </c>
      <c r="Z156" s="158" t="str">
        <f>IF(t_depenses[[#Headers],[Expo, frais de participation aux salons]]=$D156,$F156,"")</f>
        <v/>
      </c>
      <c r="AA156" s="158" t="str">
        <f>IF(t_depenses[[#Headers],[Retraite complémentaire]]=$D156,$F156,"")</f>
        <v/>
      </c>
      <c r="AB156" s="158" t="str">
        <f>IF(t_depenses[[#Headers],[Cotisations (adhésions)]]=$D156,$F156,"")</f>
        <v/>
      </c>
      <c r="AC156" s="158" t="str">
        <f>IF(t_depenses[[#Headers],[Impôts et taxes]]=$D156,$F156,"")</f>
        <v/>
      </c>
      <c r="AD156" s="158" t="str">
        <f>IF(t_depenses[[#Headers],[Rémunération du dirigeant]]=$D156,$F156,"")</f>
        <v/>
      </c>
      <c r="AE156" s="158" t="str">
        <f>IF(t_depenses[[#Headers],[Charges sociales de l''exploitant (URSSAF, CFE…)]]=$D156,$F156,"")</f>
        <v/>
      </c>
      <c r="AF156" s="145" t="str">
        <f>IF(t_depenses[[#Headers],[Frais bancaires]]=$D156,$F156,"")</f>
        <v/>
      </c>
    </row>
    <row r="157" spans="1:32" s="17" customFormat="1" ht="16">
      <c r="A157" s="101">
        <v>44178</v>
      </c>
      <c r="B157" s="152"/>
      <c r="C157" s="152"/>
      <c r="D157" s="159" t="s">
        <v>103</v>
      </c>
      <c r="E157" s="154"/>
      <c r="F157" s="35">
        <v>129</v>
      </c>
      <c r="G157" s="156"/>
      <c r="H157" s="157">
        <f t="shared" si="7"/>
        <v>129</v>
      </c>
      <c r="I157" s="144" t="str">
        <f t="shared" si="8"/>
        <v/>
      </c>
      <c r="J157" s="158" t="str">
        <f>IF(t_depenses[[#Headers],[Matières premières]]=$D157,$F157,"")</f>
        <v/>
      </c>
      <c r="K157" s="158" t="str">
        <f>IF(t_depenses[[#Headers],[Fournitures couture]]=$D157,$F157,"")</f>
        <v/>
      </c>
      <c r="L157" s="158" t="str">
        <f>IF(t_depenses[[#Headers],[Sous-traitance]]=$D157,$F157,"")</f>
        <v/>
      </c>
      <c r="M157" s="158" t="str">
        <f>IF(t_depenses[[#Headers],[Energie : eau, électricité, chauffage]]=$D157,$F157,"")</f>
        <v/>
      </c>
      <c r="N157" s="158" t="str">
        <f>IF(t_depenses[[#Headers],[Mobilier d''expo]]=$D157,$F157,"")</f>
        <v/>
      </c>
      <c r="O157" s="158" t="str">
        <f>IF(t_depenses[[#Headers],[Fournitures, petit outillage]]=$D157,$F157,"")</f>
        <v/>
      </c>
      <c r="P157" s="158" t="str">
        <f>IF(t_depenses[[#Headers],[Fournitures administratives (bureau)]]=$D157,$F157,"")</f>
        <v/>
      </c>
      <c r="Q157" s="158" t="str">
        <f>IF(t_depenses[[#Headers],[Emballage et conditionnement (cartons, étiquettes…)]]=$D157,$F157,"")</f>
        <v/>
      </c>
      <c r="R157" s="158">
        <f>IF(t_depenses[[#Headers],[Loyers et charges locatives ]]=$D157,$F157,"")</f>
        <v>129</v>
      </c>
      <c r="S157" s="158" t="str">
        <f>IF(t_depenses[[#Headers],[Assurances]]=$D157,$F157,"")</f>
        <v/>
      </c>
      <c r="T157" s="158" t="str">
        <f>IF(t_depenses[[#Headers],[Entretien (locaux, matériels)]]=$D157,$F157,"")</f>
        <v/>
      </c>
      <c r="U157" s="158" t="str">
        <f>IF(t_depenses[[#Headers],[Frais de site Internet]]=$D157,$F157,"")</f>
        <v/>
      </c>
      <c r="V157" s="158" t="str">
        <f>IF(t_depenses[[#Headers],[Frais postaux, téléphone, Internet]]=$D157,$F157,"")</f>
        <v/>
      </c>
      <c r="W157" s="158" t="str">
        <f>IF(t_depenses[[#Headers],[Communication]]=$D157,$F157,"")</f>
        <v/>
      </c>
      <c r="X157" s="158" t="str">
        <f>IF(t_depenses[[#Headers],[Formation]]=$D157,$F157,"")</f>
        <v/>
      </c>
      <c r="Y157" s="158" t="str">
        <f>IF(t_depenses[[#Headers],[Déplacements, réception]]=$D157,$F157,"")</f>
        <v/>
      </c>
      <c r="Z157" s="158" t="str">
        <f>IF(t_depenses[[#Headers],[Expo, frais de participation aux salons]]=$D157,$F157,"")</f>
        <v/>
      </c>
      <c r="AA157" s="158" t="str">
        <f>IF(t_depenses[[#Headers],[Retraite complémentaire]]=$D157,$F157,"")</f>
        <v/>
      </c>
      <c r="AB157" s="158" t="str">
        <f>IF(t_depenses[[#Headers],[Cotisations (adhésions)]]=$D157,$F157,"")</f>
        <v/>
      </c>
      <c r="AC157" s="158" t="str">
        <f>IF(t_depenses[[#Headers],[Impôts et taxes]]=$D157,$F157,"")</f>
        <v/>
      </c>
      <c r="AD157" s="158" t="str">
        <f>IF(t_depenses[[#Headers],[Rémunération du dirigeant]]=$D157,$F157,"")</f>
        <v/>
      </c>
      <c r="AE157" s="158" t="str">
        <f>IF(t_depenses[[#Headers],[Charges sociales de l''exploitant (URSSAF, CFE…)]]=$D157,$F157,"")</f>
        <v/>
      </c>
      <c r="AF157" s="145" t="str">
        <f>IF(t_depenses[[#Headers],[Frais bancaires]]=$D157,$F157,"")</f>
        <v/>
      </c>
    </row>
    <row r="158" spans="1:32" s="17" customFormat="1" ht="16">
      <c r="A158" s="101">
        <v>44178</v>
      </c>
      <c r="B158" s="152"/>
      <c r="C158" s="152"/>
      <c r="D158" s="160" t="s">
        <v>17</v>
      </c>
      <c r="E158" s="154"/>
      <c r="F158" s="35">
        <v>43</v>
      </c>
      <c r="G158" s="156"/>
      <c r="H158" s="157">
        <f t="shared" si="7"/>
        <v>43</v>
      </c>
      <c r="I158" s="144" t="str">
        <f t="shared" si="8"/>
        <v/>
      </c>
      <c r="J158" s="158" t="str">
        <f>IF(t_depenses[[#Headers],[Matières premières]]=$D158,$F158,"")</f>
        <v/>
      </c>
      <c r="K158" s="158" t="str">
        <f>IF(t_depenses[[#Headers],[Fournitures couture]]=$D158,$F158,"")</f>
        <v/>
      </c>
      <c r="L158" s="158" t="str">
        <f>IF(t_depenses[[#Headers],[Sous-traitance]]=$D158,$F158,"")</f>
        <v/>
      </c>
      <c r="M158" s="158" t="str">
        <f>IF(t_depenses[[#Headers],[Energie : eau, électricité, chauffage]]=$D158,$F158,"")</f>
        <v/>
      </c>
      <c r="N158" s="158" t="str">
        <f>IF(t_depenses[[#Headers],[Mobilier d''expo]]=$D158,$F158,"")</f>
        <v/>
      </c>
      <c r="O158" s="158" t="str">
        <f>IF(t_depenses[[#Headers],[Fournitures, petit outillage]]=$D158,$F158,"")</f>
        <v/>
      </c>
      <c r="P158" s="158" t="str">
        <f>IF(t_depenses[[#Headers],[Fournitures administratives (bureau)]]=$D158,$F158,"")</f>
        <v/>
      </c>
      <c r="Q158" s="158" t="str">
        <f>IF(t_depenses[[#Headers],[Emballage et conditionnement (cartons, étiquettes…)]]=$D158,$F158,"")</f>
        <v/>
      </c>
      <c r="R158" s="158" t="str">
        <f>IF(t_depenses[[#Headers],[Loyers et charges locatives ]]=$D158,$F158,"")</f>
        <v/>
      </c>
      <c r="S158" s="158">
        <f>IF(t_depenses[[#Headers],[Assurances]]=$D158,$F158,"")</f>
        <v>43</v>
      </c>
      <c r="T158" s="158" t="str">
        <f>IF(t_depenses[[#Headers],[Entretien (locaux, matériels)]]=$D158,$F158,"")</f>
        <v/>
      </c>
      <c r="U158" s="158" t="str">
        <f>IF(t_depenses[[#Headers],[Frais de site Internet]]=$D158,$F158,"")</f>
        <v/>
      </c>
      <c r="V158" s="158" t="str">
        <f>IF(t_depenses[[#Headers],[Frais postaux, téléphone, Internet]]=$D158,$F158,"")</f>
        <v/>
      </c>
      <c r="W158" s="158" t="str">
        <f>IF(t_depenses[[#Headers],[Communication]]=$D158,$F158,"")</f>
        <v/>
      </c>
      <c r="X158" s="158" t="str">
        <f>IF(t_depenses[[#Headers],[Formation]]=$D158,$F158,"")</f>
        <v/>
      </c>
      <c r="Y158" s="158" t="str">
        <f>IF(t_depenses[[#Headers],[Déplacements, réception]]=$D158,$F158,"")</f>
        <v/>
      </c>
      <c r="Z158" s="158" t="str">
        <f>IF(t_depenses[[#Headers],[Expo, frais de participation aux salons]]=$D158,$F158,"")</f>
        <v/>
      </c>
      <c r="AA158" s="158" t="str">
        <f>IF(t_depenses[[#Headers],[Retraite complémentaire]]=$D158,$F158,"")</f>
        <v/>
      </c>
      <c r="AB158" s="158" t="str">
        <f>IF(t_depenses[[#Headers],[Cotisations (adhésions)]]=$D158,$F158,"")</f>
        <v/>
      </c>
      <c r="AC158" s="158" t="str">
        <f>IF(t_depenses[[#Headers],[Impôts et taxes]]=$D158,$F158,"")</f>
        <v/>
      </c>
      <c r="AD158" s="158" t="str">
        <f>IF(t_depenses[[#Headers],[Rémunération du dirigeant]]=$D158,$F158,"")</f>
        <v/>
      </c>
      <c r="AE158" s="158" t="str">
        <f>IF(t_depenses[[#Headers],[Charges sociales de l''exploitant (URSSAF, CFE…)]]=$D158,$F158,"")</f>
        <v/>
      </c>
      <c r="AF158" s="145" t="str">
        <f>IF(t_depenses[[#Headers],[Frais bancaires]]=$D158,$F158,"")</f>
        <v/>
      </c>
    </row>
    <row r="159" spans="1:32" s="17" customFormat="1" ht="16">
      <c r="A159" s="101">
        <v>44179</v>
      </c>
      <c r="B159" s="152"/>
      <c r="C159" s="152"/>
      <c r="D159" s="160" t="s">
        <v>99</v>
      </c>
      <c r="E159" s="154"/>
      <c r="F159" s="35">
        <v>296</v>
      </c>
      <c r="G159" s="156"/>
      <c r="H159" s="157">
        <f t="shared" ref="H159:H184" si="9">F159</f>
        <v>296</v>
      </c>
      <c r="I159" s="144" t="str">
        <f t="shared" si="8"/>
        <v/>
      </c>
      <c r="J159" s="158" t="str">
        <f>IF(t_depenses[[#Headers],[Matières premières]]=$D159,$F159,"")</f>
        <v/>
      </c>
      <c r="K159" s="158" t="str">
        <f>IF(t_depenses[[#Headers],[Fournitures couture]]=$D159,$F159,"")</f>
        <v/>
      </c>
      <c r="L159" s="158" t="str">
        <f>IF(t_depenses[[#Headers],[Sous-traitance]]=$D159,$F159,"")</f>
        <v/>
      </c>
      <c r="M159" s="158" t="str">
        <f>IF(t_depenses[[#Headers],[Energie : eau, électricité, chauffage]]=$D159,$F159,"")</f>
        <v/>
      </c>
      <c r="N159" s="158">
        <f>IF(t_depenses[[#Headers],[Mobilier d''expo]]=$D159,$F159,"")</f>
        <v>296</v>
      </c>
      <c r="O159" s="158" t="str">
        <f>IF(t_depenses[[#Headers],[Fournitures, petit outillage]]=$D159,$F159,"")</f>
        <v/>
      </c>
      <c r="P159" s="158" t="str">
        <f>IF(t_depenses[[#Headers],[Fournitures administratives (bureau)]]=$D159,$F159,"")</f>
        <v/>
      </c>
      <c r="Q159" s="158" t="str">
        <f>IF(t_depenses[[#Headers],[Emballage et conditionnement (cartons, étiquettes…)]]=$D159,$F159,"")</f>
        <v/>
      </c>
      <c r="R159" s="158" t="str">
        <f>IF(t_depenses[[#Headers],[Loyers et charges locatives ]]=$D159,$F159,"")</f>
        <v/>
      </c>
      <c r="S159" s="158" t="str">
        <f>IF(t_depenses[[#Headers],[Assurances]]=$D159,$F159,"")</f>
        <v/>
      </c>
      <c r="T159" s="158" t="str">
        <f>IF(t_depenses[[#Headers],[Entretien (locaux, matériels)]]=$D159,$F159,"")</f>
        <v/>
      </c>
      <c r="U159" s="158" t="str">
        <f>IF(t_depenses[[#Headers],[Frais de site Internet]]=$D159,$F159,"")</f>
        <v/>
      </c>
      <c r="V159" s="158" t="str">
        <f>IF(t_depenses[[#Headers],[Frais postaux, téléphone, Internet]]=$D159,$F159,"")</f>
        <v/>
      </c>
      <c r="W159" s="158" t="str">
        <f>IF(t_depenses[[#Headers],[Communication]]=$D159,$F159,"")</f>
        <v/>
      </c>
      <c r="X159" s="158" t="str">
        <f>IF(t_depenses[[#Headers],[Formation]]=$D159,$F159,"")</f>
        <v/>
      </c>
      <c r="Y159" s="158" t="str">
        <f>IF(t_depenses[[#Headers],[Déplacements, réception]]=$D159,$F159,"")</f>
        <v/>
      </c>
      <c r="Z159" s="158" t="str">
        <f>IF(t_depenses[[#Headers],[Expo, frais de participation aux salons]]=$D159,$F159,"")</f>
        <v/>
      </c>
      <c r="AA159" s="158" t="str">
        <f>IF(t_depenses[[#Headers],[Retraite complémentaire]]=$D159,$F159,"")</f>
        <v/>
      </c>
      <c r="AB159" s="158" t="str">
        <f>IF(t_depenses[[#Headers],[Cotisations (adhésions)]]=$D159,$F159,"")</f>
        <v/>
      </c>
      <c r="AC159" s="158" t="str">
        <f>IF(t_depenses[[#Headers],[Impôts et taxes]]=$D159,$F159,"")</f>
        <v/>
      </c>
      <c r="AD159" s="158" t="str">
        <f>IF(t_depenses[[#Headers],[Rémunération du dirigeant]]=$D159,$F159,"")</f>
        <v/>
      </c>
      <c r="AE159" s="158" t="str">
        <f>IF(t_depenses[[#Headers],[Charges sociales de l''exploitant (URSSAF, CFE…)]]=$D159,$F159,"")</f>
        <v/>
      </c>
      <c r="AF159" s="145" t="str">
        <f>IF(t_depenses[[#Headers],[Frais bancaires]]=$D159,$F159,"")</f>
        <v/>
      </c>
    </row>
    <row r="160" spans="1:32" s="17" customFormat="1" ht="16">
      <c r="A160" s="101">
        <v>44177</v>
      </c>
      <c r="B160" s="152"/>
      <c r="C160" s="152"/>
      <c r="D160" s="160" t="s">
        <v>16</v>
      </c>
      <c r="E160" s="154"/>
      <c r="F160" s="35">
        <v>760</v>
      </c>
      <c r="G160" s="156"/>
      <c r="H160" s="157">
        <f t="shared" si="9"/>
        <v>760</v>
      </c>
      <c r="I160" s="144" t="str">
        <f t="shared" si="8"/>
        <v/>
      </c>
      <c r="J160" s="158" t="str">
        <f>IF(t_depenses[[#Headers],[Matières premières]]=$D160,$F160,"")</f>
        <v/>
      </c>
      <c r="K160" s="158" t="str">
        <f>IF(t_depenses[[#Headers],[Fournitures couture]]=$D160,$F160,"")</f>
        <v/>
      </c>
      <c r="L160" s="158" t="str">
        <f>IF(t_depenses[[#Headers],[Sous-traitance]]=$D160,$F160,"")</f>
        <v/>
      </c>
      <c r="M160" s="158">
        <f>IF(t_depenses[[#Headers],[Energie : eau, électricité, chauffage]]=$D160,$F160,"")</f>
        <v>760</v>
      </c>
      <c r="N160" s="158" t="str">
        <f>IF(t_depenses[[#Headers],[Mobilier d''expo]]=$D160,$F160,"")</f>
        <v/>
      </c>
      <c r="O160" s="158" t="str">
        <f>IF(t_depenses[[#Headers],[Fournitures, petit outillage]]=$D160,$F160,"")</f>
        <v/>
      </c>
      <c r="P160" s="158" t="str">
        <f>IF(t_depenses[[#Headers],[Fournitures administratives (bureau)]]=$D160,$F160,"")</f>
        <v/>
      </c>
      <c r="Q160" s="158" t="str">
        <f>IF(t_depenses[[#Headers],[Emballage et conditionnement (cartons, étiquettes…)]]=$D160,$F160,"")</f>
        <v/>
      </c>
      <c r="R160" s="158" t="str">
        <f>IF(t_depenses[[#Headers],[Loyers et charges locatives ]]=$D160,$F160,"")</f>
        <v/>
      </c>
      <c r="S160" s="158" t="str">
        <f>IF(t_depenses[[#Headers],[Assurances]]=$D160,$F160,"")</f>
        <v/>
      </c>
      <c r="T160" s="158" t="str">
        <f>IF(t_depenses[[#Headers],[Entretien (locaux, matériels)]]=$D160,$F160,"")</f>
        <v/>
      </c>
      <c r="U160" s="158" t="str">
        <f>IF(t_depenses[[#Headers],[Frais de site Internet]]=$D160,$F160,"")</f>
        <v/>
      </c>
      <c r="V160" s="158" t="str">
        <f>IF(t_depenses[[#Headers],[Frais postaux, téléphone, Internet]]=$D160,$F160,"")</f>
        <v/>
      </c>
      <c r="W160" s="158" t="str">
        <f>IF(t_depenses[[#Headers],[Communication]]=$D160,$F160,"")</f>
        <v/>
      </c>
      <c r="X160" s="158" t="str">
        <f>IF(t_depenses[[#Headers],[Formation]]=$D160,$F160,"")</f>
        <v/>
      </c>
      <c r="Y160" s="158" t="str">
        <f>IF(t_depenses[[#Headers],[Déplacements, réception]]=$D160,$F160,"")</f>
        <v/>
      </c>
      <c r="Z160" s="158" t="str">
        <f>IF(t_depenses[[#Headers],[Expo, frais de participation aux salons]]=$D160,$F160,"")</f>
        <v/>
      </c>
      <c r="AA160" s="158" t="str">
        <f>IF(t_depenses[[#Headers],[Retraite complémentaire]]=$D160,$F160,"")</f>
        <v/>
      </c>
      <c r="AB160" s="158" t="str">
        <f>IF(t_depenses[[#Headers],[Cotisations (adhésions)]]=$D160,$F160,"")</f>
        <v/>
      </c>
      <c r="AC160" s="158" t="str">
        <f>IF(t_depenses[[#Headers],[Impôts et taxes]]=$D160,$F160,"")</f>
        <v/>
      </c>
      <c r="AD160" s="158" t="str">
        <f>IF(t_depenses[[#Headers],[Rémunération du dirigeant]]=$D160,$F160,"")</f>
        <v/>
      </c>
      <c r="AE160" s="158" t="str">
        <f>IF(t_depenses[[#Headers],[Charges sociales de l''exploitant (URSSAF, CFE…)]]=$D160,$F160,"")</f>
        <v/>
      </c>
      <c r="AF160" s="145" t="str">
        <f>IF(t_depenses[[#Headers],[Frais bancaires]]=$D160,$F160,"")</f>
        <v/>
      </c>
    </row>
    <row r="161" spans="1:32" s="17" customFormat="1" ht="16">
      <c r="A161" s="101">
        <v>44177</v>
      </c>
      <c r="B161" s="152"/>
      <c r="C161" s="152"/>
      <c r="D161" s="160" t="s">
        <v>103</v>
      </c>
      <c r="E161" s="154"/>
      <c r="F161" s="35"/>
      <c r="G161" s="156"/>
      <c r="H161" s="157">
        <f t="shared" si="9"/>
        <v>0</v>
      </c>
      <c r="I161" s="144" t="str">
        <f t="shared" si="8"/>
        <v/>
      </c>
      <c r="J161" s="158" t="str">
        <f>IF(t_depenses[[#Headers],[Matières premières]]=$D161,$F161,"")</f>
        <v/>
      </c>
      <c r="K161" s="158" t="str">
        <f>IF(t_depenses[[#Headers],[Fournitures couture]]=$D161,$F161,"")</f>
        <v/>
      </c>
      <c r="L161" s="158" t="str">
        <f>IF(t_depenses[[#Headers],[Sous-traitance]]=$D161,$F161,"")</f>
        <v/>
      </c>
      <c r="M161" s="158" t="str">
        <f>IF(t_depenses[[#Headers],[Energie : eau, électricité, chauffage]]=$D161,$F161,"")</f>
        <v/>
      </c>
      <c r="N161" s="158" t="str">
        <f>IF(t_depenses[[#Headers],[Mobilier d''expo]]=$D161,$F161,"")</f>
        <v/>
      </c>
      <c r="O161" s="158" t="str">
        <f>IF(t_depenses[[#Headers],[Fournitures, petit outillage]]=$D161,$F161,"")</f>
        <v/>
      </c>
      <c r="P161" s="158" t="str">
        <f>IF(t_depenses[[#Headers],[Fournitures administratives (bureau)]]=$D161,$F161,"")</f>
        <v/>
      </c>
      <c r="Q161" s="158" t="str">
        <f>IF(t_depenses[[#Headers],[Emballage et conditionnement (cartons, étiquettes…)]]=$D161,$F161,"")</f>
        <v/>
      </c>
      <c r="R161" s="158">
        <f>IF(t_depenses[[#Headers],[Loyers et charges locatives ]]=$D161,$F161,"")</f>
        <v>0</v>
      </c>
      <c r="S161" s="158" t="str">
        <f>IF(t_depenses[[#Headers],[Assurances]]=$D161,$F161,"")</f>
        <v/>
      </c>
      <c r="T161" s="158" t="str">
        <f>IF(t_depenses[[#Headers],[Entretien (locaux, matériels)]]=$D161,$F161,"")</f>
        <v/>
      </c>
      <c r="U161" s="158" t="str">
        <f>IF(t_depenses[[#Headers],[Frais de site Internet]]=$D161,$F161,"")</f>
        <v/>
      </c>
      <c r="V161" s="158" t="str">
        <f>IF(t_depenses[[#Headers],[Frais postaux, téléphone, Internet]]=$D161,$F161,"")</f>
        <v/>
      </c>
      <c r="W161" s="158" t="str">
        <f>IF(t_depenses[[#Headers],[Communication]]=$D161,$F161,"")</f>
        <v/>
      </c>
      <c r="X161" s="158" t="str">
        <f>IF(t_depenses[[#Headers],[Formation]]=$D161,$F161,"")</f>
        <v/>
      </c>
      <c r="Y161" s="158" t="str">
        <f>IF(t_depenses[[#Headers],[Déplacements, réception]]=$D161,$F161,"")</f>
        <v/>
      </c>
      <c r="Z161" s="158" t="str">
        <f>IF(t_depenses[[#Headers],[Expo, frais de participation aux salons]]=$D161,$F161,"")</f>
        <v/>
      </c>
      <c r="AA161" s="158" t="str">
        <f>IF(t_depenses[[#Headers],[Retraite complémentaire]]=$D161,$F161,"")</f>
        <v/>
      </c>
      <c r="AB161" s="158" t="str">
        <f>IF(t_depenses[[#Headers],[Cotisations (adhésions)]]=$D161,$F161,"")</f>
        <v/>
      </c>
      <c r="AC161" s="158" t="str">
        <f>IF(t_depenses[[#Headers],[Impôts et taxes]]=$D161,$F161,"")</f>
        <v/>
      </c>
      <c r="AD161" s="158" t="str">
        <f>IF(t_depenses[[#Headers],[Rémunération du dirigeant]]=$D161,$F161,"")</f>
        <v/>
      </c>
      <c r="AE161" s="158" t="str">
        <f>IF(t_depenses[[#Headers],[Charges sociales de l''exploitant (URSSAF, CFE…)]]=$D161,$F161,"")</f>
        <v/>
      </c>
      <c r="AF161" s="145" t="str">
        <f>IF(t_depenses[[#Headers],[Frais bancaires]]=$D161,$F161,"")</f>
        <v/>
      </c>
    </row>
    <row r="162" spans="1:32" s="17" customFormat="1" ht="16">
      <c r="A162" s="101">
        <v>44177</v>
      </c>
      <c r="B162" s="152"/>
      <c r="C162" s="152"/>
      <c r="D162" s="160" t="s">
        <v>94</v>
      </c>
      <c r="E162" s="154"/>
      <c r="F162" s="35"/>
      <c r="G162" s="156"/>
      <c r="H162" s="157">
        <f t="shared" si="9"/>
        <v>0</v>
      </c>
      <c r="I162" s="144" t="str">
        <f t="shared" si="8"/>
        <v/>
      </c>
      <c r="J162" s="158" t="str">
        <f>IF(t_depenses[[#Headers],[Matières premières]]=$D162,$F162,"")</f>
        <v/>
      </c>
      <c r="K162" s="158">
        <f>IF(t_depenses[[#Headers],[Fournitures couture]]=$D162,$F162,"")</f>
        <v>0</v>
      </c>
      <c r="L162" s="158" t="str">
        <f>IF(t_depenses[[#Headers],[Sous-traitance]]=$D162,$F162,"")</f>
        <v/>
      </c>
      <c r="M162" s="158" t="str">
        <f>IF(t_depenses[[#Headers],[Energie : eau, électricité, chauffage]]=$D162,$F162,"")</f>
        <v/>
      </c>
      <c r="N162" s="158" t="str">
        <f>IF(t_depenses[[#Headers],[Mobilier d''expo]]=$D162,$F162,"")</f>
        <v/>
      </c>
      <c r="O162" s="158" t="str">
        <f>IF(t_depenses[[#Headers],[Fournitures, petit outillage]]=$D162,$F162,"")</f>
        <v/>
      </c>
      <c r="P162" s="158" t="str">
        <f>IF(t_depenses[[#Headers],[Fournitures administratives (bureau)]]=$D162,$F162,"")</f>
        <v/>
      </c>
      <c r="Q162" s="158" t="str">
        <f>IF(t_depenses[[#Headers],[Emballage et conditionnement (cartons, étiquettes…)]]=$D162,$F162,"")</f>
        <v/>
      </c>
      <c r="R162" s="158" t="str">
        <f>IF(t_depenses[[#Headers],[Loyers et charges locatives ]]=$D162,$F162,"")</f>
        <v/>
      </c>
      <c r="S162" s="158" t="str">
        <f>IF(t_depenses[[#Headers],[Assurances]]=$D162,$F162,"")</f>
        <v/>
      </c>
      <c r="T162" s="158" t="str">
        <f>IF(t_depenses[[#Headers],[Entretien (locaux, matériels)]]=$D162,$F162,"")</f>
        <v/>
      </c>
      <c r="U162" s="158" t="str">
        <f>IF(t_depenses[[#Headers],[Frais de site Internet]]=$D162,$F162,"")</f>
        <v/>
      </c>
      <c r="V162" s="158" t="str">
        <f>IF(t_depenses[[#Headers],[Frais postaux, téléphone, Internet]]=$D162,$F162,"")</f>
        <v/>
      </c>
      <c r="W162" s="158" t="str">
        <f>IF(t_depenses[[#Headers],[Communication]]=$D162,$F162,"")</f>
        <v/>
      </c>
      <c r="X162" s="158" t="str">
        <f>IF(t_depenses[[#Headers],[Formation]]=$D162,$F162,"")</f>
        <v/>
      </c>
      <c r="Y162" s="158" t="str">
        <f>IF(t_depenses[[#Headers],[Déplacements, réception]]=$D162,$F162,"")</f>
        <v/>
      </c>
      <c r="Z162" s="158" t="str">
        <f>IF(t_depenses[[#Headers],[Expo, frais de participation aux salons]]=$D162,$F162,"")</f>
        <v/>
      </c>
      <c r="AA162" s="158" t="str">
        <f>IF(t_depenses[[#Headers],[Retraite complémentaire]]=$D162,$F162,"")</f>
        <v/>
      </c>
      <c r="AB162" s="158" t="str">
        <f>IF(t_depenses[[#Headers],[Cotisations (adhésions)]]=$D162,$F162,"")</f>
        <v/>
      </c>
      <c r="AC162" s="158" t="str">
        <f>IF(t_depenses[[#Headers],[Impôts et taxes]]=$D162,$F162,"")</f>
        <v/>
      </c>
      <c r="AD162" s="158" t="str">
        <f>IF(t_depenses[[#Headers],[Rémunération du dirigeant]]=$D162,$F162,"")</f>
        <v/>
      </c>
      <c r="AE162" s="158" t="str">
        <f>IF(t_depenses[[#Headers],[Charges sociales de l''exploitant (URSSAF, CFE…)]]=$D162,$F162,"")</f>
        <v/>
      </c>
      <c r="AF162" s="145" t="str">
        <f>IF(t_depenses[[#Headers],[Frais bancaires]]=$D162,$F162,"")</f>
        <v/>
      </c>
    </row>
    <row r="163" spans="1:32" s="17" customFormat="1" ht="16">
      <c r="A163" s="101">
        <v>44181</v>
      </c>
      <c r="B163" s="152"/>
      <c r="C163" s="152"/>
      <c r="D163" s="160" t="s">
        <v>106</v>
      </c>
      <c r="E163" s="154"/>
      <c r="F163" s="35"/>
      <c r="G163" s="156"/>
      <c r="H163" s="157">
        <f t="shared" si="9"/>
        <v>0</v>
      </c>
      <c r="I163" s="144" t="str">
        <f t="shared" si="8"/>
        <v/>
      </c>
      <c r="J163" s="158" t="str">
        <f>IF(t_depenses[[#Headers],[Matières premières]]=$D163,$F163,"")</f>
        <v/>
      </c>
      <c r="K163" s="158" t="str">
        <f>IF(t_depenses[[#Headers],[Fournitures couture]]=$D163,$F163,"")</f>
        <v/>
      </c>
      <c r="L163" s="158" t="str">
        <f>IF(t_depenses[[#Headers],[Sous-traitance]]=$D163,$F163,"")</f>
        <v/>
      </c>
      <c r="M163" s="158" t="str">
        <f>IF(t_depenses[[#Headers],[Energie : eau, électricité, chauffage]]=$D163,$F163,"")</f>
        <v/>
      </c>
      <c r="N163" s="158" t="str">
        <f>IF(t_depenses[[#Headers],[Mobilier d''expo]]=$D163,$F163,"")</f>
        <v/>
      </c>
      <c r="O163" s="158" t="str">
        <f>IF(t_depenses[[#Headers],[Fournitures, petit outillage]]=$D163,$F163,"")</f>
        <v/>
      </c>
      <c r="P163" s="158" t="str">
        <f>IF(t_depenses[[#Headers],[Fournitures administratives (bureau)]]=$D163,$F163,"")</f>
        <v/>
      </c>
      <c r="Q163" s="158" t="str">
        <f>IF(t_depenses[[#Headers],[Emballage et conditionnement (cartons, étiquettes…)]]=$D163,$F163,"")</f>
        <v/>
      </c>
      <c r="R163" s="158" t="str">
        <f>IF(t_depenses[[#Headers],[Loyers et charges locatives ]]=$D163,$F163,"")</f>
        <v/>
      </c>
      <c r="S163" s="158" t="str">
        <f>IF(t_depenses[[#Headers],[Assurances]]=$D163,$F163,"")</f>
        <v/>
      </c>
      <c r="T163" s="158" t="str">
        <f>IF(t_depenses[[#Headers],[Entretien (locaux, matériels)]]=$D163,$F163,"")</f>
        <v/>
      </c>
      <c r="U163" s="158" t="str">
        <f>IF(t_depenses[[#Headers],[Frais de site Internet]]=$D163,$F163,"")</f>
        <v/>
      </c>
      <c r="V163" s="158" t="str">
        <f>IF(t_depenses[[#Headers],[Frais postaux, téléphone, Internet]]=$D163,$F163,"")</f>
        <v/>
      </c>
      <c r="W163" s="158" t="str">
        <f>IF(t_depenses[[#Headers],[Communication]]=$D163,$F163,"")</f>
        <v/>
      </c>
      <c r="X163" s="158" t="str">
        <f>IF(t_depenses[[#Headers],[Formation]]=$D163,$F163,"")</f>
        <v/>
      </c>
      <c r="Y163" s="158" t="str">
        <f>IF(t_depenses[[#Headers],[Déplacements, réception]]=$D163,$F163,"")</f>
        <v/>
      </c>
      <c r="Z163" s="158">
        <f>IF(t_depenses[[#Headers],[Expo, frais de participation aux salons]]=$D163,$F163,"")</f>
        <v>0</v>
      </c>
      <c r="AA163" s="158" t="str">
        <f>IF(t_depenses[[#Headers],[Retraite complémentaire]]=$D163,$F163,"")</f>
        <v/>
      </c>
      <c r="AB163" s="158" t="str">
        <f>IF(t_depenses[[#Headers],[Cotisations (adhésions)]]=$D163,$F163,"")</f>
        <v/>
      </c>
      <c r="AC163" s="158" t="str">
        <f>IF(t_depenses[[#Headers],[Impôts et taxes]]=$D163,$F163,"")</f>
        <v/>
      </c>
      <c r="AD163" s="158" t="str">
        <f>IF(t_depenses[[#Headers],[Rémunération du dirigeant]]=$D163,$F163,"")</f>
        <v/>
      </c>
      <c r="AE163" s="158" t="str">
        <f>IF(t_depenses[[#Headers],[Charges sociales de l''exploitant (URSSAF, CFE…)]]=$D163,$F163,"")</f>
        <v/>
      </c>
      <c r="AF163" s="145" t="str">
        <f>IF(t_depenses[[#Headers],[Frais bancaires]]=$D163,$F163,"")</f>
        <v/>
      </c>
    </row>
    <row r="164" spans="1:32" s="17" customFormat="1" ht="16">
      <c r="A164" s="101">
        <v>44180</v>
      </c>
      <c r="B164" s="152"/>
      <c r="C164" s="152"/>
      <c r="D164" s="160" t="s">
        <v>19</v>
      </c>
      <c r="E164" s="154"/>
      <c r="F164" s="35"/>
      <c r="G164" s="156"/>
      <c r="H164" s="157">
        <f t="shared" si="9"/>
        <v>0</v>
      </c>
      <c r="I164" s="144" t="str">
        <f t="shared" si="8"/>
        <v/>
      </c>
      <c r="J164" s="158" t="str">
        <f>IF(t_depenses[[#Headers],[Matières premières]]=$D164,$F164,"")</f>
        <v/>
      </c>
      <c r="K164" s="158" t="str">
        <f>IF(t_depenses[[#Headers],[Fournitures couture]]=$D164,$F164,"")</f>
        <v/>
      </c>
      <c r="L164" s="158" t="str">
        <f>IF(t_depenses[[#Headers],[Sous-traitance]]=$D164,$F164,"")</f>
        <v/>
      </c>
      <c r="M164" s="158" t="str">
        <f>IF(t_depenses[[#Headers],[Energie : eau, électricité, chauffage]]=$D164,$F164,"")</f>
        <v/>
      </c>
      <c r="N164" s="158" t="str">
        <f>IF(t_depenses[[#Headers],[Mobilier d''expo]]=$D164,$F164,"")</f>
        <v/>
      </c>
      <c r="O164" s="158" t="str">
        <f>IF(t_depenses[[#Headers],[Fournitures, petit outillage]]=$D164,$F164,"")</f>
        <v/>
      </c>
      <c r="P164" s="158" t="str">
        <f>IF(t_depenses[[#Headers],[Fournitures administratives (bureau)]]=$D164,$F164,"")</f>
        <v/>
      </c>
      <c r="Q164" s="158" t="str">
        <f>IF(t_depenses[[#Headers],[Emballage et conditionnement (cartons, étiquettes…)]]=$D164,$F164,"")</f>
        <v/>
      </c>
      <c r="R164" s="158" t="str">
        <f>IF(t_depenses[[#Headers],[Loyers et charges locatives ]]=$D164,$F164,"")</f>
        <v/>
      </c>
      <c r="S164" s="158" t="str">
        <f>IF(t_depenses[[#Headers],[Assurances]]=$D164,$F164,"")</f>
        <v/>
      </c>
      <c r="T164" s="158" t="str">
        <f>IF(t_depenses[[#Headers],[Entretien (locaux, matériels)]]=$D164,$F164,"")</f>
        <v/>
      </c>
      <c r="U164" s="158" t="str">
        <f>IF(t_depenses[[#Headers],[Frais de site Internet]]=$D164,$F164,"")</f>
        <v/>
      </c>
      <c r="V164" s="158" t="str">
        <f>IF(t_depenses[[#Headers],[Frais postaux, téléphone, Internet]]=$D164,$F164,"")</f>
        <v/>
      </c>
      <c r="W164" s="158" t="str">
        <f>IF(t_depenses[[#Headers],[Communication]]=$D164,$F164,"")</f>
        <v/>
      </c>
      <c r="X164" s="158">
        <f>IF(t_depenses[[#Headers],[Formation]]=$D164,$F164,"")</f>
        <v>0</v>
      </c>
      <c r="Y164" s="158" t="str">
        <f>IF(t_depenses[[#Headers],[Déplacements, réception]]=$D164,$F164,"")</f>
        <v/>
      </c>
      <c r="Z164" s="158" t="str">
        <f>IF(t_depenses[[#Headers],[Expo, frais de participation aux salons]]=$D164,$F164,"")</f>
        <v/>
      </c>
      <c r="AA164" s="158" t="str">
        <f>IF(t_depenses[[#Headers],[Retraite complémentaire]]=$D164,$F164,"")</f>
        <v/>
      </c>
      <c r="AB164" s="158" t="str">
        <f>IF(t_depenses[[#Headers],[Cotisations (adhésions)]]=$D164,$F164,"")</f>
        <v/>
      </c>
      <c r="AC164" s="158" t="str">
        <f>IF(t_depenses[[#Headers],[Impôts et taxes]]=$D164,$F164,"")</f>
        <v/>
      </c>
      <c r="AD164" s="158" t="str">
        <f>IF(t_depenses[[#Headers],[Rémunération du dirigeant]]=$D164,$F164,"")</f>
        <v/>
      </c>
      <c r="AE164" s="158" t="str">
        <f>IF(t_depenses[[#Headers],[Charges sociales de l''exploitant (URSSAF, CFE…)]]=$D164,$F164,"")</f>
        <v/>
      </c>
      <c r="AF164" s="145" t="str">
        <f>IF(t_depenses[[#Headers],[Frais bancaires]]=$D164,$F164,"")</f>
        <v/>
      </c>
    </row>
    <row r="165" spans="1:32" s="17" customFormat="1" ht="16">
      <c r="A165" s="101">
        <v>44182</v>
      </c>
      <c r="B165" s="152"/>
      <c r="C165" s="152"/>
      <c r="D165" s="159" t="s">
        <v>15</v>
      </c>
      <c r="E165" s="154"/>
      <c r="F165" s="35"/>
      <c r="G165" s="156"/>
      <c r="H165" s="157">
        <f t="shared" si="9"/>
        <v>0</v>
      </c>
      <c r="I165" s="144" t="str">
        <f t="shared" si="8"/>
        <v/>
      </c>
      <c r="J165" s="158">
        <f>IF(t_depenses[[#Headers],[Matières premières]]=$D165,$F165,"")</f>
        <v>0</v>
      </c>
      <c r="K165" s="158" t="str">
        <f>IF(t_depenses[[#Headers],[Fournitures couture]]=$D165,$F165,"")</f>
        <v/>
      </c>
      <c r="L165" s="158" t="str">
        <f>IF(t_depenses[[#Headers],[Sous-traitance]]=$D165,$F165,"")</f>
        <v/>
      </c>
      <c r="M165" s="158" t="str">
        <f>IF(t_depenses[[#Headers],[Energie : eau, électricité, chauffage]]=$D165,$F165,"")</f>
        <v/>
      </c>
      <c r="N165" s="158" t="str">
        <f>IF(t_depenses[[#Headers],[Mobilier d''expo]]=$D165,$F165,"")</f>
        <v/>
      </c>
      <c r="O165" s="158" t="str">
        <f>IF(t_depenses[[#Headers],[Fournitures, petit outillage]]=$D165,$F165,"")</f>
        <v/>
      </c>
      <c r="P165" s="158" t="str">
        <f>IF(t_depenses[[#Headers],[Fournitures administratives (bureau)]]=$D165,$F165,"")</f>
        <v/>
      </c>
      <c r="Q165" s="158" t="str">
        <f>IF(t_depenses[[#Headers],[Emballage et conditionnement (cartons, étiquettes…)]]=$D165,$F165,"")</f>
        <v/>
      </c>
      <c r="R165" s="158" t="str">
        <f>IF(t_depenses[[#Headers],[Loyers et charges locatives ]]=$D165,$F165,"")</f>
        <v/>
      </c>
      <c r="S165" s="158" t="str">
        <f>IF(t_depenses[[#Headers],[Assurances]]=$D165,$F165,"")</f>
        <v/>
      </c>
      <c r="T165" s="158" t="str">
        <f>IF(t_depenses[[#Headers],[Entretien (locaux, matériels)]]=$D165,$F165,"")</f>
        <v/>
      </c>
      <c r="U165" s="158" t="str">
        <f>IF(t_depenses[[#Headers],[Frais de site Internet]]=$D165,$F165,"")</f>
        <v/>
      </c>
      <c r="V165" s="158" t="str">
        <f>IF(t_depenses[[#Headers],[Frais postaux, téléphone, Internet]]=$D165,$F165,"")</f>
        <v/>
      </c>
      <c r="W165" s="158" t="str">
        <f>IF(t_depenses[[#Headers],[Communication]]=$D165,$F165,"")</f>
        <v/>
      </c>
      <c r="X165" s="158" t="str">
        <f>IF(t_depenses[[#Headers],[Formation]]=$D165,$F165,"")</f>
        <v/>
      </c>
      <c r="Y165" s="158" t="str">
        <f>IF(t_depenses[[#Headers],[Déplacements, réception]]=$D165,$F165,"")</f>
        <v/>
      </c>
      <c r="Z165" s="158" t="str">
        <f>IF(t_depenses[[#Headers],[Expo, frais de participation aux salons]]=$D165,$F165,"")</f>
        <v/>
      </c>
      <c r="AA165" s="158" t="str">
        <f>IF(t_depenses[[#Headers],[Retraite complémentaire]]=$D165,$F165,"")</f>
        <v/>
      </c>
      <c r="AB165" s="158" t="str">
        <f>IF(t_depenses[[#Headers],[Cotisations (adhésions)]]=$D165,$F165,"")</f>
        <v/>
      </c>
      <c r="AC165" s="158" t="str">
        <f>IF(t_depenses[[#Headers],[Impôts et taxes]]=$D165,$F165,"")</f>
        <v/>
      </c>
      <c r="AD165" s="158" t="str">
        <f>IF(t_depenses[[#Headers],[Rémunération du dirigeant]]=$D165,$F165,"")</f>
        <v/>
      </c>
      <c r="AE165" s="158" t="str">
        <f>IF(t_depenses[[#Headers],[Charges sociales de l''exploitant (URSSAF, CFE…)]]=$D165,$F165,"")</f>
        <v/>
      </c>
      <c r="AF165" s="145" t="str">
        <f>IF(t_depenses[[#Headers],[Frais bancaires]]=$D165,$F165,"")</f>
        <v/>
      </c>
    </row>
    <row r="166" spans="1:32" s="17" customFormat="1" ht="16">
      <c r="A166" s="101">
        <v>44182</v>
      </c>
      <c r="B166" s="152"/>
      <c r="C166" s="152"/>
      <c r="D166" s="159" t="s">
        <v>94</v>
      </c>
      <c r="E166" s="154"/>
      <c r="F166" s="35"/>
      <c r="G166" s="156"/>
      <c r="H166" s="157">
        <f t="shared" si="9"/>
        <v>0</v>
      </c>
      <c r="I166" s="144" t="str">
        <f t="shared" si="8"/>
        <v/>
      </c>
      <c r="J166" s="158" t="str">
        <f>IF(t_depenses[[#Headers],[Matières premières]]=$D166,$F166,"")</f>
        <v/>
      </c>
      <c r="K166" s="158">
        <f>IF(t_depenses[[#Headers],[Fournitures couture]]=$D166,$F166,"")</f>
        <v>0</v>
      </c>
      <c r="L166" s="158" t="str">
        <f>IF(t_depenses[[#Headers],[Sous-traitance]]=$D166,$F166,"")</f>
        <v/>
      </c>
      <c r="M166" s="158" t="str">
        <f>IF(t_depenses[[#Headers],[Energie : eau, électricité, chauffage]]=$D166,$F166,"")</f>
        <v/>
      </c>
      <c r="N166" s="158" t="str">
        <f>IF(t_depenses[[#Headers],[Mobilier d''expo]]=$D166,$F166,"")</f>
        <v/>
      </c>
      <c r="O166" s="158" t="str">
        <f>IF(t_depenses[[#Headers],[Fournitures, petit outillage]]=$D166,$F166,"")</f>
        <v/>
      </c>
      <c r="P166" s="158" t="str">
        <f>IF(t_depenses[[#Headers],[Fournitures administratives (bureau)]]=$D166,$F166,"")</f>
        <v/>
      </c>
      <c r="Q166" s="158" t="str">
        <f>IF(t_depenses[[#Headers],[Emballage et conditionnement (cartons, étiquettes…)]]=$D166,$F166,"")</f>
        <v/>
      </c>
      <c r="R166" s="158" t="str">
        <f>IF(t_depenses[[#Headers],[Loyers et charges locatives ]]=$D166,$F166,"")</f>
        <v/>
      </c>
      <c r="S166" s="158" t="str">
        <f>IF(t_depenses[[#Headers],[Assurances]]=$D166,$F166,"")</f>
        <v/>
      </c>
      <c r="T166" s="158" t="str">
        <f>IF(t_depenses[[#Headers],[Entretien (locaux, matériels)]]=$D166,$F166,"")</f>
        <v/>
      </c>
      <c r="U166" s="158" t="str">
        <f>IF(t_depenses[[#Headers],[Frais de site Internet]]=$D166,$F166,"")</f>
        <v/>
      </c>
      <c r="V166" s="158" t="str">
        <f>IF(t_depenses[[#Headers],[Frais postaux, téléphone, Internet]]=$D166,$F166,"")</f>
        <v/>
      </c>
      <c r="W166" s="158" t="str">
        <f>IF(t_depenses[[#Headers],[Communication]]=$D166,$F166,"")</f>
        <v/>
      </c>
      <c r="X166" s="158" t="str">
        <f>IF(t_depenses[[#Headers],[Formation]]=$D166,$F166,"")</f>
        <v/>
      </c>
      <c r="Y166" s="158" t="str">
        <f>IF(t_depenses[[#Headers],[Déplacements, réception]]=$D166,$F166,"")</f>
        <v/>
      </c>
      <c r="Z166" s="158" t="str">
        <f>IF(t_depenses[[#Headers],[Expo, frais de participation aux salons]]=$D166,$F166,"")</f>
        <v/>
      </c>
      <c r="AA166" s="158" t="str">
        <f>IF(t_depenses[[#Headers],[Retraite complémentaire]]=$D166,$F166,"")</f>
        <v/>
      </c>
      <c r="AB166" s="158" t="str">
        <f>IF(t_depenses[[#Headers],[Cotisations (adhésions)]]=$D166,$F166,"")</f>
        <v/>
      </c>
      <c r="AC166" s="158" t="str">
        <f>IF(t_depenses[[#Headers],[Impôts et taxes]]=$D166,$F166,"")</f>
        <v/>
      </c>
      <c r="AD166" s="158" t="str">
        <f>IF(t_depenses[[#Headers],[Rémunération du dirigeant]]=$D166,$F166,"")</f>
        <v/>
      </c>
      <c r="AE166" s="158" t="str">
        <f>IF(t_depenses[[#Headers],[Charges sociales de l''exploitant (URSSAF, CFE…)]]=$D166,$F166,"")</f>
        <v/>
      </c>
      <c r="AF166" s="145" t="str">
        <f>IF(t_depenses[[#Headers],[Frais bancaires]]=$D166,$F166,"")</f>
        <v/>
      </c>
    </row>
    <row r="167" spans="1:32" s="17" customFormat="1" ht="16">
      <c r="A167" s="101">
        <v>44182</v>
      </c>
      <c r="B167" s="152"/>
      <c r="C167" s="152"/>
      <c r="D167" s="160" t="s">
        <v>94</v>
      </c>
      <c r="E167" s="154"/>
      <c r="F167" s="35"/>
      <c r="G167" s="156"/>
      <c r="H167" s="157">
        <f t="shared" si="9"/>
        <v>0</v>
      </c>
      <c r="I167" s="144" t="str">
        <f t="shared" si="8"/>
        <v/>
      </c>
      <c r="J167" s="158" t="str">
        <f>IF(t_depenses[[#Headers],[Matières premières]]=$D167,$F167,"")</f>
        <v/>
      </c>
      <c r="K167" s="158">
        <f>IF(t_depenses[[#Headers],[Fournitures couture]]=$D167,$F167,"")</f>
        <v>0</v>
      </c>
      <c r="L167" s="158" t="str">
        <f>IF(t_depenses[[#Headers],[Sous-traitance]]=$D167,$F167,"")</f>
        <v/>
      </c>
      <c r="M167" s="158" t="str">
        <f>IF(t_depenses[[#Headers],[Energie : eau, électricité, chauffage]]=$D167,$F167,"")</f>
        <v/>
      </c>
      <c r="N167" s="158" t="str">
        <f>IF(t_depenses[[#Headers],[Mobilier d''expo]]=$D167,$F167,"")</f>
        <v/>
      </c>
      <c r="O167" s="158" t="str">
        <f>IF(t_depenses[[#Headers],[Fournitures, petit outillage]]=$D167,$F167,"")</f>
        <v/>
      </c>
      <c r="P167" s="158" t="str">
        <f>IF(t_depenses[[#Headers],[Fournitures administratives (bureau)]]=$D167,$F167,"")</f>
        <v/>
      </c>
      <c r="Q167" s="158" t="str">
        <f>IF(t_depenses[[#Headers],[Emballage et conditionnement (cartons, étiquettes…)]]=$D167,$F167,"")</f>
        <v/>
      </c>
      <c r="R167" s="158" t="str">
        <f>IF(t_depenses[[#Headers],[Loyers et charges locatives ]]=$D167,$F167,"")</f>
        <v/>
      </c>
      <c r="S167" s="158" t="str">
        <f>IF(t_depenses[[#Headers],[Assurances]]=$D167,$F167,"")</f>
        <v/>
      </c>
      <c r="T167" s="158" t="str">
        <f>IF(t_depenses[[#Headers],[Entretien (locaux, matériels)]]=$D167,$F167,"")</f>
        <v/>
      </c>
      <c r="U167" s="158" t="str">
        <f>IF(t_depenses[[#Headers],[Frais de site Internet]]=$D167,$F167,"")</f>
        <v/>
      </c>
      <c r="V167" s="158" t="str">
        <f>IF(t_depenses[[#Headers],[Frais postaux, téléphone, Internet]]=$D167,$F167,"")</f>
        <v/>
      </c>
      <c r="W167" s="158" t="str">
        <f>IF(t_depenses[[#Headers],[Communication]]=$D167,$F167,"")</f>
        <v/>
      </c>
      <c r="X167" s="158" t="str">
        <f>IF(t_depenses[[#Headers],[Formation]]=$D167,$F167,"")</f>
        <v/>
      </c>
      <c r="Y167" s="158" t="str">
        <f>IF(t_depenses[[#Headers],[Déplacements, réception]]=$D167,$F167,"")</f>
        <v/>
      </c>
      <c r="Z167" s="158" t="str">
        <f>IF(t_depenses[[#Headers],[Expo, frais de participation aux salons]]=$D167,$F167,"")</f>
        <v/>
      </c>
      <c r="AA167" s="158" t="str">
        <f>IF(t_depenses[[#Headers],[Retraite complémentaire]]=$D167,$F167,"")</f>
        <v/>
      </c>
      <c r="AB167" s="158" t="str">
        <f>IF(t_depenses[[#Headers],[Cotisations (adhésions)]]=$D167,$F167,"")</f>
        <v/>
      </c>
      <c r="AC167" s="158" t="str">
        <f>IF(t_depenses[[#Headers],[Impôts et taxes]]=$D167,$F167,"")</f>
        <v/>
      </c>
      <c r="AD167" s="158" t="str">
        <f>IF(t_depenses[[#Headers],[Rémunération du dirigeant]]=$D167,$F167,"")</f>
        <v/>
      </c>
      <c r="AE167" s="158" t="str">
        <f>IF(t_depenses[[#Headers],[Charges sociales de l''exploitant (URSSAF, CFE…)]]=$D167,$F167,"")</f>
        <v/>
      </c>
      <c r="AF167" s="145" t="str">
        <f>IF(t_depenses[[#Headers],[Frais bancaires]]=$D167,$F167,"")</f>
        <v/>
      </c>
    </row>
    <row r="168" spans="1:32" s="17" customFormat="1" ht="16">
      <c r="A168" s="101">
        <v>44184</v>
      </c>
      <c r="B168" s="152"/>
      <c r="C168" s="152"/>
      <c r="D168" s="159" t="s">
        <v>103</v>
      </c>
      <c r="E168" s="154"/>
      <c r="F168" s="35"/>
      <c r="G168" s="156"/>
      <c r="H168" s="157">
        <f t="shared" si="9"/>
        <v>0</v>
      </c>
      <c r="I168" s="144" t="str">
        <f t="shared" si="8"/>
        <v/>
      </c>
      <c r="J168" s="158" t="str">
        <f>IF(t_depenses[[#Headers],[Matières premières]]=$D168,$F168,"")</f>
        <v/>
      </c>
      <c r="K168" s="158" t="str">
        <f>IF(t_depenses[[#Headers],[Fournitures couture]]=$D168,$F168,"")</f>
        <v/>
      </c>
      <c r="L168" s="158" t="str">
        <f>IF(t_depenses[[#Headers],[Sous-traitance]]=$D168,$F168,"")</f>
        <v/>
      </c>
      <c r="M168" s="158" t="str">
        <f>IF(t_depenses[[#Headers],[Energie : eau, électricité, chauffage]]=$D168,$F168,"")</f>
        <v/>
      </c>
      <c r="N168" s="158" t="str">
        <f>IF(t_depenses[[#Headers],[Mobilier d''expo]]=$D168,$F168,"")</f>
        <v/>
      </c>
      <c r="O168" s="158" t="str">
        <f>IF(t_depenses[[#Headers],[Fournitures, petit outillage]]=$D168,$F168,"")</f>
        <v/>
      </c>
      <c r="P168" s="158" t="str">
        <f>IF(t_depenses[[#Headers],[Fournitures administratives (bureau)]]=$D168,$F168,"")</f>
        <v/>
      </c>
      <c r="Q168" s="158" t="str">
        <f>IF(t_depenses[[#Headers],[Emballage et conditionnement (cartons, étiquettes…)]]=$D168,$F168,"")</f>
        <v/>
      </c>
      <c r="R168" s="158">
        <f>IF(t_depenses[[#Headers],[Loyers et charges locatives ]]=$D168,$F168,"")</f>
        <v>0</v>
      </c>
      <c r="S168" s="158" t="str">
        <f>IF(t_depenses[[#Headers],[Assurances]]=$D168,$F168,"")</f>
        <v/>
      </c>
      <c r="T168" s="158" t="str">
        <f>IF(t_depenses[[#Headers],[Entretien (locaux, matériels)]]=$D168,$F168,"")</f>
        <v/>
      </c>
      <c r="U168" s="158" t="str">
        <f>IF(t_depenses[[#Headers],[Frais de site Internet]]=$D168,$F168,"")</f>
        <v/>
      </c>
      <c r="V168" s="158" t="str">
        <f>IF(t_depenses[[#Headers],[Frais postaux, téléphone, Internet]]=$D168,$F168,"")</f>
        <v/>
      </c>
      <c r="W168" s="158" t="str">
        <f>IF(t_depenses[[#Headers],[Communication]]=$D168,$F168,"")</f>
        <v/>
      </c>
      <c r="X168" s="158" t="str">
        <f>IF(t_depenses[[#Headers],[Formation]]=$D168,$F168,"")</f>
        <v/>
      </c>
      <c r="Y168" s="158" t="str">
        <f>IF(t_depenses[[#Headers],[Déplacements, réception]]=$D168,$F168,"")</f>
        <v/>
      </c>
      <c r="Z168" s="158" t="str">
        <f>IF(t_depenses[[#Headers],[Expo, frais de participation aux salons]]=$D168,$F168,"")</f>
        <v/>
      </c>
      <c r="AA168" s="158" t="str">
        <f>IF(t_depenses[[#Headers],[Retraite complémentaire]]=$D168,$F168,"")</f>
        <v/>
      </c>
      <c r="AB168" s="158" t="str">
        <f>IF(t_depenses[[#Headers],[Cotisations (adhésions)]]=$D168,$F168,"")</f>
        <v/>
      </c>
      <c r="AC168" s="158" t="str">
        <f>IF(t_depenses[[#Headers],[Impôts et taxes]]=$D168,$F168,"")</f>
        <v/>
      </c>
      <c r="AD168" s="158" t="str">
        <f>IF(t_depenses[[#Headers],[Rémunération du dirigeant]]=$D168,$F168,"")</f>
        <v/>
      </c>
      <c r="AE168" s="158" t="str">
        <f>IF(t_depenses[[#Headers],[Charges sociales de l''exploitant (URSSAF, CFE…)]]=$D168,$F168,"")</f>
        <v/>
      </c>
      <c r="AF168" s="145" t="str">
        <f>IF(t_depenses[[#Headers],[Frais bancaires]]=$D168,$F168,"")</f>
        <v/>
      </c>
    </row>
    <row r="169" spans="1:32" s="17" customFormat="1" ht="16">
      <c r="A169" s="101">
        <v>44186</v>
      </c>
      <c r="B169" s="152"/>
      <c r="C169" s="152"/>
      <c r="D169" s="160" t="s">
        <v>17</v>
      </c>
      <c r="E169" s="154"/>
      <c r="F169" s="35"/>
      <c r="G169" s="156"/>
      <c r="H169" s="157">
        <f t="shared" si="9"/>
        <v>0</v>
      </c>
      <c r="I169" s="144" t="str">
        <f t="shared" si="8"/>
        <v/>
      </c>
      <c r="J169" s="158" t="str">
        <f>IF(t_depenses[[#Headers],[Matières premières]]=$D169,$F169,"")</f>
        <v/>
      </c>
      <c r="K169" s="158" t="str">
        <f>IF(t_depenses[[#Headers],[Fournitures couture]]=$D169,$F169,"")</f>
        <v/>
      </c>
      <c r="L169" s="158" t="str">
        <f>IF(t_depenses[[#Headers],[Sous-traitance]]=$D169,$F169,"")</f>
        <v/>
      </c>
      <c r="M169" s="158" t="str">
        <f>IF(t_depenses[[#Headers],[Energie : eau, électricité, chauffage]]=$D169,$F169,"")</f>
        <v/>
      </c>
      <c r="N169" s="158" t="str">
        <f>IF(t_depenses[[#Headers],[Mobilier d''expo]]=$D169,$F169,"")</f>
        <v/>
      </c>
      <c r="O169" s="158" t="str">
        <f>IF(t_depenses[[#Headers],[Fournitures, petit outillage]]=$D169,$F169,"")</f>
        <v/>
      </c>
      <c r="P169" s="158" t="str">
        <f>IF(t_depenses[[#Headers],[Fournitures administratives (bureau)]]=$D169,$F169,"")</f>
        <v/>
      </c>
      <c r="Q169" s="158" t="str">
        <f>IF(t_depenses[[#Headers],[Emballage et conditionnement (cartons, étiquettes…)]]=$D169,$F169,"")</f>
        <v/>
      </c>
      <c r="R169" s="158" t="str">
        <f>IF(t_depenses[[#Headers],[Loyers et charges locatives ]]=$D169,$F169,"")</f>
        <v/>
      </c>
      <c r="S169" s="158">
        <f>IF(t_depenses[[#Headers],[Assurances]]=$D169,$F169,"")</f>
        <v>0</v>
      </c>
      <c r="T169" s="158" t="str">
        <f>IF(t_depenses[[#Headers],[Entretien (locaux, matériels)]]=$D169,$F169,"")</f>
        <v/>
      </c>
      <c r="U169" s="158" t="str">
        <f>IF(t_depenses[[#Headers],[Frais de site Internet]]=$D169,$F169,"")</f>
        <v/>
      </c>
      <c r="V169" s="158" t="str">
        <f>IF(t_depenses[[#Headers],[Frais postaux, téléphone, Internet]]=$D169,$F169,"")</f>
        <v/>
      </c>
      <c r="W169" s="158" t="str">
        <f>IF(t_depenses[[#Headers],[Communication]]=$D169,$F169,"")</f>
        <v/>
      </c>
      <c r="X169" s="158" t="str">
        <f>IF(t_depenses[[#Headers],[Formation]]=$D169,$F169,"")</f>
        <v/>
      </c>
      <c r="Y169" s="158" t="str">
        <f>IF(t_depenses[[#Headers],[Déplacements, réception]]=$D169,$F169,"")</f>
        <v/>
      </c>
      <c r="Z169" s="158" t="str">
        <f>IF(t_depenses[[#Headers],[Expo, frais de participation aux salons]]=$D169,$F169,"")</f>
        <v/>
      </c>
      <c r="AA169" s="158" t="str">
        <f>IF(t_depenses[[#Headers],[Retraite complémentaire]]=$D169,$F169,"")</f>
        <v/>
      </c>
      <c r="AB169" s="158" t="str">
        <f>IF(t_depenses[[#Headers],[Cotisations (adhésions)]]=$D169,$F169,"")</f>
        <v/>
      </c>
      <c r="AC169" s="158" t="str">
        <f>IF(t_depenses[[#Headers],[Impôts et taxes]]=$D169,$F169,"")</f>
        <v/>
      </c>
      <c r="AD169" s="158" t="str">
        <f>IF(t_depenses[[#Headers],[Rémunération du dirigeant]]=$D169,$F169,"")</f>
        <v/>
      </c>
      <c r="AE169" s="158" t="str">
        <f>IF(t_depenses[[#Headers],[Charges sociales de l''exploitant (URSSAF, CFE…)]]=$D169,$F169,"")</f>
        <v/>
      </c>
      <c r="AF169" s="145" t="str">
        <f>IF(t_depenses[[#Headers],[Frais bancaires]]=$D169,$F169,"")</f>
        <v/>
      </c>
    </row>
    <row r="170" spans="1:32" s="17" customFormat="1" ht="16">
      <c r="A170" s="101">
        <v>44187</v>
      </c>
      <c r="B170" s="152"/>
      <c r="C170" s="152"/>
      <c r="D170" s="159" t="s">
        <v>15</v>
      </c>
      <c r="E170" s="154"/>
      <c r="F170" s="35">
        <v>370</v>
      </c>
      <c r="G170" s="156"/>
      <c r="H170" s="157">
        <f t="shared" si="9"/>
        <v>370</v>
      </c>
      <c r="I170" s="144" t="str">
        <f t="shared" si="8"/>
        <v/>
      </c>
      <c r="J170" s="158">
        <f>IF(t_depenses[[#Headers],[Matières premières]]=$D170,$F170,"")</f>
        <v>370</v>
      </c>
      <c r="K170" s="158" t="str">
        <f>IF(t_depenses[[#Headers],[Fournitures couture]]=$D170,$F170,"")</f>
        <v/>
      </c>
      <c r="L170" s="158" t="str">
        <f>IF(t_depenses[[#Headers],[Sous-traitance]]=$D170,$F170,"")</f>
        <v/>
      </c>
      <c r="M170" s="158" t="str">
        <f>IF(t_depenses[[#Headers],[Energie : eau, électricité, chauffage]]=$D170,$F170,"")</f>
        <v/>
      </c>
      <c r="N170" s="158" t="str">
        <f>IF(t_depenses[[#Headers],[Mobilier d''expo]]=$D170,$F170,"")</f>
        <v/>
      </c>
      <c r="O170" s="158" t="str">
        <f>IF(t_depenses[[#Headers],[Fournitures, petit outillage]]=$D170,$F170,"")</f>
        <v/>
      </c>
      <c r="P170" s="158" t="str">
        <f>IF(t_depenses[[#Headers],[Fournitures administratives (bureau)]]=$D170,$F170,"")</f>
        <v/>
      </c>
      <c r="Q170" s="158" t="str">
        <f>IF(t_depenses[[#Headers],[Emballage et conditionnement (cartons, étiquettes…)]]=$D170,$F170,"")</f>
        <v/>
      </c>
      <c r="R170" s="158" t="str">
        <f>IF(t_depenses[[#Headers],[Loyers et charges locatives ]]=$D170,$F170,"")</f>
        <v/>
      </c>
      <c r="S170" s="158" t="str">
        <f>IF(t_depenses[[#Headers],[Assurances]]=$D170,$F170,"")</f>
        <v/>
      </c>
      <c r="T170" s="158" t="str">
        <f>IF(t_depenses[[#Headers],[Entretien (locaux, matériels)]]=$D170,$F170,"")</f>
        <v/>
      </c>
      <c r="U170" s="158" t="str">
        <f>IF(t_depenses[[#Headers],[Frais de site Internet]]=$D170,$F170,"")</f>
        <v/>
      </c>
      <c r="V170" s="158" t="str">
        <f>IF(t_depenses[[#Headers],[Frais postaux, téléphone, Internet]]=$D170,$F170,"")</f>
        <v/>
      </c>
      <c r="W170" s="158" t="str">
        <f>IF(t_depenses[[#Headers],[Communication]]=$D170,$F170,"")</f>
        <v/>
      </c>
      <c r="X170" s="158" t="str">
        <f>IF(t_depenses[[#Headers],[Formation]]=$D170,$F170,"")</f>
        <v/>
      </c>
      <c r="Y170" s="158" t="str">
        <f>IF(t_depenses[[#Headers],[Déplacements, réception]]=$D170,$F170,"")</f>
        <v/>
      </c>
      <c r="Z170" s="158" t="str">
        <f>IF(t_depenses[[#Headers],[Expo, frais de participation aux salons]]=$D170,$F170,"")</f>
        <v/>
      </c>
      <c r="AA170" s="158" t="str">
        <f>IF(t_depenses[[#Headers],[Retraite complémentaire]]=$D170,$F170,"")</f>
        <v/>
      </c>
      <c r="AB170" s="158" t="str">
        <f>IF(t_depenses[[#Headers],[Cotisations (adhésions)]]=$D170,$F170,"")</f>
        <v/>
      </c>
      <c r="AC170" s="158" t="str">
        <f>IF(t_depenses[[#Headers],[Impôts et taxes]]=$D170,$F170,"")</f>
        <v/>
      </c>
      <c r="AD170" s="158" t="str">
        <f>IF(t_depenses[[#Headers],[Rémunération du dirigeant]]=$D170,$F170,"")</f>
        <v/>
      </c>
      <c r="AE170" s="158" t="str">
        <f>IF(t_depenses[[#Headers],[Charges sociales de l''exploitant (URSSAF, CFE…)]]=$D170,$F170,"")</f>
        <v/>
      </c>
      <c r="AF170" s="145" t="str">
        <f>IF(t_depenses[[#Headers],[Frais bancaires]]=$D170,$F170,"")</f>
        <v/>
      </c>
    </row>
    <row r="171" spans="1:32" s="17" customFormat="1" ht="16">
      <c r="A171" s="101">
        <v>44193</v>
      </c>
      <c r="B171" s="152"/>
      <c r="C171" s="152"/>
      <c r="D171" s="159" t="s">
        <v>94</v>
      </c>
      <c r="E171" s="154"/>
      <c r="F171" s="35">
        <v>430</v>
      </c>
      <c r="G171" s="156"/>
      <c r="H171" s="157">
        <f t="shared" si="9"/>
        <v>430</v>
      </c>
      <c r="I171" s="144" t="str">
        <f t="shared" si="8"/>
        <v/>
      </c>
      <c r="J171" s="158" t="str">
        <f>IF(t_depenses[[#Headers],[Matières premières]]=$D171,$F171,"")</f>
        <v/>
      </c>
      <c r="K171" s="158">
        <f>IF(t_depenses[[#Headers],[Fournitures couture]]=$D171,$F171,"")</f>
        <v>430</v>
      </c>
      <c r="L171" s="158" t="str">
        <f>IF(t_depenses[[#Headers],[Sous-traitance]]=$D171,$F171,"")</f>
        <v/>
      </c>
      <c r="M171" s="158" t="str">
        <f>IF(t_depenses[[#Headers],[Energie : eau, électricité, chauffage]]=$D171,$F171,"")</f>
        <v/>
      </c>
      <c r="N171" s="158" t="str">
        <f>IF(t_depenses[[#Headers],[Mobilier d''expo]]=$D171,$F171,"")</f>
        <v/>
      </c>
      <c r="O171" s="158" t="str">
        <f>IF(t_depenses[[#Headers],[Fournitures, petit outillage]]=$D171,$F171,"")</f>
        <v/>
      </c>
      <c r="P171" s="158" t="str">
        <f>IF(t_depenses[[#Headers],[Fournitures administratives (bureau)]]=$D171,$F171,"")</f>
        <v/>
      </c>
      <c r="Q171" s="158" t="str">
        <f>IF(t_depenses[[#Headers],[Emballage et conditionnement (cartons, étiquettes…)]]=$D171,$F171,"")</f>
        <v/>
      </c>
      <c r="R171" s="158" t="str">
        <f>IF(t_depenses[[#Headers],[Loyers et charges locatives ]]=$D171,$F171,"")</f>
        <v/>
      </c>
      <c r="S171" s="158" t="str">
        <f>IF(t_depenses[[#Headers],[Assurances]]=$D171,$F171,"")</f>
        <v/>
      </c>
      <c r="T171" s="158" t="str">
        <f>IF(t_depenses[[#Headers],[Entretien (locaux, matériels)]]=$D171,$F171,"")</f>
        <v/>
      </c>
      <c r="U171" s="158" t="str">
        <f>IF(t_depenses[[#Headers],[Frais de site Internet]]=$D171,$F171,"")</f>
        <v/>
      </c>
      <c r="V171" s="158" t="str">
        <f>IF(t_depenses[[#Headers],[Frais postaux, téléphone, Internet]]=$D171,$F171,"")</f>
        <v/>
      </c>
      <c r="W171" s="158" t="str">
        <f>IF(t_depenses[[#Headers],[Communication]]=$D171,$F171,"")</f>
        <v/>
      </c>
      <c r="X171" s="158" t="str">
        <f>IF(t_depenses[[#Headers],[Formation]]=$D171,$F171,"")</f>
        <v/>
      </c>
      <c r="Y171" s="158" t="str">
        <f>IF(t_depenses[[#Headers],[Déplacements, réception]]=$D171,$F171,"")</f>
        <v/>
      </c>
      <c r="Z171" s="158" t="str">
        <f>IF(t_depenses[[#Headers],[Expo, frais de participation aux salons]]=$D171,$F171,"")</f>
        <v/>
      </c>
      <c r="AA171" s="158" t="str">
        <f>IF(t_depenses[[#Headers],[Retraite complémentaire]]=$D171,$F171,"")</f>
        <v/>
      </c>
      <c r="AB171" s="158" t="str">
        <f>IF(t_depenses[[#Headers],[Cotisations (adhésions)]]=$D171,$F171,"")</f>
        <v/>
      </c>
      <c r="AC171" s="158" t="str">
        <f>IF(t_depenses[[#Headers],[Impôts et taxes]]=$D171,$F171,"")</f>
        <v/>
      </c>
      <c r="AD171" s="158" t="str">
        <f>IF(t_depenses[[#Headers],[Rémunération du dirigeant]]=$D171,$F171,"")</f>
        <v/>
      </c>
      <c r="AE171" s="158" t="str">
        <f>IF(t_depenses[[#Headers],[Charges sociales de l''exploitant (URSSAF, CFE…)]]=$D171,$F171,"")</f>
        <v/>
      </c>
      <c r="AF171" s="145" t="str">
        <f>IF(t_depenses[[#Headers],[Frais bancaires]]=$D171,$F171,"")</f>
        <v/>
      </c>
    </row>
    <row r="172" spans="1:32" s="17" customFormat="1" ht="16">
      <c r="A172" s="101">
        <v>44193</v>
      </c>
      <c r="B172" s="152"/>
      <c r="C172" s="152"/>
      <c r="D172" s="160" t="s">
        <v>94</v>
      </c>
      <c r="E172" s="154"/>
      <c r="F172" s="155"/>
      <c r="G172" s="156"/>
      <c r="H172" s="157">
        <f t="shared" si="9"/>
        <v>0</v>
      </c>
      <c r="I172" s="144" t="str">
        <f t="shared" si="8"/>
        <v/>
      </c>
      <c r="J172" s="158" t="str">
        <f>IF(t_depenses[[#Headers],[Matières premières]]=$D172,$F172,"")</f>
        <v/>
      </c>
      <c r="K172" s="158">
        <f>IF(t_depenses[[#Headers],[Fournitures couture]]=$D172,$F172,"")</f>
        <v>0</v>
      </c>
      <c r="L172" s="158" t="str">
        <f>IF(t_depenses[[#Headers],[Sous-traitance]]=$D172,$F172,"")</f>
        <v/>
      </c>
      <c r="M172" s="158" t="str">
        <f>IF(t_depenses[[#Headers],[Energie : eau, électricité, chauffage]]=$D172,$F172,"")</f>
        <v/>
      </c>
      <c r="N172" s="158" t="str">
        <f>IF(t_depenses[[#Headers],[Mobilier d''expo]]=$D172,$F172,"")</f>
        <v/>
      </c>
      <c r="O172" s="158" t="str">
        <f>IF(t_depenses[[#Headers],[Fournitures, petit outillage]]=$D172,$F172,"")</f>
        <v/>
      </c>
      <c r="P172" s="158" t="str">
        <f>IF(t_depenses[[#Headers],[Fournitures administratives (bureau)]]=$D172,$F172,"")</f>
        <v/>
      </c>
      <c r="Q172" s="158" t="str">
        <f>IF(t_depenses[[#Headers],[Emballage et conditionnement (cartons, étiquettes…)]]=$D172,$F172,"")</f>
        <v/>
      </c>
      <c r="R172" s="158" t="str">
        <f>IF(t_depenses[[#Headers],[Loyers et charges locatives ]]=$D172,$F172,"")</f>
        <v/>
      </c>
      <c r="S172" s="158" t="str">
        <f>IF(t_depenses[[#Headers],[Assurances]]=$D172,$F172,"")</f>
        <v/>
      </c>
      <c r="T172" s="158" t="str">
        <f>IF(t_depenses[[#Headers],[Entretien (locaux, matériels)]]=$D172,$F172,"")</f>
        <v/>
      </c>
      <c r="U172" s="158" t="str">
        <f>IF(t_depenses[[#Headers],[Frais de site Internet]]=$D172,$F172,"")</f>
        <v/>
      </c>
      <c r="V172" s="158" t="str">
        <f>IF(t_depenses[[#Headers],[Frais postaux, téléphone, Internet]]=$D172,$F172,"")</f>
        <v/>
      </c>
      <c r="W172" s="158" t="str">
        <f>IF(t_depenses[[#Headers],[Communication]]=$D172,$F172,"")</f>
        <v/>
      </c>
      <c r="X172" s="158" t="str">
        <f>IF(t_depenses[[#Headers],[Formation]]=$D172,$F172,"")</f>
        <v/>
      </c>
      <c r="Y172" s="158" t="str">
        <f>IF(t_depenses[[#Headers],[Déplacements, réception]]=$D172,$F172,"")</f>
        <v/>
      </c>
      <c r="Z172" s="158" t="str">
        <f>IF(t_depenses[[#Headers],[Expo, frais de participation aux salons]]=$D172,$F172,"")</f>
        <v/>
      </c>
      <c r="AA172" s="158" t="str">
        <f>IF(t_depenses[[#Headers],[Retraite complémentaire]]=$D172,$F172,"")</f>
        <v/>
      </c>
      <c r="AB172" s="158" t="str">
        <f>IF(t_depenses[[#Headers],[Cotisations (adhésions)]]=$D172,$F172,"")</f>
        <v/>
      </c>
      <c r="AC172" s="158" t="str">
        <f>IF(t_depenses[[#Headers],[Impôts et taxes]]=$D172,$F172,"")</f>
        <v/>
      </c>
      <c r="AD172" s="158" t="str">
        <f>IF(t_depenses[[#Headers],[Rémunération du dirigeant]]=$D172,$F172,"")</f>
        <v/>
      </c>
      <c r="AE172" s="158" t="str">
        <f>IF(t_depenses[[#Headers],[Charges sociales de l''exploitant (URSSAF, CFE…)]]=$D172,$F172,"")</f>
        <v/>
      </c>
      <c r="AF172" s="145" t="str">
        <f>IF(t_depenses[[#Headers],[Frais bancaires]]=$D172,$F172,"")</f>
        <v/>
      </c>
    </row>
    <row r="173" spans="1:32" s="17" customFormat="1" ht="16">
      <c r="A173" s="150"/>
      <c r="B173" s="152"/>
      <c r="C173" s="152"/>
      <c r="D173" s="160"/>
      <c r="E173" s="154"/>
      <c r="F173" s="155"/>
      <c r="G173" s="156"/>
      <c r="H173" s="157">
        <f t="shared" si="9"/>
        <v>0</v>
      </c>
      <c r="I173" s="144" t="str">
        <f t="shared" si="8"/>
        <v/>
      </c>
      <c r="J173" s="158" t="str">
        <f>IF(t_depenses[[#Headers],[Matières premières]]=$D173,$F173,"")</f>
        <v/>
      </c>
      <c r="K173" s="158" t="str">
        <f>IF(t_depenses[[#Headers],[Fournitures couture]]=$D173,$F173,"")</f>
        <v/>
      </c>
      <c r="L173" s="158" t="str">
        <f>IF(t_depenses[[#Headers],[Sous-traitance]]=$D173,$F173,"")</f>
        <v/>
      </c>
      <c r="M173" s="158" t="str">
        <f>IF(t_depenses[[#Headers],[Energie : eau, électricité, chauffage]]=$D173,$F173,"")</f>
        <v/>
      </c>
      <c r="N173" s="158" t="str">
        <f>IF(t_depenses[[#Headers],[Mobilier d''expo]]=$D173,$F173,"")</f>
        <v/>
      </c>
      <c r="O173" s="158" t="str">
        <f>IF(t_depenses[[#Headers],[Fournitures, petit outillage]]=$D173,$F173,"")</f>
        <v/>
      </c>
      <c r="P173" s="158" t="str">
        <f>IF(t_depenses[[#Headers],[Fournitures administratives (bureau)]]=$D173,$F173,"")</f>
        <v/>
      </c>
      <c r="Q173" s="158" t="str">
        <f>IF(t_depenses[[#Headers],[Emballage et conditionnement (cartons, étiquettes…)]]=$D173,$F173,"")</f>
        <v/>
      </c>
      <c r="R173" s="158" t="str">
        <f>IF(t_depenses[[#Headers],[Loyers et charges locatives ]]=$D173,$F173,"")</f>
        <v/>
      </c>
      <c r="S173" s="158" t="str">
        <f>IF(t_depenses[[#Headers],[Assurances]]=$D173,$F173,"")</f>
        <v/>
      </c>
      <c r="T173" s="158" t="str">
        <f>IF(t_depenses[[#Headers],[Entretien (locaux, matériels)]]=$D173,$F173,"")</f>
        <v/>
      </c>
      <c r="U173" s="158" t="str">
        <f>IF(t_depenses[[#Headers],[Frais de site Internet]]=$D173,$F173,"")</f>
        <v/>
      </c>
      <c r="V173" s="158" t="str">
        <f>IF(t_depenses[[#Headers],[Frais postaux, téléphone, Internet]]=$D173,$F173,"")</f>
        <v/>
      </c>
      <c r="W173" s="158" t="str">
        <f>IF(t_depenses[[#Headers],[Communication]]=$D173,$F173,"")</f>
        <v/>
      </c>
      <c r="X173" s="158" t="str">
        <f>IF(t_depenses[[#Headers],[Formation]]=$D173,$F173,"")</f>
        <v/>
      </c>
      <c r="Y173" s="158" t="str">
        <f>IF(t_depenses[[#Headers],[Déplacements, réception]]=$D173,$F173,"")</f>
        <v/>
      </c>
      <c r="Z173" s="158" t="str">
        <f>IF(t_depenses[[#Headers],[Expo, frais de participation aux salons]]=$D173,$F173,"")</f>
        <v/>
      </c>
      <c r="AA173" s="158" t="str">
        <f>IF(t_depenses[[#Headers],[Retraite complémentaire]]=$D173,$F173,"")</f>
        <v/>
      </c>
      <c r="AB173" s="158" t="str">
        <f>IF(t_depenses[[#Headers],[Cotisations (adhésions)]]=$D173,$F173,"")</f>
        <v/>
      </c>
      <c r="AC173" s="158" t="str">
        <f>IF(t_depenses[[#Headers],[Impôts et taxes]]=$D173,$F173,"")</f>
        <v/>
      </c>
      <c r="AD173" s="158" t="str">
        <f>IF(t_depenses[[#Headers],[Rémunération du dirigeant]]=$D173,$F173,"")</f>
        <v/>
      </c>
      <c r="AE173" s="158" t="str">
        <f>IF(t_depenses[[#Headers],[Charges sociales de l''exploitant (URSSAF, CFE…)]]=$D173,$F173,"")</f>
        <v/>
      </c>
      <c r="AF173" s="145" t="str">
        <f>IF(t_depenses[[#Headers],[Frais bancaires]]=$D173,$F173,"")</f>
        <v/>
      </c>
    </row>
    <row r="174" spans="1:32" s="17" customFormat="1" ht="16">
      <c r="A174" s="150"/>
      <c r="B174" s="152"/>
      <c r="C174" s="152"/>
      <c r="D174" s="160"/>
      <c r="E174" s="154"/>
      <c r="F174" s="155"/>
      <c r="G174" s="156"/>
      <c r="H174" s="157">
        <f t="shared" si="9"/>
        <v>0</v>
      </c>
      <c r="I174" s="144" t="str">
        <f t="shared" si="8"/>
        <v/>
      </c>
      <c r="J174" s="158" t="str">
        <f>IF(t_depenses[[#Headers],[Matières premières]]=$D174,$F174,"")</f>
        <v/>
      </c>
      <c r="K174" s="158" t="str">
        <f>IF(t_depenses[[#Headers],[Fournitures couture]]=$D174,$F174,"")</f>
        <v/>
      </c>
      <c r="L174" s="158" t="str">
        <f>IF(t_depenses[[#Headers],[Sous-traitance]]=$D174,$F174,"")</f>
        <v/>
      </c>
      <c r="M174" s="158" t="str">
        <f>IF(t_depenses[[#Headers],[Energie : eau, électricité, chauffage]]=$D174,$F174,"")</f>
        <v/>
      </c>
      <c r="N174" s="158" t="str">
        <f>IF(t_depenses[[#Headers],[Mobilier d''expo]]=$D174,$F174,"")</f>
        <v/>
      </c>
      <c r="O174" s="158" t="str">
        <f>IF(t_depenses[[#Headers],[Fournitures, petit outillage]]=$D174,$F174,"")</f>
        <v/>
      </c>
      <c r="P174" s="158" t="str">
        <f>IF(t_depenses[[#Headers],[Fournitures administratives (bureau)]]=$D174,$F174,"")</f>
        <v/>
      </c>
      <c r="Q174" s="158" t="str">
        <f>IF(t_depenses[[#Headers],[Emballage et conditionnement (cartons, étiquettes…)]]=$D174,$F174,"")</f>
        <v/>
      </c>
      <c r="R174" s="158" t="str">
        <f>IF(t_depenses[[#Headers],[Loyers et charges locatives ]]=$D174,$F174,"")</f>
        <v/>
      </c>
      <c r="S174" s="158" t="str">
        <f>IF(t_depenses[[#Headers],[Assurances]]=$D174,$F174,"")</f>
        <v/>
      </c>
      <c r="T174" s="158" t="str">
        <f>IF(t_depenses[[#Headers],[Entretien (locaux, matériels)]]=$D174,$F174,"")</f>
        <v/>
      </c>
      <c r="U174" s="158" t="str">
        <f>IF(t_depenses[[#Headers],[Frais de site Internet]]=$D174,$F174,"")</f>
        <v/>
      </c>
      <c r="V174" s="158" t="str">
        <f>IF(t_depenses[[#Headers],[Frais postaux, téléphone, Internet]]=$D174,$F174,"")</f>
        <v/>
      </c>
      <c r="W174" s="158" t="str">
        <f>IF(t_depenses[[#Headers],[Communication]]=$D174,$F174,"")</f>
        <v/>
      </c>
      <c r="X174" s="158" t="str">
        <f>IF(t_depenses[[#Headers],[Formation]]=$D174,$F174,"")</f>
        <v/>
      </c>
      <c r="Y174" s="158" t="str">
        <f>IF(t_depenses[[#Headers],[Déplacements, réception]]=$D174,$F174,"")</f>
        <v/>
      </c>
      <c r="Z174" s="158" t="str">
        <f>IF(t_depenses[[#Headers],[Expo, frais de participation aux salons]]=$D174,$F174,"")</f>
        <v/>
      </c>
      <c r="AA174" s="158" t="str">
        <f>IF(t_depenses[[#Headers],[Retraite complémentaire]]=$D174,$F174,"")</f>
        <v/>
      </c>
      <c r="AB174" s="158" t="str">
        <f>IF(t_depenses[[#Headers],[Cotisations (adhésions)]]=$D174,$F174,"")</f>
        <v/>
      </c>
      <c r="AC174" s="158" t="str">
        <f>IF(t_depenses[[#Headers],[Impôts et taxes]]=$D174,$F174,"")</f>
        <v/>
      </c>
      <c r="AD174" s="158" t="str">
        <f>IF(t_depenses[[#Headers],[Rémunération du dirigeant]]=$D174,$F174,"")</f>
        <v/>
      </c>
      <c r="AE174" s="158" t="str">
        <f>IF(t_depenses[[#Headers],[Charges sociales de l''exploitant (URSSAF, CFE…)]]=$D174,$F174,"")</f>
        <v/>
      </c>
      <c r="AF174" s="145" t="str">
        <f>IF(t_depenses[[#Headers],[Frais bancaires]]=$D174,$F174,"")</f>
        <v/>
      </c>
    </row>
    <row r="175" spans="1:32" s="17" customFormat="1" ht="16">
      <c r="A175" s="150"/>
      <c r="B175" s="152"/>
      <c r="C175" s="152"/>
      <c r="D175" s="160"/>
      <c r="E175" s="154"/>
      <c r="F175" s="155"/>
      <c r="G175" s="156"/>
      <c r="H175" s="157">
        <f t="shared" si="9"/>
        <v>0</v>
      </c>
      <c r="I175" s="144" t="str">
        <f t="shared" si="8"/>
        <v/>
      </c>
      <c r="J175" s="158" t="str">
        <f>IF(t_depenses[[#Headers],[Matières premières]]=$D175,$F175,"")</f>
        <v/>
      </c>
      <c r="K175" s="158" t="str">
        <f>IF(t_depenses[[#Headers],[Fournitures couture]]=$D175,$F175,"")</f>
        <v/>
      </c>
      <c r="L175" s="158" t="str">
        <f>IF(t_depenses[[#Headers],[Sous-traitance]]=$D175,$F175,"")</f>
        <v/>
      </c>
      <c r="M175" s="158" t="str">
        <f>IF(t_depenses[[#Headers],[Energie : eau, électricité, chauffage]]=$D175,$F175,"")</f>
        <v/>
      </c>
      <c r="N175" s="158" t="str">
        <f>IF(t_depenses[[#Headers],[Mobilier d''expo]]=$D175,$F175,"")</f>
        <v/>
      </c>
      <c r="O175" s="158" t="str">
        <f>IF(t_depenses[[#Headers],[Fournitures, petit outillage]]=$D175,$F175,"")</f>
        <v/>
      </c>
      <c r="P175" s="158" t="str">
        <f>IF(t_depenses[[#Headers],[Fournitures administratives (bureau)]]=$D175,$F175,"")</f>
        <v/>
      </c>
      <c r="Q175" s="158" t="str">
        <f>IF(t_depenses[[#Headers],[Emballage et conditionnement (cartons, étiquettes…)]]=$D175,$F175,"")</f>
        <v/>
      </c>
      <c r="R175" s="158" t="str">
        <f>IF(t_depenses[[#Headers],[Loyers et charges locatives ]]=$D175,$F175,"")</f>
        <v/>
      </c>
      <c r="S175" s="158" t="str">
        <f>IF(t_depenses[[#Headers],[Assurances]]=$D175,$F175,"")</f>
        <v/>
      </c>
      <c r="T175" s="158" t="str">
        <f>IF(t_depenses[[#Headers],[Entretien (locaux, matériels)]]=$D175,$F175,"")</f>
        <v/>
      </c>
      <c r="U175" s="158" t="str">
        <f>IF(t_depenses[[#Headers],[Frais de site Internet]]=$D175,$F175,"")</f>
        <v/>
      </c>
      <c r="V175" s="158" t="str">
        <f>IF(t_depenses[[#Headers],[Frais postaux, téléphone, Internet]]=$D175,$F175,"")</f>
        <v/>
      </c>
      <c r="W175" s="158" t="str">
        <f>IF(t_depenses[[#Headers],[Communication]]=$D175,$F175,"")</f>
        <v/>
      </c>
      <c r="X175" s="158" t="str">
        <f>IF(t_depenses[[#Headers],[Formation]]=$D175,$F175,"")</f>
        <v/>
      </c>
      <c r="Y175" s="158" t="str">
        <f>IF(t_depenses[[#Headers],[Déplacements, réception]]=$D175,$F175,"")</f>
        <v/>
      </c>
      <c r="Z175" s="158" t="str">
        <f>IF(t_depenses[[#Headers],[Expo, frais de participation aux salons]]=$D175,$F175,"")</f>
        <v/>
      </c>
      <c r="AA175" s="158" t="str">
        <f>IF(t_depenses[[#Headers],[Retraite complémentaire]]=$D175,$F175,"")</f>
        <v/>
      </c>
      <c r="AB175" s="158" t="str">
        <f>IF(t_depenses[[#Headers],[Cotisations (adhésions)]]=$D175,$F175,"")</f>
        <v/>
      </c>
      <c r="AC175" s="158" t="str">
        <f>IF(t_depenses[[#Headers],[Impôts et taxes]]=$D175,$F175,"")</f>
        <v/>
      </c>
      <c r="AD175" s="158" t="str">
        <f>IF(t_depenses[[#Headers],[Rémunération du dirigeant]]=$D175,$F175,"")</f>
        <v/>
      </c>
      <c r="AE175" s="158" t="str">
        <f>IF(t_depenses[[#Headers],[Charges sociales de l''exploitant (URSSAF, CFE…)]]=$D175,$F175,"")</f>
        <v/>
      </c>
      <c r="AF175" s="145" t="str">
        <f>IF(t_depenses[[#Headers],[Frais bancaires]]=$D175,$F175,"")</f>
        <v/>
      </c>
    </row>
    <row r="176" spans="1:32" s="17" customFormat="1" ht="16">
      <c r="A176" s="150"/>
      <c r="B176" s="152"/>
      <c r="C176" s="152"/>
      <c r="D176" s="160"/>
      <c r="E176" s="154"/>
      <c r="F176" s="155"/>
      <c r="G176" s="156"/>
      <c r="H176" s="157">
        <f t="shared" si="9"/>
        <v>0</v>
      </c>
      <c r="I176" s="144" t="str">
        <f t="shared" si="8"/>
        <v/>
      </c>
      <c r="J176" s="158" t="str">
        <f>IF(t_depenses[[#Headers],[Matières premières]]=$D176,$F176,"")</f>
        <v/>
      </c>
      <c r="K176" s="158" t="str">
        <f>IF(t_depenses[[#Headers],[Fournitures couture]]=$D176,$F176,"")</f>
        <v/>
      </c>
      <c r="L176" s="158" t="str">
        <f>IF(t_depenses[[#Headers],[Sous-traitance]]=$D176,$F176,"")</f>
        <v/>
      </c>
      <c r="M176" s="158" t="str">
        <f>IF(t_depenses[[#Headers],[Energie : eau, électricité, chauffage]]=$D176,$F176,"")</f>
        <v/>
      </c>
      <c r="N176" s="158" t="str">
        <f>IF(t_depenses[[#Headers],[Mobilier d''expo]]=$D176,$F176,"")</f>
        <v/>
      </c>
      <c r="O176" s="158" t="str">
        <f>IF(t_depenses[[#Headers],[Fournitures, petit outillage]]=$D176,$F176,"")</f>
        <v/>
      </c>
      <c r="P176" s="158" t="str">
        <f>IF(t_depenses[[#Headers],[Fournitures administratives (bureau)]]=$D176,$F176,"")</f>
        <v/>
      </c>
      <c r="Q176" s="158" t="str">
        <f>IF(t_depenses[[#Headers],[Emballage et conditionnement (cartons, étiquettes…)]]=$D176,$F176,"")</f>
        <v/>
      </c>
      <c r="R176" s="158" t="str">
        <f>IF(t_depenses[[#Headers],[Loyers et charges locatives ]]=$D176,$F176,"")</f>
        <v/>
      </c>
      <c r="S176" s="158" t="str">
        <f>IF(t_depenses[[#Headers],[Assurances]]=$D176,$F176,"")</f>
        <v/>
      </c>
      <c r="T176" s="158" t="str">
        <f>IF(t_depenses[[#Headers],[Entretien (locaux, matériels)]]=$D176,$F176,"")</f>
        <v/>
      </c>
      <c r="U176" s="158" t="str">
        <f>IF(t_depenses[[#Headers],[Frais de site Internet]]=$D176,$F176,"")</f>
        <v/>
      </c>
      <c r="V176" s="158" t="str">
        <f>IF(t_depenses[[#Headers],[Frais postaux, téléphone, Internet]]=$D176,$F176,"")</f>
        <v/>
      </c>
      <c r="W176" s="158" t="str">
        <f>IF(t_depenses[[#Headers],[Communication]]=$D176,$F176,"")</f>
        <v/>
      </c>
      <c r="X176" s="158" t="str">
        <f>IF(t_depenses[[#Headers],[Formation]]=$D176,$F176,"")</f>
        <v/>
      </c>
      <c r="Y176" s="158" t="str">
        <f>IF(t_depenses[[#Headers],[Déplacements, réception]]=$D176,$F176,"")</f>
        <v/>
      </c>
      <c r="Z176" s="158" t="str">
        <f>IF(t_depenses[[#Headers],[Expo, frais de participation aux salons]]=$D176,$F176,"")</f>
        <v/>
      </c>
      <c r="AA176" s="158" t="str">
        <f>IF(t_depenses[[#Headers],[Retraite complémentaire]]=$D176,$F176,"")</f>
        <v/>
      </c>
      <c r="AB176" s="158" t="str">
        <f>IF(t_depenses[[#Headers],[Cotisations (adhésions)]]=$D176,$F176,"")</f>
        <v/>
      </c>
      <c r="AC176" s="158" t="str">
        <f>IF(t_depenses[[#Headers],[Impôts et taxes]]=$D176,$F176,"")</f>
        <v/>
      </c>
      <c r="AD176" s="158" t="str">
        <f>IF(t_depenses[[#Headers],[Rémunération du dirigeant]]=$D176,$F176,"")</f>
        <v/>
      </c>
      <c r="AE176" s="158" t="str">
        <f>IF(t_depenses[[#Headers],[Charges sociales de l''exploitant (URSSAF, CFE…)]]=$D176,$F176,"")</f>
        <v/>
      </c>
      <c r="AF176" s="145" t="str">
        <f>IF(t_depenses[[#Headers],[Frais bancaires]]=$D176,$F176,"")</f>
        <v/>
      </c>
    </row>
    <row r="177" spans="1:32" s="17" customFormat="1" ht="16">
      <c r="A177" s="150"/>
      <c r="B177" s="152"/>
      <c r="C177" s="152"/>
      <c r="D177" s="160"/>
      <c r="E177" s="154"/>
      <c r="F177" s="155"/>
      <c r="G177" s="156"/>
      <c r="H177" s="157">
        <f t="shared" si="9"/>
        <v>0</v>
      </c>
      <c r="I177" s="144" t="str">
        <f t="shared" si="8"/>
        <v/>
      </c>
      <c r="J177" s="158" t="str">
        <f>IF(t_depenses[[#Headers],[Matières premières]]=$D177,$F177,"")</f>
        <v/>
      </c>
      <c r="K177" s="158" t="str">
        <f>IF(t_depenses[[#Headers],[Fournitures couture]]=$D177,$F177,"")</f>
        <v/>
      </c>
      <c r="L177" s="158" t="str">
        <f>IF(t_depenses[[#Headers],[Sous-traitance]]=$D177,$F177,"")</f>
        <v/>
      </c>
      <c r="M177" s="158" t="str">
        <f>IF(t_depenses[[#Headers],[Energie : eau, électricité, chauffage]]=$D177,$F177,"")</f>
        <v/>
      </c>
      <c r="N177" s="158" t="str">
        <f>IF(t_depenses[[#Headers],[Mobilier d''expo]]=$D177,$F177,"")</f>
        <v/>
      </c>
      <c r="O177" s="158" t="str">
        <f>IF(t_depenses[[#Headers],[Fournitures, petit outillage]]=$D177,$F177,"")</f>
        <v/>
      </c>
      <c r="P177" s="158" t="str">
        <f>IF(t_depenses[[#Headers],[Fournitures administratives (bureau)]]=$D177,$F177,"")</f>
        <v/>
      </c>
      <c r="Q177" s="158" t="str">
        <f>IF(t_depenses[[#Headers],[Emballage et conditionnement (cartons, étiquettes…)]]=$D177,$F177,"")</f>
        <v/>
      </c>
      <c r="R177" s="158" t="str">
        <f>IF(t_depenses[[#Headers],[Loyers et charges locatives ]]=$D177,$F177,"")</f>
        <v/>
      </c>
      <c r="S177" s="158" t="str">
        <f>IF(t_depenses[[#Headers],[Assurances]]=$D177,$F177,"")</f>
        <v/>
      </c>
      <c r="T177" s="158" t="str">
        <f>IF(t_depenses[[#Headers],[Entretien (locaux, matériels)]]=$D177,$F177,"")</f>
        <v/>
      </c>
      <c r="U177" s="158" t="str">
        <f>IF(t_depenses[[#Headers],[Frais de site Internet]]=$D177,$F177,"")</f>
        <v/>
      </c>
      <c r="V177" s="158" t="str">
        <f>IF(t_depenses[[#Headers],[Frais postaux, téléphone, Internet]]=$D177,$F177,"")</f>
        <v/>
      </c>
      <c r="W177" s="158" t="str">
        <f>IF(t_depenses[[#Headers],[Communication]]=$D177,$F177,"")</f>
        <v/>
      </c>
      <c r="X177" s="158" t="str">
        <f>IF(t_depenses[[#Headers],[Formation]]=$D177,$F177,"")</f>
        <v/>
      </c>
      <c r="Y177" s="158" t="str">
        <f>IF(t_depenses[[#Headers],[Déplacements, réception]]=$D177,$F177,"")</f>
        <v/>
      </c>
      <c r="Z177" s="158" t="str">
        <f>IF(t_depenses[[#Headers],[Expo, frais de participation aux salons]]=$D177,$F177,"")</f>
        <v/>
      </c>
      <c r="AA177" s="158" t="str">
        <f>IF(t_depenses[[#Headers],[Retraite complémentaire]]=$D177,$F177,"")</f>
        <v/>
      </c>
      <c r="AB177" s="158" t="str">
        <f>IF(t_depenses[[#Headers],[Cotisations (adhésions)]]=$D177,$F177,"")</f>
        <v/>
      </c>
      <c r="AC177" s="158" t="str">
        <f>IF(t_depenses[[#Headers],[Impôts et taxes]]=$D177,$F177,"")</f>
        <v/>
      </c>
      <c r="AD177" s="158" t="str">
        <f>IF(t_depenses[[#Headers],[Rémunération du dirigeant]]=$D177,$F177,"")</f>
        <v/>
      </c>
      <c r="AE177" s="158" t="str">
        <f>IF(t_depenses[[#Headers],[Charges sociales de l''exploitant (URSSAF, CFE…)]]=$D177,$F177,"")</f>
        <v/>
      </c>
      <c r="AF177" s="145" t="str">
        <f>IF(t_depenses[[#Headers],[Frais bancaires]]=$D177,$F177,"")</f>
        <v/>
      </c>
    </row>
    <row r="178" spans="1:32" s="17" customFormat="1" ht="16">
      <c r="A178" s="150"/>
      <c r="B178" s="152"/>
      <c r="C178" s="152"/>
      <c r="D178" s="160"/>
      <c r="E178" s="154"/>
      <c r="F178" s="155"/>
      <c r="G178" s="156"/>
      <c r="H178" s="157">
        <f t="shared" si="9"/>
        <v>0</v>
      </c>
      <c r="I178" s="144" t="str">
        <f t="shared" si="8"/>
        <v/>
      </c>
      <c r="J178" s="158" t="str">
        <f>IF(t_depenses[[#Headers],[Matières premières]]=$D178,$F178,"")</f>
        <v/>
      </c>
      <c r="K178" s="158" t="str">
        <f>IF(t_depenses[[#Headers],[Fournitures couture]]=$D178,$F178,"")</f>
        <v/>
      </c>
      <c r="L178" s="158" t="str">
        <f>IF(t_depenses[[#Headers],[Sous-traitance]]=$D178,$F178,"")</f>
        <v/>
      </c>
      <c r="M178" s="158" t="str">
        <f>IF(t_depenses[[#Headers],[Energie : eau, électricité, chauffage]]=$D178,$F178,"")</f>
        <v/>
      </c>
      <c r="N178" s="158" t="str">
        <f>IF(t_depenses[[#Headers],[Mobilier d''expo]]=$D178,$F178,"")</f>
        <v/>
      </c>
      <c r="O178" s="158" t="str">
        <f>IF(t_depenses[[#Headers],[Fournitures, petit outillage]]=$D178,$F178,"")</f>
        <v/>
      </c>
      <c r="P178" s="158" t="str">
        <f>IF(t_depenses[[#Headers],[Fournitures administratives (bureau)]]=$D178,$F178,"")</f>
        <v/>
      </c>
      <c r="Q178" s="158" t="str">
        <f>IF(t_depenses[[#Headers],[Emballage et conditionnement (cartons, étiquettes…)]]=$D178,$F178,"")</f>
        <v/>
      </c>
      <c r="R178" s="158" t="str">
        <f>IF(t_depenses[[#Headers],[Loyers et charges locatives ]]=$D178,$F178,"")</f>
        <v/>
      </c>
      <c r="S178" s="158" t="str">
        <f>IF(t_depenses[[#Headers],[Assurances]]=$D178,$F178,"")</f>
        <v/>
      </c>
      <c r="T178" s="158" t="str">
        <f>IF(t_depenses[[#Headers],[Entretien (locaux, matériels)]]=$D178,$F178,"")</f>
        <v/>
      </c>
      <c r="U178" s="158" t="str">
        <f>IF(t_depenses[[#Headers],[Frais de site Internet]]=$D178,$F178,"")</f>
        <v/>
      </c>
      <c r="V178" s="158" t="str">
        <f>IF(t_depenses[[#Headers],[Frais postaux, téléphone, Internet]]=$D178,$F178,"")</f>
        <v/>
      </c>
      <c r="W178" s="158" t="str">
        <f>IF(t_depenses[[#Headers],[Communication]]=$D178,$F178,"")</f>
        <v/>
      </c>
      <c r="X178" s="158" t="str">
        <f>IF(t_depenses[[#Headers],[Formation]]=$D178,$F178,"")</f>
        <v/>
      </c>
      <c r="Y178" s="158" t="str">
        <f>IF(t_depenses[[#Headers],[Déplacements, réception]]=$D178,$F178,"")</f>
        <v/>
      </c>
      <c r="Z178" s="158" t="str">
        <f>IF(t_depenses[[#Headers],[Expo, frais de participation aux salons]]=$D178,$F178,"")</f>
        <v/>
      </c>
      <c r="AA178" s="158" t="str">
        <f>IF(t_depenses[[#Headers],[Retraite complémentaire]]=$D178,$F178,"")</f>
        <v/>
      </c>
      <c r="AB178" s="158" t="str">
        <f>IF(t_depenses[[#Headers],[Cotisations (adhésions)]]=$D178,$F178,"")</f>
        <v/>
      </c>
      <c r="AC178" s="158" t="str">
        <f>IF(t_depenses[[#Headers],[Impôts et taxes]]=$D178,$F178,"")</f>
        <v/>
      </c>
      <c r="AD178" s="158" t="str">
        <f>IF(t_depenses[[#Headers],[Rémunération du dirigeant]]=$D178,$F178,"")</f>
        <v/>
      </c>
      <c r="AE178" s="158" t="str">
        <f>IF(t_depenses[[#Headers],[Charges sociales de l''exploitant (URSSAF, CFE…)]]=$D178,$F178,"")</f>
        <v/>
      </c>
      <c r="AF178" s="145" t="str">
        <f>IF(t_depenses[[#Headers],[Frais bancaires]]=$D178,$F178,"")</f>
        <v/>
      </c>
    </row>
    <row r="179" spans="1:32" s="17" customFormat="1" ht="16">
      <c r="A179" s="150"/>
      <c r="B179" s="152"/>
      <c r="C179" s="152"/>
      <c r="D179" s="160"/>
      <c r="E179" s="154"/>
      <c r="F179" s="155"/>
      <c r="G179" s="156"/>
      <c r="H179" s="157">
        <f t="shared" si="9"/>
        <v>0</v>
      </c>
      <c r="I179" s="144" t="str">
        <f t="shared" si="8"/>
        <v/>
      </c>
      <c r="J179" s="158" t="str">
        <f>IF(t_depenses[[#Headers],[Matières premières]]=$D179,$F179,"")</f>
        <v/>
      </c>
      <c r="K179" s="158" t="str">
        <f>IF(t_depenses[[#Headers],[Fournitures couture]]=$D179,$F179,"")</f>
        <v/>
      </c>
      <c r="L179" s="158" t="str">
        <f>IF(t_depenses[[#Headers],[Sous-traitance]]=$D179,$F179,"")</f>
        <v/>
      </c>
      <c r="M179" s="158" t="str">
        <f>IF(t_depenses[[#Headers],[Energie : eau, électricité, chauffage]]=$D179,$F179,"")</f>
        <v/>
      </c>
      <c r="N179" s="158" t="str">
        <f>IF(t_depenses[[#Headers],[Mobilier d''expo]]=$D179,$F179,"")</f>
        <v/>
      </c>
      <c r="O179" s="158" t="str">
        <f>IF(t_depenses[[#Headers],[Fournitures, petit outillage]]=$D179,$F179,"")</f>
        <v/>
      </c>
      <c r="P179" s="158" t="str">
        <f>IF(t_depenses[[#Headers],[Fournitures administratives (bureau)]]=$D179,$F179,"")</f>
        <v/>
      </c>
      <c r="Q179" s="158" t="str">
        <f>IF(t_depenses[[#Headers],[Emballage et conditionnement (cartons, étiquettes…)]]=$D179,$F179,"")</f>
        <v/>
      </c>
      <c r="R179" s="158" t="str">
        <f>IF(t_depenses[[#Headers],[Loyers et charges locatives ]]=$D179,$F179,"")</f>
        <v/>
      </c>
      <c r="S179" s="158" t="str">
        <f>IF(t_depenses[[#Headers],[Assurances]]=$D179,$F179,"")</f>
        <v/>
      </c>
      <c r="T179" s="158" t="str">
        <f>IF(t_depenses[[#Headers],[Entretien (locaux, matériels)]]=$D179,$F179,"")</f>
        <v/>
      </c>
      <c r="U179" s="158" t="str">
        <f>IF(t_depenses[[#Headers],[Frais de site Internet]]=$D179,$F179,"")</f>
        <v/>
      </c>
      <c r="V179" s="158" t="str">
        <f>IF(t_depenses[[#Headers],[Frais postaux, téléphone, Internet]]=$D179,$F179,"")</f>
        <v/>
      </c>
      <c r="W179" s="158" t="str">
        <f>IF(t_depenses[[#Headers],[Communication]]=$D179,$F179,"")</f>
        <v/>
      </c>
      <c r="X179" s="158" t="str">
        <f>IF(t_depenses[[#Headers],[Formation]]=$D179,$F179,"")</f>
        <v/>
      </c>
      <c r="Y179" s="158" t="str">
        <f>IF(t_depenses[[#Headers],[Déplacements, réception]]=$D179,$F179,"")</f>
        <v/>
      </c>
      <c r="Z179" s="158" t="str">
        <f>IF(t_depenses[[#Headers],[Expo, frais de participation aux salons]]=$D179,$F179,"")</f>
        <v/>
      </c>
      <c r="AA179" s="158" t="str">
        <f>IF(t_depenses[[#Headers],[Retraite complémentaire]]=$D179,$F179,"")</f>
        <v/>
      </c>
      <c r="AB179" s="158" t="str">
        <f>IF(t_depenses[[#Headers],[Cotisations (adhésions)]]=$D179,$F179,"")</f>
        <v/>
      </c>
      <c r="AC179" s="158" t="str">
        <f>IF(t_depenses[[#Headers],[Impôts et taxes]]=$D179,$F179,"")</f>
        <v/>
      </c>
      <c r="AD179" s="158" t="str">
        <f>IF(t_depenses[[#Headers],[Rémunération du dirigeant]]=$D179,$F179,"")</f>
        <v/>
      </c>
      <c r="AE179" s="158" t="str">
        <f>IF(t_depenses[[#Headers],[Charges sociales de l''exploitant (URSSAF, CFE…)]]=$D179,$F179,"")</f>
        <v/>
      </c>
      <c r="AF179" s="145" t="str">
        <f>IF(t_depenses[[#Headers],[Frais bancaires]]=$D179,$F179,"")</f>
        <v/>
      </c>
    </row>
    <row r="180" spans="1:32" s="17" customFormat="1" ht="16">
      <c r="A180" s="150"/>
      <c r="B180" s="152"/>
      <c r="C180" s="152"/>
      <c r="D180" s="160"/>
      <c r="E180" s="154"/>
      <c r="F180" s="155"/>
      <c r="G180" s="156"/>
      <c r="H180" s="157">
        <f t="shared" si="9"/>
        <v>0</v>
      </c>
      <c r="I180" s="144" t="str">
        <f t="shared" si="8"/>
        <v/>
      </c>
      <c r="J180" s="158" t="str">
        <f>IF(t_depenses[[#Headers],[Matières premières]]=$D180,$F180,"")</f>
        <v/>
      </c>
      <c r="K180" s="158" t="str">
        <f>IF(t_depenses[[#Headers],[Fournitures couture]]=$D180,$F180,"")</f>
        <v/>
      </c>
      <c r="L180" s="158" t="str">
        <f>IF(t_depenses[[#Headers],[Sous-traitance]]=$D180,$F180,"")</f>
        <v/>
      </c>
      <c r="M180" s="158" t="str">
        <f>IF(t_depenses[[#Headers],[Energie : eau, électricité, chauffage]]=$D180,$F180,"")</f>
        <v/>
      </c>
      <c r="N180" s="158" t="str">
        <f>IF(t_depenses[[#Headers],[Mobilier d''expo]]=$D180,$F180,"")</f>
        <v/>
      </c>
      <c r="O180" s="158" t="str">
        <f>IF(t_depenses[[#Headers],[Fournitures, petit outillage]]=$D180,$F180,"")</f>
        <v/>
      </c>
      <c r="P180" s="158" t="str">
        <f>IF(t_depenses[[#Headers],[Fournitures administratives (bureau)]]=$D180,$F180,"")</f>
        <v/>
      </c>
      <c r="Q180" s="158" t="str">
        <f>IF(t_depenses[[#Headers],[Emballage et conditionnement (cartons, étiquettes…)]]=$D180,$F180,"")</f>
        <v/>
      </c>
      <c r="R180" s="158" t="str">
        <f>IF(t_depenses[[#Headers],[Loyers et charges locatives ]]=$D180,$F180,"")</f>
        <v/>
      </c>
      <c r="S180" s="158" t="str">
        <f>IF(t_depenses[[#Headers],[Assurances]]=$D180,$F180,"")</f>
        <v/>
      </c>
      <c r="T180" s="158" t="str">
        <f>IF(t_depenses[[#Headers],[Entretien (locaux, matériels)]]=$D180,$F180,"")</f>
        <v/>
      </c>
      <c r="U180" s="158" t="str">
        <f>IF(t_depenses[[#Headers],[Frais de site Internet]]=$D180,$F180,"")</f>
        <v/>
      </c>
      <c r="V180" s="158" t="str">
        <f>IF(t_depenses[[#Headers],[Frais postaux, téléphone, Internet]]=$D180,$F180,"")</f>
        <v/>
      </c>
      <c r="W180" s="158" t="str">
        <f>IF(t_depenses[[#Headers],[Communication]]=$D180,$F180,"")</f>
        <v/>
      </c>
      <c r="X180" s="158" t="str">
        <f>IF(t_depenses[[#Headers],[Formation]]=$D180,$F180,"")</f>
        <v/>
      </c>
      <c r="Y180" s="158" t="str">
        <f>IF(t_depenses[[#Headers],[Déplacements, réception]]=$D180,$F180,"")</f>
        <v/>
      </c>
      <c r="Z180" s="158" t="str">
        <f>IF(t_depenses[[#Headers],[Expo, frais de participation aux salons]]=$D180,$F180,"")</f>
        <v/>
      </c>
      <c r="AA180" s="158" t="str">
        <f>IF(t_depenses[[#Headers],[Retraite complémentaire]]=$D180,$F180,"")</f>
        <v/>
      </c>
      <c r="AB180" s="158" t="str">
        <f>IF(t_depenses[[#Headers],[Cotisations (adhésions)]]=$D180,$F180,"")</f>
        <v/>
      </c>
      <c r="AC180" s="158" t="str">
        <f>IF(t_depenses[[#Headers],[Impôts et taxes]]=$D180,$F180,"")</f>
        <v/>
      </c>
      <c r="AD180" s="158" t="str">
        <f>IF(t_depenses[[#Headers],[Rémunération du dirigeant]]=$D180,$F180,"")</f>
        <v/>
      </c>
      <c r="AE180" s="158" t="str">
        <f>IF(t_depenses[[#Headers],[Charges sociales de l''exploitant (URSSAF, CFE…)]]=$D180,$F180,"")</f>
        <v/>
      </c>
      <c r="AF180" s="145" t="str">
        <f>IF(t_depenses[[#Headers],[Frais bancaires]]=$D180,$F180,"")</f>
        <v/>
      </c>
    </row>
    <row r="181" spans="1:32" s="17" customFormat="1" ht="16">
      <c r="A181" s="150"/>
      <c r="B181" s="152"/>
      <c r="C181" s="152"/>
      <c r="D181" s="160"/>
      <c r="E181" s="154"/>
      <c r="F181" s="155"/>
      <c r="G181" s="156"/>
      <c r="H181" s="157">
        <f t="shared" si="9"/>
        <v>0</v>
      </c>
      <c r="I181" s="144" t="str">
        <f t="shared" si="8"/>
        <v/>
      </c>
      <c r="J181" s="158" t="str">
        <f>IF(t_depenses[[#Headers],[Matières premières]]=$D181,$F181,"")</f>
        <v/>
      </c>
      <c r="K181" s="158" t="str">
        <f>IF(t_depenses[[#Headers],[Fournitures couture]]=$D181,$F181,"")</f>
        <v/>
      </c>
      <c r="L181" s="158" t="str">
        <f>IF(t_depenses[[#Headers],[Sous-traitance]]=$D181,$F181,"")</f>
        <v/>
      </c>
      <c r="M181" s="158" t="str">
        <f>IF(t_depenses[[#Headers],[Energie : eau, électricité, chauffage]]=$D181,$F181,"")</f>
        <v/>
      </c>
      <c r="N181" s="158" t="str">
        <f>IF(t_depenses[[#Headers],[Mobilier d''expo]]=$D181,$F181,"")</f>
        <v/>
      </c>
      <c r="O181" s="158" t="str">
        <f>IF(t_depenses[[#Headers],[Fournitures, petit outillage]]=$D181,$F181,"")</f>
        <v/>
      </c>
      <c r="P181" s="158" t="str">
        <f>IF(t_depenses[[#Headers],[Fournitures administratives (bureau)]]=$D181,$F181,"")</f>
        <v/>
      </c>
      <c r="Q181" s="158" t="str">
        <f>IF(t_depenses[[#Headers],[Emballage et conditionnement (cartons, étiquettes…)]]=$D181,$F181,"")</f>
        <v/>
      </c>
      <c r="R181" s="158" t="str">
        <f>IF(t_depenses[[#Headers],[Loyers et charges locatives ]]=$D181,$F181,"")</f>
        <v/>
      </c>
      <c r="S181" s="158" t="str">
        <f>IF(t_depenses[[#Headers],[Assurances]]=$D181,$F181,"")</f>
        <v/>
      </c>
      <c r="T181" s="158" t="str">
        <f>IF(t_depenses[[#Headers],[Entretien (locaux, matériels)]]=$D181,$F181,"")</f>
        <v/>
      </c>
      <c r="U181" s="158" t="str">
        <f>IF(t_depenses[[#Headers],[Frais de site Internet]]=$D181,$F181,"")</f>
        <v/>
      </c>
      <c r="V181" s="158" t="str">
        <f>IF(t_depenses[[#Headers],[Frais postaux, téléphone, Internet]]=$D181,$F181,"")</f>
        <v/>
      </c>
      <c r="W181" s="158" t="str">
        <f>IF(t_depenses[[#Headers],[Communication]]=$D181,$F181,"")</f>
        <v/>
      </c>
      <c r="X181" s="158" t="str">
        <f>IF(t_depenses[[#Headers],[Formation]]=$D181,$F181,"")</f>
        <v/>
      </c>
      <c r="Y181" s="158" t="str">
        <f>IF(t_depenses[[#Headers],[Déplacements, réception]]=$D181,$F181,"")</f>
        <v/>
      </c>
      <c r="Z181" s="158" t="str">
        <f>IF(t_depenses[[#Headers],[Expo, frais de participation aux salons]]=$D181,$F181,"")</f>
        <v/>
      </c>
      <c r="AA181" s="158" t="str">
        <f>IF(t_depenses[[#Headers],[Retraite complémentaire]]=$D181,$F181,"")</f>
        <v/>
      </c>
      <c r="AB181" s="158" t="str">
        <f>IF(t_depenses[[#Headers],[Cotisations (adhésions)]]=$D181,$F181,"")</f>
        <v/>
      </c>
      <c r="AC181" s="158" t="str">
        <f>IF(t_depenses[[#Headers],[Impôts et taxes]]=$D181,$F181,"")</f>
        <v/>
      </c>
      <c r="AD181" s="158" t="str">
        <f>IF(t_depenses[[#Headers],[Rémunération du dirigeant]]=$D181,$F181,"")</f>
        <v/>
      </c>
      <c r="AE181" s="158" t="str">
        <f>IF(t_depenses[[#Headers],[Charges sociales de l''exploitant (URSSAF, CFE…)]]=$D181,$F181,"")</f>
        <v/>
      </c>
      <c r="AF181" s="145" t="str">
        <f>IF(t_depenses[[#Headers],[Frais bancaires]]=$D181,$F181,"")</f>
        <v/>
      </c>
    </row>
    <row r="182" spans="1:32" s="17" customFormat="1" ht="16">
      <c r="A182" s="150"/>
      <c r="B182" s="152"/>
      <c r="C182" s="152"/>
      <c r="D182" s="160"/>
      <c r="E182" s="154"/>
      <c r="F182" s="155"/>
      <c r="G182" s="156"/>
      <c r="H182" s="157">
        <f t="shared" si="9"/>
        <v>0</v>
      </c>
      <c r="I182" s="144" t="str">
        <f t="shared" si="8"/>
        <v/>
      </c>
      <c r="J182" s="158" t="str">
        <f>IF(t_depenses[[#Headers],[Matières premières]]=$D182,$F182,"")</f>
        <v/>
      </c>
      <c r="K182" s="158" t="str">
        <f>IF(t_depenses[[#Headers],[Fournitures couture]]=$D182,$F182,"")</f>
        <v/>
      </c>
      <c r="L182" s="158" t="str">
        <f>IF(t_depenses[[#Headers],[Sous-traitance]]=$D182,$F182,"")</f>
        <v/>
      </c>
      <c r="M182" s="158" t="str">
        <f>IF(t_depenses[[#Headers],[Energie : eau, électricité, chauffage]]=$D182,$F182,"")</f>
        <v/>
      </c>
      <c r="N182" s="158" t="str">
        <f>IF(t_depenses[[#Headers],[Mobilier d''expo]]=$D182,$F182,"")</f>
        <v/>
      </c>
      <c r="O182" s="158" t="str">
        <f>IF(t_depenses[[#Headers],[Fournitures, petit outillage]]=$D182,$F182,"")</f>
        <v/>
      </c>
      <c r="P182" s="158" t="str">
        <f>IF(t_depenses[[#Headers],[Fournitures administratives (bureau)]]=$D182,$F182,"")</f>
        <v/>
      </c>
      <c r="Q182" s="158" t="str">
        <f>IF(t_depenses[[#Headers],[Emballage et conditionnement (cartons, étiquettes…)]]=$D182,$F182,"")</f>
        <v/>
      </c>
      <c r="R182" s="158" t="str">
        <f>IF(t_depenses[[#Headers],[Loyers et charges locatives ]]=$D182,$F182,"")</f>
        <v/>
      </c>
      <c r="S182" s="158" t="str">
        <f>IF(t_depenses[[#Headers],[Assurances]]=$D182,$F182,"")</f>
        <v/>
      </c>
      <c r="T182" s="158" t="str">
        <f>IF(t_depenses[[#Headers],[Entretien (locaux, matériels)]]=$D182,$F182,"")</f>
        <v/>
      </c>
      <c r="U182" s="158" t="str">
        <f>IF(t_depenses[[#Headers],[Frais de site Internet]]=$D182,$F182,"")</f>
        <v/>
      </c>
      <c r="V182" s="158" t="str">
        <f>IF(t_depenses[[#Headers],[Frais postaux, téléphone, Internet]]=$D182,$F182,"")</f>
        <v/>
      </c>
      <c r="W182" s="158" t="str">
        <f>IF(t_depenses[[#Headers],[Communication]]=$D182,$F182,"")</f>
        <v/>
      </c>
      <c r="X182" s="158" t="str">
        <f>IF(t_depenses[[#Headers],[Formation]]=$D182,$F182,"")</f>
        <v/>
      </c>
      <c r="Y182" s="158" t="str">
        <f>IF(t_depenses[[#Headers],[Déplacements, réception]]=$D182,$F182,"")</f>
        <v/>
      </c>
      <c r="Z182" s="158" t="str">
        <f>IF(t_depenses[[#Headers],[Expo, frais de participation aux salons]]=$D182,$F182,"")</f>
        <v/>
      </c>
      <c r="AA182" s="158" t="str">
        <f>IF(t_depenses[[#Headers],[Retraite complémentaire]]=$D182,$F182,"")</f>
        <v/>
      </c>
      <c r="AB182" s="158" t="str">
        <f>IF(t_depenses[[#Headers],[Cotisations (adhésions)]]=$D182,$F182,"")</f>
        <v/>
      </c>
      <c r="AC182" s="158" t="str">
        <f>IF(t_depenses[[#Headers],[Impôts et taxes]]=$D182,$F182,"")</f>
        <v/>
      </c>
      <c r="AD182" s="158" t="str">
        <f>IF(t_depenses[[#Headers],[Rémunération du dirigeant]]=$D182,$F182,"")</f>
        <v/>
      </c>
      <c r="AE182" s="158" t="str">
        <f>IF(t_depenses[[#Headers],[Charges sociales de l''exploitant (URSSAF, CFE…)]]=$D182,$F182,"")</f>
        <v/>
      </c>
      <c r="AF182" s="145" t="str">
        <f>IF(t_depenses[[#Headers],[Frais bancaires]]=$D182,$F182,"")</f>
        <v/>
      </c>
    </row>
    <row r="183" spans="1:32" s="17" customFormat="1" ht="16">
      <c r="A183" s="150"/>
      <c r="B183" s="152"/>
      <c r="C183" s="152"/>
      <c r="D183" s="160"/>
      <c r="E183" s="154"/>
      <c r="F183" s="155"/>
      <c r="G183" s="156"/>
      <c r="H183" s="157">
        <f t="shared" si="9"/>
        <v>0</v>
      </c>
      <c r="I183" s="144" t="str">
        <f t="shared" si="8"/>
        <v/>
      </c>
      <c r="J183" s="158" t="str">
        <f>IF(t_depenses[[#Headers],[Matières premières]]=$D183,$F183,"")</f>
        <v/>
      </c>
      <c r="K183" s="158" t="str">
        <f>IF(t_depenses[[#Headers],[Fournitures couture]]=$D183,$F183,"")</f>
        <v/>
      </c>
      <c r="L183" s="158" t="str">
        <f>IF(t_depenses[[#Headers],[Sous-traitance]]=$D183,$F183,"")</f>
        <v/>
      </c>
      <c r="M183" s="158" t="str">
        <f>IF(t_depenses[[#Headers],[Energie : eau, électricité, chauffage]]=$D183,$F183,"")</f>
        <v/>
      </c>
      <c r="N183" s="158" t="str">
        <f>IF(t_depenses[[#Headers],[Mobilier d''expo]]=$D183,$F183,"")</f>
        <v/>
      </c>
      <c r="O183" s="158" t="str">
        <f>IF(t_depenses[[#Headers],[Fournitures, petit outillage]]=$D183,$F183,"")</f>
        <v/>
      </c>
      <c r="P183" s="158" t="str">
        <f>IF(t_depenses[[#Headers],[Fournitures administratives (bureau)]]=$D183,$F183,"")</f>
        <v/>
      </c>
      <c r="Q183" s="158" t="str">
        <f>IF(t_depenses[[#Headers],[Emballage et conditionnement (cartons, étiquettes…)]]=$D183,$F183,"")</f>
        <v/>
      </c>
      <c r="R183" s="158" t="str">
        <f>IF(t_depenses[[#Headers],[Loyers et charges locatives ]]=$D183,$F183,"")</f>
        <v/>
      </c>
      <c r="S183" s="158" t="str">
        <f>IF(t_depenses[[#Headers],[Assurances]]=$D183,$F183,"")</f>
        <v/>
      </c>
      <c r="T183" s="158" t="str">
        <f>IF(t_depenses[[#Headers],[Entretien (locaux, matériels)]]=$D183,$F183,"")</f>
        <v/>
      </c>
      <c r="U183" s="158" t="str">
        <f>IF(t_depenses[[#Headers],[Frais de site Internet]]=$D183,$F183,"")</f>
        <v/>
      </c>
      <c r="V183" s="158" t="str">
        <f>IF(t_depenses[[#Headers],[Frais postaux, téléphone, Internet]]=$D183,$F183,"")</f>
        <v/>
      </c>
      <c r="W183" s="158" t="str">
        <f>IF(t_depenses[[#Headers],[Communication]]=$D183,$F183,"")</f>
        <v/>
      </c>
      <c r="X183" s="158" t="str">
        <f>IF(t_depenses[[#Headers],[Formation]]=$D183,$F183,"")</f>
        <v/>
      </c>
      <c r="Y183" s="158" t="str">
        <f>IF(t_depenses[[#Headers],[Déplacements, réception]]=$D183,$F183,"")</f>
        <v/>
      </c>
      <c r="Z183" s="158" t="str">
        <f>IF(t_depenses[[#Headers],[Expo, frais de participation aux salons]]=$D183,$F183,"")</f>
        <v/>
      </c>
      <c r="AA183" s="158" t="str">
        <f>IF(t_depenses[[#Headers],[Retraite complémentaire]]=$D183,$F183,"")</f>
        <v/>
      </c>
      <c r="AB183" s="158" t="str">
        <f>IF(t_depenses[[#Headers],[Cotisations (adhésions)]]=$D183,$F183,"")</f>
        <v/>
      </c>
      <c r="AC183" s="158" t="str">
        <f>IF(t_depenses[[#Headers],[Impôts et taxes]]=$D183,$F183,"")</f>
        <v/>
      </c>
      <c r="AD183" s="158" t="str">
        <f>IF(t_depenses[[#Headers],[Rémunération du dirigeant]]=$D183,$F183,"")</f>
        <v/>
      </c>
      <c r="AE183" s="158" t="str">
        <f>IF(t_depenses[[#Headers],[Charges sociales de l''exploitant (URSSAF, CFE…)]]=$D183,$F183,"")</f>
        <v/>
      </c>
      <c r="AF183" s="145" t="str">
        <f>IF(t_depenses[[#Headers],[Frais bancaires]]=$D183,$F183,"")</f>
        <v/>
      </c>
    </row>
    <row r="184" spans="1:32" s="17" customFormat="1" ht="16">
      <c r="A184" s="150"/>
      <c r="B184" s="152"/>
      <c r="C184" s="152"/>
      <c r="D184" s="160"/>
      <c r="E184" s="154"/>
      <c r="F184" s="155"/>
      <c r="G184" s="156"/>
      <c r="H184" s="157">
        <f t="shared" si="9"/>
        <v>0</v>
      </c>
      <c r="I184" s="144" t="str">
        <f t="shared" si="8"/>
        <v/>
      </c>
      <c r="J184" s="158" t="str">
        <f>IF(t_depenses[[#Headers],[Matières premières]]=$D184,$F184,"")</f>
        <v/>
      </c>
      <c r="K184" s="158" t="str">
        <f>IF(t_depenses[[#Headers],[Fournitures couture]]=$D184,$F184,"")</f>
        <v/>
      </c>
      <c r="L184" s="158" t="str">
        <f>IF(t_depenses[[#Headers],[Sous-traitance]]=$D184,$F184,"")</f>
        <v/>
      </c>
      <c r="M184" s="158" t="str">
        <f>IF(t_depenses[[#Headers],[Energie : eau, électricité, chauffage]]=$D184,$F184,"")</f>
        <v/>
      </c>
      <c r="N184" s="158" t="str">
        <f>IF(t_depenses[[#Headers],[Mobilier d''expo]]=$D184,$F184,"")</f>
        <v/>
      </c>
      <c r="O184" s="158" t="str">
        <f>IF(t_depenses[[#Headers],[Fournitures, petit outillage]]=$D184,$F184,"")</f>
        <v/>
      </c>
      <c r="P184" s="158" t="str">
        <f>IF(t_depenses[[#Headers],[Fournitures administratives (bureau)]]=$D184,$F184,"")</f>
        <v/>
      </c>
      <c r="Q184" s="158" t="str">
        <f>IF(t_depenses[[#Headers],[Emballage et conditionnement (cartons, étiquettes…)]]=$D184,$F184,"")</f>
        <v/>
      </c>
      <c r="R184" s="158" t="str">
        <f>IF(t_depenses[[#Headers],[Loyers et charges locatives ]]=$D184,$F184,"")</f>
        <v/>
      </c>
      <c r="S184" s="158" t="str">
        <f>IF(t_depenses[[#Headers],[Assurances]]=$D184,$F184,"")</f>
        <v/>
      </c>
      <c r="T184" s="158" t="str">
        <f>IF(t_depenses[[#Headers],[Entretien (locaux, matériels)]]=$D184,$F184,"")</f>
        <v/>
      </c>
      <c r="U184" s="158" t="str">
        <f>IF(t_depenses[[#Headers],[Frais de site Internet]]=$D184,$F184,"")</f>
        <v/>
      </c>
      <c r="V184" s="158" t="str">
        <f>IF(t_depenses[[#Headers],[Frais postaux, téléphone, Internet]]=$D184,$F184,"")</f>
        <v/>
      </c>
      <c r="W184" s="158" t="str">
        <f>IF(t_depenses[[#Headers],[Communication]]=$D184,$F184,"")</f>
        <v/>
      </c>
      <c r="X184" s="158" t="str">
        <f>IF(t_depenses[[#Headers],[Formation]]=$D184,$F184,"")</f>
        <v/>
      </c>
      <c r="Y184" s="158" t="str">
        <f>IF(t_depenses[[#Headers],[Déplacements, réception]]=$D184,$F184,"")</f>
        <v/>
      </c>
      <c r="Z184" s="158" t="str">
        <f>IF(t_depenses[[#Headers],[Expo, frais de participation aux salons]]=$D184,$F184,"")</f>
        <v/>
      </c>
      <c r="AA184" s="158" t="str">
        <f>IF(t_depenses[[#Headers],[Retraite complémentaire]]=$D184,$F184,"")</f>
        <v/>
      </c>
      <c r="AB184" s="158" t="str">
        <f>IF(t_depenses[[#Headers],[Cotisations (adhésions)]]=$D184,$F184,"")</f>
        <v/>
      </c>
      <c r="AC184" s="158" t="str">
        <f>IF(t_depenses[[#Headers],[Impôts et taxes]]=$D184,$F184,"")</f>
        <v/>
      </c>
      <c r="AD184" s="158" t="str">
        <f>IF(t_depenses[[#Headers],[Rémunération du dirigeant]]=$D184,$F184,"")</f>
        <v/>
      </c>
      <c r="AE184" s="158" t="str">
        <f>IF(t_depenses[[#Headers],[Charges sociales de l''exploitant (URSSAF, CFE…)]]=$D184,$F184,"")</f>
        <v/>
      </c>
      <c r="AF184" s="145" t="str">
        <f>IF(t_depenses[[#Headers],[Frais bancaires]]=$D184,$F184,"")</f>
        <v/>
      </c>
    </row>
    <row r="185" spans="1:32" s="17" customFormat="1" ht="16">
      <c r="D185" s="21"/>
      <c r="E185" s="21"/>
      <c r="F185" s="21"/>
      <c r="G185" s="21"/>
      <c r="J185" s="22"/>
      <c r="K185" s="22"/>
      <c r="L185" s="22"/>
      <c r="M185" s="22"/>
      <c r="N185" s="22"/>
      <c r="O185" s="22"/>
      <c r="P185" s="22"/>
      <c r="Q185" s="22"/>
      <c r="R185" s="22"/>
      <c r="S185" s="22"/>
      <c r="T185" s="22"/>
      <c r="U185" s="22"/>
      <c r="V185" s="22"/>
      <c r="W185" s="22"/>
      <c r="X185" s="22"/>
      <c r="Y185" s="22"/>
      <c r="Z185" s="22"/>
      <c r="AA185" s="22"/>
      <c r="AB185" s="22"/>
      <c r="AC185" s="22"/>
      <c r="AD185" s="22"/>
      <c r="AE185" s="22"/>
      <c r="AF185" s="22"/>
    </row>
    <row r="186" spans="1:32" s="17" customFormat="1" ht="16">
      <c r="D186" s="21"/>
      <c r="E186" s="21"/>
      <c r="F186" s="21"/>
      <c r="G186" s="21"/>
      <c r="J186" s="22"/>
      <c r="K186" s="22"/>
      <c r="L186" s="22"/>
      <c r="M186" s="22"/>
      <c r="N186" s="22"/>
      <c r="O186" s="22"/>
      <c r="P186" s="22"/>
      <c r="Q186" s="22"/>
      <c r="R186" s="22"/>
      <c r="S186" s="22"/>
      <c r="T186" s="22"/>
      <c r="U186" s="22"/>
      <c r="V186" s="22"/>
      <c r="W186" s="22"/>
      <c r="X186" s="22"/>
      <c r="Y186" s="22"/>
      <c r="Z186" s="22"/>
      <c r="AA186" s="22"/>
      <c r="AB186" s="22"/>
      <c r="AC186" s="22"/>
      <c r="AD186" s="22"/>
      <c r="AE186" s="22"/>
      <c r="AF186" s="22"/>
    </row>
    <row r="187" spans="1:32" s="17" customFormat="1" ht="16">
      <c r="D187" s="21"/>
      <c r="E187" s="21"/>
      <c r="F187" s="21"/>
      <c r="G187" s="21"/>
      <c r="J187" s="22"/>
      <c r="K187" s="22"/>
      <c r="L187" s="22"/>
      <c r="M187" s="22"/>
      <c r="N187" s="22"/>
      <c r="O187" s="22"/>
      <c r="P187" s="22"/>
      <c r="Q187" s="22"/>
      <c r="R187" s="22"/>
      <c r="S187" s="22"/>
      <c r="T187" s="22"/>
      <c r="U187" s="22"/>
      <c r="V187" s="22"/>
      <c r="W187" s="22"/>
      <c r="X187" s="22"/>
      <c r="Y187" s="22"/>
      <c r="Z187" s="22"/>
      <c r="AA187" s="22"/>
      <c r="AB187" s="22"/>
      <c r="AC187" s="22"/>
      <c r="AD187" s="22"/>
      <c r="AE187" s="22"/>
      <c r="AF187" s="22"/>
    </row>
    <row r="188" spans="1:32" s="17" customFormat="1" ht="16">
      <c r="D188" s="21"/>
      <c r="E188" s="21"/>
      <c r="F188" s="21"/>
      <c r="G188" s="21"/>
      <c r="J188" s="22"/>
      <c r="K188" s="22"/>
      <c r="L188" s="22"/>
      <c r="M188" s="22"/>
      <c r="N188" s="22"/>
      <c r="O188" s="22"/>
      <c r="P188" s="22"/>
      <c r="Q188" s="22"/>
      <c r="R188" s="22"/>
      <c r="S188" s="22"/>
      <c r="T188" s="22"/>
      <c r="U188" s="22"/>
      <c r="V188" s="22"/>
      <c r="W188" s="22"/>
      <c r="X188" s="22"/>
      <c r="Y188" s="22"/>
      <c r="Z188" s="22"/>
      <c r="AA188" s="22"/>
      <c r="AB188" s="22"/>
      <c r="AC188" s="22"/>
      <c r="AD188" s="22"/>
      <c r="AE188" s="22"/>
      <c r="AF188" s="22"/>
    </row>
    <row r="189" spans="1:32" s="17" customFormat="1" ht="16">
      <c r="D189" s="21"/>
      <c r="E189" s="21"/>
      <c r="F189" s="21"/>
      <c r="G189" s="21"/>
      <c r="J189" s="22"/>
      <c r="K189" s="22"/>
      <c r="L189" s="22"/>
      <c r="M189" s="22"/>
      <c r="N189" s="22"/>
      <c r="O189" s="22"/>
      <c r="P189" s="22"/>
      <c r="Q189" s="22"/>
      <c r="R189" s="22"/>
      <c r="S189" s="22"/>
      <c r="T189" s="22"/>
      <c r="U189" s="22"/>
      <c r="V189" s="22"/>
      <c r="W189" s="22"/>
      <c r="X189" s="22"/>
      <c r="Y189" s="22"/>
      <c r="Z189" s="22"/>
      <c r="AA189" s="22"/>
      <c r="AB189" s="22"/>
      <c r="AC189" s="22"/>
      <c r="AD189" s="22"/>
      <c r="AE189" s="22"/>
      <c r="AF189" s="22"/>
    </row>
    <row r="190" spans="1:32" s="17" customFormat="1" ht="16">
      <c r="D190" s="21"/>
      <c r="E190" s="21"/>
      <c r="F190" s="21"/>
      <c r="G190" s="21"/>
      <c r="J190" s="22"/>
      <c r="K190" s="22"/>
      <c r="L190" s="22"/>
      <c r="M190" s="22"/>
      <c r="N190" s="22"/>
      <c r="O190" s="22"/>
      <c r="P190" s="22"/>
      <c r="Q190" s="22"/>
      <c r="R190" s="22"/>
      <c r="S190" s="22"/>
      <c r="T190" s="22"/>
      <c r="U190" s="22"/>
      <c r="V190" s="22"/>
      <c r="W190" s="22"/>
      <c r="X190" s="22"/>
      <c r="Y190" s="22"/>
      <c r="Z190" s="22"/>
      <c r="AA190" s="22"/>
      <c r="AB190" s="22"/>
      <c r="AC190" s="22"/>
      <c r="AD190" s="22"/>
      <c r="AE190" s="22"/>
      <c r="AF190" s="22"/>
    </row>
    <row r="191" spans="1:32" s="17" customFormat="1" ht="16">
      <c r="D191" s="21"/>
      <c r="E191" s="21"/>
      <c r="F191" s="21"/>
      <c r="G191" s="21"/>
      <c r="J191" s="22"/>
      <c r="K191" s="22"/>
      <c r="L191" s="22"/>
      <c r="M191" s="22"/>
      <c r="N191" s="22"/>
      <c r="O191" s="22"/>
      <c r="P191" s="22"/>
      <c r="Q191" s="22"/>
      <c r="R191" s="22"/>
      <c r="S191" s="22"/>
      <c r="T191" s="22"/>
      <c r="U191" s="22"/>
      <c r="V191" s="22"/>
      <c r="W191" s="22"/>
      <c r="X191" s="22"/>
      <c r="Y191" s="22"/>
      <c r="Z191" s="22"/>
      <c r="AA191" s="22"/>
      <c r="AB191" s="22"/>
      <c r="AC191" s="22"/>
      <c r="AD191" s="22"/>
      <c r="AE191" s="22"/>
      <c r="AF191" s="22"/>
    </row>
    <row r="192" spans="1:32" s="17" customFormat="1" ht="16">
      <c r="D192" s="21"/>
      <c r="E192" s="21"/>
      <c r="F192" s="21"/>
      <c r="G192" s="21"/>
      <c r="J192" s="22"/>
      <c r="K192" s="22"/>
      <c r="L192" s="22"/>
      <c r="M192" s="22"/>
      <c r="N192" s="22"/>
      <c r="O192" s="22"/>
      <c r="P192" s="22"/>
      <c r="Q192" s="22"/>
      <c r="R192" s="22"/>
      <c r="S192" s="22"/>
      <c r="T192" s="22"/>
      <c r="U192" s="22"/>
      <c r="V192" s="22"/>
      <c r="W192" s="22"/>
      <c r="X192" s="22"/>
      <c r="Y192" s="22"/>
      <c r="Z192" s="22"/>
      <c r="AA192" s="22"/>
      <c r="AB192" s="22"/>
      <c r="AC192" s="22"/>
      <c r="AD192" s="22"/>
      <c r="AE192" s="22"/>
      <c r="AF192" s="22"/>
    </row>
    <row r="193" spans="4:32" s="17" customFormat="1" ht="16">
      <c r="D193" s="21"/>
      <c r="E193" s="21"/>
      <c r="F193" s="21"/>
      <c r="G193" s="21"/>
      <c r="J193" s="22"/>
      <c r="K193" s="22"/>
      <c r="L193" s="22"/>
      <c r="M193" s="22"/>
      <c r="N193" s="22"/>
      <c r="O193" s="22"/>
      <c r="P193" s="22"/>
      <c r="Q193" s="22"/>
      <c r="R193" s="22"/>
      <c r="S193" s="22"/>
      <c r="T193" s="22"/>
      <c r="U193" s="22"/>
      <c r="V193" s="22"/>
      <c r="W193" s="22"/>
      <c r="X193" s="22"/>
      <c r="Y193" s="22"/>
      <c r="Z193" s="22"/>
      <c r="AA193" s="22"/>
      <c r="AB193" s="22"/>
      <c r="AC193" s="22"/>
      <c r="AD193" s="22"/>
      <c r="AE193" s="22"/>
      <c r="AF193" s="22"/>
    </row>
    <row r="194" spans="4:32" s="17" customFormat="1" ht="16">
      <c r="D194" s="21"/>
      <c r="E194" s="21"/>
      <c r="F194" s="21"/>
      <c r="G194" s="21"/>
      <c r="J194" s="22"/>
      <c r="K194" s="22"/>
      <c r="L194" s="22"/>
      <c r="M194" s="22"/>
      <c r="N194" s="22"/>
      <c r="O194" s="22"/>
      <c r="P194" s="22"/>
      <c r="Q194" s="22"/>
      <c r="R194" s="22"/>
      <c r="S194" s="22"/>
      <c r="T194" s="22"/>
      <c r="U194" s="22"/>
      <c r="V194" s="22"/>
      <c r="W194" s="22"/>
      <c r="X194" s="22"/>
      <c r="Y194" s="22"/>
      <c r="Z194" s="22"/>
      <c r="AA194" s="22"/>
      <c r="AB194" s="22"/>
      <c r="AC194" s="22"/>
      <c r="AD194" s="22"/>
      <c r="AE194" s="22"/>
      <c r="AF194" s="22"/>
    </row>
    <row r="195" spans="4:32" s="17" customFormat="1" ht="16">
      <c r="D195" s="21"/>
      <c r="E195" s="21"/>
      <c r="F195" s="21"/>
      <c r="G195" s="21"/>
      <c r="J195" s="22"/>
      <c r="K195" s="22"/>
      <c r="L195" s="22"/>
      <c r="M195" s="22"/>
      <c r="N195" s="22"/>
      <c r="O195" s="22"/>
      <c r="P195" s="22"/>
      <c r="Q195" s="22"/>
      <c r="R195" s="22"/>
      <c r="S195" s="22"/>
      <c r="T195" s="22"/>
      <c r="U195" s="22"/>
      <c r="V195" s="22"/>
      <c r="W195" s="22"/>
      <c r="X195" s="22"/>
      <c r="Y195" s="22"/>
      <c r="Z195" s="22"/>
      <c r="AA195" s="22"/>
      <c r="AB195" s="22"/>
      <c r="AC195" s="22"/>
      <c r="AD195" s="22"/>
      <c r="AE195" s="22"/>
      <c r="AF195" s="22"/>
    </row>
    <row r="196" spans="4:32" s="17" customFormat="1" ht="16">
      <c r="D196" s="21"/>
      <c r="E196" s="21"/>
      <c r="F196" s="21"/>
      <c r="G196" s="21"/>
      <c r="J196" s="22"/>
      <c r="K196" s="22"/>
      <c r="L196" s="22"/>
      <c r="M196" s="22"/>
      <c r="N196" s="22"/>
      <c r="O196" s="22"/>
      <c r="P196" s="22"/>
      <c r="Q196" s="22"/>
      <c r="R196" s="22"/>
      <c r="S196" s="22"/>
      <c r="T196" s="22"/>
      <c r="U196" s="22"/>
      <c r="V196" s="22"/>
      <c r="W196" s="22"/>
      <c r="X196" s="22"/>
      <c r="Y196" s="22"/>
      <c r="Z196" s="22"/>
      <c r="AA196" s="22"/>
      <c r="AB196" s="22"/>
      <c r="AC196" s="22"/>
      <c r="AD196" s="22"/>
      <c r="AE196" s="22"/>
      <c r="AF196" s="22"/>
    </row>
    <row r="197" spans="4:32" s="17" customFormat="1" ht="16">
      <c r="D197" s="21"/>
      <c r="E197" s="21"/>
      <c r="F197" s="21"/>
      <c r="G197" s="21"/>
      <c r="J197" s="22"/>
      <c r="K197" s="22"/>
      <c r="L197" s="22"/>
      <c r="M197" s="22"/>
      <c r="N197" s="22"/>
      <c r="O197" s="22"/>
      <c r="P197" s="22"/>
      <c r="Q197" s="22"/>
      <c r="R197" s="22"/>
      <c r="S197" s="22"/>
      <c r="T197" s="22"/>
      <c r="U197" s="22"/>
      <c r="V197" s="22"/>
      <c r="W197" s="22"/>
      <c r="X197" s="22"/>
      <c r="Y197" s="22"/>
      <c r="Z197" s="22"/>
      <c r="AA197" s="22"/>
      <c r="AB197" s="22"/>
      <c r="AC197" s="22"/>
      <c r="AD197" s="22"/>
      <c r="AE197" s="22"/>
      <c r="AF197" s="22"/>
    </row>
    <row r="198" spans="4:32" s="17" customFormat="1" ht="16">
      <c r="D198" s="21"/>
      <c r="E198" s="21"/>
      <c r="F198" s="21"/>
      <c r="G198" s="21"/>
      <c r="J198" s="22"/>
      <c r="K198" s="22"/>
      <c r="L198" s="22"/>
      <c r="M198" s="22"/>
      <c r="N198" s="22"/>
      <c r="O198" s="22"/>
      <c r="P198" s="22"/>
      <c r="Q198" s="22"/>
      <c r="R198" s="22"/>
      <c r="S198" s="22"/>
      <c r="T198" s="22"/>
      <c r="U198" s="22"/>
      <c r="V198" s="22"/>
      <c r="W198" s="22"/>
      <c r="X198" s="22"/>
      <c r="Y198" s="22"/>
      <c r="Z198" s="22"/>
      <c r="AA198" s="22"/>
      <c r="AB198" s="22"/>
      <c r="AC198" s="22"/>
      <c r="AD198" s="22"/>
      <c r="AE198" s="22"/>
      <c r="AF198" s="22"/>
    </row>
    <row r="199" spans="4:32" s="17" customFormat="1" ht="16">
      <c r="D199" s="21"/>
      <c r="E199" s="21"/>
      <c r="F199" s="21"/>
      <c r="G199" s="21"/>
      <c r="J199" s="22"/>
      <c r="K199" s="22"/>
      <c r="L199" s="22"/>
      <c r="M199" s="22"/>
      <c r="N199" s="22"/>
      <c r="O199" s="22"/>
      <c r="P199" s="22"/>
      <c r="Q199" s="22"/>
      <c r="R199" s="22"/>
      <c r="S199" s="22"/>
      <c r="T199" s="22"/>
      <c r="U199" s="22"/>
      <c r="V199" s="22"/>
      <c r="W199" s="22"/>
      <c r="X199" s="22"/>
      <c r="Y199" s="22"/>
      <c r="Z199" s="22"/>
      <c r="AA199" s="22"/>
      <c r="AB199" s="22"/>
      <c r="AC199" s="22"/>
      <c r="AD199" s="22"/>
      <c r="AE199" s="22"/>
      <c r="AF199" s="22"/>
    </row>
    <row r="200" spans="4:32" s="17" customFormat="1" ht="16">
      <c r="D200" s="21"/>
      <c r="E200" s="21"/>
      <c r="F200" s="21"/>
      <c r="G200" s="21"/>
      <c r="J200" s="22"/>
      <c r="K200" s="22"/>
      <c r="L200" s="22"/>
      <c r="M200" s="22"/>
      <c r="N200" s="22"/>
      <c r="O200" s="22"/>
      <c r="P200" s="22"/>
      <c r="Q200" s="22"/>
      <c r="R200" s="22"/>
      <c r="S200" s="22"/>
      <c r="T200" s="22"/>
      <c r="U200" s="22"/>
      <c r="V200" s="22"/>
      <c r="W200" s="22"/>
      <c r="X200" s="22"/>
      <c r="Y200" s="22"/>
      <c r="Z200" s="22"/>
      <c r="AA200" s="22"/>
      <c r="AB200" s="22"/>
      <c r="AC200" s="22"/>
      <c r="AD200" s="22"/>
      <c r="AE200" s="22"/>
      <c r="AF200" s="22"/>
    </row>
    <row r="201" spans="4:32" s="17" customFormat="1" ht="16">
      <c r="D201" s="21"/>
      <c r="E201" s="21"/>
      <c r="F201" s="21"/>
      <c r="G201" s="21"/>
      <c r="J201" s="22"/>
      <c r="K201" s="22"/>
      <c r="L201" s="22"/>
      <c r="M201" s="22"/>
      <c r="N201" s="22"/>
      <c r="O201" s="22"/>
      <c r="P201" s="22"/>
      <c r="Q201" s="22"/>
      <c r="R201" s="22"/>
      <c r="S201" s="22"/>
      <c r="T201" s="22"/>
      <c r="U201" s="22"/>
      <c r="V201" s="22"/>
      <c r="W201" s="22"/>
      <c r="X201" s="22"/>
      <c r="Y201" s="22"/>
      <c r="Z201" s="22"/>
      <c r="AA201" s="22"/>
      <c r="AB201" s="22"/>
      <c r="AC201" s="22"/>
      <c r="AD201" s="22"/>
      <c r="AE201" s="22"/>
      <c r="AF201" s="22"/>
    </row>
    <row r="202" spans="4:32" s="17" customFormat="1" ht="16">
      <c r="D202" s="21"/>
      <c r="E202" s="21"/>
      <c r="F202" s="21"/>
      <c r="G202" s="21"/>
      <c r="J202" s="22"/>
      <c r="K202" s="22"/>
      <c r="L202" s="22"/>
      <c r="M202" s="22"/>
      <c r="N202" s="22"/>
      <c r="O202" s="22"/>
      <c r="P202" s="22"/>
      <c r="Q202" s="22"/>
      <c r="R202" s="22"/>
      <c r="S202" s="22"/>
      <c r="T202" s="22"/>
      <c r="U202" s="22"/>
      <c r="V202" s="22"/>
      <c r="W202" s="22"/>
      <c r="X202" s="22"/>
      <c r="Y202" s="22"/>
      <c r="Z202" s="22"/>
      <c r="AA202" s="22"/>
      <c r="AB202" s="22"/>
      <c r="AC202" s="22"/>
      <c r="AD202" s="22"/>
      <c r="AE202" s="22"/>
      <c r="AF202" s="22"/>
    </row>
    <row r="203" spans="4:32" s="17" customFormat="1" ht="16">
      <c r="D203" s="21"/>
      <c r="E203" s="21"/>
      <c r="F203" s="21"/>
      <c r="G203" s="21"/>
      <c r="J203" s="22"/>
      <c r="K203" s="22"/>
      <c r="L203" s="22"/>
      <c r="M203" s="22"/>
      <c r="N203" s="22"/>
      <c r="O203" s="22"/>
      <c r="P203" s="22"/>
      <c r="Q203" s="22"/>
      <c r="R203" s="22"/>
      <c r="S203" s="22"/>
      <c r="T203" s="22"/>
      <c r="U203" s="22"/>
      <c r="V203" s="22"/>
      <c r="W203" s="22"/>
      <c r="X203" s="22"/>
      <c r="Y203" s="22"/>
      <c r="Z203" s="22"/>
      <c r="AA203" s="22"/>
      <c r="AB203" s="22"/>
      <c r="AC203" s="22"/>
      <c r="AD203" s="22"/>
      <c r="AE203" s="22"/>
      <c r="AF203" s="22"/>
    </row>
    <row r="204" spans="4:32" s="17" customFormat="1" ht="16">
      <c r="D204" s="21"/>
      <c r="E204" s="21"/>
      <c r="F204" s="21"/>
      <c r="G204" s="21"/>
      <c r="J204" s="22"/>
      <c r="K204" s="22"/>
      <c r="L204" s="22"/>
      <c r="M204" s="22"/>
      <c r="N204" s="22"/>
      <c r="O204" s="22"/>
      <c r="P204" s="22"/>
      <c r="Q204" s="22"/>
      <c r="R204" s="22"/>
      <c r="S204" s="22"/>
      <c r="T204" s="22"/>
      <c r="U204" s="22"/>
      <c r="V204" s="22"/>
      <c r="W204" s="22"/>
      <c r="X204" s="22"/>
      <c r="Y204" s="22"/>
      <c r="Z204" s="22"/>
      <c r="AA204" s="22"/>
      <c r="AB204" s="22"/>
      <c r="AC204" s="22"/>
      <c r="AD204" s="22"/>
      <c r="AE204" s="22"/>
      <c r="AF204" s="22"/>
    </row>
    <row r="205" spans="4:32" s="17" customFormat="1" ht="16">
      <c r="D205" s="21"/>
      <c r="E205" s="21"/>
      <c r="F205" s="21"/>
      <c r="G205" s="21"/>
      <c r="J205" s="22"/>
      <c r="K205" s="22"/>
      <c r="L205" s="22"/>
      <c r="M205" s="22"/>
      <c r="N205" s="22"/>
      <c r="O205" s="22"/>
      <c r="P205" s="22"/>
      <c r="Q205" s="22"/>
      <c r="R205" s="22"/>
      <c r="S205" s="22"/>
      <c r="T205" s="22"/>
      <c r="U205" s="22"/>
      <c r="V205" s="22"/>
      <c r="W205" s="22"/>
      <c r="X205" s="22"/>
      <c r="Y205" s="22"/>
      <c r="Z205" s="22"/>
      <c r="AA205" s="22"/>
      <c r="AB205" s="22"/>
      <c r="AC205" s="22"/>
      <c r="AD205" s="22"/>
      <c r="AE205" s="22"/>
      <c r="AF205" s="22"/>
    </row>
    <row r="206" spans="4:32" s="17" customFormat="1" ht="16">
      <c r="D206" s="21"/>
      <c r="E206" s="21"/>
      <c r="F206" s="21"/>
      <c r="G206" s="21"/>
      <c r="J206" s="22"/>
      <c r="K206" s="22"/>
      <c r="L206" s="22"/>
      <c r="M206" s="22"/>
      <c r="N206" s="22"/>
      <c r="O206" s="22"/>
      <c r="P206" s="22"/>
      <c r="Q206" s="22"/>
      <c r="R206" s="22"/>
      <c r="S206" s="22"/>
      <c r="T206" s="22"/>
      <c r="U206" s="22"/>
      <c r="V206" s="22"/>
      <c r="W206" s="22"/>
      <c r="X206" s="22"/>
      <c r="Y206" s="22"/>
      <c r="Z206" s="22"/>
      <c r="AA206" s="22"/>
      <c r="AB206" s="22"/>
      <c r="AC206" s="22"/>
      <c r="AD206" s="22"/>
      <c r="AE206" s="22"/>
      <c r="AF206" s="22"/>
    </row>
    <row r="207" spans="4:32" s="17" customFormat="1" ht="16">
      <c r="D207" s="21"/>
      <c r="E207" s="21"/>
      <c r="F207" s="21"/>
      <c r="G207" s="21"/>
      <c r="J207" s="22"/>
      <c r="K207" s="22"/>
      <c r="L207" s="22"/>
      <c r="M207" s="22"/>
      <c r="N207" s="22"/>
      <c r="O207" s="22"/>
      <c r="P207" s="22"/>
      <c r="Q207" s="22"/>
      <c r="R207" s="22"/>
      <c r="S207" s="22"/>
      <c r="T207" s="22"/>
      <c r="U207" s="22"/>
      <c r="V207" s="22"/>
      <c r="W207" s="22"/>
      <c r="X207" s="22"/>
      <c r="Y207" s="22"/>
      <c r="Z207" s="22"/>
      <c r="AA207" s="22"/>
      <c r="AB207" s="22"/>
      <c r="AC207" s="22"/>
      <c r="AD207" s="22"/>
      <c r="AE207" s="22"/>
      <c r="AF207" s="22"/>
    </row>
    <row r="208" spans="4:32" s="17" customFormat="1" ht="16">
      <c r="D208" s="21"/>
      <c r="E208" s="21"/>
      <c r="F208" s="21"/>
      <c r="G208" s="21"/>
      <c r="J208" s="22"/>
      <c r="K208" s="22"/>
      <c r="L208" s="22"/>
      <c r="M208" s="22"/>
      <c r="N208" s="22"/>
      <c r="O208" s="22"/>
      <c r="P208" s="22"/>
      <c r="Q208" s="22"/>
      <c r="R208" s="22"/>
      <c r="S208" s="22"/>
      <c r="T208" s="22"/>
      <c r="U208" s="22"/>
      <c r="V208" s="22"/>
      <c r="W208" s="22"/>
      <c r="X208" s="22"/>
      <c r="Y208" s="22"/>
      <c r="Z208" s="22"/>
      <c r="AA208" s="22"/>
      <c r="AB208" s="22"/>
      <c r="AC208" s="22"/>
      <c r="AD208" s="22"/>
      <c r="AE208" s="22"/>
      <c r="AF208" s="22"/>
    </row>
    <row r="209" spans="4:32" s="17" customFormat="1" ht="16">
      <c r="D209" s="21"/>
      <c r="E209" s="21"/>
      <c r="F209" s="21"/>
      <c r="G209" s="21"/>
      <c r="J209" s="22"/>
      <c r="K209" s="22"/>
      <c r="L209" s="22"/>
      <c r="M209" s="22"/>
      <c r="N209" s="22"/>
      <c r="O209" s="22"/>
      <c r="P209" s="22"/>
      <c r="Q209" s="22"/>
      <c r="R209" s="22"/>
      <c r="S209" s="22"/>
      <c r="T209" s="22"/>
      <c r="U209" s="22"/>
      <c r="V209" s="22"/>
      <c r="W209" s="22"/>
      <c r="X209" s="22"/>
      <c r="Y209" s="22"/>
      <c r="Z209" s="22"/>
      <c r="AA209" s="22"/>
      <c r="AB209" s="22"/>
      <c r="AC209" s="22"/>
      <c r="AD209" s="22"/>
      <c r="AE209" s="22"/>
      <c r="AF209" s="22"/>
    </row>
    <row r="210" spans="4:32" s="17" customFormat="1" ht="16">
      <c r="D210" s="21"/>
      <c r="E210" s="21"/>
      <c r="F210" s="21"/>
      <c r="G210" s="21"/>
      <c r="J210" s="22"/>
      <c r="K210" s="22"/>
      <c r="L210" s="22"/>
      <c r="M210" s="22"/>
      <c r="N210" s="22"/>
      <c r="O210" s="22"/>
      <c r="P210" s="22"/>
      <c r="Q210" s="22"/>
      <c r="R210" s="22"/>
      <c r="S210" s="22"/>
      <c r="T210" s="22"/>
      <c r="U210" s="22"/>
      <c r="V210" s="22"/>
      <c r="W210" s="22"/>
      <c r="X210" s="22"/>
      <c r="Y210" s="22"/>
      <c r="Z210" s="22"/>
      <c r="AA210" s="22"/>
      <c r="AB210" s="22"/>
      <c r="AC210" s="22"/>
      <c r="AD210" s="22"/>
      <c r="AE210" s="22"/>
      <c r="AF210" s="22"/>
    </row>
    <row r="211" spans="4:32" s="17" customFormat="1" ht="16">
      <c r="D211" s="21"/>
      <c r="E211" s="21"/>
      <c r="F211" s="21"/>
      <c r="G211" s="21"/>
      <c r="J211" s="22"/>
      <c r="K211" s="22"/>
      <c r="L211" s="22"/>
      <c r="M211" s="22"/>
      <c r="N211" s="22"/>
      <c r="O211" s="22"/>
      <c r="P211" s="22"/>
      <c r="Q211" s="22"/>
      <c r="R211" s="22"/>
      <c r="S211" s="22"/>
      <c r="T211" s="22"/>
      <c r="U211" s="22"/>
      <c r="V211" s="22"/>
      <c r="W211" s="22"/>
      <c r="X211" s="22"/>
      <c r="Y211" s="22"/>
      <c r="Z211" s="22"/>
      <c r="AA211" s="22"/>
      <c r="AB211" s="22"/>
      <c r="AC211" s="22"/>
      <c r="AD211" s="22"/>
      <c r="AE211" s="22"/>
      <c r="AF211" s="22"/>
    </row>
    <row r="212" spans="4:32" s="17" customFormat="1" ht="16">
      <c r="D212" s="21"/>
      <c r="E212" s="21"/>
      <c r="F212" s="21"/>
      <c r="G212" s="21"/>
      <c r="J212" s="22"/>
      <c r="K212" s="22"/>
      <c r="L212" s="22"/>
      <c r="M212" s="22"/>
      <c r="N212" s="22"/>
      <c r="O212" s="22"/>
      <c r="P212" s="22"/>
      <c r="Q212" s="22"/>
      <c r="R212" s="22"/>
      <c r="S212" s="22"/>
      <c r="T212" s="22"/>
      <c r="U212" s="22"/>
      <c r="V212" s="22"/>
      <c r="W212" s="22"/>
      <c r="X212" s="22"/>
      <c r="Y212" s="22"/>
      <c r="Z212" s="22"/>
      <c r="AA212" s="22"/>
      <c r="AB212" s="22"/>
      <c r="AC212" s="22"/>
      <c r="AD212" s="22"/>
      <c r="AE212" s="22"/>
      <c r="AF212" s="22"/>
    </row>
    <row r="213" spans="4:32" s="17" customFormat="1" ht="16">
      <c r="D213" s="21"/>
      <c r="E213" s="21"/>
      <c r="F213" s="21"/>
      <c r="G213" s="21"/>
      <c r="J213" s="22"/>
      <c r="K213" s="22"/>
      <c r="L213" s="22"/>
      <c r="M213" s="22"/>
      <c r="N213" s="22"/>
      <c r="O213" s="22"/>
      <c r="P213" s="22"/>
      <c r="Q213" s="22"/>
      <c r="R213" s="22"/>
      <c r="S213" s="22"/>
      <c r="T213" s="22"/>
      <c r="U213" s="22"/>
      <c r="V213" s="22"/>
      <c r="W213" s="22"/>
      <c r="X213" s="22"/>
      <c r="Y213" s="22"/>
      <c r="Z213" s="22"/>
      <c r="AA213" s="22"/>
      <c r="AB213" s="22"/>
      <c r="AC213" s="22"/>
      <c r="AD213" s="22"/>
      <c r="AE213" s="22"/>
      <c r="AF213" s="22"/>
    </row>
    <row r="214" spans="4:32" s="17" customFormat="1" ht="16">
      <c r="D214" s="21"/>
      <c r="E214" s="21"/>
      <c r="F214" s="21"/>
      <c r="G214" s="21"/>
      <c r="J214" s="22"/>
      <c r="K214" s="22"/>
      <c r="L214" s="22"/>
      <c r="M214" s="22"/>
      <c r="N214" s="22"/>
      <c r="O214" s="22"/>
      <c r="P214" s="22"/>
      <c r="Q214" s="22"/>
      <c r="R214" s="22"/>
      <c r="S214" s="22"/>
      <c r="T214" s="22"/>
      <c r="U214" s="22"/>
      <c r="V214" s="22"/>
      <c r="W214" s="22"/>
      <c r="X214" s="22"/>
      <c r="Y214" s="22"/>
      <c r="Z214" s="22"/>
      <c r="AA214" s="22"/>
      <c r="AB214" s="22"/>
      <c r="AC214" s="22"/>
      <c r="AD214" s="22"/>
      <c r="AE214" s="22"/>
      <c r="AF214" s="22"/>
    </row>
    <row r="215" spans="4:32" s="17" customFormat="1" ht="16">
      <c r="D215" s="21"/>
      <c r="E215" s="21"/>
      <c r="F215" s="21"/>
      <c r="G215" s="21"/>
      <c r="J215" s="22"/>
      <c r="K215" s="22"/>
      <c r="L215" s="22"/>
      <c r="M215" s="22"/>
      <c r="N215" s="22"/>
      <c r="O215" s="22"/>
      <c r="P215" s="22"/>
      <c r="Q215" s="22"/>
      <c r="R215" s="22"/>
      <c r="S215" s="22"/>
      <c r="T215" s="22"/>
      <c r="U215" s="22"/>
      <c r="V215" s="22"/>
      <c r="W215" s="22"/>
      <c r="X215" s="22"/>
      <c r="Y215" s="22"/>
      <c r="Z215" s="22"/>
      <c r="AA215" s="22"/>
      <c r="AB215" s="22"/>
      <c r="AC215" s="22"/>
      <c r="AD215" s="22"/>
      <c r="AE215" s="22"/>
      <c r="AF215" s="22"/>
    </row>
    <row r="216" spans="4:32" s="17" customFormat="1" ht="16">
      <c r="D216" s="21"/>
      <c r="E216" s="21"/>
      <c r="F216" s="21"/>
      <c r="G216" s="21"/>
      <c r="J216" s="22"/>
      <c r="K216" s="22"/>
      <c r="L216" s="22"/>
      <c r="M216" s="22"/>
      <c r="N216" s="22"/>
      <c r="O216" s="22"/>
      <c r="P216" s="22"/>
      <c r="Q216" s="22"/>
      <c r="R216" s="22"/>
      <c r="S216" s="22"/>
      <c r="T216" s="22"/>
      <c r="U216" s="22"/>
      <c r="V216" s="22"/>
      <c r="W216" s="22"/>
      <c r="X216" s="22"/>
      <c r="Y216" s="22"/>
      <c r="Z216" s="22"/>
      <c r="AA216" s="22"/>
      <c r="AB216" s="22"/>
      <c r="AC216" s="22"/>
      <c r="AD216" s="22"/>
      <c r="AE216" s="22"/>
      <c r="AF216" s="22"/>
    </row>
    <row r="217" spans="4:32" s="17" customFormat="1" ht="16">
      <c r="D217" s="21"/>
      <c r="E217" s="21"/>
      <c r="F217" s="21"/>
      <c r="G217" s="21"/>
      <c r="J217" s="22"/>
      <c r="K217" s="22"/>
      <c r="L217" s="22"/>
      <c r="M217" s="22"/>
      <c r="N217" s="22"/>
      <c r="O217" s="22"/>
      <c r="P217" s="22"/>
      <c r="Q217" s="22"/>
      <c r="R217" s="22"/>
      <c r="S217" s="22"/>
      <c r="T217" s="22"/>
      <c r="U217" s="22"/>
      <c r="V217" s="22"/>
      <c r="W217" s="22"/>
      <c r="X217" s="22"/>
      <c r="Y217" s="22"/>
      <c r="Z217" s="22"/>
      <c r="AA217" s="22"/>
      <c r="AB217" s="22"/>
      <c r="AC217" s="22"/>
      <c r="AD217" s="22"/>
      <c r="AE217" s="22"/>
      <c r="AF217" s="22"/>
    </row>
    <row r="218" spans="4:32" s="17" customFormat="1" ht="16">
      <c r="D218" s="21"/>
      <c r="E218" s="21"/>
      <c r="F218" s="21"/>
      <c r="G218" s="21"/>
      <c r="J218" s="22"/>
      <c r="K218" s="22"/>
      <c r="L218" s="22"/>
      <c r="M218" s="22"/>
      <c r="N218" s="22"/>
      <c r="O218" s="22"/>
      <c r="P218" s="22"/>
      <c r="Q218" s="22"/>
      <c r="R218" s="22"/>
      <c r="S218" s="22"/>
      <c r="T218" s="22"/>
      <c r="U218" s="22"/>
      <c r="V218" s="22"/>
      <c r="W218" s="22"/>
      <c r="X218" s="22"/>
      <c r="Y218" s="22"/>
      <c r="Z218" s="22"/>
      <c r="AA218" s="22"/>
      <c r="AB218" s="22"/>
      <c r="AC218" s="22"/>
      <c r="AD218" s="22"/>
      <c r="AE218" s="22"/>
      <c r="AF218" s="22"/>
    </row>
    <row r="219" spans="4:32" s="17" customFormat="1" ht="16">
      <c r="D219" s="21"/>
      <c r="E219" s="21"/>
      <c r="F219" s="21"/>
      <c r="G219" s="21"/>
      <c r="J219" s="22"/>
      <c r="K219" s="22"/>
      <c r="L219" s="22"/>
      <c r="M219" s="22"/>
      <c r="N219" s="22"/>
      <c r="O219" s="22"/>
      <c r="P219" s="22"/>
      <c r="Q219" s="22"/>
      <c r="R219" s="22"/>
      <c r="S219" s="22"/>
      <c r="T219" s="22"/>
      <c r="U219" s="22"/>
      <c r="V219" s="22"/>
      <c r="W219" s="22"/>
      <c r="X219" s="22"/>
      <c r="Y219" s="22"/>
      <c r="Z219" s="22"/>
      <c r="AA219" s="22"/>
      <c r="AB219" s="22"/>
      <c r="AC219" s="22"/>
      <c r="AD219" s="22"/>
      <c r="AE219" s="22"/>
      <c r="AF219" s="22"/>
    </row>
    <row r="220" spans="4:32" s="17" customFormat="1" ht="16">
      <c r="D220" s="21"/>
      <c r="E220" s="21"/>
      <c r="F220" s="21"/>
      <c r="G220" s="21"/>
      <c r="J220" s="22"/>
      <c r="K220" s="22"/>
      <c r="L220" s="22"/>
      <c r="M220" s="22"/>
      <c r="N220" s="22"/>
      <c r="O220" s="22"/>
      <c r="P220" s="22"/>
      <c r="Q220" s="22"/>
      <c r="R220" s="22"/>
      <c r="S220" s="22"/>
      <c r="T220" s="22"/>
      <c r="U220" s="22"/>
      <c r="V220" s="22"/>
      <c r="W220" s="22"/>
      <c r="X220" s="22"/>
      <c r="Y220" s="22"/>
      <c r="Z220" s="22"/>
      <c r="AA220" s="22"/>
      <c r="AB220" s="22"/>
      <c r="AC220" s="22"/>
      <c r="AD220" s="22"/>
      <c r="AE220" s="22"/>
      <c r="AF220" s="22"/>
    </row>
    <row r="221" spans="4:32" s="17" customFormat="1" ht="16">
      <c r="D221" s="21"/>
      <c r="E221" s="21"/>
      <c r="F221" s="21"/>
      <c r="G221" s="21"/>
      <c r="J221" s="22"/>
      <c r="K221" s="22"/>
      <c r="L221" s="22"/>
      <c r="M221" s="22"/>
      <c r="N221" s="22"/>
      <c r="O221" s="22"/>
      <c r="P221" s="22"/>
      <c r="Q221" s="22"/>
      <c r="R221" s="22"/>
      <c r="S221" s="22"/>
      <c r="T221" s="22"/>
      <c r="U221" s="22"/>
      <c r="V221" s="22"/>
      <c r="W221" s="22"/>
      <c r="X221" s="22"/>
      <c r="Y221" s="22"/>
      <c r="Z221" s="22"/>
      <c r="AA221" s="22"/>
      <c r="AB221" s="22"/>
      <c r="AC221" s="22"/>
      <c r="AD221" s="22"/>
      <c r="AE221" s="22"/>
      <c r="AF221" s="22"/>
    </row>
    <row r="222" spans="4:32" s="17" customFormat="1" ht="16">
      <c r="D222" s="21"/>
      <c r="E222" s="21"/>
      <c r="F222" s="21"/>
      <c r="G222" s="21"/>
      <c r="J222" s="22"/>
      <c r="K222" s="22"/>
      <c r="L222" s="22"/>
      <c r="M222" s="22"/>
      <c r="N222" s="22"/>
      <c r="O222" s="22"/>
      <c r="P222" s="22"/>
      <c r="Q222" s="22"/>
      <c r="R222" s="22"/>
      <c r="S222" s="22"/>
      <c r="T222" s="22"/>
      <c r="U222" s="22"/>
      <c r="V222" s="22"/>
      <c r="W222" s="22"/>
      <c r="X222" s="22"/>
      <c r="Y222" s="22"/>
      <c r="Z222" s="22"/>
      <c r="AA222" s="22"/>
      <c r="AB222" s="22"/>
      <c r="AC222" s="22"/>
      <c r="AD222" s="22"/>
      <c r="AE222" s="22"/>
      <c r="AF222" s="22"/>
    </row>
    <row r="223" spans="4:32" s="17" customFormat="1" ht="16">
      <c r="D223" s="21"/>
      <c r="E223" s="21"/>
      <c r="F223" s="21"/>
      <c r="G223" s="21"/>
      <c r="J223" s="22"/>
      <c r="K223" s="22"/>
      <c r="L223" s="22"/>
      <c r="M223" s="22"/>
      <c r="N223" s="22"/>
      <c r="O223" s="22"/>
      <c r="P223" s="22"/>
      <c r="Q223" s="22"/>
      <c r="R223" s="22"/>
      <c r="S223" s="22"/>
      <c r="T223" s="22"/>
      <c r="U223" s="22"/>
      <c r="V223" s="22"/>
      <c r="W223" s="22"/>
      <c r="X223" s="22"/>
      <c r="Y223" s="22"/>
      <c r="Z223" s="22"/>
      <c r="AA223" s="22"/>
      <c r="AB223" s="22"/>
      <c r="AC223" s="22"/>
      <c r="AD223" s="22"/>
      <c r="AE223" s="22"/>
      <c r="AF223" s="22"/>
    </row>
    <row r="224" spans="4:32" s="17" customFormat="1" ht="16">
      <c r="D224" s="21"/>
      <c r="E224" s="21"/>
      <c r="F224" s="21"/>
      <c r="G224" s="21"/>
      <c r="J224" s="22"/>
      <c r="K224" s="22"/>
      <c r="L224" s="22"/>
      <c r="M224" s="22"/>
      <c r="N224" s="22"/>
      <c r="O224" s="22"/>
      <c r="P224" s="22"/>
      <c r="Q224" s="22"/>
      <c r="R224" s="22"/>
      <c r="S224" s="22"/>
      <c r="T224" s="22"/>
      <c r="U224" s="22"/>
      <c r="V224" s="22"/>
      <c r="W224" s="22"/>
      <c r="X224" s="22"/>
      <c r="Y224" s="22"/>
      <c r="Z224" s="22"/>
      <c r="AA224" s="22"/>
      <c r="AB224" s="22"/>
      <c r="AC224" s="22"/>
      <c r="AD224" s="22"/>
      <c r="AE224" s="22"/>
      <c r="AF224" s="22"/>
    </row>
    <row r="225" spans="4:32" s="17" customFormat="1" ht="16">
      <c r="D225" s="21"/>
      <c r="E225" s="21"/>
      <c r="F225" s="21"/>
      <c r="G225" s="21"/>
      <c r="J225" s="22"/>
      <c r="K225" s="22"/>
      <c r="L225" s="22"/>
      <c r="M225" s="22"/>
      <c r="N225" s="22"/>
      <c r="O225" s="22"/>
      <c r="P225" s="22"/>
      <c r="Q225" s="22"/>
      <c r="R225" s="22"/>
      <c r="S225" s="22"/>
      <c r="T225" s="22"/>
      <c r="U225" s="22"/>
      <c r="V225" s="22"/>
      <c r="W225" s="22"/>
      <c r="X225" s="22"/>
      <c r="Y225" s="22"/>
      <c r="Z225" s="22"/>
      <c r="AA225" s="22"/>
      <c r="AB225" s="22"/>
      <c r="AC225" s="22"/>
      <c r="AD225" s="22"/>
      <c r="AE225" s="22"/>
      <c r="AF225" s="22"/>
    </row>
    <row r="226" spans="4:32" s="17" customFormat="1" ht="16">
      <c r="D226" s="21"/>
      <c r="E226" s="21"/>
      <c r="F226" s="21"/>
      <c r="G226" s="21"/>
      <c r="J226" s="22"/>
      <c r="K226" s="22"/>
      <c r="L226" s="22"/>
      <c r="M226" s="22"/>
      <c r="N226" s="22"/>
      <c r="O226" s="22"/>
      <c r="P226" s="22"/>
      <c r="Q226" s="22"/>
      <c r="R226" s="22"/>
      <c r="S226" s="22"/>
      <c r="T226" s="22"/>
      <c r="U226" s="22"/>
      <c r="V226" s="22"/>
      <c r="W226" s="22"/>
      <c r="X226" s="22"/>
      <c r="Y226" s="22"/>
      <c r="Z226" s="22"/>
      <c r="AA226" s="22"/>
      <c r="AB226" s="22"/>
      <c r="AC226" s="22"/>
      <c r="AD226" s="22"/>
      <c r="AE226" s="22"/>
      <c r="AF226" s="22"/>
    </row>
    <row r="227" spans="4:32" s="17" customFormat="1" ht="16">
      <c r="D227" s="21"/>
      <c r="E227" s="21"/>
      <c r="F227" s="21"/>
      <c r="G227" s="21"/>
      <c r="J227" s="22"/>
      <c r="K227" s="22"/>
      <c r="L227" s="22"/>
      <c r="M227" s="22"/>
      <c r="N227" s="22"/>
      <c r="O227" s="22"/>
      <c r="P227" s="22"/>
      <c r="Q227" s="22"/>
      <c r="R227" s="22"/>
      <c r="S227" s="22"/>
      <c r="T227" s="22"/>
      <c r="U227" s="22"/>
      <c r="V227" s="22"/>
      <c r="W227" s="22"/>
      <c r="X227" s="22"/>
      <c r="Y227" s="22"/>
      <c r="Z227" s="22"/>
      <c r="AA227" s="22"/>
      <c r="AB227" s="22"/>
      <c r="AC227" s="22"/>
      <c r="AD227" s="22"/>
      <c r="AE227" s="22"/>
      <c r="AF227" s="22"/>
    </row>
    <row r="228" spans="4:32" s="17" customFormat="1" ht="16">
      <c r="D228" s="21"/>
      <c r="E228" s="21"/>
      <c r="F228" s="21"/>
      <c r="G228" s="21"/>
      <c r="J228" s="22"/>
      <c r="K228" s="22"/>
      <c r="L228" s="22"/>
      <c r="M228" s="22"/>
      <c r="N228" s="22"/>
      <c r="O228" s="22"/>
      <c r="P228" s="22"/>
      <c r="Q228" s="22"/>
      <c r="R228" s="22"/>
      <c r="S228" s="22"/>
      <c r="T228" s="22"/>
      <c r="U228" s="22"/>
      <c r="V228" s="22"/>
      <c r="W228" s="22"/>
      <c r="X228" s="22"/>
      <c r="Y228" s="22"/>
      <c r="Z228" s="22"/>
      <c r="AA228" s="22"/>
      <c r="AB228" s="22"/>
      <c r="AC228" s="22"/>
      <c r="AD228" s="22"/>
      <c r="AE228" s="22"/>
      <c r="AF228" s="22"/>
    </row>
    <row r="229" spans="4:32" s="17" customFormat="1" ht="16">
      <c r="D229" s="21"/>
      <c r="E229" s="21"/>
      <c r="F229" s="21"/>
      <c r="G229" s="21"/>
      <c r="J229" s="22"/>
      <c r="K229" s="22"/>
      <c r="L229" s="22"/>
      <c r="M229" s="22"/>
      <c r="N229" s="22"/>
      <c r="O229" s="22"/>
      <c r="P229" s="22"/>
      <c r="Q229" s="22"/>
      <c r="R229" s="22"/>
      <c r="S229" s="22"/>
      <c r="T229" s="22"/>
      <c r="U229" s="22"/>
      <c r="V229" s="22"/>
      <c r="W229" s="22"/>
      <c r="X229" s="22"/>
      <c r="Y229" s="22"/>
      <c r="Z229" s="22"/>
      <c r="AA229" s="22"/>
      <c r="AB229" s="22"/>
      <c r="AC229" s="22"/>
      <c r="AD229" s="22"/>
      <c r="AE229" s="22"/>
      <c r="AF229" s="22"/>
    </row>
    <row r="230" spans="4:32" s="17" customFormat="1" ht="16">
      <c r="D230" s="21"/>
      <c r="E230" s="21"/>
      <c r="F230" s="21"/>
      <c r="G230" s="21"/>
      <c r="J230" s="22"/>
      <c r="K230" s="22"/>
      <c r="L230" s="22"/>
      <c r="M230" s="22"/>
      <c r="N230" s="22"/>
      <c r="O230" s="22"/>
      <c r="P230" s="22"/>
      <c r="Q230" s="22"/>
      <c r="R230" s="22"/>
      <c r="S230" s="22"/>
      <c r="T230" s="22"/>
      <c r="U230" s="22"/>
      <c r="V230" s="22"/>
      <c r="W230" s="22"/>
      <c r="X230" s="22"/>
      <c r="Y230" s="22"/>
      <c r="Z230" s="22"/>
      <c r="AA230" s="22"/>
      <c r="AB230" s="22"/>
      <c r="AC230" s="22"/>
      <c r="AD230" s="22"/>
      <c r="AE230" s="22"/>
      <c r="AF230" s="22"/>
    </row>
    <row r="231" spans="4:32" s="17" customFormat="1" ht="16">
      <c r="D231" s="21"/>
      <c r="E231" s="21"/>
      <c r="F231" s="21"/>
      <c r="G231" s="21"/>
      <c r="J231" s="22"/>
      <c r="K231" s="22"/>
      <c r="L231" s="22"/>
      <c r="M231" s="22"/>
      <c r="N231" s="22"/>
      <c r="O231" s="22"/>
      <c r="P231" s="22"/>
      <c r="Q231" s="22"/>
      <c r="R231" s="22"/>
      <c r="S231" s="22"/>
      <c r="T231" s="22"/>
      <c r="U231" s="22"/>
      <c r="V231" s="22"/>
      <c r="W231" s="22"/>
      <c r="X231" s="22"/>
      <c r="Y231" s="22"/>
      <c r="Z231" s="22"/>
      <c r="AA231" s="22"/>
      <c r="AB231" s="22"/>
      <c r="AC231" s="22"/>
      <c r="AD231" s="22"/>
      <c r="AE231" s="22"/>
      <c r="AF231" s="22"/>
    </row>
    <row r="232" spans="4:32" s="17" customFormat="1" ht="16">
      <c r="D232" s="21"/>
      <c r="E232" s="21"/>
      <c r="F232" s="21"/>
      <c r="G232" s="21"/>
      <c r="J232" s="22"/>
      <c r="K232" s="22"/>
      <c r="L232" s="22"/>
      <c r="M232" s="22"/>
      <c r="N232" s="22"/>
      <c r="O232" s="22"/>
      <c r="P232" s="22"/>
      <c r="Q232" s="22"/>
      <c r="R232" s="22"/>
      <c r="S232" s="22"/>
      <c r="T232" s="22"/>
      <c r="U232" s="22"/>
      <c r="V232" s="22"/>
      <c r="W232" s="22"/>
      <c r="X232" s="22"/>
      <c r="Y232" s="22"/>
      <c r="Z232" s="22"/>
      <c r="AA232" s="22"/>
      <c r="AB232" s="22"/>
      <c r="AC232" s="22"/>
      <c r="AD232" s="22"/>
      <c r="AE232" s="22"/>
      <c r="AF232" s="22"/>
    </row>
    <row r="233" spans="4:32" s="17" customFormat="1" ht="16">
      <c r="D233" s="21"/>
      <c r="E233" s="21"/>
      <c r="F233" s="21"/>
      <c r="G233" s="21"/>
      <c r="J233" s="22"/>
      <c r="K233" s="22"/>
      <c r="L233" s="22"/>
      <c r="M233" s="22"/>
      <c r="N233" s="22"/>
      <c r="O233" s="22"/>
      <c r="P233" s="22"/>
      <c r="Q233" s="22"/>
      <c r="R233" s="22"/>
      <c r="S233" s="22"/>
      <c r="T233" s="22"/>
      <c r="U233" s="22"/>
      <c r="V233" s="22"/>
      <c r="W233" s="22"/>
      <c r="X233" s="22"/>
      <c r="Y233" s="22"/>
      <c r="Z233" s="22"/>
      <c r="AA233" s="22"/>
      <c r="AB233" s="22"/>
      <c r="AC233" s="22"/>
      <c r="AD233" s="22"/>
      <c r="AE233" s="22"/>
      <c r="AF233" s="22"/>
    </row>
    <row r="234" spans="4:32" s="17" customFormat="1" ht="16">
      <c r="D234" s="21"/>
      <c r="E234" s="21"/>
      <c r="F234" s="21"/>
      <c r="G234" s="21"/>
      <c r="J234" s="22"/>
      <c r="K234" s="22"/>
      <c r="L234" s="22"/>
      <c r="M234" s="22"/>
      <c r="N234" s="22"/>
      <c r="O234" s="22"/>
      <c r="P234" s="22"/>
      <c r="Q234" s="22"/>
      <c r="R234" s="22"/>
      <c r="S234" s="22"/>
      <c r="T234" s="22"/>
      <c r="U234" s="22"/>
      <c r="V234" s="22"/>
      <c r="W234" s="22"/>
      <c r="X234" s="22"/>
      <c r="Y234" s="22"/>
      <c r="Z234" s="22"/>
      <c r="AA234" s="22"/>
      <c r="AB234" s="22"/>
      <c r="AC234" s="22"/>
      <c r="AD234" s="22"/>
      <c r="AE234" s="22"/>
      <c r="AF234" s="22"/>
    </row>
    <row r="235" spans="4:32" s="17" customFormat="1" ht="16">
      <c r="D235" s="21"/>
      <c r="E235" s="21"/>
      <c r="F235" s="21"/>
      <c r="G235" s="21"/>
      <c r="J235" s="22"/>
      <c r="K235" s="22"/>
      <c r="L235" s="22"/>
      <c r="M235" s="22"/>
      <c r="N235" s="22"/>
      <c r="O235" s="22"/>
      <c r="P235" s="22"/>
      <c r="Q235" s="22"/>
      <c r="R235" s="22"/>
      <c r="S235" s="22"/>
      <c r="T235" s="22"/>
      <c r="U235" s="22"/>
      <c r="V235" s="22"/>
      <c r="W235" s="22"/>
      <c r="X235" s="22"/>
      <c r="Y235" s="22"/>
      <c r="Z235" s="22"/>
      <c r="AA235" s="22"/>
      <c r="AB235" s="22"/>
      <c r="AC235" s="22"/>
      <c r="AD235" s="22"/>
      <c r="AE235" s="22"/>
      <c r="AF235" s="22"/>
    </row>
    <row r="236" spans="4:32" s="17" customFormat="1" ht="16">
      <c r="D236" s="21"/>
      <c r="E236" s="21"/>
      <c r="F236" s="21"/>
      <c r="G236" s="21"/>
      <c r="J236" s="22"/>
      <c r="K236" s="22"/>
      <c r="L236" s="22"/>
      <c r="M236" s="22"/>
      <c r="N236" s="22"/>
      <c r="O236" s="22"/>
      <c r="P236" s="22"/>
      <c r="Q236" s="22"/>
      <c r="R236" s="22"/>
      <c r="S236" s="22"/>
      <c r="T236" s="22"/>
      <c r="U236" s="22"/>
      <c r="V236" s="22"/>
      <c r="W236" s="22"/>
      <c r="X236" s="22"/>
      <c r="Y236" s="22"/>
      <c r="Z236" s="22"/>
      <c r="AA236" s="22"/>
      <c r="AB236" s="22"/>
      <c r="AC236" s="22"/>
      <c r="AD236" s="22"/>
      <c r="AE236" s="22"/>
      <c r="AF236" s="22"/>
    </row>
    <row r="237" spans="4:32" s="17" customFormat="1" ht="16">
      <c r="D237" s="21"/>
      <c r="E237" s="21"/>
      <c r="F237" s="21"/>
      <c r="G237" s="21"/>
      <c r="J237" s="22"/>
      <c r="K237" s="22"/>
      <c r="L237" s="22"/>
      <c r="M237" s="22"/>
      <c r="N237" s="22"/>
      <c r="O237" s="22"/>
      <c r="P237" s="22"/>
      <c r="Q237" s="22"/>
      <c r="R237" s="22"/>
      <c r="S237" s="22"/>
      <c r="T237" s="22"/>
      <c r="U237" s="22"/>
      <c r="V237" s="22"/>
      <c r="W237" s="22"/>
      <c r="X237" s="22"/>
      <c r="Y237" s="22"/>
      <c r="Z237" s="22"/>
      <c r="AA237" s="22"/>
      <c r="AB237" s="22"/>
      <c r="AC237" s="22"/>
      <c r="AD237" s="22"/>
      <c r="AE237" s="22"/>
      <c r="AF237" s="22"/>
    </row>
    <row r="238" spans="4:32" s="17" customFormat="1" ht="16">
      <c r="D238" s="21"/>
      <c r="E238" s="21"/>
      <c r="F238" s="21"/>
      <c r="G238" s="21"/>
      <c r="J238" s="22"/>
      <c r="K238" s="22"/>
      <c r="L238" s="22"/>
      <c r="M238" s="22"/>
      <c r="N238" s="22"/>
      <c r="O238" s="22"/>
      <c r="P238" s="22"/>
      <c r="Q238" s="22"/>
      <c r="R238" s="22"/>
      <c r="S238" s="22"/>
      <c r="T238" s="22"/>
      <c r="U238" s="22"/>
      <c r="V238" s="22"/>
      <c r="W238" s="22"/>
      <c r="X238" s="22"/>
      <c r="Y238" s="22"/>
      <c r="Z238" s="22"/>
      <c r="AA238" s="22"/>
      <c r="AB238" s="22"/>
      <c r="AC238" s="22"/>
      <c r="AD238" s="22"/>
      <c r="AE238" s="22"/>
      <c r="AF238" s="22"/>
    </row>
    <row r="239" spans="4:32" s="17" customFormat="1" ht="16">
      <c r="D239" s="21"/>
      <c r="E239" s="21"/>
      <c r="F239" s="21"/>
      <c r="G239" s="21"/>
      <c r="J239" s="22"/>
      <c r="K239" s="22"/>
      <c r="L239" s="22"/>
      <c r="M239" s="22"/>
      <c r="N239" s="22"/>
      <c r="O239" s="22"/>
      <c r="P239" s="22"/>
      <c r="Q239" s="22"/>
      <c r="R239" s="22"/>
      <c r="S239" s="22"/>
      <c r="T239" s="22"/>
      <c r="U239" s="22"/>
      <c r="V239" s="22"/>
      <c r="W239" s="22"/>
      <c r="X239" s="22"/>
      <c r="Y239" s="22"/>
      <c r="Z239" s="22"/>
      <c r="AA239" s="22"/>
      <c r="AB239" s="22"/>
      <c r="AC239" s="22"/>
      <c r="AD239" s="22"/>
      <c r="AE239" s="22"/>
      <c r="AF239" s="22"/>
    </row>
    <row r="240" spans="4:32" s="17" customFormat="1" ht="16">
      <c r="D240" s="21"/>
      <c r="E240" s="21"/>
      <c r="F240" s="21"/>
      <c r="G240" s="21"/>
      <c r="J240" s="22"/>
      <c r="K240" s="22"/>
      <c r="L240" s="22"/>
      <c r="M240" s="22"/>
      <c r="N240" s="22"/>
      <c r="O240" s="22"/>
      <c r="P240" s="22"/>
      <c r="Q240" s="22"/>
      <c r="R240" s="22"/>
      <c r="S240" s="22"/>
      <c r="T240" s="22"/>
      <c r="U240" s="22"/>
      <c r="V240" s="22"/>
      <c r="W240" s="22"/>
      <c r="X240" s="22"/>
      <c r="Y240" s="22"/>
      <c r="Z240" s="22"/>
      <c r="AA240" s="22"/>
      <c r="AB240" s="22"/>
      <c r="AC240" s="22"/>
      <c r="AD240" s="22"/>
      <c r="AE240" s="22"/>
      <c r="AF240" s="22"/>
    </row>
    <row r="241" spans="4:32" s="17" customFormat="1" ht="16">
      <c r="D241" s="21"/>
      <c r="E241" s="21"/>
      <c r="F241" s="21"/>
      <c r="G241" s="21"/>
      <c r="J241" s="22"/>
      <c r="K241" s="22"/>
      <c r="L241" s="22"/>
      <c r="M241" s="22"/>
      <c r="N241" s="22"/>
      <c r="O241" s="22"/>
      <c r="P241" s="22"/>
      <c r="Q241" s="22"/>
      <c r="R241" s="22"/>
      <c r="S241" s="22"/>
      <c r="T241" s="22"/>
      <c r="U241" s="22"/>
      <c r="V241" s="22"/>
      <c r="W241" s="22"/>
      <c r="X241" s="22"/>
      <c r="Y241" s="22"/>
      <c r="Z241" s="22"/>
      <c r="AA241" s="22"/>
      <c r="AB241" s="22"/>
      <c r="AC241" s="22"/>
      <c r="AD241" s="22"/>
      <c r="AE241" s="22"/>
      <c r="AF241" s="22"/>
    </row>
    <row r="242" spans="4:32" s="17" customFormat="1" ht="16">
      <c r="D242" s="21"/>
      <c r="E242" s="21"/>
      <c r="F242" s="21"/>
      <c r="G242" s="21"/>
      <c r="J242" s="22"/>
      <c r="K242" s="22"/>
      <c r="L242" s="22"/>
      <c r="M242" s="22"/>
      <c r="N242" s="22"/>
      <c r="O242" s="22"/>
      <c r="P242" s="22"/>
      <c r="Q242" s="22"/>
      <c r="R242" s="22"/>
      <c r="S242" s="22"/>
      <c r="T242" s="22"/>
      <c r="U242" s="22"/>
      <c r="V242" s="22"/>
      <c r="W242" s="22"/>
      <c r="X242" s="22"/>
      <c r="Y242" s="22"/>
      <c r="Z242" s="22"/>
      <c r="AA242" s="22"/>
      <c r="AB242" s="22"/>
      <c r="AC242" s="22"/>
      <c r="AD242" s="22"/>
      <c r="AE242" s="22"/>
      <c r="AF242" s="22"/>
    </row>
    <row r="243" spans="4:32" s="17" customFormat="1" ht="16">
      <c r="D243" s="21"/>
      <c r="E243" s="21"/>
      <c r="F243" s="21"/>
      <c r="G243" s="21"/>
      <c r="J243" s="22"/>
      <c r="K243" s="22"/>
      <c r="L243" s="22"/>
      <c r="M243" s="22"/>
      <c r="N243" s="22"/>
      <c r="O243" s="22"/>
      <c r="P243" s="22"/>
      <c r="Q243" s="22"/>
      <c r="R243" s="22"/>
      <c r="S243" s="22"/>
      <c r="T243" s="22"/>
      <c r="U243" s="22"/>
      <c r="V243" s="22"/>
      <c r="W243" s="22"/>
      <c r="X243" s="22"/>
      <c r="Y243" s="22"/>
      <c r="Z243" s="22"/>
      <c r="AA243" s="22"/>
      <c r="AB243" s="22"/>
      <c r="AC243" s="22"/>
      <c r="AD243" s="22"/>
      <c r="AE243" s="22"/>
      <c r="AF243" s="22"/>
    </row>
    <row r="244" spans="4:32" s="17" customFormat="1" ht="16">
      <c r="D244" s="21"/>
      <c r="E244" s="21"/>
      <c r="F244" s="21"/>
      <c r="G244" s="21"/>
      <c r="J244" s="22"/>
      <c r="K244" s="22"/>
      <c r="L244" s="22"/>
      <c r="M244" s="22"/>
      <c r="N244" s="22"/>
      <c r="O244" s="22"/>
      <c r="P244" s="22"/>
      <c r="Q244" s="22"/>
      <c r="R244" s="22"/>
      <c r="S244" s="22"/>
      <c r="T244" s="22"/>
      <c r="U244" s="22"/>
      <c r="V244" s="22"/>
      <c r="W244" s="22"/>
      <c r="X244" s="22"/>
      <c r="Y244" s="22"/>
      <c r="Z244" s="22"/>
      <c r="AA244" s="22"/>
      <c r="AB244" s="22"/>
      <c r="AC244" s="22"/>
      <c r="AD244" s="22"/>
      <c r="AE244" s="22"/>
      <c r="AF244" s="22"/>
    </row>
    <row r="245" spans="4:32" s="17" customFormat="1" ht="16">
      <c r="D245" s="21"/>
      <c r="E245" s="21"/>
      <c r="F245" s="21"/>
      <c r="G245" s="21"/>
      <c r="J245" s="22"/>
      <c r="K245" s="22"/>
      <c r="L245" s="22"/>
      <c r="M245" s="22"/>
      <c r="N245" s="22"/>
      <c r="O245" s="22"/>
      <c r="P245" s="22"/>
      <c r="Q245" s="22"/>
      <c r="R245" s="22"/>
      <c r="S245" s="22"/>
      <c r="T245" s="22"/>
      <c r="U245" s="22"/>
      <c r="V245" s="22"/>
      <c r="W245" s="22"/>
      <c r="X245" s="22"/>
      <c r="Y245" s="22"/>
      <c r="Z245" s="22"/>
      <c r="AA245" s="22"/>
      <c r="AB245" s="22"/>
      <c r="AC245" s="22"/>
      <c r="AD245" s="22"/>
      <c r="AE245" s="22"/>
      <c r="AF245" s="22"/>
    </row>
    <row r="246" spans="4:32" s="17" customFormat="1" ht="16">
      <c r="D246" s="21"/>
      <c r="E246" s="21"/>
      <c r="F246" s="21"/>
      <c r="G246" s="21"/>
      <c r="J246" s="22"/>
      <c r="K246" s="22"/>
      <c r="L246" s="22"/>
      <c r="M246" s="22"/>
      <c r="N246" s="22"/>
      <c r="O246" s="22"/>
      <c r="P246" s="22"/>
      <c r="Q246" s="22"/>
      <c r="R246" s="22"/>
      <c r="S246" s="22"/>
      <c r="T246" s="22"/>
      <c r="U246" s="22"/>
      <c r="V246" s="22"/>
      <c r="W246" s="22"/>
      <c r="X246" s="22"/>
      <c r="Y246" s="22"/>
      <c r="Z246" s="22"/>
      <c r="AA246" s="22"/>
      <c r="AB246" s="22"/>
      <c r="AC246" s="22"/>
      <c r="AD246" s="22"/>
      <c r="AE246" s="22"/>
      <c r="AF246" s="22"/>
    </row>
    <row r="247" spans="4:32" s="17" customFormat="1" ht="16">
      <c r="D247" s="21"/>
      <c r="E247" s="21"/>
      <c r="F247" s="21"/>
      <c r="G247" s="21"/>
      <c r="J247" s="22"/>
      <c r="K247" s="22"/>
      <c r="L247" s="22"/>
      <c r="M247" s="22"/>
      <c r="N247" s="22"/>
      <c r="O247" s="22"/>
      <c r="P247" s="22"/>
      <c r="Q247" s="22"/>
      <c r="R247" s="22"/>
      <c r="S247" s="22"/>
      <c r="T247" s="22"/>
      <c r="U247" s="22"/>
      <c r="V247" s="22"/>
      <c r="W247" s="22"/>
      <c r="X247" s="22"/>
      <c r="Y247" s="22"/>
      <c r="Z247" s="22"/>
      <c r="AA247" s="22"/>
      <c r="AB247" s="22"/>
      <c r="AC247" s="22"/>
      <c r="AD247" s="22"/>
      <c r="AE247" s="22"/>
      <c r="AF247" s="22"/>
    </row>
    <row r="248" spans="4:32" s="17" customFormat="1" ht="16">
      <c r="D248" s="21"/>
      <c r="E248" s="21"/>
      <c r="F248" s="21"/>
      <c r="G248" s="21"/>
      <c r="J248" s="22"/>
      <c r="K248" s="22"/>
      <c r="L248" s="22"/>
      <c r="M248" s="22"/>
      <c r="N248" s="22"/>
      <c r="O248" s="22"/>
      <c r="P248" s="22"/>
      <c r="Q248" s="22"/>
      <c r="R248" s="22"/>
      <c r="S248" s="22"/>
      <c r="T248" s="22"/>
      <c r="U248" s="22"/>
      <c r="V248" s="22"/>
      <c r="W248" s="22"/>
      <c r="X248" s="22"/>
      <c r="Y248" s="22"/>
      <c r="Z248" s="22"/>
      <c r="AA248" s="22"/>
      <c r="AB248" s="22"/>
      <c r="AC248" s="22"/>
      <c r="AD248" s="22"/>
      <c r="AE248" s="22"/>
      <c r="AF248" s="22"/>
    </row>
    <row r="249" spans="4:32" s="17" customFormat="1" ht="16">
      <c r="D249" s="21"/>
      <c r="E249" s="21"/>
      <c r="F249" s="21"/>
      <c r="G249" s="21"/>
      <c r="J249" s="22"/>
      <c r="K249" s="22"/>
      <c r="L249" s="22"/>
      <c r="M249" s="22"/>
      <c r="N249" s="22"/>
      <c r="O249" s="22"/>
      <c r="P249" s="22"/>
      <c r="Q249" s="22"/>
      <c r="R249" s="22"/>
      <c r="S249" s="22"/>
      <c r="T249" s="22"/>
      <c r="U249" s="22"/>
      <c r="V249" s="22"/>
      <c r="W249" s="22"/>
      <c r="X249" s="22"/>
      <c r="Y249" s="22"/>
      <c r="Z249" s="22"/>
      <c r="AA249" s="22"/>
      <c r="AB249" s="22"/>
      <c r="AC249" s="22"/>
      <c r="AD249" s="22"/>
      <c r="AE249" s="22"/>
      <c r="AF249" s="22"/>
    </row>
    <row r="250" spans="4:32" s="17" customFormat="1" ht="16">
      <c r="D250" s="21"/>
      <c r="E250" s="21"/>
      <c r="F250" s="21"/>
      <c r="G250" s="21"/>
      <c r="J250" s="22"/>
      <c r="K250" s="22"/>
      <c r="L250" s="22"/>
      <c r="M250" s="22"/>
      <c r="N250" s="22"/>
      <c r="O250" s="22"/>
      <c r="P250" s="22"/>
      <c r="Q250" s="22"/>
      <c r="R250" s="22"/>
      <c r="S250" s="22"/>
      <c r="T250" s="22"/>
      <c r="U250" s="22"/>
      <c r="V250" s="22"/>
      <c r="W250" s="22"/>
      <c r="X250" s="22"/>
      <c r="Y250" s="22"/>
      <c r="Z250" s="22"/>
      <c r="AA250" s="22"/>
      <c r="AB250" s="22"/>
      <c r="AC250" s="22"/>
      <c r="AD250" s="22"/>
      <c r="AE250" s="22"/>
      <c r="AF250" s="22"/>
    </row>
    <row r="251" spans="4:32" s="17" customFormat="1" ht="16">
      <c r="D251" s="21"/>
      <c r="E251" s="21"/>
      <c r="F251" s="21"/>
      <c r="G251" s="21"/>
      <c r="J251" s="22"/>
      <c r="K251" s="22"/>
      <c r="L251" s="22"/>
      <c r="M251" s="22"/>
      <c r="N251" s="22"/>
      <c r="O251" s="22"/>
      <c r="P251" s="22"/>
      <c r="Q251" s="22"/>
      <c r="R251" s="22"/>
      <c r="S251" s="22"/>
      <c r="T251" s="22"/>
      <c r="U251" s="22"/>
      <c r="V251" s="22"/>
      <c r="W251" s="22"/>
      <c r="X251" s="22"/>
      <c r="Y251" s="22"/>
      <c r="Z251" s="22"/>
      <c r="AA251" s="22"/>
      <c r="AB251" s="22"/>
      <c r="AC251" s="22"/>
      <c r="AD251" s="22"/>
      <c r="AE251" s="22"/>
      <c r="AF251" s="22"/>
    </row>
    <row r="252" spans="4:32" s="17" customFormat="1" ht="16">
      <c r="D252" s="21"/>
      <c r="E252" s="21"/>
      <c r="F252" s="21"/>
      <c r="G252" s="21"/>
      <c r="J252" s="22"/>
      <c r="K252" s="22"/>
      <c r="L252" s="22"/>
      <c r="M252" s="22"/>
      <c r="N252" s="22"/>
      <c r="O252" s="22"/>
      <c r="P252" s="22"/>
      <c r="Q252" s="22"/>
      <c r="R252" s="22"/>
      <c r="S252" s="22"/>
      <c r="T252" s="22"/>
      <c r="U252" s="22"/>
      <c r="V252" s="22"/>
      <c r="W252" s="22"/>
      <c r="X252" s="22"/>
      <c r="Y252" s="22"/>
      <c r="Z252" s="22"/>
      <c r="AA252" s="22"/>
      <c r="AB252" s="22"/>
      <c r="AC252" s="22"/>
      <c r="AD252" s="22"/>
      <c r="AE252" s="22"/>
      <c r="AF252" s="22"/>
    </row>
    <row r="253" spans="4:32" s="17" customFormat="1" ht="16">
      <c r="D253" s="21"/>
      <c r="E253" s="21"/>
      <c r="F253" s="21"/>
      <c r="G253" s="21"/>
      <c r="J253" s="22"/>
      <c r="K253" s="22"/>
      <c r="L253" s="22"/>
      <c r="M253" s="22"/>
      <c r="N253" s="22"/>
      <c r="O253" s="22"/>
      <c r="P253" s="22"/>
      <c r="Q253" s="22"/>
      <c r="R253" s="22"/>
      <c r="S253" s="22"/>
      <c r="T253" s="22"/>
      <c r="U253" s="22"/>
      <c r="V253" s="22"/>
      <c r="W253" s="22"/>
      <c r="X253" s="22"/>
      <c r="Y253" s="22"/>
      <c r="Z253" s="22"/>
      <c r="AA253" s="22"/>
      <c r="AB253" s="22"/>
      <c r="AC253" s="22"/>
      <c r="AD253" s="22"/>
      <c r="AE253" s="22"/>
      <c r="AF253" s="22"/>
    </row>
    <row r="254" spans="4:32" s="17" customFormat="1" ht="16">
      <c r="D254" s="21"/>
      <c r="E254" s="21"/>
      <c r="F254" s="21"/>
      <c r="G254" s="21"/>
      <c r="J254" s="22"/>
      <c r="K254" s="22"/>
      <c r="L254" s="22"/>
      <c r="M254" s="22"/>
      <c r="N254" s="22"/>
      <c r="O254" s="22"/>
      <c r="P254" s="22"/>
      <c r="Q254" s="22"/>
      <c r="R254" s="22"/>
      <c r="S254" s="22"/>
      <c r="T254" s="22"/>
      <c r="U254" s="22"/>
      <c r="V254" s="22"/>
      <c r="W254" s="22"/>
      <c r="X254" s="22"/>
      <c r="Y254" s="22"/>
      <c r="Z254" s="22"/>
      <c r="AA254" s="22"/>
      <c r="AB254" s="22"/>
      <c r="AC254" s="22"/>
      <c r="AD254" s="22"/>
      <c r="AE254" s="22"/>
      <c r="AF254" s="22"/>
    </row>
    <row r="255" spans="4:32" s="17" customFormat="1" ht="16">
      <c r="D255" s="21"/>
      <c r="E255" s="21"/>
      <c r="F255" s="21"/>
      <c r="G255" s="21"/>
      <c r="J255" s="22"/>
      <c r="K255" s="22"/>
      <c r="L255" s="22"/>
      <c r="M255" s="22"/>
      <c r="N255" s="22"/>
      <c r="O255" s="22"/>
      <c r="P255" s="22"/>
      <c r="Q255" s="22"/>
      <c r="R255" s="22"/>
      <c r="S255" s="22"/>
      <c r="T255" s="22"/>
      <c r="U255" s="22"/>
      <c r="V255" s="22"/>
      <c r="W255" s="22"/>
      <c r="X255" s="22"/>
      <c r="Y255" s="22"/>
      <c r="Z255" s="22"/>
      <c r="AA255" s="22"/>
      <c r="AB255" s="22"/>
      <c r="AC255" s="22"/>
      <c r="AD255" s="22"/>
      <c r="AE255" s="22"/>
      <c r="AF255" s="22"/>
    </row>
    <row r="256" spans="4:32" s="17" customFormat="1" ht="16">
      <c r="D256" s="21"/>
      <c r="E256" s="21"/>
      <c r="F256" s="21"/>
      <c r="G256" s="21"/>
      <c r="J256" s="22"/>
      <c r="K256" s="22"/>
      <c r="L256" s="22"/>
      <c r="M256" s="22"/>
      <c r="N256" s="22"/>
      <c r="O256" s="22"/>
      <c r="P256" s="22"/>
      <c r="Q256" s="22"/>
      <c r="R256" s="22"/>
      <c r="S256" s="22"/>
      <c r="T256" s="22"/>
      <c r="U256" s="22"/>
      <c r="V256" s="22"/>
      <c r="W256" s="22"/>
      <c r="X256" s="22"/>
      <c r="Y256" s="22"/>
      <c r="Z256" s="22"/>
      <c r="AA256" s="22"/>
      <c r="AB256" s="22"/>
      <c r="AC256" s="22"/>
      <c r="AD256" s="22"/>
      <c r="AE256" s="22"/>
      <c r="AF256" s="22"/>
    </row>
    <row r="257" spans="1:32" s="17" customFormat="1" ht="16">
      <c r="D257" s="21"/>
      <c r="E257" s="21"/>
      <c r="F257" s="21"/>
      <c r="G257" s="21"/>
      <c r="J257" s="22"/>
      <c r="K257" s="22"/>
      <c r="L257" s="22"/>
      <c r="M257" s="22"/>
      <c r="N257" s="22"/>
      <c r="O257" s="22"/>
      <c r="P257" s="22"/>
      <c r="Q257" s="22"/>
      <c r="R257" s="22"/>
      <c r="S257" s="22"/>
      <c r="T257" s="22"/>
      <c r="U257" s="22"/>
      <c r="V257" s="22"/>
      <c r="W257" s="22"/>
      <c r="X257" s="22"/>
      <c r="Y257" s="22"/>
      <c r="Z257" s="22"/>
      <c r="AA257" s="22"/>
      <c r="AB257" s="22"/>
      <c r="AC257" s="22"/>
      <c r="AD257" s="22"/>
      <c r="AE257" s="22"/>
      <c r="AF257" s="22"/>
    </row>
    <row r="258" spans="1:32" s="17" customFormat="1" ht="16">
      <c r="D258" s="21"/>
      <c r="E258" s="21"/>
      <c r="F258" s="21"/>
      <c r="G258" s="21"/>
      <c r="J258" s="22"/>
      <c r="K258" s="22"/>
      <c r="L258" s="22"/>
      <c r="M258" s="22"/>
      <c r="N258" s="22"/>
      <c r="O258" s="22"/>
      <c r="P258" s="22"/>
      <c r="Q258" s="22"/>
      <c r="R258" s="22"/>
      <c r="S258" s="22"/>
      <c r="T258" s="22"/>
      <c r="U258" s="22"/>
      <c r="V258" s="22"/>
      <c r="W258" s="22"/>
      <c r="X258" s="22"/>
      <c r="Y258" s="22"/>
      <c r="Z258" s="22"/>
      <c r="AA258" s="22"/>
      <c r="AB258" s="22"/>
      <c r="AC258" s="22"/>
      <c r="AD258" s="22"/>
      <c r="AE258" s="22"/>
      <c r="AF258" s="22"/>
    </row>
    <row r="259" spans="1:32" ht="16">
      <c r="A259" s="17"/>
      <c r="B259" s="17"/>
      <c r="C259" s="17"/>
      <c r="D259" s="21"/>
      <c r="E259" s="21"/>
      <c r="F259" s="21"/>
      <c r="G259" s="21"/>
      <c r="H259" s="17"/>
      <c r="I259" s="17"/>
      <c r="J259" s="22"/>
      <c r="K259" s="22"/>
      <c r="L259" s="22"/>
      <c r="M259" s="22"/>
      <c r="N259" s="22"/>
      <c r="O259" s="22"/>
      <c r="P259" s="22"/>
      <c r="Q259" s="22"/>
      <c r="R259" s="22"/>
      <c r="S259" s="22"/>
      <c r="T259" s="22"/>
      <c r="U259" s="22"/>
      <c r="V259" s="22"/>
      <c r="W259" s="22"/>
      <c r="X259" s="22"/>
      <c r="Y259" s="22"/>
      <c r="Z259" s="22"/>
      <c r="AA259" s="22"/>
      <c r="AB259" s="22"/>
      <c r="AC259" s="22"/>
      <c r="AD259" s="22"/>
      <c r="AE259" s="22"/>
      <c r="AF259" s="22"/>
    </row>
  </sheetData>
  <sheetProtection selectLockedCells="1"/>
  <mergeCells count="1">
    <mergeCell ref="A3:G3"/>
  </mergeCells>
  <conditionalFormatting sqref="F172:F184">
    <cfRule type="expression" dxfId="15" priority="77" stopIfTrue="1">
      <formula>AND($F172="",$C172&lt;&gt;"")</formula>
    </cfRule>
  </conditionalFormatting>
  <conditionalFormatting sqref="D5:D184">
    <cfRule type="expression" dxfId="14" priority="75">
      <formula>AND($D5="",$C5&lt;&gt;"")</formula>
    </cfRule>
  </conditionalFormatting>
  <conditionalFormatting sqref="A173:A184">
    <cfRule type="expression" dxfId="13" priority="74">
      <formula>AND($A173="",$C173&lt;&gt;"")</formula>
    </cfRule>
  </conditionalFormatting>
  <conditionalFormatting sqref="E5:E184">
    <cfRule type="expression" dxfId="12" priority="25">
      <formula>AND($E5="",$C5&lt;&gt;"")</formula>
    </cfRule>
  </conditionalFormatting>
  <conditionalFormatting sqref="A5:A171">
    <cfRule type="expression" dxfId="11" priority="3">
      <formula>AND($A5="",$C5&lt;&gt;"")</formula>
    </cfRule>
  </conditionalFormatting>
  <conditionalFormatting sqref="A172">
    <cfRule type="expression" dxfId="10" priority="2">
      <formula>AND($A172="",$C172&lt;&gt;"")</formula>
    </cfRule>
  </conditionalFormatting>
  <conditionalFormatting sqref="F5:F171">
    <cfRule type="expression" dxfId="9" priority="1">
      <formula>AND($R5="",$C5&lt;&gt;"")</formula>
    </cfRule>
  </conditionalFormatting>
  <dataValidations count="2">
    <dataValidation type="list" allowBlank="1" showInputMessage="1" showErrorMessage="1" sqref="D6:D9 D11:D20 D171:D184 D155:D164 D38:D41 D54:D57 D70:D73 D86:D89 D102:D105 D118:D121 D134:D137 D150:D153 D166:D169 D27:D36 D43:D52 D59:D68 D75:D84 D91:D100 D107:D116 D123:D132 D139:D148 D23:D25 D22" xr:uid="{7EDDE969-706F-EE46-B42D-83BE25348807}">
      <formula1>L_nature_des_dépenses</formula1>
    </dataValidation>
    <dataValidation type="list" allowBlank="1" showInputMessage="1" showErrorMessage="1" error="Sélectionner les données dans le menu déroulant." sqref="D5 D10 D21 D37 D53 D69 D85 D101 D117 D133 D149 D165 D26 D42 D58 D74 D90 D106 D122 D138 D154 D170" xr:uid="{6540398B-9596-CE43-8AD5-3E55A7602D12}">
      <formula1>L_nature_des_dépenses</formula1>
    </dataValidation>
  </dataValidations>
  <printOptions gridLines="1"/>
  <pageMargins left="0" right="0" top="0.23622047244094491" bottom="0.31496062992125984" header="0.19685039370078741" footer="0.23622047244094491"/>
  <headerFooter alignWithMargins="0"/>
  <tableParts count="1">
    <tablePart r:id="rId1"/>
  </tableParts>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C000000}">
          <x14:formula1>
            <xm:f>Paramétrage!$E$2:$E$6</xm:f>
          </x14:formula1>
          <xm:sqref>E5:E184</xm:sqref>
        </x14:dataValidation>
      </x14:dataValidations>
    </ex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rgb="FF00B050"/>
  </sheetPr>
  <dimension ref="A1:AU172"/>
  <sheetViews>
    <sheetView showGridLines="0" workbookViewId="0">
      <pane ySplit="5" topLeftCell="A6" activePane="bottomLeft" state="frozen"/>
      <selection activeCell="F60" sqref="F60"/>
      <selection pane="bottomLeft" activeCell="F15" sqref="F15"/>
    </sheetView>
  </sheetViews>
  <sheetFormatPr baseColWidth="10" defaultRowHeight="13"/>
  <cols>
    <col min="1" max="1" width="13" style="26" customWidth="1"/>
    <col min="2" max="2" width="26.6640625" style="25" customWidth="1"/>
    <col min="3" max="3" width="35.83203125" style="26" customWidth="1"/>
    <col min="4" max="4" width="14.83203125" style="26" customWidth="1"/>
    <col min="5" max="5" width="15.1640625" style="26" customWidth="1"/>
    <col min="6" max="6" width="14" style="26" customWidth="1"/>
    <col min="7" max="7" width="15.5" style="26" customWidth="1"/>
    <col min="8" max="8" width="14.5" style="26" customWidth="1"/>
    <col min="9" max="9" width="15.83203125" style="26" customWidth="1"/>
    <col min="10" max="10" width="13.6640625" style="26" customWidth="1"/>
    <col min="11" max="11" width="14" style="26" customWidth="1"/>
    <col min="12" max="13" width="12.83203125" style="26" customWidth="1"/>
    <col min="14" max="14" width="22.5" style="26" customWidth="1"/>
    <col min="15" max="15" width="22.6640625" style="26" customWidth="1"/>
    <col min="16" max="16" width="17.33203125" style="26" customWidth="1"/>
    <col min="17" max="17" width="19.6640625" style="26" customWidth="1"/>
    <col min="18" max="18" width="13.33203125" style="26" customWidth="1"/>
    <col min="19" max="19" width="12.6640625" style="71" customWidth="1"/>
    <col min="20" max="20" width="21.5" style="71" hidden="1" customWidth="1"/>
    <col min="21" max="21" width="49.6640625" style="26" customWidth="1"/>
    <col min="22" max="22" width="21.5" style="26" customWidth="1"/>
    <col min="23" max="16384" width="10.83203125" style="26"/>
  </cols>
  <sheetData>
    <row r="1" spans="1:47" ht="64" customHeight="1">
      <c r="A1" s="24"/>
      <c r="D1" s="24"/>
      <c r="E1" s="24"/>
      <c r="F1" s="24"/>
      <c r="G1" s="24"/>
      <c r="H1" s="24"/>
      <c r="I1" s="24"/>
      <c r="J1" s="24"/>
      <c r="K1" s="24"/>
      <c r="L1" s="24"/>
      <c r="M1" s="24"/>
      <c r="N1" s="24"/>
      <c r="O1" s="24"/>
      <c r="P1" s="24"/>
      <c r="Q1" s="24"/>
      <c r="R1" s="24"/>
      <c r="S1" s="80"/>
      <c r="T1" s="80"/>
      <c r="U1" s="24"/>
    </row>
    <row r="2" spans="1:47" ht="30" customHeight="1">
      <c r="A2" s="27"/>
      <c r="B2" s="28"/>
      <c r="C2" s="24"/>
      <c r="D2" s="24"/>
      <c r="E2" s="24"/>
      <c r="F2" s="24"/>
      <c r="G2" s="24"/>
      <c r="H2" s="24"/>
      <c r="I2" s="24"/>
      <c r="J2" s="24"/>
      <c r="K2" s="24"/>
      <c r="L2" s="24"/>
      <c r="M2" s="24"/>
      <c r="N2" s="24"/>
      <c r="O2" s="24"/>
      <c r="P2" s="24"/>
      <c r="Q2" s="24"/>
      <c r="R2" s="29"/>
      <c r="S2" s="80"/>
      <c r="T2" s="80"/>
      <c r="U2" s="24"/>
      <c r="V2" s="24"/>
      <c r="W2" s="24"/>
      <c r="X2" s="30"/>
      <c r="Y2" s="30"/>
      <c r="Z2" s="30"/>
      <c r="AA2" s="30"/>
      <c r="AB2" s="30"/>
      <c r="AC2" s="30"/>
      <c r="AD2" s="30"/>
      <c r="AE2" s="30"/>
      <c r="AF2" s="30"/>
      <c r="AG2" s="30"/>
      <c r="AH2" s="30"/>
      <c r="AI2" s="30"/>
      <c r="AJ2" s="30"/>
      <c r="AK2" s="30"/>
      <c r="AL2" s="30"/>
      <c r="AM2" s="30"/>
      <c r="AN2" s="30"/>
      <c r="AO2" s="30"/>
      <c r="AP2" s="30"/>
      <c r="AQ2" s="30"/>
      <c r="AR2" s="30"/>
      <c r="AS2" s="30"/>
      <c r="AT2" s="30"/>
      <c r="AU2" s="30"/>
    </row>
    <row r="3" spans="1:47" ht="42" customHeight="1">
      <c r="A3" s="227"/>
      <c r="B3" s="227"/>
      <c r="C3" s="227"/>
      <c r="D3" s="227"/>
      <c r="E3" s="227"/>
      <c r="F3" s="227"/>
      <c r="G3" s="227"/>
      <c r="H3" s="227"/>
      <c r="I3" s="227"/>
      <c r="J3" s="227"/>
      <c r="K3" s="227"/>
      <c r="L3" s="227"/>
      <c r="M3" s="135"/>
      <c r="N3" s="65"/>
      <c r="O3" s="66"/>
      <c r="P3" s="66"/>
      <c r="Q3" s="67"/>
      <c r="R3" s="66"/>
      <c r="S3" s="81"/>
      <c r="U3" s="69"/>
      <c r="V3" s="24"/>
      <c r="W3" s="24"/>
      <c r="X3" s="30"/>
      <c r="Y3" s="30"/>
      <c r="Z3" s="30"/>
      <c r="AA3" s="30"/>
      <c r="AB3" s="30"/>
      <c r="AC3" s="30"/>
      <c r="AD3" s="30"/>
      <c r="AE3" s="30"/>
      <c r="AF3" s="30"/>
      <c r="AG3" s="30"/>
      <c r="AH3" s="30"/>
      <c r="AI3" s="30"/>
      <c r="AJ3" s="30"/>
      <c r="AK3" s="30"/>
      <c r="AL3" s="30"/>
      <c r="AM3" s="30"/>
      <c r="AN3" s="30"/>
      <c r="AO3" s="30"/>
      <c r="AP3" s="30"/>
      <c r="AQ3" s="30"/>
      <c r="AR3" s="30"/>
      <c r="AS3" s="30"/>
      <c r="AT3" s="30"/>
      <c r="AU3" s="30"/>
    </row>
    <row r="4" spans="1:47" ht="29" customHeight="1">
      <c r="A4" s="31"/>
      <c r="B4" s="31"/>
      <c r="C4" s="31"/>
      <c r="D4" s="32"/>
      <c r="E4" s="32"/>
      <c r="F4" s="32"/>
      <c r="G4" s="32"/>
      <c r="H4" s="32"/>
      <c r="I4" s="32"/>
      <c r="J4" s="32"/>
      <c r="K4" s="32"/>
      <c r="L4" s="32"/>
      <c r="M4" s="32"/>
      <c r="N4" s="32"/>
      <c r="O4" s="31"/>
      <c r="P4" s="31"/>
      <c r="Q4" s="32"/>
      <c r="R4" s="33"/>
      <c r="S4" s="34"/>
      <c r="T4" s="82"/>
    </row>
    <row r="5" spans="1:47" s="71" customFormat="1" ht="39" customHeight="1">
      <c r="A5" s="83" t="s">
        <v>70</v>
      </c>
      <c r="B5" s="84" t="s">
        <v>76</v>
      </c>
      <c r="C5" s="84" t="s">
        <v>77</v>
      </c>
      <c r="D5" s="84" t="s">
        <v>168</v>
      </c>
      <c r="E5" s="84" t="s">
        <v>169</v>
      </c>
      <c r="F5" s="84" t="s">
        <v>170</v>
      </c>
      <c r="G5" s="84" t="s">
        <v>171</v>
      </c>
      <c r="H5" s="84" t="s">
        <v>172</v>
      </c>
      <c r="I5" s="84" t="s">
        <v>173</v>
      </c>
      <c r="J5" s="84" t="s">
        <v>371</v>
      </c>
      <c r="K5" s="84" t="s">
        <v>375</v>
      </c>
      <c r="L5" s="84" t="s">
        <v>374</v>
      </c>
      <c r="M5" s="84" t="s">
        <v>373</v>
      </c>
      <c r="N5" s="84" t="s">
        <v>192</v>
      </c>
      <c r="O5" s="84" t="s">
        <v>78</v>
      </c>
      <c r="P5" s="84" t="s">
        <v>194</v>
      </c>
      <c r="Q5" s="84" t="s">
        <v>73</v>
      </c>
      <c r="R5" s="84" t="s">
        <v>24</v>
      </c>
      <c r="S5" s="68" t="s">
        <v>200</v>
      </c>
      <c r="T5" s="85" t="s">
        <v>84</v>
      </c>
      <c r="U5" s="86" t="s">
        <v>79</v>
      </c>
    </row>
    <row r="6" spans="1:47" ht="16">
      <c r="A6" s="101">
        <v>43849</v>
      </c>
      <c r="B6" s="102" t="s">
        <v>227</v>
      </c>
      <c r="C6" s="103" t="s">
        <v>430</v>
      </c>
      <c r="D6" s="104" t="s">
        <v>220</v>
      </c>
      <c r="E6" s="104" t="s">
        <v>223</v>
      </c>
      <c r="F6" s="104"/>
      <c r="G6" s="104"/>
      <c r="H6" s="104"/>
      <c r="I6" s="104"/>
      <c r="J6" s="104"/>
      <c r="K6" s="104"/>
      <c r="L6" s="104"/>
      <c r="M6" s="104"/>
      <c r="N6" s="104" t="s">
        <v>177</v>
      </c>
      <c r="O6" s="104" t="s">
        <v>80</v>
      </c>
      <c r="P6" s="104" t="s">
        <v>193</v>
      </c>
      <c r="Q6" s="105" t="s">
        <v>81</v>
      </c>
      <c r="R6" s="35">
        <v>60</v>
      </c>
      <c r="S6" s="107">
        <f t="shared" ref="S6:S37" si="0">IF("ventes"=$Q6,$R6,"")</f>
        <v>60</v>
      </c>
      <c r="T6" s="36" t="str">
        <f t="shared" ref="T6:T37" si="1">IF("prestations de services"=$Q6,$R6,"")</f>
        <v/>
      </c>
      <c r="U6" s="106"/>
    </row>
    <row r="7" spans="1:47" ht="16">
      <c r="A7" s="101">
        <v>43852</v>
      </c>
      <c r="B7" s="102" t="s">
        <v>229</v>
      </c>
      <c r="C7" s="103" t="s">
        <v>430</v>
      </c>
      <c r="D7" s="104" t="s">
        <v>116</v>
      </c>
      <c r="E7" s="104"/>
      <c r="F7" s="104"/>
      <c r="G7" s="104"/>
      <c r="H7" s="104"/>
      <c r="I7" s="104"/>
      <c r="J7" s="104"/>
      <c r="K7" s="104"/>
      <c r="L7" s="104"/>
      <c r="M7" s="104"/>
      <c r="N7" s="104" t="s">
        <v>177</v>
      </c>
      <c r="O7" s="104" t="s">
        <v>80</v>
      </c>
      <c r="P7" s="104" t="s">
        <v>193</v>
      </c>
      <c r="Q7" s="105" t="s">
        <v>81</v>
      </c>
      <c r="R7" s="35">
        <v>989</v>
      </c>
      <c r="S7" s="107">
        <f t="shared" si="0"/>
        <v>989</v>
      </c>
      <c r="T7" s="36" t="str">
        <f t="shared" si="1"/>
        <v/>
      </c>
      <c r="U7" s="106"/>
    </row>
    <row r="8" spans="1:47" ht="16">
      <c r="A8" s="101">
        <v>43859</v>
      </c>
      <c r="B8" s="102" t="s">
        <v>231</v>
      </c>
      <c r="C8" s="103" t="s">
        <v>430</v>
      </c>
      <c r="D8" s="104" t="s">
        <v>118</v>
      </c>
      <c r="E8" s="104"/>
      <c r="F8" s="104"/>
      <c r="G8" s="104"/>
      <c r="H8" s="104"/>
      <c r="I8" s="104"/>
      <c r="J8" s="104"/>
      <c r="K8" s="104"/>
      <c r="L8" s="104"/>
      <c r="M8" s="104"/>
      <c r="N8" s="104" t="s">
        <v>177</v>
      </c>
      <c r="O8" s="104" t="s">
        <v>93</v>
      </c>
      <c r="P8" s="104" t="s">
        <v>193</v>
      </c>
      <c r="Q8" s="105" t="s">
        <v>81</v>
      </c>
      <c r="R8" s="35">
        <v>550</v>
      </c>
      <c r="S8" s="107">
        <f t="shared" si="0"/>
        <v>550</v>
      </c>
      <c r="T8" s="36" t="str">
        <f t="shared" si="1"/>
        <v/>
      </c>
      <c r="U8" s="106"/>
    </row>
    <row r="9" spans="1:47" ht="16">
      <c r="A9" s="101">
        <v>43862</v>
      </c>
      <c r="B9" s="102" t="s">
        <v>232</v>
      </c>
      <c r="C9" s="103" t="s">
        <v>430</v>
      </c>
      <c r="D9" s="104"/>
      <c r="E9" s="104"/>
      <c r="F9" s="104"/>
      <c r="G9" s="104"/>
      <c r="H9" s="104"/>
      <c r="I9" s="104"/>
      <c r="J9" s="104"/>
      <c r="K9" s="104"/>
      <c r="L9" s="104"/>
      <c r="M9" s="104"/>
      <c r="N9" s="104" t="s">
        <v>177</v>
      </c>
      <c r="O9" s="104" t="s">
        <v>80</v>
      </c>
      <c r="P9" s="104" t="s">
        <v>175</v>
      </c>
      <c r="Q9" s="105" t="s">
        <v>81</v>
      </c>
      <c r="R9" s="35">
        <v>600</v>
      </c>
      <c r="S9" s="107">
        <f t="shared" si="0"/>
        <v>600</v>
      </c>
      <c r="T9" s="36" t="str">
        <f t="shared" si="1"/>
        <v/>
      </c>
      <c r="U9" s="106"/>
    </row>
    <row r="10" spans="1:47" ht="16">
      <c r="A10" s="101">
        <v>43865</v>
      </c>
      <c r="B10" s="102" t="s">
        <v>234</v>
      </c>
      <c r="C10" s="103" t="s">
        <v>430</v>
      </c>
      <c r="D10" s="104"/>
      <c r="E10" s="104"/>
      <c r="F10" s="104"/>
      <c r="G10" s="104"/>
      <c r="H10" s="104"/>
      <c r="I10" s="104"/>
      <c r="J10" s="104"/>
      <c r="K10" s="104"/>
      <c r="L10" s="104"/>
      <c r="M10" s="104"/>
      <c r="N10" s="104" t="s">
        <v>177</v>
      </c>
      <c r="O10" s="104" t="s">
        <v>80</v>
      </c>
      <c r="P10" s="104" t="s">
        <v>175</v>
      </c>
      <c r="Q10" s="105" t="s">
        <v>81</v>
      </c>
      <c r="R10" s="35">
        <v>718</v>
      </c>
      <c r="S10" s="107">
        <f t="shared" si="0"/>
        <v>718</v>
      </c>
      <c r="T10" s="36" t="str">
        <f t="shared" si="1"/>
        <v/>
      </c>
      <c r="U10" s="106"/>
    </row>
    <row r="11" spans="1:47" ht="16">
      <c r="A11" s="101">
        <v>43862</v>
      </c>
      <c r="B11" s="102" t="s">
        <v>231</v>
      </c>
      <c r="C11" s="103" t="s">
        <v>430</v>
      </c>
      <c r="D11" s="104" t="s">
        <v>225</v>
      </c>
      <c r="E11" s="104" t="s">
        <v>112</v>
      </c>
      <c r="F11" s="104" t="s">
        <v>112</v>
      </c>
      <c r="G11" s="104" t="s">
        <v>112</v>
      </c>
      <c r="H11" s="104" t="s">
        <v>112</v>
      </c>
      <c r="I11" s="104" t="s">
        <v>112</v>
      </c>
      <c r="J11" s="104" t="s">
        <v>112</v>
      </c>
      <c r="K11" s="104" t="s">
        <v>112</v>
      </c>
      <c r="L11" s="104"/>
      <c r="M11" s="104"/>
      <c r="N11" s="104" t="s">
        <v>177</v>
      </c>
      <c r="O11" s="104" t="s">
        <v>80</v>
      </c>
      <c r="P11" s="104" t="s">
        <v>193</v>
      </c>
      <c r="Q11" s="105" t="s">
        <v>81</v>
      </c>
      <c r="R11" s="35">
        <v>80</v>
      </c>
      <c r="S11" s="107">
        <f t="shared" si="0"/>
        <v>80</v>
      </c>
      <c r="T11" s="36" t="str">
        <f t="shared" si="1"/>
        <v/>
      </c>
      <c r="U11" s="106"/>
    </row>
    <row r="12" spans="1:47" ht="16">
      <c r="A12" s="101">
        <v>43869</v>
      </c>
      <c r="B12" s="102" t="s">
        <v>231</v>
      </c>
      <c r="C12" s="103" t="s">
        <v>430</v>
      </c>
      <c r="D12" s="104" t="s">
        <v>207</v>
      </c>
      <c r="E12" s="104"/>
      <c r="F12" s="104"/>
      <c r="G12" s="104"/>
      <c r="H12" s="104"/>
      <c r="I12" s="104"/>
      <c r="J12" s="104"/>
      <c r="K12" s="104"/>
      <c r="L12" s="104"/>
      <c r="M12" s="104"/>
      <c r="N12" s="104" t="s">
        <v>204</v>
      </c>
      <c r="O12" s="104" t="s">
        <v>96</v>
      </c>
      <c r="P12" s="104" t="s">
        <v>193</v>
      </c>
      <c r="Q12" s="105" t="s">
        <v>81</v>
      </c>
      <c r="R12" s="35">
        <v>13</v>
      </c>
      <c r="S12" s="107">
        <f t="shared" si="0"/>
        <v>13</v>
      </c>
      <c r="T12" s="36" t="str">
        <f t="shared" si="1"/>
        <v/>
      </c>
      <c r="U12" s="106"/>
    </row>
    <row r="13" spans="1:47" ht="16">
      <c r="A13" s="101">
        <v>43869</v>
      </c>
      <c r="B13" s="102" t="s">
        <v>231</v>
      </c>
      <c r="C13" s="103" t="s">
        <v>430</v>
      </c>
      <c r="D13" s="104" t="s">
        <v>220</v>
      </c>
      <c r="E13" s="104" t="s">
        <v>223</v>
      </c>
      <c r="F13" s="104"/>
      <c r="G13" s="104"/>
      <c r="H13" s="104"/>
      <c r="I13" s="104"/>
      <c r="J13" s="104"/>
      <c r="K13" s="104"/>
      <c r="L13" s="104"/>
      <c r="M13" s="104"/>
      <c r="N13" s="104" t="s">
        <v>204</v>
      </c>
      <c r="O13" s="104" t="s">
        <v>96</v>
      </c>
      <c r="P13" s="104" t="s">
        <v>193</v>
      </c>
      <c r="Q13" s="105" t="s">
        <v>81</v>
      </c>
      <c r="R13" s="35">
        <v>70</v>
      </c>
      <c r="S13" s="107">
        <f t="shared" si="0"/>
        <v>70</v>
      </c>
      <c r="T13" s="36" t="str">
        <f t="shared" si="1"/>
        <v/>
      </c>
      <c r="U13" s="106"/>
    </row>
    <row r="14" spans="1:47" ht="16">
      <c r="A14" s="101">
        <v>43869</v>
      </c>
      <c r="B14" s="102" t="s">
        <v>237</v>
      </c>
      <c r="C14" s="103" t="s">
        <v>430</v>
      </c>
      <c r="D14" s="104" t="s">
        <v>145</v>
      </c>
      <c r="E14" s="104" t="s">
        <v>207</v>
      </c>
      <c r="F14" s="104"/>
      <c r="G14" s="104"/>
      <c r="H14" s="104"/>
      <c r="I14" s="104"/>
      <c r="J14" s="104"/>
      <c r="K14" s="104"/>
      <c r="L14" s="104"/>
      <c r="M14" s="104"/>
      <c r="N14" s="104" t="s">
        <v>204</v>
      </c>
      <c r="O14" s="104" t="s">
        <v>96</v>
      </c>
      <c r="P14" s="104" t="s">
        <v>193</v>
      </c>
      <c r="Q14" s="105" t="s">
        <v>81</v>
      </c>
      <c r="R14" s="35">
        <v>132</v>
      </c>
      <c r="S14" s="107">
        <f t="shared" si="0"/>
        <v>132</v>
      </c>
      <c r="T14" s="36" t="str">
        <f t="shared" si="1"/>
        <v/>
      </c>
      <c r="U14" s="106"/>
    </row>
    <row r="15" spans="1:47" ht="16">
      <c r="A15" s="101">
        <v>43870</v>
      </c>
      <c r="B15" s="102" t="s">
        <v>231</v>
      </c>
      <c r="C15" s="103" t="s">
        <v>430</v>
      </c>
      <c r="D15" s="104" t="s">
        <v>208</v>
      </c>
      <c r="E15" s="104"/>
      <c r="F15" s="104"/>
      <c r="G15" s="104"/>
      <c r="H15" s="104"/>
      <c r="I15" s="104"/>
      <c r="J15" s="104"/>
      <c r="K15" s="104"/>
      <c r="L15" s="104"/>
      <c r="M15" s="104"/>
      <c r="N15" s="104" t="s">
        <v>204</v>
      </c>
      <c r="O15" s="104" t="s">
        <v>96</v>
      </c>
      <c r="P15" s="104" t="s">
        <v>193</v>
      </c>
      <c r="Q15" s="105" t="s">
        <v>81</v>
      </c>
      <c r="R15" s="35">
        <v>15</v>
      </c>
      <c r="S15" s="107">
        <f t="shared" si="0"/>
        <v>15</v>
      </c>
      <c r="T15" s="36" t="str">
        <f t="shared" si="1"/>
        <v/>
      </c>
      <c r="U15" s="106"/>
    </row>
    <row r="16" spans="1:47" ht="16">
      <c r="A16" s="101">
        <v>43870</v>
      </c>
      <c r="B16" s="102" t="s">
        <v>231</v>
      </c>
      <c r="C16" s="103" t="s">
        <v>430</v>
      </c>
      <c r="D16" s="104" t="s">
        <v>146</v>
      </c>
      <c r="E16" s="104"/>
      <c r="F16" s="104"/>
      <c r="G16" s="104"/>
      <c r="H16" s="104"/>
      <c r="I16" s="104"/>
      <c r="J16" s="104"/>
      <c r="K16" s="104"/>
      <c r="L16" s="104"/>
      <c r="M16" s="104"/>
      <c r="N16" s="104" t="s">
        <v>204</v>
      </c>
      <c r="O16" s="104" t="s">
        <v>96</v>
      </c>
      <c r="P16" s="104" t="s">
        <v>193</v>
      </c>
      <c r="Q16" s="105" t="s">
        <v>81</v>
      </c>
      <c r="R16" s="35">
        <v>85</v>
      </c>
      <c r="S16" s="107">
        <f t="shared" si="0"/>
        <v>85</v>
      </c>
      <c r="T16" s="36" t="str">
        <f t="shared" si="1"/>
        <v/>
      </c>
      <c r="U16" s="106"/>
    </row>
    <row r="17" spans="1:21" ht="16">
      <c r="A17" s="101">
        <v>43871</v>
      </c>
      <c r="B17" s="102" t="s">
        <v>231</v>
      </c>
      <c r="C17" s="103" t="s">
        <v>430</v>
      </c>
      <c r="D17" s="104" t="s">
        <v>208</v>
      </c>
      <c r="E17" s="104"/>
      <c r="F17" s="104"/>
      <c r="G17" s="104"/>
      <c r="H17" s="104"/>
      <c r="I17" s="104"/>
      <c r="J17" s="104"/>
      <c r="K17" s="104"/>
      <c r="L17" s="104"/>
      <c r="M17" s="104"/>
      <c r="N17" s="104" t="s">
        <v>204</v>
      </c>
      <c r="O17" s="104" t="s">
        <v>96</v>
      </c>
      <c r="P17" s="104" t="s">
        <v>193</v>
      </c>
      <c r="Q17" s="105" t="s">
        <v>81</v>
      </c>
      <c r="R17" s="35">
        <v>13</v>
      </c>
      <c r="S17" s="107">
        <f t="shared" si="0"/>
        <v>13</v>
      </c>
      <c r="T17" s="36" t="str">
        <f t="shared" si="1"/>
        <v/>
      </c>
      <c r="U17" s="106"/>
    </row>
    <row r="18" spans="1:21" ht="16">
      <c r="A18" s="101">
        <v>43873</v>
      </c>
      <c r="B18" s="102" t="s">
        <v>231</v>
      </c>
      <c r="C18" s="103" t="s">
        <v>430</v>
      </c>
      <c r="D18" s="104" t="s">
        <v>220</v>
      </c>
      <c r="E18" s="104"/>
      <c r="F18" s="104"/>
      <c r="G18" s="104"/>
      <c r="H18" s="104"/>
      <c r="I18" s="104"/>
      <c r="J18" s="104"/>
      <c r="K18" s="104"/>
      <c r="L18" s="104"/>
      <c r="M18" s="104"/>
      <c r="N18" s="104" t="s">
        <v>204</v>
      </c>
      <c r="O18" s="104" t="s">
        <v>80</v>
      </c>
      <c r="P18" s="104" t="s">
        <v>193</v>
      </c>
      <c r="Q18" s="105" t="s">
        <v>81</v>
      </c>
      <c r="R18" s="35">
        <v>55</v>
      </c>
      <c r="S18" s="107">
        <f t="shared" si="0"/>
        <v>55</v>
      </c>
      <c r="T18" s="36" t="str">
        <f t="shared" si="1"/>
        <v/>
      </c>
      <c r="U18" s="106"/>
    </row>
    <row r="19" spans="1:21" ht="16">
      <c r="A19" s="101">
        <v>43873</v>
      </c>
      <c r="B19" s="102" t="s">
        <v>231</v>
      </c>
      <c r="C19" s="103" t="s">
        <v>430</v>
      </c>
      <c r="D19" s="104" t="s">
        <v>218</v>
      </c>
      <c r="E19" s="104"/>
      <c r="F19" s="104"/>
      <c r="G19" s="104"/>
      <c r="H19" s="104"/>
      <c r="I19" s="104"/>
      <c r="J19" s="104"/>
      <c r="K19" s="104"/>
      <c r="L19" s="104"/>
      <c r="M19" s="104"/>
      <c r="N19" s="104" t="s">
        <v>204</v>
      </c>
      <c r="O19" s="104" t="s">
        <v>80</v>
      </c>
      <c r="P19" s="104" t="s">
        <v>193</v>
      </c>
      <c r="Q19" s="105" t="s">
        <v>81</v>
      </c>
      <c r="R19" s="35">
        <v>79</v>
      </c>
      <c r="S19" s="107">
        <f t="shared" si="0"/>
        <v>79</v>
      </c>
      <c r="T19" s="36" t="str">
        <f t="shared" si="1"/>
        <v/>
      </c>
      <c r="U19" s="106"/>
    </row>
    <row r="20" spans="1:21" ht="16">
      <c r="A20" s="101">
        <v>43873</v>
      </c>
      <c r="B20" s="102" t="s">
        <v>231</v>
      </c>
      <c r="C20" s="103" t="s">
        <v>430</v>
      </c>
      <c r="D20" s="104" t="s">
        <v>146</v>
      </c>
      <c r="E20" s="104" t="s">
        <v>207</v>
      </c>
      <c r="F20" s="104"/>
      <c r="G20" s="104"/>
      <c r="H20" s="104"/>
      <c r="I20" s="104"/>
      <c r="J20" s="104"/>
      <c r="K20" s="104"/>
      <c r="L20" s="104"/>
      <c r="M20" s="104"/>
      <c r="N20" s="104" t="s">
        <v>204</v>
      </c>
      <c r="O20" s="104" t="s">
        <v>80</v>
      </c>
      <c r="P20" s="104" t="s">
        <v>193</v>
      </c>
      <c r="Q20" s="105" t="s">
        <v>81</v>
      </c>
      <c r="R20" s="35">
        <v>98</v>
      </c>
      <c r="S20" s="107">
        <f t="shared" si="0"/>
        <v>98</v>
      </c>
      <c r="T20" s="36" t="str">
        <f t="shared" si="1"/>
        <v/>
      </c>
      <c r="U20" s="106"/>
    </row>
    <row r="21" spans="1:21" ht="16">
      <c r="A21" s="101">
        <v>43873</v>
      </c>
      <c r="B21" s="102" t="s">
        <v>231</v>
      </c>
      <c r="C21" s="103" t="s">
        <v>430</v>
      </c>
      <c r="D21" s="104" t="s">
        <v>148</v>
      </c>
      <c r="E21" s="104" t="s">
        <v>148</v>
      </c>
      <c r="F21" s="104"/>
      <c r="G21" s="104"/>
      <c r="H21" s="104"/>
      <c r="I21" s="104"/>
      <c r="J21" s="104"/>
      <c r="K21" s="104"/>
      <c r="L21" s="104"/>
      <c r="M21" s="104"/>
      <c r="N21" s="104" t="s">
        <v>204</v>
      </c>
      <c r="O21" s="104" t="s">
        <v>80</v>
      </c>
      <c r="P21" s="104" t="s">
        <v>193</v>
      </c>
      <c r="Q21" s="105" t="s">
        <v>81</v>
      </c>
      <c r="R21" s="35">
        <v>50</v>
      </c>
      <c r="S21" s="107">
        <f t="shared" si="0"/>
        <v>50</v>
      </c>
      <c r="T21" s="36" t="str">
        <f t="shared" si="1"/>
        <v/>
      </c>
      <c r="U21" s="106"/>
    </row>
    <row r="22" spans="1:21" ht="16">
      <c r="A22" s="101">
        <v>43873</v>
      </c>
      <c r="B22" s="102" t="s">
        <v>231</v>
      </c>
      <c r="C22" s="103" t="s">
        <v>430</v>
      </c>
      <c r="D22" s="104" t="s">
        <v>207</v>
      </c>
      <c r="E22" s="104" t="s">
        <v>207</v>
      </c>
      <c r="F22" s="104" t="s">
        <v>207</v>
      </c>
      <c r="G22" s="104" t="s">
        <v>166</v>
      </c>
      <c r="H22" s="104" t="s">
        <v>208</v>
      </c>
      <c r="I22" s="104" t="s">
        <v>208</v>
      </c>
      <c r="J22" s="104"/>
      <c r="K22" s="104"/>
      <c r="L22" s="104"/>
      <c r="M22" s="104"/>
      <c r="N22" s="104" t="s">
        <v>204</v>
      </c>
      <c r="O22" s="104" t="s">
        <v>97</v>
      </c>
      <c r="P22" s="104" t="s">
        <v>193</v>
      </c>
      <c r="Q22" s="105" t="s">
        <v>81</v>
      </c>
      <c r="R22" s="35">
        <v>96</v>
      </c>
      <c r="S22" s="107">
        <f t="shared" si="0"/>
        <v>96</v>
      </c>
      <c r="T22" s="36" t="str">
        <f t="shared" si="1"/>
        <v/>
      </c>
      <c r="U22" s="106" t="s">
        <v>276</v>
      </c>
    </row>
    <row r="23" spans="1:21" ht="16">
      <c r="A23" s="101">
        <v>43881</v>
      </c>
      <c r="B23" s="102" t="s">
        <v>231</v>
      </c>
      <c r="C23" s="103" t="s">
        <v>430</v>
      </c>
      <c r="D23" s="104" t="s">
        <v>218</v>
      </c>
      <c r="E23" s="104" t="s">
        <v>140</v>
      </c>
      <c r="F23" s="104"/>
      <c r="G23" s="104"/>
      <c r="H23" s="104"/>
      <c r="I23" s="104"/>
      <c r="J23" s="104"/>
      <c r="K23" s="104"/>
      <c r="L23" s="104"/>
      <c r="M23" s="104"/>
      <c r="N23" s="104" t="s">
        <v>177</v>
      </c>
      <c r="O23" s="104" t="s">
        <v>80</v>
      </c>
      <c r="P23" s="104" t="s">
        <v>193</v>
      </c>
      <c r="Q23" s="105" t="s">
        <v>81</v>
      </c>
      <c r="R23" s="35">
        <v>180</v>
      </c>
      <c r="S23" s="107">
        <f t="shared" si="0"/>
        <v>180</v>
      </c>
      <c r="T23" s="36" t="str">
        <f t="shared" si="1"/>
        <v/>
      </c>
      <c r="U23" s="106"/>
    </row>
    <row r="24" spans="1:21" ht="16">
      <c r="A24" s="101">
        <v>43881</v>
      </c>
      <c r="B24" s="102" t="s">
        <v>243</v>
      </c>
      <c r="C24" s="103" t="s">
        <v>430</v>
      </c>
      <c r="D24" s="104" t="s">
        <v>133</v>
      </c>
      <c r="E24" s="104"/>
      <c r="F24" s="104"/>
      <c r="G24" s="104"/>
      <c r="H24" s="104"/>
      <c r="I24" s="104"/>
      <c r="J24" s="104"/>
      <c r="K24" s="104"/>
      <c r="L24" s="104"/>
      <c r="M24" s="104"/>
      <c r="N24" s="104" t="s">
        <v>177</v>
      </c>
      <c r="O24" s="104" t="s">
        <v>80</v>
      </c>
      <c r="P24" s="104" t="s">
        <v>193</v>
      </c>
      <c r="Q24" s="105" t="s">
        <v>81</v>
      </c>
      <c r="R24" s="35">
        <v>620</v>
      </c>
      <c r="S24" s="107">
        <f t="shared" si="0"/>
        <v>620</v>
      </c>
      <c r="T24" s="36" t="str">
        <f t="shared" si="1"/>
        <v/>
      </c>
      <c r="U24" s="106"/>
    </row>
    <row r="25" spans="1:21" ht="16">
      <c r="A25" s="101">
        <v>43881</v>
      </c>
      <c r="B25" s="102" t="s">
        <v>234</v>
      </c>
      <c r="C25" s="103" t="s">
        <v>430</v>
      </c>
      <c r="D25" s="104" t="s">
        <v>121</v>
      </c>
      <c r="E25" s="104" t="s">
        <v>140</v>
      </c>
      <c r="F25" s="104" t="s">
        <v>140</v>
      </c>
      <c r="G25" s="104"/>
      <c r="H25" s="104"/>
      <c r="I25" s="104"/>
      <c r="J25" s="104"/>
      <c r="K25" s="104"/>
      <c r="L25" s="104"/>
      <c r="M25" s="104"/>
      <c r="N25" s="104" t="s">
        <v>177</v>
      </c>
      <c r="O25" s="104" t="s">
        <v>80</v>
      </c>
      <c r="P25" s="104" t="s">
        <v>174</v>
      </c>
      <c r="Q25" s="105" t="s">
        <v>81</v>
      </c>
      <c r="R25" s="35">
        <v>700</v>
      </c>
      <c r="S25" s="107">
        <f t="shared" si="0"/>
        <v>700</v>
      </c>
      <c r="T25" s="36" t="str">
        <f t="shared" si="1"/>
        <v/>
      </c>
      <c r="U25" s="106"/>
    </row>
    <row r="26" spans="1:21" ht="16">
      <c r="A26" s="101">
        <v>43888</v>
      </c>
      <c r="B26" s="102" t="s">
        <v>244</v>
      </c>
      <c r="C26" s="103" t="s">
        <v>430</v>
      </c>
      <c r="D26" s="104"/>
      <c r="E26" s="104"/>
      <c r="F26" s="104"/>
      <c r="G26" s="104"/>
      <c r="H26" s="104"/>
      <c r="I26" s="104"/>
      <c r="J26" s="104"/>
      <c r="K26" s="104"/>
      <c r="L26" s="104"/>
      <c r="M26" s="104"/>
      <c r="N26" s="104" t="s">
        <v>177</v>
      </c>
      <c r="O26" s="104" t="s">
        <v>93</v>
      </c>
      <c r="P26" s="104" t="s">
        <v>175</v>
      </c>
      <c r="Q26" s="105" t="s">
        <v>81</v>
      </c>
      <c r="R26" s="35">
        <v>433</v>
      </c>
      <c r="S26" s="107">
        <f t="shared" si="0"/>
        <v>433</v>
      </c>
      <c r="T26" s="36" t="str">
        <f t="shared" si="1"/>
        <v/>
      </c>
      <c r="U26" s="106"/>
    </row>
    <row r="27" spans="1:21" ht="16">
      <c r="A27" s="101">
        <v>43893</v>
      </c>
      <c r="B27" s="102" t="s">
        <v>232</v>
      </c>
      <c r="C27" s="103" t="s">
        <v>430</v>
      </c>
      <c r="D27" s="104" t="s">
        <v>121</v>
      </c>
      <c r="E27" s="104"/>
      <c r="F27" s="104"/>
      <c r="G27" s="104"/>
      <c r="H27" s="104"/>
      <c r="I27" s="104"/>
      <c r="J27" s="104"/>
      <c r="K27" s="104"/>
      <c r="L27" s="104"/>
      <c r="M27" s="104"/>
      <c r="N27" s="104" t="s">
        <v>177</v>
      </c>
      <c r="O27" s="104" t="s">
        <v>80</v>
      </c>
      <c r="P27" s="104" t="s">
        <v>174</v>
      </c>
      <c r="Q27" s="105" t="s">
        <v>81</v>
      </c>
      <c r="R27" s="35">
        <v>600</v>
      </c>
      <c r="S27" s="107">
        <f t="shared" si="0"/>
        <v>600</v>
      </c>
      <c r="T27" s="36" t="str">
        <f t="shared" si="1"/>
        <v/>
      </c>
      <c r="U27" s="106"/>
    </row>
    <row r="28" spans="1:21" ht="16">
      <c r="A28" s="101">
        <v>43893</v>
      </c>
      <c r="B28" s="102" t="s">
        <v>247</v>
      </c>
      <c r="C28" s="103" t="s">
        <v>430</v>
      </c>
      <c r="D28" s="104" t="s">
        <v>146</v>
      </c>
      <c r="E28" s="104"/>
      <c r="F28" s="104"/>
      <c r="G28" s="104"/>
      <c r="H28" s="104"/>
      <c r="I28" s="104"/>
      <c r="J28" s="104"/>
      <c r="K28" s="104"/>
      <c r="L28" s="104"/>
      <c r="M28" s="104"/>
      <c r="N28" s="104" t="s">
        <v>177</v>
      </c>
      <c r="O28" s="104" t="s">
        <v>80</v>
      </c>
      <c r="P28" s="104" t="s">
        <v>193</v>
      </c>
      <c r="Q28" s="105" t="s">
        <v>81</v>
      </c>
      <c r="R28" s="35">
        <v>85</v>
      </c>
      <c r="S28" s="107">
        <f t="shared" si="0"/>
        <v>85</v>
      </c>
      <c r="T28" s="36" t="str">
        <f t="shared" si="1"/>
        <v/>
      </c>
      <c r="U28" s="106"/>
    </row>
    <row r="29" spans="1:21" s="131" customFormat="1" ht="17" thickBot="1">
      <c r="A29" s="122">
        <v>43903</v>
      </c>
      <c r="B29" s="123" t="s">
        <v>231</v>
      </c>
      <c r="C29" s="103" t="s">
        <v>430</v>
      </c>
      <c r="D29" s="125" t="s">
        <v>220</v>
      </c>
      <c r="E29" s="125" t="s">
        <v>223</v>
      </c>
      <c r="F29" s="125"/>
      <c r="G29" s="125"/>
      <c r="H29" s="125"/>
      <c r="I29" s="125"/>
      <c r="J29" s="125"/>
      <c r="K29" s="125"/>
      <c r="L29" s="125"/>
      <c r="M29" s="125"/>
      <c r="N29" s="125" t="s">
        <v>177</v>
      </c>
      <c r="O29" s="125" t="s">
        <v>80</v>
      </c>
      <c r="P29" s="125" t="s">
        <v>193</v>
      </c>
      <c r="Q29" s="126" t="s">
        <v>81</v>
      </c>
      <c r="R29" s="127">
        <v>65</v>
      </c>
      <c r="S29" s="128">
        <f t="shared" si="0"/>
        <v>65</v>
      </c>
      <c r="T29" s="129" t="str">
        <f t="shared" si="1"/>
        <v/>
      </c>
      <c r="U29" s="130"/>
    </row>
    <row r="30" spans="1:21" ht="16">
      <c r="A30" s="113">
        <v>43970</v>
      </c>
      <c r="B30" s="114" t="s">
        <v>252</v>
      </c>
      <c r="C30" s="103" t="s">
        <v>430</v>
      </c>
      <c r="D30" s="116"/>
      <c r="E30" s="116"/>
      <c r="F30" s="116"/>
      <c r="G30" s="116"/>
      <c r="H30" s="116"/>
      <c r="I30" s="116"/>
      <c r="J30" s="116"/>
      <c r="K30" s="116"/>
      <c r="L30" s="116"/>
      <c r="M30" s="116"/>
      <c r="N30" s="116" t="s">
        <v>177</v>
      </c>
      <c r="O30" s="116" t="s">
        <v>93</v>
      </c>
      <c r="P30" s="116" t="s">
        <v>175</v>
      </c>
      <c r="Q30" s="117" t="s">
        <v>81</v>
      </c>
      <c r="R30" s="118">
        <v>114</v>
      </c>
      <c r="S30" s="119">
        <f t="shared" si="0"/>
        <v>114</v>
      </c>
      <c r="T30" s="120"/>
      <c r="U30" s="121"/>
    </row>
    <row r="31" spans="1:21" ht="16">
      <c r="A31" s="101">
        <v>43978</v>
      </c>
      <c r="B31" s="102" t="s">
        <v>244</v>
      </c>
      <c r="C31" s="103" t="s">
        <v>430</v>
      </c>
      <c r="D31" s="104" t="s">
        <v>121</v>
      </c>
      <c r="E31" s="104"/>
      <c r="F31" s="104"/>
      <c r="G31" s="104"/>
      <c r="H31" s="104"/>
      <c r="I31" s="104"/>
      <c r="J31" s="104"/>
      <c r="K31" s="104"/>
      <c r="L31" s="104"/>
      <c r="M31" s="104"/>
      <c r="N31" s="104" t="s">
        <v>177</v>
      </c>
      <c r="O31" s="104" t="s">
        <v>93</v>
      </c>
      <c r="P31" s="104" t="s">
        <v>174</v>
      </c>
      <c r="Q31" s="105" t="s">
        <v>81</v>
      </c>
      <c r="R31" s="35">
        <v>866</v>
      </c>
      <c r="S31" s="107">
        <f t="shared" si="0"/>
        <v>866</v>
      </c>
      <c r="T31" s="36" t="str">
        <f t="shared" si="1"/>
        <v/>
      </c>
      <c r="U31" s="106"/>
    </row>
    <row r="32" spans="1:21" ht="16">
      <c r="A32" s="101">
        <v>43979</v>
      </c>
      <c r="B32" s="102" t="s">
        <v>254</v>
      </c>
      <c r="C32" s="103" t="s">
        <v>430</v>
      </c>
      <c r="D32" s="104" t="s">
        <v>218</v>
      </c>
      <c r="E32" s="104"/>
      <c r="F32" s="104"/>
      <c r="G32" s="104"/>
      <c r="H32" s="104"/>
      <c r="I32" s="104"/>
      <c r="J32" s="104"/>
      <c r="K32" s="104"/>
      <c r="L32" s="104"/>
      <c r="M32" s="104"/>
      <c r="N32" s="104" t="s">
        <v>177</v>
      </c>
      <c r="O32" s="104" t="s">
        <v>93</v>
      </c>
      <c r="P32" s="104" t="s">
        <v>193</v>
      </c>
      <c r="Q32" s="105" t="s">
        <v>81</v>
      </c>
      <c r="R32" s="35">
        <v>79</v>
      </c>
      <c r="S32" s="107">
        <f t="shared" si="0"/>
        <v>79</v>
      </c>
      <c r="T32" s="36" t="str">
        <f t="shared" si="1"/>
        <v/>
      </c>
      <c r="U32" s="106"/>
    </row>
    <row r="33" spans="1:21" ht="16">
      <c r="A33" s="101">
        <v>43986</v>
      </c>
      <c r="B33" s="102" t="s">
        <v>231</v>
      </c>
      <c r="C33" s="103" t="s">
        <v>430</v>
      </c>
      <c r="D33" s="104" t="s">
        <v>137</v>
      </c>
      <c r="E33" s="104"/>
      <c r="F33" s="104"/>
      <c r="G33" s="104"/>
      <c r="H33" s="104"/>
      <c r="I33" s="104"/>
      <c r="J33" s="104"/>
      <c r="K33" s="104"/>
      <c r="L33" s="104"/>
      <c r="M33" s="104"/>
      <c r="N33" s="104" t="s">
        <v>177</v>
      </c>
      <c r="O33" s="104" t="s">
        <v>80</v>
      </c>
      <c r="P33" s="104" t="s">
        <v>193</v>
      </c>
      <c r="Q33" s="105" t="s">
        <v>81</v>
      </c>
      <c r="R33" s="35">
        <v>890</v>
      </c>
      <c r="S33" s="107">
        <f t="shared" si="0"/>
        <v>890</v>
      </c>
      <c r="T33" s="36" t="str">
        <f t="shared" si="1"/>
        <v/>
      </c>
      <c r="U33" s="106"/>
    </row>
    <row r="34" spans="1:21" ht="16">
      <c r="A34" s="101">
        <v>43987</v>
      </c>
      <c r="B34" s="102" t="s">
        <v>252</v>
      </c>
      <c r="C34" s="103" t="s">
        <v>430</v>
      </c>
      <c r="D34" s="104"/>
      <c r="E34" s="104"/>
      <c r="F34" s="104"/>
      <c r="G34" s="104"/>
      <c r="H34" s="104"/>
      <c r="I34" s="104"/>
      <c r="J34" s="104"/>
      <c r="K34" s="104"/>
      <c r="L34" s="104"/>
      <c r="M34" s="104"/>
      <c r="N34" s="104" t="s">
        <v>177</v>
      </c>
      <c r="O34" s="104" t="s">
        <v>93</v>
      </c>
      <c r="P34" s="104" t="s">
        <v>175</v>
      </c>
      <c r="Q34" s="105" t="s">
        <v>81</v>
      </c>
      <c r="R34" s="35">
        <v>114</v>
      </c>
      <c r="S34" s="107">
        <f t="shared" si="0"/>
        <v>114</v>
      </c>
      <c r="T34" s="36" t="str">
        <f t="shared" si="1"/>
        <v/>
      </c>
      <c r="U34" s="106"/>
    </row>
    <row r="35" spans="1:21" ht="16">
      <c r="A35" s="101">
        <v>43991</v>
      </c>
      <c r="B35" s="102" t="s">
        <v>257</v>
      </c>
      <c r="C35" s="103" t="s">
        <v>430</v>
      </c>
      <c r="D35" s="104" t="s">
        <v>146</v>
      </c>
      <c r="E35" s="104" t="s">
        <v>148</v>
      </c>
      <c r="F35" s="104"/>
      <c r="G35" s="104"/>
      <c r="H35" s="104"/>
      <c r="I35" s="104"/>
      <c r="J35" s="104"/>
      <c r="K35" s="104"/>
      <c r="L35" s="104"/>
      <c r="M35" s="104"/>
      <c r="N35" s="104" t="s">
        <v>282</v>
      </c>
      <c r="O35" s="104" t="s">
        <v>93</v>
      </c>
      <c r="P35" s="104" t="s">
        <v>193</v>
      </c>
      <c r="Q35" s="105" t="s">
        <v>81</v>
      </c>
      <c r="R35" s="35">
        <v>110</v>
      </c>
      <c r="S35" s="107">
        <f t="shared" si="0"/>
        <v>110</v>
      </c>
      <c r="T35" s="36" t="str">
        <f t="shared" si="1"/>
        <v/>
      </c>
      <c r="U35" s="106"/>
    </row>
    <row r="36" spans="1:21" ht="16">
      <c r="A36" s="101">
        <v>43992</v>
      </c>
      <c r="B36" s="102" t="s">
        <v>231</v>
      </c>
      <c r="C36" s="103" t="s">
        <v>430</v>
      </c>
      <c r="D36" s="104" t="s">
        <v>207</v>
      </c>
      <c r="E36" s="104" t="s">
        <v>166</v>
      </c>
      <c r="F36" s="104"/>
      <c r="G36" s="104"/>
      <c r="H36" s="104"/>
      <c r="I36" s="104"/>
      <c r="J36" s="104"/>
      <c r="K36" s="104"/>
      <c r="L36" s="104"/>
      <c r="M36" s="104"/>
      <c r="N36" s="104" t="s">
        <v>180</v>
      </c>
      <c r="O36" s="104" t="s">
        <v>93</v>
      </c>
      <c r="P36" s="104" t="s">
        <v>193</v>
      </c>
      <c r="Q36" s="105" t="s">
        <v>81</v>
      </c>
      <c r="R36" s="35">
        <v>31</v>
      </c>
      <c r="S36" s="107">
        <f t="shared" si="0"/>
        <v>31</v>
      </c>
      <c r="T36" s="36" t="str">
        <f t="shared" si="1"/>
        <v/>
      </c>
      <c r="U36" s="106"/>
    </row>
    <row r="37" spans="1:21" s="131" customFormat="1" ht="17" thickBot="1">
      <c r="A37" s="122">
        <v>44004</v>
      </c>
      <c r="B37" s="123" t="s">
        <v>231</v>
      </c>
      <c r="C37" s="103" t="s">
        <v>430</v>
      </c>
      <c r="D37" s="125" t="s">
        <v>207</v>
      </c>
      <c r="E37" s="125"/>
      <c r="F37" s="125"/>
      <c r="G37" s="125"/>
      <c r="H37" s="125"/>
      <c r="I37" s="125"/>
      <c r="J37" s="125"/>
      <c r="K37" s="125"/>
      <c r="L37" s="125"/>
      <c r="M37" s="125"/>
      <c r="N37" s="125" t="s">
        <v>180</v>
      </c>
      <c r="O37" s="125" t="s">
        <v>93</v>
      </c>
      <c r="P37" s="125" t="s">
        <v>193</v>
      </c>
      <c r="Q37" s="126" t="s">
        <v>81</v>
      </c>
      <c r="R37" s="127">
        <v>13</v>
      </c>
      <c r="S37" s="128">
        <f t="shared" si="0"/>
        <v>13</v>
      </c>
      <c r="T37" s="129" t="str">
        <f t="shared" si="1"/>
        <v/>
      </c>
      <c r="U37" s="130"/>
    </row>
    <row r="38" spans="1:21" ht="16">
      <c r="A38" s="113">
        <v>44018</v>
      </c>
      <c r="B38" s="114" t="s">
        <v>231</v>
      </c>
      <c r="C38" s="103" t="s">
        <v>430</v>
      </c>
      <c r="D38" s="116" t="s">
        <v>146</v>
      </c>
      <c r="E38" s="116" t="s">
        <v>142</v>
      </c>
      <c r="F38" s="116" t="s">
        <v>142</v>
      </c>
      <c r="G38" s="116" t="s">
        <v>142</v>
      </c>
      <c r="H38" s="116" t="s">
        <v>142</v>
      </c>
      <c r="I38" s="116"/>
      <c r="J38" s="116"/>
      <c r="K38" s="116"/>
      <c r="L38" s="116"/>
      <c r="M38" s="116"/>
      <c r="N38" s="116" t="s">
        <v>260</v>
      </c>
      <c r="O38" s="116" t="s">
        <v>80</v>
      </c>
      <c r="P38" s="116" t="s">
        <v>193</v>
      </c>
      <c r="Q38" s="117" t="s">
        <v>81</v>
      </c>
      <c r="R38" s="118">
        <v>450</v>
      </c>
      <c r="S38" s="119">
        <f t="shared" ref="S38:S69" si="2">IF("ventes"=$Q38,$R38,"")</f>
        <v>450</v>
      </c>
      <c r="T38" s="120" t="str">
        <f t="shared" ref="T38:T69" si="3">IF("prestations de services"=$Q38,$R38,"")</f>
        <v/>
      </c>
      <c r="U38" s="121"/>
    </row>
    <row r="39" spans="1:21" ht="16">
      <c r="A39" s="101">
        <v>44018</v>
      </c>
      <c r="B39" s="102" t="s">
        <v>231</v>
      </c>
      <c r="C39" s="103" t="s">
        <v>430</v>
      </c>
      <c r="D39" s="104" t="s">
        <v>263</v>
      </c>
      <c r="E39" s="104" t="s">
        <v>167</v>
      </c>
      <c r="F39" s="104"/>
      <c r="G39" s="104"/>
      <c r="H39" s="104"/>
      <c r="I39" s="104"/>
      <c r="J39" s="104"/>
      <c r="K39" s="104"/>
      <c r="L39" s="104"/>
      <c r="M39" s="104"/>
      <c r="N39" s="104" t="s">
        <v>177</v>
      </c>
      <c r="O39" s="104" t="s">
        <v>80</v>
      </c>
      <c r="P39" s="104" t="s">
        <v>193</v>
      </c>
      <c r="Q39" s="105" t="s">
        <v>81</v>
      </c>
      <c r="R39" s="35">
        <v>200</v>
      </c>
      <c r="S39" s="107">
        <f t="shared" si="2"/>
        <v>200</v>
      </c>
      <c r="T39" s="36" t="str">
        <f t="shared" si="3"/>
        <v/>
      </c>
      <c r="U39" s="106"/>
    </row>
    <row r="40" spans="1:21" ht="16">
      <c r="A40" s="101">
        <v>44046</v>
      </c>
      <c r="B40" s="102" t="s">
        <v>252</v>
      </c>
      <c r="C40" s="103" t="s">
        <v>430</v>
      </c>
      <c r="D40" s="104" t="s">
        <v>263</v>
      </c>
      <c r="E40" s="104" t="s">
        <v>264</v>
      </c>
      <c r="F40" s="104" t="s">
        <v>209</v>
      </c>
      <c r="G40" s="104" t="s">
        <v>209</v>
      </c>
      <c r="H40" s="104"/>
      <c r="I40" s="104"/>
      <c r="J40" s="104"/>
      <c r="K40" s="104"/>
      <c r="L40" s="104"/>
      <c r="M40" s="104"/>
      <c r="N40" s="104" t="s">
        <v>177</v>
      </c>
      <c r="O40" s="104" t="s">
        <v>93</v>
      </c>
      <c r="P40" s="104" t="s">
        <v>174</v>
      </c>
      <c r="Q40" s="105" t="s">
        <v>81</v>
      </c>
      <c r="R40" s="35">
        <v>114</v>
      </c>
      <c r="S40" s="107">
        <f t="shared" si="2"/>
        <v>114</v>
      </c>
      <c r="T40" s="36"/>
      <c r="U40" s="36" t="s">
        <v>269</v>
      </c>
    </row>
    <row r="41" spans="1:21" ht="16">
      <c r="A41" s="101">
        <v>44053</v>
      </c>
      <c r="B41" s="102" t="s">
        <v>231</v>
      </c>
      <c r="C41" s="103" t="s">
        <v>430</v>
      </c>
      <c r="D41" s="104" t="s">
        <v>202</v>
      </c>
      <c r="E41" s="104"/>
      <c r="F41" s="104"/>
      <c r="G41" s="104"/>
      <c r="H41" s="104"/>
      <c r="I41" s="104"/>
      <c r="J41" s="104"/>
      <c r="K41" s="104"/>
      <c r="L41" s="104"/>
      <c r="M41" s="104"/>
      <c r="N41" s="104" t="s">
        <v>177</v>
      </c>
      <c r="O41" s="104" t="s">
        <v>96</v>
      </c>
      <c r="P41" s="104" t="s">
        <v>193</v>
      </c>
      <c r="Q41" s="105" t="s">
        <v>81</v>
      </c>
      <c r="R41" s="35">
        <v>130</v>
      </c>
      <c r="S41" s="107">
        <f t="shared" si="2"/>
        <v>130</v>
      </c>
      <c r="T41" s="36" t="str">
        <f t="shared" si="3"/>
        <v/>
      </c>
      <c r="U41" s="106"/>
    </row>
    <row r="42" spans="1:21" ht="16">
      <c r="A42" s="101">
        <v>44053</v>
      </c>
      <c r="B42" s="102" t="s">
        <v>231</v>
      </c>
      <c r="C42" s="103" t="s">
        <v>430</v>
      </c>
      <c r="D42" s="104" t="s">
        <v>263</v>
      </c>
      <c r="E42" s="104"/>
      <c r="F42" s="104"/>
      <c r="G42" s="104"/>
      <c r="H42" s="104"/>
      <c r="I42" s="104"/>
      <c r="J42" s="104"/>
      <c r="K42" s="104"/>
      <c r="L42" s="104"/>
      <c r="M42" s="104"/>
      <c r="N42" s="104" t="s">
        <v>177</v>
      </c>
      <c r="O42" s="104" t="s">
        <v>80</v>
      </c>
      <c r="P42" s="104" t="s">
        <v>193</v>
      </c>
      <c r="Q42" s="105" t="s">
        <v>81</v>
      </c>
      <c r="R42" s="35">
        <v>149</v>
      </c>
      <c r="S42" s="107">
        <f t="shared" si="2"/>
        <v>149</v>
      </c>
      <c r="T42" s="36" t="str">
        <f t="shared" si="3"/>
        <v/>
      </c>
      <c r="U42" s="106"/>
    </row>
    <row r="43" spans="1:21" ht="16">
      <c r="A43" s="101">
        <v>44044</v>
      </c>
      <c r="B43" s="102" t="s">
        <v>279</v>
      </c>
      <c r="C43" s="103" t="s">
        <v>430</v>
      </c>
      <c r="D43" s="104"/>
      <c r="E43" s="104"/>
      <c r="F43" s="104"/>
      <c r="G43" s="104"/>
      <c r="H43" s="104"/>
      <c r="I43" s="104"/>
      <c r="J43" s="104"/>
      <c r="K43" s="104"/>
      <c r="L43" s="104"/>
      <c r="M43" s="104"/>
      <c r="N43" s="104" t="s">
        <v>177</v>
      </c>
      <c r="O43" s="104" t="s">
        <v>80</v>
      </c>
      <c r="P43" s="104" t="s">
        <v>175</v>
      </c>
      <c r="Q43" s="105" t="s">
        <v>81</v>
      </c>
      <c r="R43" s="35">
        <v>437</v>
      </c>
      <c r="S43" s="107">
        <f t="shared" si="2"/>
        <v>437</v>
      </c>
      <c r="T43" s="36" t="str">
        <f t="shared" si="3"/>
        <v/>
      </c>
      <c r="U43" s="106"/>
    </row>
    <row r="44" spans="1:21" ht="16">
      <c r="A44" s="101">
        <v>44068</v>
      </c>
      <c r="B44" s="102" t="s">
        <v>231</v>
      </c>
      <c r="C44" s="103" t="s">
        <v>430</v>
      </c>
      <c r="D44" s="104" t="s">
        <v>219</v>
      </c>
      <c r="E44" s="104"/>
      <c r="F44" s="104"/>
      <c r="G44" s="104"/>
      <c r="H44" s="104"/>
      <c r="I44" s="104"/>
      <c r="J44" s="104"/>
      <c r="K44" s="104"/>
      <c r="L44" s="104"/>
      <c r="M44" s="104"/>
      <c r="N44" s="104" t="s">
        <v>177</v>
      </c>
      <c r="O44" s="104" t="s">
        <v>93</v>
      </c>
      <c r="P44" s="104" t="s">
        <v>193</v>
      </c>
      <c r="Q44" s="105" t="s">
        <v>81</v>
      </c>
      <c r="R44" s="35">
        <v>45</v>
      </c>
      <c r="S44" s="107">
        <f t="shared" si="2"/>
        <v>45</v>
      </c>
      <c r="T44" s="36" t="str">
        <f t="shared" si="3"/>
        <v/>
      </c>
      <c r="U44" s="106"/>
    </row>
    <row r="45" spans="1:21" ht="16">
      <c r="A45" s="101">
        <v>44078</v>
      </c>
      <c r="B45" s="102" t="s">
        <v>231</v>
      </c>
      <c r="C45" s="103" t="s">
        <v>430</v>
      </c>
      <c r="D45" s="104" t="s">
        <v>207</v>
      </c>
      <c r="E45" s="104"/>
      <c r="F45" s="104"/>
      <c r="G45" s="104"/>
      <c r="H45" s="104"/>
      <c r="I45" s="104"/>
      <c r="J45" s="104"/>
      <c r="K45" s="104"/>
      <c r="L45" s="104"/>
      <c r="M45" s="104"/>
      <c r="N45" s="104" t="s">
        <v>181</v>
      </c>
      <c r="O45" s="104" t="s">
        <v>80</v>
      </c>
      <c r="P45" s="104" t="s">
        <v>193</v>
      </c>
      <c r="Q45" s="105" t="s">
        <v>81</v>
      </c>
      <c r="R45" s="35">
        <v>13</v>
      </c>
      <c r="S45" s="107">
        <f t="shared" si="2"/>
        <v>13</v>
      </c>
      <c r="T45" s="36" t="str">
        <f t="shared" si="3"/>
        <v/>
      </c>
      <c r="U45" s="106"/>
    </row>
    <row r="46" spans="1:21" ht="16">
      <c r="A46" s="101">
        <v>44078</v>
      </c>
      <c r="B46" s="102" t="s">
        <v>231</v>
      </c>
      <c r="C46" s="103" t="s">
        <v>430</v>
      </c>
      <c r="D46" s="104" t="s">
        <v>220</v>
      </c>
      <c r="E46" s="104" t="s">
        <v>223</v>
      </c>
      <c r="F46" s="104" t="s">
        <v>148</v>
      </c>
      <c r="G46" s="104"/>
      <c r="H46" s="104"/>
      <c r="I46" s="104"/>
      <c r="J46" s="104"/>
      <c r="K46" s="104"/>
      <c r="L46" s="104"/>
      <c r="M46" s="104"/>
      <c r="N46" s="104" t="s">
        <v>181</v>
      </c>
      <c r="O46" s="104" t="s">
        <v>80</v>
      </c>
      <c r="P46" s="104" t="s">
        <v>193</v>
      </c>
      <c r="Q46" s="105" t="s">
        <v>81</v>
      </c>
      <c r="R46" s="35">
        <v>93</v>
      </c>
      <c r="S46" s="107">
        <f t="shared" si="2"/>
        <v>93</v>
      </c>
      <c r="T46" s="36" t="str">
        <f t="shared" si="3"/>
        <v/>
      </c>
      <c r="U46" s="106"/>
    </row>
    <row r="47" spans="1:21" ht="16">
      <c r="A47" s="101">
        <v>44078</v>
      </c>
      <c r="B47" s="102" t="s">
        <v>283</v>
      </c>
      <c r="C47" s="103" t="s">
        <v>430</v>
      </c>
      <c r="D47" s="104" t="s">
        <v>220</v>
      </c>
      <c r="E47" s="104"/>
      <c r="F47" s="104"/>
      <c r="G47" s="104"/>
      <c r="H47" s="104"/>
      <c r="I47" s="104"/>
      <c r="J47" s="104"/>
      <c r="K47" s="104"/>
      <c r="L47" s="104"/>
      <c r="M47" s="104"/>
      <c r="N47" s="104" t="s">
        <v>181</v>
      </c>
      <c r="O47" s="104" t="s">
        <v>80</v>
      </c>
      <c r="P47" s="104" t="s">
        <v>193</v>
      </c>
      <c r="Q47" s="105" t="s">
        <v>81</v>
      </c>
      <c r="R47" s="35">
        <v>55</v>
      </c>
      <c r="S47" s="107">
        <f t="shared" si="2"/>
        <v>55</v>
      </c>
      <c r="T47" s="36" t="str">
        <f t="shared" si="3"/>
        <v/>
      </c>
      <c r="U47" s="106"/>
    </row>
    <row r="48" spans="1:21" ht="16">
      <c r="A48" s="101">
        <v>44078</v>
      </c>
      <c r="B48" s="102" t="s">
        <v>231</v>
      </c>
      <c r="C48" s="103" t="s">
        <v>430</v>
      </c>
      <c r="D48" s="104" t="s">
        <v>207</v>
      </c>
      <c r="E48" s="104"/>
      <c r="F48" s="104"/>
      <c r="G48" s="104"/>
      <c r="H48" s="104"/>
      <c r="I48" s="104"/>
      <c r="J48" s="104"/>
      <c r="K48" s="104"/>
      <c r="L48" s="104"/>
      <c r="M48" s="104"/>
      <c r="N48" s="104" t="s">
        <v>181</v>
      </c>
      <c r="O48" s="104" t="s">
        <v>96</v>
      </c>
      <c r="P48" s="104" t="s">
        <v>193</v>
      </c>
      <c r="Q48" s="105" t="s">
        <v>81</v>
      </c>
      <c r="R48" s="35">
        <v>13</v>
      </c>
      <c r="S48" s="107">
        <f t="shared" si="2"/>
        <v>13</v>
      </c>
      <c r="T48" s="36" t="str">
        <f t="shared" si="3"/>
        <v/>
      </c>
      <c r="U48" s="106"/>
    </row>
    <row r="49" spans="1:21" ht="16">
      <c r="A49" s="101">
        <v>44078</v>
      </c>
      <c r="B49" s="102" t="s">
        <v>231</v>
      </c>
      <c r="C49" s="103" t="s">
        <v>430</v>
      </c>
      <c r="D49" s="104" t="s">
        <v>207</v>
      </c>
      <c r="E49" s="104"/>
      <c r="F49" s="104"/>
      <c r="G49" s="104"/>
      <c r="H49" s="104"/>
      <c r="I49" s="104"/>
      <c r="J49" s="104"/>
      <c r="K49" s="104"/>
      <c r="L49" s="104"/>
      <c r="M49" s="104"/>
      <c r="N49" s="104" t="s">
        <v>181</v>
      </c>
      <c r="O49" s="104" t="s">
        <v>96</v>
      </c>
      <c r="P49" s="104" t="s">
        <v>193</v>
      </c>
      <c r="Q49" s="105" t="s">
        <v>81</v>
      </c>
      <c r="R49" s="35">
        <v>13</v>
      </c>
      <c r="S49" s="107">
        <f t="shared" si="2"/>
        <v>13</v>
      </c>
      <c r="T49" s="36" t="str">
        <f t="shared" si="3"/>
        <v/>
      </c>
      <c r="U49" s="106"/>
    </row>
    <row r="50" spans="1:21" ht="16">
      <c r="A50" s="101">
        <v>44078</v>
      </c>
      <c r="B50" s="102" t="s">
        <v>231</v>
      </c>
      <c r="C50" s="103" t="s">
        <v>430</v>
      </c>
      <c r="D50" s="104" t="s">
        <v>146</v>
      </c>
      <c r="E50" s="104" t="s">
        <v>207</v>
      </c>
      <c r="F50" s="104"/>
      <c r="G50" s="104"/>
      <c r="H50" s="104"/>
      <c r="I50" s="104"/>
      <c r="J50" s="104"/>
      <c r="K50" s="104"/>
      <c r="L50" s="104"/>
      <c r="M50" s="104"/>
      <c r="N50" s="104" t="s">
        <v>181</v>
      </c>
      <c r="O50" s="104" t="s">
        <v>96</v>
      </c>
      <c r="P50" s="104" t="s">
        <v>193</v>
      </c>
      <c r="Q50" s="105" t="s">
        <v>81</v>
      </c>
      <c r="R50" s="35">
        <v>98</v>
      </c>
      <c r="S50" s="107">
        <f t="shared" si="2"/>
        <v>98</v>
      </c>
      <c r="T50" s="36" t="str">
        <f t="shared" si="3"/>
        <v/>
      </c>
      <c r="U50" s="106"/>
    </row>
    <row r="51" spans="1:21" ht="16">
      <c r="A51" s="101">
        <v>44078</v>
      </c>
      <c r="B51" s="102" t="s">
        <v>231</v>
      </c>
      <c r="C51" s="103" t="s">
        <v>430</v>
      </c>
      <c r="D51" s="104" t="s">
        <v>220</v>
      </c>
      <c r="E51" s="104"/>
      <c r="F51" s="104"/>
      <c r="G51" s="104"/>
      <c r="H51" s="104"/>
      <c r="I51" s="104"/>
      <c r="J51" s="104"/>
      <c r="K51" s="104"/>
      <c r="L51" s="104"/>
      <c r="M51" s="104"/>
      <c r="N51" s="104" t="s">
        <v>181</v>
      </c>
      <c r="O51" s="104" t="s">
        <v>96</v>
      </c>
      <c r="P51" s="104" t="s">
        <v>193</v>
      </c>
      <c r="Q51" s="105" t="s">
        <v>81</v>
      </c>
      <c r="R51" s="35">
        <v>55</v>
      </c>
      <c r="S51" s="107">
        <f t="shared" si="2"/>
        <v>55</v>
      </c>
      <c r="T51" s="36" t="str">
        <f t="shared" si="3"/>
        <v/>
      </c>
      <c r="U51" s="106"/>
    </row>
    <row r="52" spans="1:21" ht="16">
      <c r="A52" s="101">
        <v>44078</v>
      </c>
      <c r="B52" s="102" t="s">
        <v>231</v>
      </c>
      <c r="C52" s="103" t="s">
        <v>430</v>
      </c>
      <c r="D52" s="104" t="s">
        <v>146</v>
      </c>
      <c r="E52" s="104"/>
      <c r="F52" s="104"/>
      <c r="G52" s="104"/>
      <c r="H52" s="104"/>
      <c r="I52" s="104"/>
      <c r="J52" s="104"/>
      <c r="K52" s="104"/>
      <c r="L52" s="104"/>
      <c r="M52" s="104"/>
      <c r="N52" s="104" t="s">
        <v>181</v>
      </c>
      <c r="O52" s="104" t="s">
        <v>96</v>
      </c>
      <c r="P52" s="104" t="s">
        <v>193</v>
      </c>
      <c r="Q52" s="105" t="s">
        <v>81</v>
      </c>
      <c r="R52" s="35">
        <v>85</v>
      </c>
      <c r="S52" s="107">
        <f t="shared" si="2"/>
        <v>85</v>
      </c>
      <c r="T52" s="36" t="str">
        <f t="shared" si="3"/>
        <v/>
      </c>
      <c r="U52" s="106"/>
    </row>
    <row r="53" spans="1:21" ht="16">
      <c r="A53" s="101">
        <v>44079</v>
      </c>
      <c r="B53" s="102" t="s">
        <v>285</v>
      </c>
      <c r="C53" s="103" t="s">
        <v>430</v>
      </c>
      <c r="D53" s="104" t="s">
        <v>146</v>
      </c>
      <c r="E53" s="104" t="s">
        <v>146</v>
      </c>
      <c r="F53" s="104" t="s">
        <v>207</v>
      </c>
      <c r="G53" s="104" t="s">
        <v>208</v>
      </c>
      <c r="H53" s="104"/>
      <c r="I53" s="104"/>
      <c r="J53" s="104"/>
      <c r="K53" s="104"/>
      <c r="L53" s="104"/>
      <c r="M53" s="104"/>
      <c r="N53" s="104" t="s">
        <v>181</v>
      </c>
      <c r="O53" s="104" t="s">
        <v>80</v>
      </c>
      <c r="P53" s="104" t="s">
        <v>193</v>
      </c>
      <c r="Q53" s="105" t="s">
        <v>81</v>
      </c>
      <c r="R53" s="35">
        <v>198</v>
      </c>
      <c r="S53" s="107">
        <f t="shared" si="2"/>
        <v>198</v>
      </c>
      <c r="T53" s="36" t="str">
        <f t="shared" si="3"/>
        <v/>
      </c>
      <c r="U53" s="106"/>
    </row>
    <row r="54" spans="1:21" ht="16">
      <c r="A54" s="101">
        <v>44079</v>
      </c>
      <c r="B54" s="102" t="s">
        <v>231</v>
      </c>
      <c r="C54" s="103" t="s">
        <v>430</v>
      </c>
      <c r="D54" s="104" t="s">
        <v>146</v>
      </c>
      <c r="E54" s="104"/>
      <c r="F54" s="104"/>
      <c r="G54" s="104"/>
      <c r="H54" s="104"/>
      <c r="I54" s="104"/>
      <c r="J54" s="104"/>
      <c r="K54" s="104"/>
      <c r="L54" s="104"/>
      <c r="M54" s="104"/>
      <c r="N54" s="104" t="s">
        <v>181</v>
      </c>
      <c r="O54" s="104" t="s">
        <v>96</v>
      </c>
      <c r="P54" s="104" t="s">
        <v>193</v>
      </c>
      <c r="Q54" s="105" t="s">
        <v>81</v>
      </c>
      <c r="R54" s="35">
        <v>85</v>
      </c>
      <c r="S54" s="107">
        <f t="shared" si="2"/>
        <v>85</v>
      </c>
      <c r="T54" s="36" t="str">
        <f t="shared" si="3"/>
        <v/>
      </c>
      <c r="U54" s="106"/>
    </row>
    <row r="55" spans="1:21" ht="16">
      <c r="A55" s="101">
        <v>44079</v>
      </c>
      <c r="B55" s="102" t="s">
        <v>231</v>
      </c>
      <c r="C55" s="103" t="s">
        <v>430</v>
      </c>
      <c r="D55" s="104" t="s">
        <v>221</v>
      </c>
      <c r="E55" s="104" t="s">
        <v>208</v>
      </c>
      <c r="F55" s="104"/>
      <c r="G55" s="104"/>
      <c r="H55" s="104"/>
      <c r="I55" s="104"/>
      <c r="J55" s="104"/>
      <c r="K55" s="104"/>
      <c r="L55" s="104"/>
      <c r="M55" s="104"/>
      <c r="N55" s="104" t="s">
        <v>181</v>
      </c>
      <c r="O55" s="104" t="s">
        <v>96</v>
      </c>
      <c r="P55" s="104" t="s">
        <v>193</v>
      </c>
      <c r="Q55" s="105" t="s">
        <v>81</v>
      </c>
      <c r="R55" s="35">
        <v>60</v>
      </c>
      <c r="S55" s="107">
        <f t="shared" si="2"/>
        <v>60</v>
      </c>
      <c r="T55" s="36" t="str">
        <f t="shared" si="3"/>
        <v/>
      </c>
      <c r="U55" s="106"/>
    </row>
    <row r="56" spans="1:21" ht="16">
      <c r="A56" s="101">
        <v>44079</v>
      </c>
      <c r="B56" s="102" t="s">
        <v>231</v>
      </c>
      <c r="C56" s="103" t="s">
        <v>430</v>
      </c>
      <c r="D56" s="104" t="s">
        <v>208</v>
      </c>
      <c r="E56" s="104" t="s">
        <v>208</v>
      </c>
      <c r="F56" s="104"/>
      <c r="G56" s="104"/>
      <c r="H56" s="104"/>
      <c r="I56" s="104"/>
      <c r="J56" s="104"/>
      <c r="K56" s="104"/>
      <c r="L56" s="104"/>
      <c r="M56" s="104"/>
      <c r="N56" s="104" t="s">
        <v>181</v>
      </c>
      <c r="O56" s="104" t="s">
        <v>96</v>
      </c>
      <c r="P56" s="104" t="s">
        <v>193</v>
      </c>
      <c r="Q56" s="105" t="s">
        <v>81</v>
      </c>
      <c r="R56" s="35">
        <v>30</v>
      </c>
      <c r="S56" s="107">
        <f t="shared" si="2"/>
        <v>30</v>
      </c>
      <c r="T56" s="36" t="str">
        <f t="shared" si="3"/>
        <v/>
      </c>
      <c r="U56" s="106"/>
    </row>
    <row r="57" spans="1:21" ht="16">
      <c r="A57" s="101">
        <v>44079</v>
      </c>
      <c r="B57" s="102" t="s">
        <v>231</v>
      </c>
      <c r="C57" s="103" t="s">
        <v>430</v>
      </c>
      <c r="D57" s="104" t="s">
        <v>208</v>
      </c>
      <c r="E57" s="104"/>
      <c r="F57" s="104"/>
      <c r="G57" s="104"/>
      <c r="H57" s="104"/>
      <c r="I57" s="104"/>
      <c r="J57" s="104"/>
      <c r="K57" s="104"/>
      <c r="L57" s="104"/>
      <c r="M57" s="104"/>
      <c r="N57" s="104" t="s">
        <v>181</v>
      </c>
      <c r="O57" s="104" t="s">
        <v>96</v>
      </c>
      <c r="P57" s="104" t="s">
        <v>193</v>
      </c>
      <c r="Q57" s="105" t="s">
        <v>81</v>
      </c>
      <c r="R57" s="35">
        <v>15</v>
      </c>
      <c r="S57" s="107">
        <f t="shared" si="2"/>
        <v>15</v>
      </c>
      <c r="T57" s="36" t="str">
        <f t="shared" si="3"/>
        <v/>
      </c>
      <c r="U57" s="106"/>
    </row>
    <row r="58" spans="1:21" ht="16">
      <c r="A58" s="101">
        <v>44079</v>
      </c>
      <c r="B58" s="102" t="s">
        <v>231</v>
      </c>
      <c r="C58" s="103" t="s">
        <v>430</v>
      </c>
      <c r="D58" s="104" t="s">
        <v>207</v>
      </c>
      <c r="E58" s="104"/>
      <c r="F58" s="104"/>
      <c r="G58" s="104"/>
      <c r="H58" s="104"/>
      <c r="I58" s="104"/>
      <c r="J58" s="104"/>
      <c r="K58" s="104"/>
      <c r="L58" s="104"/>
      <c r="M58" s="104"/>
      <c r="N58" s="104" t="s">
        <v>181</v>
      </c>
      <c r="O58" s="104" t="s">
        <v>96</v>
      </c>
      <c r="P58" s="104" t="s">
        <v>193</v>
      </c>
      <c r="Q58" s="105" t="s">
        <v>81</v>
      </c>
      <c r="R58" s="35">
        <v>13</v>
      </c>
      <c r="S58" s="107">
        <f t="shared" si="2"/>
        <v>13</v>
      </c>
      <c r="T58" s="36" t="str">
        <f t="shared" si="3"/>
        <v/>
      </c>
      <c r="U58" s="106"/>
    </row>
    <row r="59" spans="1:21" ht="16">
      <c r="A59" s="101">
        <v>44079</v>
      </c>
      <c r="B59" s="102" t="s">
        <v>231</v>
      </c>
      <c r="C59" s="103" t="s">
        <v>430</v>
      </c>
      <c r="D59" s="104" t="s">
        <v>146</v>
      </c>
      <c r="E59" s="104"/>
      <c r="F59" s="104"/>
      <c r="G59" s="104"/>
      <c r="H59" s="104"/>
      <c r="I59" s="104"/>
      <c r="J59" s="104"/>
      <c r="K59" s="104"/>
      <c r="L59" s="104"/>
      <c r="M59" s="104"/>
      <c r="N59" s="104" t="s">
        <v>181</v>
      </c>
      <c r="O59" s="104" t="s">
        <v>96</v>
      </c>
      <c r="P59" s="104" t="s">
        <v>193</v>
      </c>
      <c r="Q59" s="105" t="s">
        <v>81</v>
      </c>
      <c r="R59" s="35">
        <v>85</v>
      </c>
      <c r="S59" s="107">
        <f t="shared" si="2"/>
        <v>85</v>
      </c>
      <c r="T59" s="36" t="str">
        <f t="shared" si="3"/>
        <v/>
      </c>
      <c r="U59" s="106"/>
    </row>
    <row r="60" spans="1:21" ht="16">
      <c r="A60" s="101">
        <v>44079</v>
      </c>
      <c r="B60" s="102" t="s">
        <v>231</v>
      </c>
      <c r="C60" s="103" t="s">
        <v>430</v>
      </c>
      <c r="D60" s="104" t="s">
        <v>207</v>
      </c>
      <c r="E60" s="104"/>
      <c r="F60" s="104"/>
      <c r="G60" s="104"/>
      <c r="H60" s="104"/>
      <c r="I60" s="104"/>
      <c r="J60" s="104"/>
      <c r="K60" s="104"/>
      <c r="L60" s="104"/>
      <c r="M60" s="104"/>
      <c r="N60" s="104" t="s">
        <v>181</v>
      </c>
      <c r="O60" s="104" t="s">
        <v>96</v>
      </c>
      <c r="P60" s="104" t="s">
        <v>193</v>
      </c>
      <c r="Q60" s="105" t="s">
        <v>81</v>
      </c>
      <c r="R60" s="35">
        <v>13</v>
      </c>
      <c r="S60" s="107">
        <f t="shared" si="2"/>
        <v>13</v>
      </c>
      <c r="T60" s="36" t="str">
        <f t="shared" si="3"/>
        <v/>
      </c>
      <c r="U60" s="106"/>
    </row>
    <row r="61" spans="1:21" ht="16">
      <c r="A61" s="101">
        <v>44079</v>
      </c>
      <c r="B61" s="102" t="s">
        <v>231</v>
      </c>
      <c r="C61" s="103" t="s">
        <v>430</v>
      </c>
      <c r="D61" s="104" t="s">
        <v>207</v>
      </c>
      <c r="E61" s="104"/>
      <c r="F61" s="104"/>
      <c r="G61" s="104"/>
      <c r="H61" s="104"/>
      <c r="I61" s="104"/>
      <c r="J61" s="104"/>
      <c r="K61" s="104"/>
      <c r="L61" s="104"/>
      <c r="M61" s="104"/>
      <c r="N61" s="104" t="s">
        <v>181</v>
      </c>
      <c r="O61" s="104" t="s">
        <v>96</v>
      </c>
      <c r="P61" s="104" t="s">
        <v>193</v>
      </c>
      <c r="Q61" s="105" t="s">
        <v>81</v>
      </c>
      <c r="R61" s="35">
        <v>13</v>
      </c>
      <c r="S61" s="107">
        <f t="shared" si="2"/>
        <v>13</v>
      </c>
      <c r="T61" s="36" t="str">
        <f t="shared" si="3"/>
        <v/>
      </c>
      <c r="U61" s="106"/>
    </row>
    <row r="62" spans="1:21" ht="16">
      <c r="A62" s="101">
        <v>44079</v>
      </c>
      <c r="B62" s="102" t="s">
        <v>231</v>
      </c>
      <c r="C62" s="103" t="s">
        <v>430</v>
      </c>
      <c r="D62" s="104" t="s">
        <v>207</v>
      </c>
      <c r="E62" s="104"/>
      <c r="F62" s="104"/>
      <c r="G62" s="104"/>
      <c r="H62" s="104"/>
      <c r="I62" s="104"/>
      <c r="J62" s="104"/>
      <c r="K62" s="104"/>
      <c r="L62" s="104"/>
      <c r="M62" s="104"/>
      <c r="N62" s="104" t="s">
        <v>181</v>
      </c>
      <c r="O62" s="104" t="s">
        <v>96</v>
      </c>
      <c r="P62" s="104" t="s">
        <v>193</v>
      </c>
      <c r="Q62" s="105" t="s">
        <v>81</v>
      </c>
      <c r="R62" s="35">
        <v>13</v>
      </c>
      <c r="S62" s="107">
        <f t="shared" si="2"/>
        <v>13</v>
      </c>
      <c r="T62" s="36" t="str">
        <f t="shared" si="3"/>
        <v/>
      </c>
      <c r="U62" s="106"/>
    </row>
    <row r="63" spans="1:21" ht="16">
      <c r="A63" s="101">
        <v>44079</v>
      </c>
      <c r="B63" s="102" t="s">
        <v>231</v>
      </c>
      <c r="C63" s="103" t="s">
        <v>430</v>
      </c>
      <c r="D63" s="104" t="s">
        <v>207</v>
      </c>
      <c r="E63" s="104"/>
      <c r="F63" s="104"/>
      <c r="G63" s="104"/>
      <c r="H63" s="104"/>
      <c r="I63" s="104"/>
      <c r="J63" s="104"/>
      <c r="K63" s="104"/>
      <c r="L63" s="104"/>
      <c r="M63" s="104"/>
      <c r="N63" s="104" t="s">
        <v>181</v>
      </c>
      <c r="O63" s="104" t="s">
        <v>96</v>
      </c>
      <c r="P63" s="104" t="s">
        <v>193</v>
      </c>
      <c r="Q63" s="105" t="s">
        <v>81</v>
      </c>
      <c r="R63" s="35">
        <v>13</v>
      </c>
      <c r="S63" s="107">
        <f t="shared" si="2"/>
        <v>13</v>
      </c>
      <c r="T63" s="36" t="str">
        <f t="shared" si="3"/>
        <v/>
      </c>
      <c r="U63" s="106"/>
    </row>
    <row r="64" spans="1:21" ht="16">
      <c r="A64" s="101">
        <v>44079</v>
      </c>
      <c r="B64" s="102" t="s">
        <v>231</v>
      </c>
      <c r="C64" s="103" t="s">
        <v>430</v>
      </c>
      <c r="D64" s="104" t="s">
        <v>265</v>
      </c>
      <c r="E64" s="104"/>
      <c r="F64" s="104"/>
      <c r="G64" s="104"/>
      <c r="H64" s="104"/>
      <c r="I64" s="104"/>
      <c r="J64" s="104"/>
      <c r="K64" s="104"/>
      <c r="L64" s="104"/>
      <c r="M64" s="104"/>
      <c r="N64" s="104" t="s">
        <v>181</v>
      </c>
      <c r="O64" s="104" t="s">
        <v>96</v>
      </c>
      <c r="P64" s="104" t="s">
        <v>193</v>
      </c>
      <c r="Q64" s="105" t="s">
        <v>81</v>
      </c>
      <c r="R64" s="35">
        <v>79</v>
      </c>
      <c r="S64" s="107">
        <f t="shared" si="2"/>
        <v>79</v>
      </c>
      <c r="T64" s="36" t="str">
        <f t="shared" si="3"/>
        <v/>
      </c>
      <c r="U64" s="106"/>
    </row>
    <row r="65" spans="1:21" ht="16">
      <c r="A65" s="101">
        <v>44079</v>
      </c>
      <c r="B65" s="102" t="s">
        <v>231</v>
      </c>
      <c r="C65" s="103" t="s">
        <v>430</v>
      </c>
      <c r="D65" s="104" t="s">
        <v>167</v>
      </c>
      <c r="E65" s="104" t="s">
        <v>207</v>
      </c>
      <c r="F65" s="104" t="s">
        <v>207</v>
      </c>
      <c r="G65" s="104"/>
      <c r="H65" s="104"/>
      <c r="I65" s="104"/>
      <c r="J65" s="104"/>
      <c r="K65" s="104"/>
      <c r="L65" s="104"/>
      <c r="M65" s="104"/>
      <c r="N65" s="104" t="s">
        <v>181</v>
      </c>
      <c r="O65" s="104" t="s">
        <v>97</v>
      </c>
      <c r="P65" s="104" t="s">
        <v>193</v>
      </c>
      <c r="Q65" s="105" t="s">
        <v>81</v>
      </c>
      <c r="R65" s="35">
        <v>91</v>
      </c>
      <c r="S65" s="107">
        <f t="shared" si="2"/>
        <v>91</v>
      </c>
      <c r="T65" s="36" t="str">
        <f t="shared" si="3"/>
        <v/>
      </c>
      <c r="U65" s="106"/>
    </row>
    <row r="66" spans="1:21" ht="16">
      <c r="A66" s="101">
        <v>44080</v>
      </c>
      <c r="B66" s="102" t="s">
        <v>231</v>
      </c>
      <c r="C66" s="103" t="s">
        <v>430</v>
      </c>
      <c r="D66" s="104" t="s">
        <v>166</v>
      </c>
      <c r="E66" s="104"/>
      <c r="F66" s="104"/>
      <c r="G66" s="104"/>
      <c r="H66" s="104"/>
      <c r="I66" s="104"/>
      <c r="J66" s="104"/>
      <c r="K66" s="104"/>
      <c r="L66" s="104"/>
      <c r="M66" s="104"/>
      <c r="N66" s="104" t="s">
        <v>181</v>
      </c>
      <c r="O66" s="104" t="s">
        <v>80</v>
      </c>
      <c r="P66" s="104" t="s">
        <v>193</v>
      </c>
      <c r="Q66" s="105" t="s">
        <v>81</v>
      </c>
      <c r="R66" s="35">
        <v>18</v>
      </c>
      <c r="S66" s="107">
        <f t="shared" si="2"/>
        <v>18</v>
      </c>
      <c r="T66" s="36" t="str">
        <f t="shared" si="3"/>
        <v/>
      </c>
      <c r="U66" s="106"/>
    </row>
    <row r="67" spans="1:21" ht="16">
      <c r="A67" s="101">
        <v>44080</v>
      </c>
      <c r="B67" s="102" t="s">
        <v>231</v>
      </c>
      <c r="C67" s="103" t="s">
        <v>430</v>
      </c>
      <c r="D67" s="104" t="s">
        <v>140</v>
      </c>
      <c r="E67" s="104" t="s">
        <v>207</v>
      </c>
      <c r="F67" s="104"/>
      <c r="G67" s="104"/>
      <c r="H67" s="104"/>
      <c r="I67" s="104"/>
      <c r="J67" s="104"/>
      <c r="K67" s="104"/>
      <c r="L67" s="104"/>
      <c r="M67" s="104"/>
      <c r="N67" s="104" t="s">
        <v>181</v>
      </c>
      <c r="O67" s="104" t="s">
        <v>80</v>
      </c>
      <c r="P67" s="104" t="s">
        <v>193</v>
      </c>
      <c r="Q67" s="105" t="s">
        <v>81</v>
      </c>
      <c r="R67" s="35">
        <v>122</v>
      </c>
      <c r="S67" s="107">
        <f t="shared" si="2"/>
        <v>122</v>
      </c>
      <c r="T67" s="36" t="str">
        <f t="shared" si="3"/>
        <v/>
      </c>
      <c r="U67" s="106"/>
    </row>
    <row r="68" spans="1:21" ht="16">
      <c r="A68" s="101">
        <v>44080</v>
      </c>
      <c r="B68" s="102" t="s">
        <v>231</v>
      </c>
      <c r="C68" s="103" t="s">
        <v>430</v>
      </c>
      <c r="D68" s="104" t="s">
        <v>218</v>
      </c>
      <c r="E68" s="104" t="s">
        <v>146</v>
      </c>
      <c r="F68" s="104"/>
      <c r="G68" s="104"/>
      <c r="H68" s="104"/>
      <c r="I68" s="104"/>
      <c r="J68" s="104"/>
      <c r="K68" s="104"/>
      <c r="L68" s="104"/>
      <c r="M68" s="104"/>
      <c r="N68" s="104" t="s">
        <v>181</v>
      </c>
      <c r="O68" s="104" t="s">
        <v>80</v>
      </c>
      <c r="P68" s="104" t="s">
        <v>193</v>
      </c>
      <c r="Q68" s="105" t="s">
        <v>81</v>
      </c>
      <c r="R68" s="35">
        <v>164</v>
      </c>
      <c r="S68" s="107">
        <f t="shared" si="2"/>
        <v>164</v>
      </c>
      <c r="T68" s="36" t="str">
        <f t="shared" si="3"/>
        <v/>
      </c>
      <c r="U68" s="106"/>
    </row>
    <row r="69" spans="1:21" ht="16">
      <c r="A69" s="101">
        <v>44080</v>
      </c>
      <c r="B69" s="102" t="s">
        <v>287</v>
      </c>
      <c r="C69" s="103" t="s">
        <v>430</v>
      </c>
      <c r="D69" s="104" t="s">
        <v>218</v>
      </c>
      <c r="E69" s="104" t="s">
        <v>225</v>
      </c>
      <c r="F69" s="104" t="s">
        <v>142</v>
      </c>
      <c r="G69" s="104" t="s">
        <v>142</v>
      </c>
      <c r="H69" s="104" t="s">
        <v>146</v>
      </c>
      <c r="I69" s="104" t="s">
        <v>148</v>
      </c>
      <c r="J69" s="104"/>
      <c r="K69" s="104"/>
      <c r="L69" s="104"/>
      <c r="M69" s="104"/>
      <c r="N69" s="104" t="s">
        <v>181</v>
      </c>
      <c r="O69" s="104" t="s">
        <v>80</v>
      </c>
      <c r="P69" s="104" t="s">
        <v>193</v>
      </c>
      <c r="Q69" s="105" t="s">
        <v>81</v>
      </c>
      <c r="R69" s="35">
        <v>344</v>
      </c>
      <c r="S69" s="107">
        <f t="shared" si="2"/>
        <v>344</v>
      </c>
      <c r="T69" s="36" t="str">
        <f t="shared" si="3"/>
        <v/>
      </c>
      <c r="U69" s="106"/>
    </row>
    <row r="70" spans="1:21" ht="16">
      <c r="A70" s="101">
        <v>44080</v>
      </c>
      <c r="B70" s="102" t="s">
        <v>288</v>
      </c>
      <c r="C70" s="103" t="s">
        <v>430</v>
      </c>
      <c r="D70" s="104" t="s">
        <v>146</v>
      </c>
      <c r="E70" s="104"/>
      <c r="F70" s="104"/>
      <c r="G70" s="104"/>
      <c r="H70" s="104"/>
      <c r="I70" s="104"/>
      <c r="J70" s="104"/>
      <c r="K70" s="104"/>
      <c r="L70" s="104"/>
      <c r="M70" s="104"/>
      <c r="N70" s="104" t="s">
        <v>181</v>
      </c>
      <c r="O70" s="104" t="s">
        <v>96</v>
      </c>
      <c r="P70" s="104" t="s">
        <v>193</v>
      </c>
      <c r="Q70" s="105" t="s">
        <v>81</v>
      </c>
      <c r="R70" s="35">
        <v>85</v>
      </c>
      <c r="S70" s="107">
        <f t="shared" ref="S70:S101" si="4">IF("ventes"=$Q70,$R70,"")</f>
        <v>85</v>
      </c>
      <c r="T70" s="36" t="str">
        <f t="shared" ref="T70:T101" si="5">IF("prestations de services"=$Q70,$R70,"")</f>
        <v/>
      </c>
      <c r="U70" s="106"/>
    </row>
    <row r="71" spans="1:21" ht="16">
      <c r="A71" s="101">
        <v>44080</v>
      </c>
      <c r="B71" s="102" t="s">
        <v>231</v>
      </c>
      <c r="C71" s="103" t="s">
        <v>430</v>
      </c>
      <c r="D71" s="104" t="s">
        <v>142</v>
      </c>
      <c r="E71" s="104"/>
      <c r="F71" s="104"/>
      <c r="G71" s="104"/>
      <c r="H71" s="104"/>
      <c r="I71" s="104"/>
      <c r="J71" s="104"/>
      <c r="K71" s="104"/>
      <c r="L71" s="104"/>
      <c r="M71" s="104"/>
      <c r="N71" s="104" t="s">
        <v>181</v>
      </c>
      <c r="O71" s="104" t="s">
        <v>96</v>
      </c>
      <c r="P71" s="104" t="s">
        <v>193</v>
      </c>
      <c r="Q71" s="105" t="s">
        <v>81</v>
      </c>
      <c r="R71" s="35">
        <v>99</v>
      </c>
      <c r="S71" s="107">
        <f t="shared" si="4"/>
        <v>99</v>
      </c>
      <c r="T71" s="36" t="str">
        <f t="shared" si="5"/>
        <v/>
      </c>
      <c r="U71" s="106"/>
    </row>
    <row r="72" spans="1:21" ht="16">
      <c r="A72" s="101">
        <v>44080</v>
      </c>
      <c r="B72" s="102" t="s">
        <v>231</v>
      </c>
      <c r="C72" s="103" t="s">
        <v>430</v>
      </c>
      <c r="D72" s="104" t="s">
        <v>207</v>
      </c>
      <c r="E72" s="104" t="s">
        <v>208</v>
      </c>
      <c r="F72" s="104"/>
      <c r="G72" s="104"/>
      <c r="H72" s="104"/>
      <c r="I72" s="104"/>
      <c r="J72" s="104"/>
      <c r="K72" s="104"/>
      <c r="L72" s="104"/>
      <c r="M72" s="104"/>
      <c r="N72" s="104" t="s">
        <v>181</v>
      </c>
      <c r="O72" s="104" t="s">
        <v>96</v>
      </c>
      <c r="P72" s="104" t="s">
        <v>193</v>
      </c>
      <c r="Q72" s="105" t="s">
        <v>81</v>
      </c>
      <c r="R72" s="35">
        <v>28</v>
      </c>
      <c r="S72" s="107">
        <f t="shared" si="4"/>
        <v>28</v>
      </c>
      <c r="T72" s="36" t="str">
        <f t="shared" si="5"/>
        <v/>
      </c>
      <c r="U72" s="106"/>
    </row>
    <row r="73" spans="1:21" ht="16">
      <c r="A73" s="101">
        <v>44080</v>
      </c>
      <c r="B73" s="102" t="s">
        <v>231</v>
      </c>
      <c r="C73" s="103" t="s">
        <v>430</v>
      </c>
      <c r="D73" s="104" t="s">
        <v>140</v>
      </c>
      <c r="E73" s="104"/>
      <c r="F73" s="104"/>
      <c r="G73" s="104"/>
      <c r="H73" s="104"/>
      <c r="I73" s="104"/>
      <c r="J73" s="104"/>
      <c r="K73" s="104"/>
      <c r="L73" s="104"/>
      <c r="M73" s="104"/>
      <c r="N73" s="104" t="s">
        <v>181</v>
      </c>
      <c r="O73" s="104" t="s">
        <v>96</v>
      </c>
      <c r="P73" s="104" t="s">
        <v>193</v>
      </c>
      <c r="Q73" s="105" t="s">
        <v>81</v>
      </c>
      <c r="R73" s="35">
        <v>109</v>
      </c>
      <c r="S73" s="107">
        <f t="shared" si="4"/>
        <v>109</v>
      </c>
      <c r="T73" s="36" t="str">
        <f t="shared" si="5"/>
        <v/>
      </c>
      <c r="U73" s="106"/>
    </row>
    <row r="74" spans="1:21" ht="16">
      <c r="A74" s="101">
        <v>44080</v>
      </c>
      <c r="B74" s="102" t="s">
        <v>289</v>
      </c>
      <c r="C74" s="103" t="s">
        <v>430</v>
      </c>
      <c r="D74" s="104" t="s">
        <v>146</v>
      </c>
      <c r="E74" s="104"/>
      <c r="F74" s="104"/>
      <c r="G74" s="104"/>
      <c r="H74" s="104"/>
      <c r="I74" s="104"/>
      <c r="J74" s="104"/>
      <c r="K74" s="104"/>
      <c r="L74" s="104"/>
      <c r="M74" s="104"/>
      <c r="N74" s="104" t="s">
        <v>181</v>
      </c>
      <c r="O74" s="104" t="s">
        <v>96</v>
      </c>
      <c r="P74" s="104" t="s">
        <v>193</v>
      </c>
      <c r="Q74" s="105" t="s">
        <v>81</v>
      </c>
      <c r="R74" s="35">
        <v>85</v>
      </c>
      <c r="S74" s="107">
        <f t="shared" si="4"/>
        <v>85</v>
      </c>
      <c r="T74" s="36" t="str">
        <f t="shared" si="5"/>
        <v/>
      </c>
      <c r="U74" s="106"/>
    </row>
    <row r="75" spans="1:21" ht="16">
      <c r="A75" s="101">
        <v>44080</v>
      </c>
      <c r="B75" s="102" t="s">
        <v>231</v>
      </c>
      <c r="C75" s="103" t="s">
        <v>430</v>
      </c>
      <c r="D75" s="104" t="s">
        <v>208</v>
      </c>
      <c r="E75" s="104" t="s">
        <v>208</v>
      </c>
      <c r="F75" s="104"/>
      <c r="G75" s="104"/>
      <c r="H75" s="104"/>
      <c r="I75" s="104"/>
      <c r="J75" s="104"/>
      <c r="K75" s="104"/>
      <c r="L75" s="104"/>
      <c r="M75" s="104"/>
      <c r="N75" s="104" t="s">
        <v>181</v>
      </c>
      <c r="O75" s="104" t="s">
        <v>96</v>
      </c>
      <c r="P75" s="104" t="s">
        <v>193</v>
      </c>
      <c r="Q75" s="105" t="s">
        <v>81</v>
      </c>
      <c r="R75" s="35">
        <v>30</v>
      </c>
      <c r="S75" s="107">
        <f t="shared" si="4"/>
        <v>30</v>
      </c>
      <c r="T75" s="36" t="str">
        <f t="shared" si="5"/>
        <v/>
      </c>
      <c r="U75" s="106"/>
    </row>
    <row r="76" spans="1:21" ht="16">
      <c r="A76" s="101">
        <v>44080</v>
      </c>
      <c r="B76" s="102" t="s">
        <v>231</v>
      </c>
      <c r="C76" s="103" t="s">
        <v>430</v>
      </c>
      <c r="D76" s="104" t="s">
        <v>207</v>
      </c>
      <c r="E76" s="104" t="s">
        <v>166</v>
      </c>
      <c r="F76" s="104"/>
      <c r="G76" s="104"/>
      <c r="H76" s="104"/>
      <c r="I76" s="104"/>
      <c r="J76" s="104"/>
      <c r="K76" s="104"/>
      <c r="L76" s="104"/>
      <c r="M76" s="104"/>
      <c r="N76" s="104" t="s">
        <v>181</v>
      </c>
      <c r="O76" s="104" t="s">
        <v>96</v>
      </c>
      <c r="P76" s="104" t="s">
        <v>193</v>
      </c>
      <c r="Q76" s="105" t="s">
        <v>81</v>
      </c>
      <c r="R76" s="35">
        <v>31</v>
      </c>
      <c r="S76" s="107">
        <f t="shared" si="4"/>
        <v>31</v>
      </c>
      <c r="T76" s="36" t="str">
        <f t="shared" si="5"/>
        <v/>
      </c>
      <c r="U76" s="106"/>
    </row>
    <row r="77" spans="1:21" ht="16">
      <c r="A77" s="101">
        <v>44080</v>
      </c>
      <c r="B77" s="102" t="s">
        <v>231</v>
      </c>
      <c r="C77" s="103" t="s">
        <v>430</v>
      </c>
      <c r="D77" s="104" t="s">
        <v>218</v>
      </c>
      <c r="E77" s="104" t="s">
        <v>218</v>
      </c>
      <c r="F77" s="104" t="s">
        <v>225</v>
      </c>
      <c r="G77" s="104" t="s">
        <v>225</v>
      </c>
      <c r="H77" s="104"/>
      <c r="I77" s="104"/>
      <c r="J77" s="104"/>
      <c r="K77" s="104"/>
      <c r="L77" s="104"/>
      <c r="M77" s="104"/>
      <c r="N77" s="104" t="s">
        <v>181</v>
      </c>
      <c r="O77" s="104" t="s">
        <v>96</v>
      </c>
      <c r="P77" s="104" t="s">
        <v>193</v>
      </c>
      <c r="Q77" s="105" t="s">
        <v>81</v>
      </c>
      <c r="R77" s="35">
        <v>198</v>
      </c>
      <c r="S77" s="107">
        <f t="shared" si="4"/>
        <v>198</v>
      </c>
      <c r="T77" s="36" t="str">
        <f t="shared" si="5"/>
        <v/>
      </c>
      <c r="U77" s="106"/>
    </row>
    <row r="78" spans="1:21" ht="16">
      <c r="A78" s="101">
        <v>44080</v>
      </c>
      <c r="B78" s="102" t="s">
        <v>290</v>
      </c>
      <c r="C78" s="103" t="s">
        <v>430</v>
      </c>
      <c r="D78" s="104" t="s">
        <v>146</v>
      </c>
      <c r="E78" s="104" t="s">
        <v>207</v>
      </c>
      <c r="F78" s="104"/>
      <c r="G78" s="104"/>
      <c r="H78" s="104"/>
      <c r="I78" s="104"/>
      <c r="J78" s="104"/>
      <c r="K78" s="104"/>
      <c r="L78" s="104"/>
      <c r="M78" s="104"/>
      <c r="N78" s="104" t="s">
        <v>181</v>
      </c>
      <c r="O78" s="104" t="s">
        <v>96</v>
      </c>
      <c r="P78" s="104" t="s">
        <v>193</v>
      </c>
      <c r="Q78" s="105" t="s">
        <v>81</v>
      </c>
      <c r="R78" s="35">
        <v>98</v>
      </c>
      <c r="S78" s="107">
        <f t="shared" si="4"/>
        <v>98</v>
      </c>
      <c r="T78" s="36" t="str">
        <f t="shared" si="5"/>
        <v/>
      </c>
      <c r="U78" s="106"/>
    </row>
    <row r="79" spans="1:21" ht="16">
      <c r="A79" s="101">
        <v>44080</v>
      </c>
      <c r="B79" s="102" t="s">
        <v>231</v>
      </c>
      <c r="C79" s="103" t="s">
        <v>430</v>
      </c>
      <c r="D79" s="104" t="s">
        <v>207</v>
      </c>
      <c r="E79" s="104" t="s">
        <v>207</v>
      </c>
      <c r="F79" s="104"/>
      <c r="G79" s="104"/>
      <c r="H79" s="104"/>
      <c r="I79" s="104"/>
      <c r="J79" s="104"/>
      <c r="K79" s="104"/>
      <c r="L79" s="104"/>
      <c r="M79" s="104"/>
      <c r="N79" s="104" t="s">
        <v>181</v>
      </c>
      <c r="O79" s="104" t="s">
        <v>96</v>
      </c>
      <c r="P79" s="104" t="s">
        <v>193</v>
      </c>
      <c r="Q79" s="105" t="s">
        <v>81</v>
      </c>
      <c r="R79" s="35">
        <v>26</v>
      </c>
      <c r="S79" s="107">
        <f t="shared" si="4"/>
        <v>26</v>
      </c>
      <c r="T79" s="36" t="str">
        <f t="shared" si="5"/>
        <v/>
      </c>
      <c r="U79" s="106"/>
    </row>
    <row r="80" spans="1:21" ht="16">
      <c r="A80" s="101">
        <v>44080</v>
      </c>
      <c r="B80" s="102" t="s">
        <v>231</v>
      </c>
      <c r="C80" s="103" t="s">
        <v>430</v>
      </c>
      <c r="D80" s="104" t="s">
        <v>166</v>
      </c>
      <c r="E80" s="104"/>
      <c r="F80" s="104"/>
      <c r="G80" s="104"/>
      <c r="H80" s="104"/>
      <c r="I80" s="104"/>
      <c r="J80" s="104"/>
      <c r="K80" s="104"/>
      <c r="L80" s="104"/>
      <c r="M80" s="104"/>
      <c r="N80" s="104" t="s">
        <v>181</v>
      </c>
      <c r="O80" s="104" t="s">
        <v>96</v>
      </c>
      <c r="P80" s="104" t="s">
        <v>193</v>
      </c>
      <c r="Q80" s="105" t="s">
        <v>81</v>
      </c>
      <c r="R80" s="35">
        <v>18</v>
      </c>
      <c r="S80" s="107">
        <f t="shared" si="4"/>
        <v>18</v>
      </c>
      <c r="T80" s="36" t="str">
        <f t="shared" si="5"/>
        <v/>
      </c>
      <c r="U80" s="106"/>
    </row>
    <row r="81" spans="1:21" ht="16">
      <c r="A81" s="101">
        <v>44080</v>
      </c>
      <c r="B81" s="102" t="s">
        <v>231</v>
      </c>
      <c r="C81" s="103" t="s">
        <v>430</v>
      </c>
      <c r="D81" s="104" t="s">
        <v>207</v>
      </c>
      <c r="E81" s="104"/>
      <c r="F81" s="104"/>
      <c r="G81" s="104"/>
      <c r="H81" s="104"/>
      <c r="I81" s="104"/>
      <c r="J81" s="104"/>
      <c r="K81" s="104"/>
      <c r="L81" s="104"/>
      <c r="M81" s="104"/>
      <c r="N81" s="104" t="s">
        <v>181</v>
      </c>
      <c r="O81" s="104" t="s">
        <v>96</v>
      </c>
      <c r="P81" s="104" t="s">
        <v>193</v>
      </c>
      <c r="Q81" s="105" t="s">
        <v>81</v>
      </c>
      <c r="R81" s="35">
        <v>13</v>
      </c>
      <c r="S81" s="107">
        <f t="shared" si="4"/>
        <v>13</v>
      </c>
      <c r="T81" s="36" t="str">
        <f t="shared" si="5"/>
        <v/>
      </c>
      <c r="U81" s="106"/>
    </row>
    <row r="82" spans="1:21" ht="16">
      <c r="A82" s="101">
        <v>44080</v>
      </c>
      <c r="B82" s="102" t="s">
        <v>231</v>
      </c>
      <c r="C82" s="103" t="s">
        <v>430</v>
      </c>
      <c r="D82" s="104" t="s">
        <v>208</v>
      </c>
      <c r="E82" s="104"/>
      <c r="F82" s="104"/>
      <c r="G82" s="104"/>
      <c r="H82" s="104"/>
      <c r="I82" s="104"/>
      <c r="J82" s="104"/>
      <c r="K82" s="104"/>
      <c r="L82" s="104"/>
      <c r="M82" s="104"/>
      <c r="N82" s="104" t="s">
        <v>181</v>
      </c>
      <c r="O82" s="104" t="s">
        <v>96</v>
      </c>
      <c r="P82" s="104" t="s">
        <v>193</v>
      </c>
      <c r="Q82" s="105" t="s">
        <v>81</v>
      </c>
      <c r="R82" s="35">
        <v>15</v>
      </c>
      <c r="S82" s="107">
        <f t="shared" si="4"/>
        <v>15</v>
      </c>
      <c r="T82" s="36" t="str">
        <f t="shared" si="5"/>
        <v/>
      </c>
      <c r="U82" s="106"/>
    </row>
    <row r="83" spans="1:21" ht="16">
      <c r="A83" s="101">
        <v>44080</v>
      </c>
      <c r="B83" s="102" t="s">
        <v>291</v>
      </c>
      <c r="C83" s="103" t="s">
        <v>430</v>
      </c>
      <c r="D83" s="104" t="s">
        <v>142</v>
      </c>
      <c r="E83" s="104" t="s">
        <v>167</v>
      </c>
      <c r="F83" s="104"/>
      <c r="G83" s="104"/>
      <c r="H83" s="104"/>
      <c r="I83" s="104"/>
      <c r="J83" s="104"/>
      <c r="K83" s="104"/>
      <c r="L83" s="104"/>
      <c r="M83" s="104"/>
      <c r="N83" s="104" t="s">
        <v>181</v>
      </c>
      <c r="O83" s="104" t="s">
        <v>96</v>
      </c>
      <c r="P83" s="104" t="s">
        <v>193</v>
      </c>
      <c r="Q83" s="105" t="s">
        <v>81</v>
      </c>
      <c r="R83" s="35">
        <v>164</v>
      </c>
      <c r="S83" s="107">
        <f t="shared" si="4"/>
        <v>164</v>
      </c>
      <c r="T83" s="36" t="str">
        <f t="shared" si="5"/>
        <v/>
      </c>
      <c r="U83" s="106"/>
    </row>
    <row r="84" spans="1:21" ht="16">
      <c r="A84" s="101">
        <v>44080</v>
      </c>
      <c r="B84" s="102" t="s">
        <v>231</v>
      </c>
      <c r="C84" s="103" t="s">
        <v>430</v>
      </c>
      <c r="D84" s="104" t="s">
        <v>195</v>
      </c>
      <c r="E84" s="104"/>
      <c r="F84" s="104"/>
      <c r="G84" s="104"/>
      <c r="H84" s="104"/>
      <c r="I84" s="104"/>
      <c r="J84" s="104"/>
      <c r="K84" s="104"/>
      <c r="L84" s="104"/>
      <c r="M84" s="104"/>
      <c r="N84" s="104" t="s">
        <v>181</v>
      </c>
      <c r="O84" s="104" t="s">
        <v>96</v>
      </c>
      <c r="P84" s="104" t="s">
        <v>193</v>
      </c>
      <c r="Q84" s="105" t="s">
        <v>81</v>
      </c>
      <c r="R84" s="35">
        <v>129</v>
      </c>
      <c r="S84" s="107">
        <f t="shared" si="4"/>
        <v>129</v>
      </c>
      <c r="T84" s="36" t="str">
        <f t="shared" si="5"/>
        <v/>
      </c>
      <c r="U84" s="106"/>
    </row>
    <row r="85" spans="1:21" ht="16">
      <c r="A85" s="101">
        <v>44080</v>
      </c>
      <c r="B85" s="102" t="s">
        <v>292</v>
      </c>
      <c r="C85" s="103" t="s">
        <v>430</v>
      </c>
      <c r="D85" s="104" t="s">
        <v>146</v>
      </c>
      <c r="E85" s="104" t="s">
        <v>218</v>
      </c>
      <c r="F85" s="104" t="s">
        <v>166</v>
      </c>
      <c r="G85" s="104"/>
      <c r="H85" s="104"/>
      <c r="I85" s="104"/>
      <c r="J85" s="104"/>
      <c r="K85" s="104"/>
      <c r="L85" s="104"/>
      <c r="M85" s="104"/>
      <c r="N85" s="104" t="s">
        <v>181</v>
      </c>
      <c r="O85" s="104" t="s">
        <v>96</v>
      </c>
      <c r="P85" s="104" t="s">
        <v>193</v>
      </c>
      <c r="Q85" s="105" t="s">
        <v>81</v>
      </c>
      <c r="R85" s="35">
        <v>182</v>
      </c>
      <c r="S85" s="107">
        <f t="shared" si="4"/>
        <v>182</v>
      </c>
      <c r="T85" s="36" t="str">
        <f t="shared" si="5"/>
        <v/>
      </c>
      <c r="U85" s="106"/>
    </row>
    <row r="86" spans="1:21" ht="16">
      <c r="A86" s="101">
        <v>44080</v>
      </c>
      <c r="B86" s="102" t="s">
        <v>231</v>
      </c>
      <c r="C86" s="103" t="s">
        <v>430</v>
      </c>
      <c r="D86" s="104" t="s">
        <v>218</v>
      </c>
      <c r="E86" s="104" t="s">
        <v>166</v>
      </c>
      <c r="F86" s="104"/>
      <c r="G86" s="104"/>
      <c r="H86" s="104"/>
      <c r="I86" s="104"/>
      <c r="J86" s="104"/>
      <c r="K86" s="104"/>
      <c r="L86" s="104"/>
      <c r="M86" s="104"/>
      <c r="N86" s="104" t="s">
        <v>181</v>
      </c>
      <c r="O86" s="104" t="s">
        <v>96</v>
      </c>
      <c r="P86" s="104" t="s">
        <v>193</v>
      </c>
      <c r="Q86" s="105" t="s">
        <v>81</v>
      </c>
      <c r="R86" s="35">
        <v>92</v>
      </c>
      <c r="S86" s="107">
        <f t="shared" si="4"/>
        <v>92</v>
      </c>
      <c r="T86" s="36" t="str">
        <f t="shared" si="5"/>
        <v/>
      </c>
      <c r="U86" s="106"/>
    </row>
    <row r="87" spans="1:21" ht="16">
      <c r="A87" s="101">
        <v>44080</v>
      </c>
      <c r="B87" s="102" t="s">
        <v>293</v>
      </c>
      <c r="C87" s="103" t="s">
        <v>430</v>
      </c>
      <c r="D87" s="104" t="s">
        <v>146</v>
      </c>
      <c r="E87" s="104"/>
      <c r="F87" s="104"/>
      <c r="G87" s="104"/>
      <c r="H87" s="104"/>
      <c r="I87" s="104"/>
      <c r="J87" s="104"/>
      <c r="K87" s="104"/>
      <c r="L87" s="104"/>
      <c r="M87" s="104"/>
      <c r="N87" s="104" t="s">
        <v>181</v>
      </c>
      <c r="O87" s="104" t="s">
        <v>97</v>
      </c>
      <c r="P87" s="104" t="s">
        <v>193</v>
      </c>
      <c r="Q87" s="105" t="s">
        <v>81</v>
      </c>
      <c r="R87" s="35">
        <v>85</v>
      </c>
      <c r="S87" s="107">
        <f t="shared" si="4"/>
        <v>85</v>
      </c>
      <c r="T87" s="36" t="str">
        <f t="shared" si="5"/>
        <v/>
      </c>
      <c r="U87" s="106"/>
    </row>
    <row r="88" spans="1:21" ht="16">
      <c r="A88" s="101">
        <v>44080</v>
      </c>
      <c r="B88" s="102" t="s">
        <v>231</v>
      </c>
      <c r="C88" s="103" t="s">
        <v>430</v>
      </c>
      <c r="D88" s="104" t="s">
        <v>207</v>
      </c>
      <c r="E88" s="104" t="s">
        <v>207</v>
      </c>
      <c r="F88" s="104" t="s">
        <v>207</v>
      </c>
      <c r="G88" s="104" t="s">
        <v>208</v>
      </c>
      <c r="H88" s="104" t="s">
        <v>208</v>
      </c>
      <c r="I88" s="104" t="s">
        <v>166</v>
      </c>
      <c r="J88" s="104"/>
      <c r="K88" s="104"/>
      <c r="L88" s="104"/>
      <c r="M88" s="104"/>
      <c r="N88" s="104" t="s">
        <v>181</v>
      </c>
      <c r="O88" s="104" t="s">
        <v>97</v>
      </c>
      <c r="P88" s="104" t="s">
        <v>193</v>
      </c>
      <c r="Q88" s="105" t="s">
        <v>81</v>
      </c>
      <c r="R88" s="35">
        <v>87</v>
      </c>
      <c r="S88" s="107">
        <f t="shared" si="4"/>
        <v>87</v>
      </c>
      <c r="T88" s="36" t="str">
        <f t="shared" si="5"/>
        <v/>
      </c>
      <c r="U88" s="106"/>
    </row>
    <row r="89" spans="1:21" ht="16">
      <c r="A89" s="101">
        <v>44089</v>
      </c>
      <c r="B89" s="102" t="s">
        <v>311</v>
      </c>
      <c r="C89" s="103" t="s">
        <v>430</v>
      </c>
      <c r="D89" s="104" t="s">
        <v>137</v>
      </c>
      <c r="E89" s="104"/>
      <c r="F89" s="104"/>
      <c r="G89" s="104"/>
      <c r="H89" s="104"/>
      <c r="I89" s="104"/>
      <c r="J89" s="104"/>
      <c r="K89" s="104"/>
      <c r="L89" s="104"/>
      <c r="M89" s="104"/>
      <c r="N89" s="104" t="s">
        <v>187</v>
      </c>
      <c r="O89" s="104" t="s">
        <v>93</v>
      </c>
      <c r="P89" s="104" t="s">
        <v>193</v>
      </c>
      <c r="Q89" s="105" t="s">
        <v>81</v>
      </c>
      <c r="R89" s="35">
        <v>989</v>
      </c>
      <c r="S89" s="107">
        <f t="shared" si="4"/>
        <v>989</v>
      </c>
      <c r="T89" s="36" t="str">
        <f t="shared" si="5"/>
        <v/>
      </c>
      <c r="U89" s="106"/>
    </row>
    <row r="90" spans="1:21" ht="16">
      <c r="A90" s="101">
        <v>44090</v>
      </c>
      <c r="B90" s="102" t="s">
        <v>303</v>
      </c>
      <c r="C90" s="103" t="s">
        <v>430</v>
      </c>
      <c r="D90" s="104" t="s">
        <v>142</v>
      </c>
      <c r="E90" s="104" t="s">
        <v>142</v>
      </c>
      <c r="F90" s="104" t="s">
        <v>142</v>
      </c>
      <c r="G90" s="104"/>
      <c r="H90" s="104"/>
      <c r="I90" s="104"/>
      <c r="J90" s="104"/>
      <c r="K90" s="104"/>
      <c r="L90" s="104"/>
      <c r="M90" s="104"/>
      <c r="N90" s="104" t="s">
        <v>181</v>
      </c>
      <c r="O90" s="104" t="s">
        <v>93</v>
      </c>
      <c r="P90" s="104" t="s">
        <v>193</v>
      </c>
      <c r="Q90" s="105" t="s">
        <v>81</v>
      </c>
      <c r="R90" s="35">
        <v>297</v>
      </c>
      <c r="S90" s="107">
        <f t="shared" si="4"/>
        <v>297</v>
      </c>
      <c r="T90" s="36" t="str">
        <f t="shared" si="5"/>
        <v/>
      </c>
      <c r="U90" s="106"/>
    </row>
    <row r="91" spans="1:21" ht="16">
      <c r="A91" s="101">
        <v>44090</v>
      </c>
      <c r="B91" s="102" t="s">
        <v>231</v>
      </c>
      <c r="C91" s="103" t="s">
        <v>430</v>
      </c>
      <c r="D91" s="104"/>
      <c r="E91" s="104"/>
      <c r="F91" s="104"/>
      <c r="G91" s="104"/>
      <c r="H91" s="104"/>
      <c r="I91" s="104"/>
      <c r="J91" s="104"/>
      <c r="K91" s="104"/>
      <c r="L91" s="104"/>
      <c r="M91" s="104"/>
      <c r="N91" s="104" t="s">
        <v>177</v>
      </c>
      <c r="O91" s="104" t="s">
        <v>93</v>
      </c>
      <c r="P91" s="104" t="s">
        <v>175</v>
      </c>
      <c r="Q91" s="105" t="s">
        <v>81</v>
      </c>
      <c r="R91" s="35">
        <v>430</v>
      </c>
      <c r="S91" s="107">
        <f t="shared" si="4"/>
        <v>430</v>
      </c>
      <c r="T91" s="36" t="str">
        <f t="shared" si="5"/>
        <v/>
      </c>
      <c r="U91" s="106"/>
    </row>
    <row r="92" spans="1:21" ht="16">
      <c r="A92" s="101">
        <v>44091</v>
      </c>
      <c r="B92" s="102" t="s">
        <v>231</v>
      </c>
      <c r="C92" s="103" t="s">
        <v>430</v>
      </c>
      <c r="D92" s="104" t="s">
        <v>218</v>
      </c>
      <c r="E92" s="104"/>
      <c r="F92" s="104"/>
      <c r="G92" s="104"/>
      <c r="H92" s="104"/>
      <c r="I92" s="104"/>
      <c r="J92" s="104"/>
      <c r="K92" s="104"/>
      <c r="L92" s="104"/>
      <c r="M92" s="104"/>
      <c r="N92" s="104" t="s">
        <v>177</v>
      </c>
      <c r="O92" s="104" t="s">
        <v>80</v>
      </c>
      <c r="P92" s="104" t="s">
        <v>193</v>
      </c>
      <c r="Q92" s="105" t="s">
        <v>81</v>
      </c>
      <c r="R92" s="35">
        <v>79</v>
      </c>
      <c r="S92" s="107">
        <f t="shared" si="4"/>
        <v>79</v>
      </c>
      <c r="T92" s="36" t="str">
        <f t="shared" si="5"/>
        <v/>
      </c>
      <c r="U92" s="106"/>
    </row>
    <row r="93" spans="1:21" ht="16">
      <c r="A93" s="101">
        <v>44092</v>
      </c>
      <c r="B93" s="102" t="s">
        <v>231</v>
      </c>
      <c r="C93" s="103" t="s">
        <v>430</v>
      </c>
      <c r="D93" s="104" t="s">
        <v>146</v>
      </c>
      <c r="E93" s="104"/>
      <c r="F93" s="104"/>
      <c r="G93" s="104"/>
      <c r="H93" s="104"/>
      <c r="I93" s="104"/>
      <c r="J93" s="104"/>
      <c r="K93" s="104"/>
      <c r="L93" s="104"/>
      <c r="M93" s="104"/>
      <c r="N93" s="104" t="s">
        <v>260</v>
      </c>
      <c r="O93" s="104" t="s">
        <v>80</v>
      </c>
      <c r="P93" s="104" t="s">
        <v>193</v>
      </c>
      <c r="Q93" s="105" t="s">
        <v>81</v>
      </c>
      <c r="R93" s="35">
        <v>85</v>
      </c>
      <c r="S93" s="107">
        <f t="shared" si="4"/>
        <v>85</v>
      </c>
      <c r="T93" s="36" t="str">
        <f t="shared" si="5"/>
        <v/>
      </c>
      <c r="U93" s="106"/>
    </row>
    <row r="94" spans="1:21" ht="16">
      <c r="A94" s="101">
        <v>44096</v>
      </c>
      <c r="B94" s="102" t="s">
        <v>307</v>
      </c>
      <c r="C94" s="103" t="s">
        <v>430</v>
      </c>
      <c r="D94" s="104" t="s">
        <v>140</v>
      </c>
      <c r="E94" s="104" t="s">
        <v>140</v>
      </c>
      <c r="F94" s="104"/>
      <c r="G94" s="104"/>
      <c r="H94" s="104"/>
      <c r="I94" s="104"/>
      <c r="J94" s="104"/>
      <c r="K94" s="104"/>
      <c r="L94" s="104"/>
      <c r="M94" s="104"/>
      <c r="N94" s="104" t="s">
        <v>282</v>
      </c>
      <c r="O94" s="104" t="s">
        <v>93</v>
      </c>
      <c r="P94" s="104" t="s">
        <v>193</v>
      </c>
      <c r="Q94" s="105" t="s">
        <v>81</v>
      </c>
      <c r="R94" s="35">
        <v>218</v>
      </c>
      <c r="S94" s="107">
        <f t="shared" si="4"/>
        <v>218</v>
      </c>
      <c r="T94" s="36" t="str">
        <f t="shared" si="5"/>
        <v/>
      </c>
      <c r="U94" s="106"/>
    </row>
    <row r="95" spans="1:21" s="131" customFormat="1" ht="17" thickBot="1">
      <c r="A95" s="122">
        <v>44104</v>
      </c>
      <c r="B95" s="123" t="s">
        <v>231</v>
      </c>
      <c r="C95" s="103" t="s">
        <v>430</v>
      </c>
      <c r="D95" s="125" t="s">
        <v>146</v>
      </c>
      <c r="E95" s="125"/>
      <c r="F95" s="125"/>
      <c r="G95" s="125"/>
      <c r="H95" s="125"/>
      <c r="I95" s="125"/>
      <c r="J95" s="125"/>
      <c r="K95" s="125"/>
      <c r="L95" s="125"/>
      <c r="M95" s="125"/>
      <c r="N95" s="125" t="s">
        <v>177</v>
      </c>
      <c r="O95" s="125" t="s">
        <v>96</v>
      </c>
      <c r="P95" s="125" t="s">
        <v>193</v>
      </c>
      <c r="Q95" s="126" t="s">
        <v>81</v>
      </c>
      <c r="R95" s="127">
        <v>85</v>
      </c>
      <c r="S95" s="128">
        <f t="shared" si="4"/>
        <v>85</v>
      </c>
      <c r="T95" s="129" t="str">
        <f t="shared" si="5"/>
        <v/>
      </c>
      <c r="U95" s="130"/>
    </row>
    <row r="96" spans="1:21" ht="16">
      <c r="A96" s="113">
        <v>44105</v>
      </c>
      <c r="B96" s="114" t="s">
        <v>309</v>
      </c>
      <c r="C96" s="103" t="s">
        <v>430</v>
      </c>
      <c r="D96" s="116"/>
      <c r="E96" s="116"/>
      <c r="F96" s="116"/>
      <c r="G96" s="116"/>
      <c r="H96" s="116"/>
      <c r="I96" s="116"/>
      <c r="J96" s="116"/>
      <c r="K96" s="116"/>
      <c r="L96" s="116"/>
      <c r="M96" s="116"/>
      <c r="N96" s="116" t="s">
        <v>177</v>
      </c>
      <c r="O96" s="116" t="s">
        <v>80</v>
      </c>
      <c r="P96" s="116" t="s">
        <v>175</v>
      </c>
      <c r="Q96" s="117" t="s">
        <v>81</v>
      </c>
      <c r="R96" s="118">
        <v>1000</v>
      </c>
      <c r="S96" s="119">
        <f t="shared" si="4"/>
        <v>1000</v>
      </c>
      <c r="T96" s="120" t="str">
        <f t="shared" si="5"/>
        <v/>
      </c>
      <c r="U96" s="121"/>
    </row>
    <row r="97" spans="1:21" ht="16">
      <c r="A97" s="101">
        <v>44105</v>
      </c>
      <c r="B97" s="102" t="s">
        <v>279</v>
      </c>
      <c r="C97" s="103" t="s">
        <v>430</v>
      </c>
      <c r="D97" s="104" t="s">
        <v>158</v>
      </c>
      <c r="E97" s="104" t="s">
        <v>158</v>
      </c>
      <c r="F97" s="104"/>
      <c r="G97" s="104"/>
      <c r="H97" s="104"/>
      <c r="I97" s="104"/>
      <c r="J97" s="104"/>
      <c r="K97" s="104"/>
      <c r="L97" s="104"/>
      <c r="M97" s="104"/>
      <c r="N97" s="104" t="s">
        <v>177</v>
      </c>
      <c r="O97" s="104" t="s">
        <v>80</v>
      </c>
      <c r="P97" s="104" t="s">
        <v>174</v>
      </c>
      <c r="Q97" s="105" t="s">
        <v>81</v>
      </c>
      <c r="R97" s="35">
        <v>875</v>
      </c>
      <c r="S97" s="107">
        <f t="shared" si="4"/>
        <v>875</v>
      </c>
      <c r="T97" s="36" t="str">
        <f t="shared" si="5"/>
        <v/>
      </c>
      <c r="U97" s="106"/>
    </row>
    <row r="98" spans="1:21" ht="16">
      <c r="A98" s="101">
        <v>44105</v>
      </c>
      <c r="B98" s="102" t="s">
        <v>231</v>
      </c>
      <c r="C98" s="103" t="s">
        <v>430</v>
      </c>
      <c r="D98" s="104" t="s">
        <v>146</v>
      </c>
      <c r="E98" s="104"/>
      <c r="F98" s="104"/>
      <c r="G98" s="104"/>
      <c r="H98" s="104"/>
      <c r="I98" s="104"/>
      <c r="J98" s="104"/>
      <c r="K98" s="104"/>
      <c r="L98" s="104"/>
      <c r="M98" s="104"/>
      <c r="N98" s="104" t="s">
        <v>184</v>
      </c>
      <c r="O98" s="104" t="s">
        <v>80</v>
      </c>
      <c r="P98" s="104" t="s">
        <v>193</v>
      </c>
      <c r="Q98" s="105" t="s">
        <v>81</v>
      </c>
      <c r="R98" s="35">
        <v>85</v>
      </c>
      <c r="S98" s="107">
        <f t="shared" si="4"/>
        <v>85</v>
      </c>
      <c r="T98" s="36" t="str">
        <f t="shared" si="5"/>
        <v/>
      </c>
      <c r="U98" s="106"/>
    </row>
    <row r="99" spans="1:21" ht="16">
      <c r="A99" s="101">
        <v>44105</v>
      </c>
      <c r="B99" s="102" t="s">
        <v>317</v>
      </c>
      <c r="C99" s="103" t="s">
        <v>430</v>
      </c>
      <c r="D99" s="104"/>
      <c r="E99" s="104"/>
      <c r="F99" s="104"/>
      <c r="G99" s="104"/>
      <c r="H99" s="104"/>
      <c r="I99" s="104"/>
      <c r="J99" s="104"/>
      <c r="K99" s="104"/>
      <c r="L99" s="104"/>
      <c r="M99" s="104"/>
      <c r="N99" s="104" t="s">
        <v>177</v>
      </c>
      <c r="O99" s="104" t="s">
        <v>80</v>
      </c>
      <c r="P99" s="104" t="s">
        <v>175</v>
      </c>
      <c r="Q99" s="105" t="s">
        <v>81</v>
      </c>
      <c r="R99" s="35">
        <v>500</v>
      </c>
      <c r="S99" s="107">
        <f t="shared" si="4"/>
        <v>500</v>
      </c>
      <c r="T99" s="36" t="str">
        <f t="shared" si="5"/>
        <v/>
      </c>
      <c r="U99" s="106"/>
    </row>
    <row r="100" spans="1:21" ht="16">
      <c r="A100" s="101">
        <v>44106</v>
      </c>
      <c r="B100" s="102" t="s">
        <v>231</v>
      </c>
      <c r="C100" s="103" t="s">
        <v>430</v>
      </c>
      <c r="D100" s="104" t="s">
        <v>207</v>
      </c>
      <c r="E100" s="104"/>
      <c r="F100" s="104"/>
      <c r="G100" s="104"/>
      <c r="H100" s="104"/>
      <c r="I100" s="104"/>
      <c r="J100" s="104"/>
      <c r="K100" s="104"/>
      <c r="L100" s="104"/>
      <c r="M100" s="104"/>
      <c r="N100" s="104" t="s">
        <v>184</v>
      </c>
      <c r="O100" s="104" t="s">
        <v>96</v>
      </c>
      <c r="P100" s="104" t="s">
        <v>193</v>
      </c>
      <c r="Q100" s="105" t="s">
        <v>81</v>
      </c>
      <c r="R100" s="35">
        <v>13</v>
      </c>
      <c r="S100" s="107">
        <f t="shared" si="4"/>
        <v>13</v>
      </c>
      <c r="T100" s="36" t="str">
        <f t="shared" si="5"/>
        <v/>
      </c>
      <c r="U100" s="106"/>
    </row>
    <row r="101" spans="1:21" ht="16">
      <c r="A101" s="101">
        <v>44106</v>
      </c>
      <c r="B101" s="102" t="s">
        <v>231</v>
      </c>
      <c r="C101" s="103" t="s">
        <v>430</v>
      </c>
      <c r="D101" s="104" t="s">
        <v>207</v>
      </c>
      <c r="E101" s="104" t="s">
        <v>167</v>
      </c>
      <c r="F101" s="104"/>
      <c r="G101" s="104"/>
      <c r="H101" s="104"/>
      <c r="I101" s="104"/>
      <c r="J101" s="104"/>
      <c r="K101" s="104"/>
      <c r="L101" s="104"/>
      <c r="M101" s="104"/>
      <c r="N101" s="104" t="s">
        <v>184</v>
      </c>
      <c r="O101" s="104" t="s">
        <v>96</v>
      </c>
      <c r="P101" s="104" t="s">
        <v>193</v>
      </c>
      <c r="Q101" s="105" t="s">
        <v>81</v>
      </c>
      <c r="R101" s="35">
        <v>78</v>
      </c>
      <c r="S101" s="107">
        <f t="shared" si="4"/>
        <v>78</v>
      </c>
      <c r="T101" s="36" t="str">
        <f t="shared" si="5"/>
        <v/>
      </c>
      <c r="U101" s="106"/>
    </row>
    <row r="102" spans="1:21" ht="16">
      <c r="A102" s="101">
        <v>44106</v>
      </c>
      <c r="B102" s="102" t="s">
        <v>231</v>
      </c>
      <c r="C102" s="103" t="s">
        <v>430</v>
      </c>
      <c r="D102" s="104" t="s">
        <v>146</v>
      </c>
      <c r="E102" s="104"/>
      <c r="F102" s="104"/>
      <c r="G102" s="104"/>
      <c r="H102" s="104"/>
      <c r="I102" s="104"/>
      <c r="J102" s="104"/>
      <c r="K102" s="104"/>
      <c r="L102" s="104"/>
      <c r="M102" s="104"/>
      <c r="N102" s="104" t="s">
        <v>184</v>
      </c>
      <c r="O102" s="104" t="s">
        <v>96</v>
      </c>
      <c r="P102" s="104" t="s">
        <v>193</v>
      </c>
      <c r="Q102" s="105" t="s">
        <v>81</v>
      </c>
      <c r="R102" s="35">
        <v>78</v>
      </c>
      <c r="S102" s="107">
        <f t="shared" ref="S102:S134" si="6">IF("ventes"=$Q102,$R102,"")</f>
        <v>78</v>
      </c>
      <c r="T102" s="36" t="str">
        <f t="shared" ref="T102:T134" si="7">IF("prestations de services"=$Q102,$R102,"")</f>
        <v/>
      </c>
      <c r="U102" s="106"/>
    </row>
    <row r="103" spans="1:21" ht="16">
      <c r="A103" s="101">
        <v>44106</v>
      </c>
      <c r="B103" s="102" t="s">
        <v>231</v>
      </c>
      <c r="C103" s="103" t="s">
        <v>430</v>
      </c>
      <c r="D103" s="104" t="s">
        <v>146</v>
      </c>
      <c r="E103" s="104" t="s">
        <v>218</v>
      </c>
      <c r="F103" s="104" t="s">
        <v>148</v>
      </c>
      <c r="G103" s="104" t="s">
        <v>148</v>
      </c>
      <c r="H103" s="104"/>
      <c r="I103" s="104"/>
      <c r="J103" s="104"/>
      <c r="K103" s="104"/>
      <c r="L103" s="104"/>
      <c r="M103" s="104"/>
      <c r="N103" s="104" t="s">
        <v>184</v>
      </c>
      <c r="O103" s="104" t="s">
        <v>96</v>
      </c>
      <c r="P103" s="104" t="s">
        <v>193</v>
      </c>
      <c r="Q103" s="105" t="s">
        <v>81</v>
      </c>
      <c r="R103" s="35">
        <v>210</v>
      </c>
      <c r="S103" s="107">
        <f t="shared" si="6"/>
        <v>210</v>
      </c>
      <c r="T103" s="36" t="str">
        <f t="shared" si="7"/>
        <v/>
      </c>
      <c r="U103" s="106"/>
    </row>
    <row r="104" spans="1:21" ht="16">
      <c r="A104" s="101">
        <v>44107</v>
      </c>
      <c r="B104" s="102" t="s">
        <v>231</v>
      </c>
      <c r="C104" s="103" t="s">
        <v>430</v>
      </c>
      <c r="D104" s="104" t="s">
        <v>146</v>
      </c>
      <c r="E104" s="104" t="s">
        <v>148</v>
      </c>
      <c r="F104" s="104"/>
      <c r="G104" s="104"/>
      <c r="H104" s="104"/>
      <c r="I104" s="104"/>
      <c r="J104" s="104"/>
      <c r="K104" s="104"/>
      <c r="L104" s="104"/>
      <c r="M104" s="104"/>
      <c r="N104" s="104" t="s">
        <v>184</v>
      </c>
      <c r="O104" s="104" t="s">
        <v>96</v>
      </c>
      <c r="P104" s="104" t="s">
        <v>193</v>
      </c>
      <c r="Q104" s="105" t="s">
        <v>81</v>
      </c>
      <c r="R104" s="35">
        <v>108</v>
      </c>
      <c r="S104" s="107">
        <f t="shared" si="6"/>
        <v>108</v>
      </c>
      <c r="T104" s="36" t="str">
        <f t="shared" si="7"/>
        <v/>
      </c>
      <c r="U104" s="106"/>
    </row>
    <row r="105" spans="1:21" ht="16">
      <c r="A105" s="101">
        <v>44107</v>
      </c>
      <c r="B105" s="102" t="s">
        <v>231</v>
      </c>
      <c r="C105" s="103" t="s">
        <v>430</v>
      </c>
      <c r="D105" s="104" t="s">
        <v>207</v>
      </c>
      <c r="E105" s="104"/>
      <c r="F105" s="104"/>
      <c r="G105" s="104"/>
      <c r="H105" s="104"/>
      <c r="I105" s="104"/>
      <c r="J105" s="104"/>
      <c r="K105" s="104"/>
      <c r="L105" s="104"/>
      <c r="M105" s="104"/>
      <c r="N105" s="104" t="s">
        <v>184</v>
      </c>
      <c r="O105" s="104" t="s">
        <v>96</v>
      </c>
      <c r="P105" s="104" t="s">
        <v>193</v>
      </c>
      <c r="Q105" s="105" t="s">
        <v>81</v>
      </c>
      <c r="R105" s="35">
        <v>13</v>
      </c>
      <c r="S105" s="107">
        <f t="shared" si="6"/>
        <v>13</v>
      </c>
      <c r="T105" s="36" t="str">
        <f t="shared" si="7"/>
        <v/>
      </c>
      <c r="U105" s="106"/>
    </row>
    <row r="106" spans="1:21" ht="16">
      <c r="A106" s="101">
        <v>44107</v>
      </c>
      <c r="B106" s="102" t="s">
        <v>231</v>
      </c>
      <c r="C106" s="103" t="s">
        <v>430</v>
      </c>
      <c r="D106" s="104" t="s">
        <v>146</v>
      </c>
      <c r="E106" s="104"/>
      <c r="F106" s="104"/>
      <c r="G106" s="104"/>
      <c r="H106" s="104"/>
      <c r="I106" s="104"/>
      <c r="J106" s="104"/>
      <c r="K106" s="104"/>
      <c r="L106" s="104"/>
      <c r="M106" s="104"/>
      <c r="N106" s="104" t="s">
        <v>184</v>
      </c>
      <c r="O106" s="104" t="s">
        <v>96</v>
      </c>
      <c r="P106" s="104" t="s">
        <v>193</v>
      </c>
      <c r="Q106" s="105" t="s">
        <v>81</v>
      </c>
      <c r="R106" s="35">
        <v>85</v>
      </c>
      <c r="S106" s="107">
        <f t="shared" si="6"/>
        <v>85</v>
      </c>
      <c r="T106" s="36" t="str">
        <f t="shared" si="7"/>
        <v/>
      </c>
      <c r="U106" s="106"/>
    </row>
    <row r="107" spans="1:21" ht="16">
      <c r="A107" s="101">
        <v>44107</v>
      </c>
      <c r="B107" s="102" t="s">
        <v>231</v>
      </c>
      <c r="C107" s="103" t="s">
        <v>430</v>
      </c>
      <c r="D107" s="104" t="s">
        <v>146</v>
      </c>
      <c r="E107" s="104"/>
      <c r="F107" s="104"/>
      <c r="G107" s="104"/>
      <c r="H107" s="104"/>
      <c r="I107" s="104"/>
      <c r="J107" s="104"/>
      <c r="K107" s="104"/>
      <c r="L107" s="104"/>
      <c r="M107" s="104"/>
      <c r="N107" s="104" t="s">
        <v>184</v>
      </c>
      <c r="O107" s="104" t="s">
        <v>97</v>
      </c>
      <c r="P107" s="104" t="s">
        <v>193</v>
      </c>
      <c r="Q107" s="105" t="s">
        <v>81</v>
      </c>
      <c r="R107" s="35">
        <v>85</v>
      </c>
      <c r="S107" s="107">
        <f t="shared" si="6"/>
        <v>85</v>
      </c>
      <c r="T107" s="36" t="str">
        <f t="shared" si="7"/>
        <v/>
      </c>
      <c r="U107" s="106"/>
    </row>
    <row r="108" spans="1:21" ht="16">
      <c r="A108" s="101">
        <v>44107</v>
      </c>
      <c r="B108" s="102" t="s">
        <v>231</v>
      </c>
      <c r="C108" s="103" t="s">
        <v>430</v>
      </c>
      <c r="D108" s="104" t="s">
        <v>146</v>
      </c>
      <c r="E108" s="104" t="s">
        <v>146</v>
      </c>
      <c r="F108" s="104"/>
      <c r="G108" s="104"/>
      <c r="H108" s="104"/>
      <c r="I108" s="104"/>
      <c r="J108" s="104"/>
      <c r="K108" s="104"/>
      <c r="L108" s="104"/>
      <c r="M108" s="104"/>
      <c r="N108" s="104" t="s">
        <v>184</v>
      </c>
      <c r="O108" s="104" t="s">
        <v>97</v>
      </c>
      <c r="P108" s="104" t="s">
        <v>193</v>
      </c>
      <c r="Q108" s="105" t="s">
        <v>81</v>
      </c>
      <c r="R108" s="35">
        <v>170</v>
      </c>
      <c r="S108" s="107">
        <f t="shared" si="6"/>
        <v>170</v>
      </c>
      <c r="T108" s="36" t="str">
        <f t="shared" si="7"/>
        <v/>
      </c>
      <c r="U108" s="106"/>
    </row>
    <row r="109" spans="1:21" ht="16">
      <c r="A109" s="101">
        <v>44107</v>
      </c>
      <c r="B109" s="102" t="s">
        <v>231</v>
      </c>
      <c r="C109" s="103" t="s">
        <v>430</v>
      </c>
      <c r="D109" s="104" t="s">
        <v>207</v>
      </c>
      <c r="E109" s="104" t="s">
        <v>208</v>
      </c>
      <c r="F109" s="104"/>
      <c r="G109" s="104"/>
      <c r="H109" s="104"/>
      <c r="I109" s="104"/>
      <c r="J109" s="104"/>
      <c r="K109" s="104"/>
      <c r="L109" s="104"/>
      <c r="M109" s="104"/>
      <c r="N109" s="104" t="s">
        <v>184</v>
      </c>
      <c r="O109" s="104" t="s">
        <v>97</v>
      </c>
      <c r="P109" s="104" t="s">
        <v>193</v>
      </c>
      <c r="Q109" s="105" t="s">
        <v>81</v>
      </c>
      <c r="R109" s="35">
        <v>28</v>
      </c>
      <c r="S109" s="107">
        <f t="shared" si="6"/>
        <v>28</v>
      </c>
      <c r="T109" s="36" t="str">
        <f t="shared" si="7"/>
        <v/>
      </c>
      <c r="U109" s="106"/>
    </row>
    <row r="110" spans="1:21" ht="16">
      <c r="A110" s="101">
        <v>44107</v>
      </c>
      <c r="B110" s="102" t="s">
        <v>231</v>
      </c>
      <c r="C110" s="103" t="s">
        <v>430</v>
      </c>
      <c r="D110" s="104" t="s">
        <v>146</v>
      </c>
      <c r="E110" s="104"/>
      <c r="F110" s="104"/>
      <c r="G110" s="104"/>
      <c r="H110" s="104"/>
      <c r="I110" s="104"/>
      <c r="J110" s="104"/>
      <c r="K110" s="104"/>
      <c r="L110" s="104"/>
      <c r="M110" s="104"/>
      <c r="N110" s="104" t="s">
        <v>184</v>
      </c>
      <c r="O110" s="104" t="s">
        <v>97</v>
      </c>
      <c r="P110" s="104" t="s">
        <v>193</v>
      </c>
      <c r="Q110" s="105" t="s">
        <v>81</v>
      </c>
      <c r="R110" s="35">
        <v>80</v>
      </c>
      <c r="S110" s="107">
        <f t="shared" si="6"/>
        <v>80</v>
      </c>
      <c r="T110" s="36" t="str">
        <f t="shared" si="7"/>
        <v/>
      </c>
      <c r="U110" s="106"/>
    </row>
    <row r="111" spans="1:21" ht="16">
      <c r="A111" s="101">
        <v>44107</v>
      </c>
      <c r="B111" s="102" t="s">
        <v>231</v>
      </c>
      <c r="C111" s="103" t="s">
        <v>430</v>
      </c>
      <c r="D111" s="104" t="s">
        <v>146</v>
      </c>
      <c r="E111" s="104" t="s">
        <v>148</v>
      </c>
      <c r="F111" s="104"/>
      <c r="G111" s="104"/>
      <c r="H111" s="104"/>
      <c r="I111" s="104"/>
      <c r="J111" s="104"/>
      <c r="K111" s="104"/>
      <c r="L111" s="104"/>
      <c r="M111" s="104"/>
      <c r="N111" s="104" t="s">
        <v>184</v>
      </c>
      <c r="O111" s="104" t="s">
        <v>97</v>
      </c>
      <c r="P111" s="104" t="s">
        <v>193</v>
      </c>
      <c r="Q111" s="105" t="s">
        <v>81</v>
      </c>
      <c r="R111" s="35">
        <v>108</v>
      </c>
      <c r="S111" s="107">
        <f t="shared" si="6"/>
        <v>108</v>
      </c>
      <c r="T111" s="36" t="str">
        <f t="shared" si="7"/>
        <v/>
      </c>
      <c r="U111" s="106"/>
    </row>
    <row r="112" spans="1:21" ht="16">
      <c r="A112" s="101">
        <v>44108</v>
      </c>
      <c r="B112" s="102" t="s">
        <v>231</v>
      </c>
      <c r="C112" s="103" t="s">
        <v>430</v>
      </c>
      <c r="D112" s="104" t="s">
        <v>146</v>
      </c>
      <c r="E112" s="104"/>
      <c r="F112" s="104"/>
      <c r="G112" s="104"/>
      <c r="H112" s="104"/>
      <c r="I112" s="104"/>
      <c r="J112" s="104"/>
      <c r="K112" s="104"/>
      <c r="L112" s="104"/>
      <c r="M112" s="104"/>
      <c r="N112" s="104" t="s">
        <v>184</v>
      </c>
      <c r="O112" s="104" t="s">
        <v>96</v>
      </c>
      <c r="P112" s="104" t="s">
        <v>193</v>
      </c>
      <c r="Q112" s="105" t="s">
        <v>81</v>
      </c>
      <c r="R112" s="35">
        <v>85</v>
      </c>
      <c r="S112" s="107">
        <f t="shared" si="6"/>
        <v>85</v>
      </c>
      <c r="T112" s="36" t="str">
        <f t="shared" si="7"/>
        <v/>
      </c>
      <c r="U112" s="106"/>
    </row>
    <row r="113" spans="1:21" ht="16">
      <c r="A113" s="101">
        <v>44108</v>
      </c>
      <c r="B113" s="102" t="s">
        <v>231</v>
      </c>
      <c r="C113" s="103" t="s">
        <v>430</v>
      </c>
      <c r="D113" s="104" t="s">
        <v>218</v>
      </c>
      <c r="E113" s="104"/>
      <c r="F113" s="104"/>
      <c r="G113" s="104"/>
      <c r="H113" s="104"/>
      <c r="I113" s="104"/>
      <c r="J113" s="104"/>
      <c r="K113" s="104"/>
      <c r="L113" s="104"/>
      <c r="M113" s="104"/>
      <c r="N113" s="104" t="s">
        <v>184</v>
      </c>
      <c r="O113" s="104" t="s">
        <v>96</v>
      </c>
      <c r="P113" s="104" t="s">
        <v>193</v>
      </c>
      <c r="Q113" s="105" t="s">
        <v>81</v>
      </c>
      <c r="R113" s="35">
        <v>79</v>
      </c>
      <c r="S113" s="107">
        <f t="shared" si="6"/>
        <v>79</v>
      </c>
      <c r="T113" s="36" t="str">
        <f t="shared" si="7"/>
        <v/>
      </c>
      <c r="U113" s="106"/>
    </row>
    <row r="114" spans="1:21" ht="16">
      <c r="A114" s="101">
        <v>44108</v>
      </c>
      <c r="B114" s="102" t="s">
        <v>231</v>
      </c>
      <c r="C114" s="103" t="s">
        <v>430</v>
      </c>
      <c r="D114" s="104" t="s">
        <v>207</v>
      </c>
      <c r="E114" s="104"/>
      <c r="F114" s="104"/>
      <c r="G114" s="104"/>
      <c r="H114" s="104"/>
      <c r="I114" s="104"/>
      <c r="J114" s="104"/>
      <c r="K114" s="104"/>
      <c r="L114" s="104"/>
      <c r="M114" s="104"/>
      <c r="N114" s="104" t="s">
        <v>184</v>
      </c>
      <c r="O114" s="104" t="s">
        <v>96</v>
      </c>
      <c r="P114" s="104" t="s">
        <v>193</v>
      </c>
      <c r="Q114" s="105" t="s">
        <v>81</v>
      </c>
      <c r="R114" s="35">
        <v>13</v>
      </c>
      <c r="S114" s="107">
        <f t="shared" si="6"/>
        <v>13</v>
      </c>
      <c r="T114" s="36" t="str">
        <f t="shared" si="7"/>
        <v/>
      </c>
      <c r="U114" s="106"/>
    </row>
    <row r="115" spans="1:21" ht="16">
      <c r="A115" s="101">
        <v>44108</v>
      </c>
      <c r="B115" s="102" t="s">
        <v>231</v>
      </c>
      <c r="C115" s="103" t="s">
        <v>430</v>
      </c>
      <c r="D115" s="104" t="s">
        <v>146</v>
      </c>
      <c r="E115" s="104" t="s">
        <v>148</v>
      </c>
      <c r="F115" s="104"/>
      <c r="G115" s="104"/>
      <c r="H115" s="104"/>
      <c r="I115" s="104"/>
      <c r="J115" s="104"/>
      <c r="K115" s="104"/>
      <c r="L115" s="104"/>
      <c r="M115" s="104"/>
      <c r="N115" s="104" t="s">
        <v>184</v>
      </c>
      <c r="O115" s="104" t="s">
        <v>96</v>
      </c>
      <c r="P115" s="104" t="s">
        <v>193</v>
      </c>
      <c r="Q115" s="105" t="s">
        <v>81</v>
      </c>
      <c r="R115" s="35">
        <v>108</v>
      </c>
      <c r="S115" s="107">
        <f t="shared" si="6"/>
        <v>108</v>
      </c>
      <c r="T115" s="36" t="str">
        <f t="shared" si="7"/>
        <v/>
      </c>
      <c r="U115" s="106"/>
    </row>
    <row r="116" spans="1:21" ht="16">
      <c r="A116" s="101">
        <v>44108</v>
      </c>
      <c r="B116" s="102" t="s">
        <v>231</v>
      </c>
      <c r="C116" s="103" t="s">
        <v>430</v>
      </c>
      <c r="D116" s="104" t="s">
        <v>207</v>
      </c>
      <c r="E116" s="104"/>
      <c r="F116" s="104"/>
      <c r="G116" s="104"/>
      <c r="H116" s="104"/>
      <c r="I116" s="104"/>
      <c r="J116" s="104"/>
      <c r="K116" s="104"/>
      <c r="L116" s="104"/>
      <c r="M116" s="104"/>
      <c r="N116" s="104" t="s">
        <v>184</v>
      </c>
      <c r="O116" s="104" t="s">
        <v>96</v>
      </c>
      <c r="P116" s="104" t="s">
        <v>193</v>
      </c>
      <c r="Q116" s="105" t="s">
        <v>81</v>
      </c>
      <c r="R116" s="35">
        <v>13</v>
      </c>
      <c r="S116" s="107">
        <f t="shared" si="6"/>
        <v>13</v>
      </c>
      <c r="T116" s="36" t="str">
        <f t="shared" si="7"/>
        <v/>
      </c>
      <c r="U116" s="106"/>
    </row>
    <row r="117" spans="1:21" ht="16">
      <c r="A117" s="101">
        <v>44108</v>
      </c>
      <c r="B117" s="102" t="s">
        <v>231</v>
      </c>
      <c r="C117" s="103" t="s">
        <v>430</v>
      </c>
      <c r="D117" s="104" t="s">
        <v>146</v>
      </c>
      <c r="E117" s="104"/>
      <c r="F117" s="104"/>
      <c r="G117" s="104"/>
      <c r="H117" s="104"/>
      <c r="I117" s="104"/>
      <c r="J117" s="104"/>
      <c r="K117" s="104"/>
      <c r="L117" s="104"/>
      <c r="M117" s="104"/>
      <c r="N117" s="104" t="s">
        <v>184</v>
      </c>
      <c r="O117" s="104" t="s">
        <v>96</v>
      </c>
      <c r="P117" s="104" t="s">
        <v>193</v>
      </c>
      <c r="Q117" s="105" t="s">
        <v>81</v>
      </c>
      <c r="R117" s="35">
        <v>85</v>
      </c>
      <c r="S117" s="107">
        <f t="shared" si="6"/>
        <v>85</v>
      </c>
      <c r="T117" s="36" t="str">
        <f t="shared" si="7"/>
        <v/>
      </c>
      <c r="U117" s="106"/>
    </row>
    <row r="118" spans="1:21" ht="16">
      <c r="A118" s="101">
        <v>44108</v>
      </c>
      <c r="B118" s="102" t="s">
        <v>231</v>
      </c>
      <c r="C118" s="103" t="s">
        <v>430</v>
      </c>
      <c r="D118" s="104" t="s">
        <v>207</v>
      </c>
      <c r="E118" s="104"/>
      <c r="F118" s="104"/>
      <c r="G118" s="104"/>
      <c r="H118" s="104"/>
      <c r="I118" s="104"/>
      <c r="J118" s="104"/>
      <c r="K118" s="104"/>
      <c r="L118" s="104"/>
      <c r="M118" s="104"/>
      <c r="N118" s="104" t="s">
        <v>184</v>
      </c>
      <c r="O118" s="104" t="s">
        <v>96</v>
      </c>
      <c r="P118" s="104" t="s">
        <v>193</v>
      </c>
      <c r="Q118" s="105" t="s">
        <v>81</v>
      </c>
      <c r="R118" s="35">
        <v>13</v>
      </c>
      <c r="S118" s="107">
        <f t="shared" si="6"/>
        <v>13</v>
      </c>
      <c r="T118" s="36" t="str">
        <f t="shared" si="7"/>
        <v/>
      </c>
      <c r="U118" s="106"/>
    </row>
    <row r="119" spans="1:21" ht="16">
      <c r="A119" s="101">
        <v>44108</v>
      </c>
      <c r="B119" s="102" t="s">
        <v>231</v>
      </c>
      <c r="C119" s="103" t="s">
        <v>430</v>
      </c>
      <c r="D119" s="104" t="s">
        <v>146</v>
      </c>
      <c r="E119" s="104" t="s">
        <v>148</v>
      </c>
      <c r="F119" s="104"/>
      <c r="G119" s="104"/>
      <c r="H119" s="104"/>
      <c r="I119" s="104"/>
      <c r="J119" s="104"/>
      <c r="K119" s="104"/>
      <c r="L119" s="104"/>
      <c r="M119" s="104"/>
      <c r="N119" s="104" t="s">
        <v>184</v>
      </c>
      <c r="O119" s="104" t="s">
        <v>96</v>
      </c>
      <c r="P119" s="104" t="s">
        <v>193</v>
      </c>
      <c r="Q119" s="105" t="s">
        <v>81</v>
      </c>
      <c r="R119" s="35">
        <v>108</v>
      </c>
      <c r="S119" s="107">
        <f t="shared" si="6"/>
        <v>108</v>
      </c>
      <c r="T119" s="36" t="str">
        <f t="shared" si="7"/>
        <v/>
      </c>
      <c r="U119" s="106"/>
    </row>
    <row r="120" spans="1:21" ht="16">
      <c r="A120" s="101">
        <v>44108</v>
      </c>
      <c r="B120" s="102" t="s">
        <v>231</v>
      </c>
      <c r="C120" s="103" t="s">
        <v>430</v>
      </c>
      <c r="D120" s="104" t="s">
        <v>142</v>
      </c>
      <c r="E120" s="104"/>
      <c r="F120" s="104"/>
      <c r="G120" s="104"/>
      <c r="H120" s="104"/>
      <c r="I120" s="104"/>
      <c r="J120" s="104"/>
      <c r="K120" s="104"/>
      <c r="L120" s="104"/>
      <c r="M120" s="104"/>
      <c r="N120" s="104" t="s">
        <v>184</v>
      </c>
      <c r="O120" s="104" t="s">
        <v>96</v>
      </c>
      <c r="P120" s="104" t="s">
        <v>193</v>
      </c>
      <c r="Q120" s="105" t="s">
        <v>81</v>
      </c>
      <c r="R120" s="35">
        <v>99</v>
      </c>
      <c r="S120" s="107">
        <f t="shared" si="6"/>
        <v>99</v>
      </c>
      <c r="T120" s="36" t="str">
        <f t="shared" si="7"/>
        <v/>
      </c>
      <c r="U120" s="106"/>
    </row>
    <row r="121" spans="1:21" ht="16">
      <c r="A121" s="101">
        <v>44108</v>
      </c>
      <c r="B121" s="102" t="s">
        <v>231</v>
      </c>
      <c r="C121" s="103" t="s">
        <v>430</v>
      </c>
      <c r="D121" s="104" t="s">
        <v>146</v>
      </c>
      <c r="E121" s="104" t="s">
        <v>218</v>
      </c>
      <c r="F121" s="104"/>
      <c r="G121" s="104"/>
      <c r="H121" s="104"/>
      <c r="I121" s="104"/>
      <c r="J121" s="104"/>
      <c r="K121" s="104"/>
      <c r="L121" s="104"/>
      <c r="M121" s="104"/>
      <c r="N121" s="104" t="s">
        <v>184</v>
      </c>
      <c r="O121" s="104" t="s">
        <v>97</v>
      </c>
      <c r="P121" s="104" t="s">
        <v>193</v>
      </c>
      <c r="Q121" s="105" t="s">
        <v>81</v>
      </c>
      <c r="R121" s="35">
        <v>160</v>
      </c>
      <c r="S121" s="107">
        <f t="shared" si="6"/>
        <v>160</v>
      </c>
      <c r="T121" s="36" t="str">
        <f t="shared" si="7"/>
        <v/>
      </c>
      <c r="U121" s="106"/>
    </row>
    <row r="122" spans="1:21" ht="16">
      <c r="A122" s="101">
        <v>44108</v>
      </c>
      <c r="B122" s="102" t="s">
        <v>231</v>
      </c>
      <c r="C122" s="103" t="s">
        <v>430</v>
      </c>
      <c r="D122" s="104" t="s">
        <v>208</v>
      </c>
      <c r="E122" s="104"/>
      <c r="F122" s="104"/>
      <c r="G122" s="104"/>
      <c r="H122" s="104"/>
      <c r="I122" s="104"/>
      <c r="J122" s="104"/>
      <c r="K122" s="104"/>
      <c r="L122" s="104"/>
      <c r="M122" s="104"/>
      <c r="N122" s="104" t="s">
        <v>184</v>
      </c>
      <c r="O122" s="104" t="s">
        <v>97</v>
      </c>
      <c r="P122" s="104" t="s">
        <v>193</v>
      </c>
      <c r="Q122" s="105" t="s">
        <v>81</v>
      </c>
      <c r="R122" s="35">
        <v>15</v>
      </c>
      <c r="S122" s="107">
        <f t="shared" si="6"/>
        <v>15</v>
      </c>
      <c r="T122" s="36" t="str">
        <f t="shared" si="7"/>
        <v/>
      </c>
      <c r="U122" s="106"/>
    </row>
    <row r="123" spans="1:21" ht="16">
      <c r="A123" s="101">
        <v>44108</v>
      </c>
      <c r="B123" s="102" t="s">
        <v>231</v>
      </c>
      <c r="C123" s="103" t="s">
        <v>430</v>
      </c>
      <c r="D123" s="104" t="s">
        <v>140</v>
      </c>
      <c r="E123" s="104" t="s">
        <v>148</v>
      </c>
      <c r="F123" s="104"/>
      <c r="G123" s="104"/>
      <c r="H123" s="104"/>
      <c r="I123" s="104"/>
      <c r="J123" s="104"/>
      <c r="K123" s="104"/>
      <c r="L123" s="104"/>
      <c r="M123" s="104"/>
      <c r="N123" s="104" t="s">
        <v>184</v>
      </c>
      <c r="O123" s="104" t="s">
        <v>97</v>
      </c>
      <c r="P123" s="104" t="s">
        <v>193</v>
      </c>
      <c r="Q123" s="105" t="s">
        <v>81</v>
      </c>
      <c r="R123" s="35">
        <v>61</v>
      </c>
      <c r="S123" s="107">
        <f t="shared" si="6"/>
        <v>61</v>
      </c>
      <c r="T123" s="36" t="str">
        <f t="shared" si="7"/>
        <v/>
      </c>
      <c r="U123" s="106"/>
    </row>
    <row r="124" spans="1:21" ht="16">
      <c r="A124" s="101">
        <v>44108</v>
      </c>
      <c r="B124" s="102" t="s">
        <v>231</v>
      </c>
      <c r="C124" s="103" t="s">
        <v>430</v>
      </c>
      <c r="D124" s="104" t="s">
        <v>208</v>
      </c>
      <c r="E124" s="104"/>
      <c r="F124" s="104"/>
      <c r="G124" s="104"/>
      <c r="H124" s="104"/>
      <c r="I124" s="104"/>
      <c r="J124" s="104"/>
      <c r="K124" s="104"/>
      <c r="L124" s="104"/>
      <c r="M124" s="104"/>
      <c r="N124" s="104" t="s">
        <v>184</v>
      </c>
      <c r="O124" s="104" t="s">
        <v>97</v>
      </c>
      <c r="P124" s="104" t="s">
        <v>193</v>
      </c>
      <c r="Q124" s="105" t="s">
        <v>81</v>
      </c>
      <c r="R124" s="35">
        <v>15</v>
      </c>
      <c r="S124" s="107">
        <f t="shared" si="6"/>
        <v>15</v>
      </c>
      <c r="T124" s="36" t="str">
        <f t="shared" si="7"/>
        <v/>
      </c>
      <c r="U124" s="106"/>
    </row>
    <row r="125" spans="1:21" ht="16">
      <c r="A125" s="101">
        <v>44109</v>
      </c>
      <c r="B125" s="102" t="s">
        <v>231</v>
      </c>
      <c r="C125" s="103" t="s">
        <v>430</v>
      </c>
      <c r="D125" s="104" t="s">
        <v>140</v>
      </c>
      <c r="E125" s="104"/>
      <c r="F125" s="104"/>
      <c r="G125" s="104"/>
      <c r="H125" s="104"/>
      <c r="I125" s="104"/>
      <c r="J125" s="104"/>
      <c r="K125" s="104"/>
      <c r="L125" s="104"/>
      <c r="M125" s="104"/>
      <c r="N125" s="104" t="s">
        <v>184</v>
      </c>
      <c r="O125" s="104" t="s">
        <v>96</v>
      </c>
      <c r="P125" s="104" t="s">
        <v>193</v>
      </c>
      <c r="Q125" s="105" t="s">
        <v>81</v>
      </c>
      <c r="R125" s="35">
        <v>109</v>
      </c>
      <c r="S125" s="107">
        <f t="shared" si="6"/>
        <v>109</v>
      </c>
      <c r="T125" s="36" t="str">
        <f t="shared" si="7"/>
        <v/>
      </c>
      <c r="U125" s="106"/>
    </row>
    <row r="126" spans="1:21" ht="16">
      <c r="A126" s="101">
        <v>44109</v>
      </c>
      <c r="B126" s="102" t="s">
        <v>231</v>
      </c>
      <c r="C126" s="103" t="s">
        <v>430</v>
      </c>
      <c r="D126" s="104" t="s">
        <v>146</v>
      </c>
      <c r="E126" s="104"/>
      <c r="F126" s="104"/>
      <c r="G126" s="104"/>
      <c r="H126" s="104"/>
      <c r="I126" s="104"/>
      <c r="J126" s="104"/>
      <c r="K126" s="104"/>
      <c r="L126" s="104"/>
      <c r="M126" s="104"/>
      <c r="N126" s="104" t="s">
        <v>184</v>
      </c>
      <c r="O126" s="104" t="s">
        <v>80</v>
      </c>
      <c r="P126" s="104" t="s">
        <v>193</v>
      </c>
      <c r="Q126" s="105" t="s">
        <v>81</v>
      </c>
      <c r="R126" s="35">
        <v>85</v>
      </c>
      <c r="S126" s="107">
        <f t="shared" si="6"/>
        <v>85</v>
      </c>
      <c r="T126" s="36" t="str">
        <f t="shared" si="7"/>
        <v/>
      </c>
      <c r="U126" s="106"/>
    </row>
    <row r="127" spans="1:21" ht="16">
      <c r="A127" s="101">
        <v>44109</v>
      </c>
      <c r="B127" s="102" t="s">
        <v>314</v>
      </c>
      <c r="C127" s="103" t="s">
        <v>430</v>
      </c>
      <c r="D127" s="104" t="s">
        <v>137</v>
      </c>
      <c r="E127" s="104" t="s">
        <v>137</v>
      </c>
      <c r="F127" s="104"/>
      <c r="G127" s="104"/>
      <c r="H127" s="104"/>
      <c r="I127" s="104"/>
      <c r="J127" s="104"/>
      <c r="K127" s="104"/>
      <c r="L127" s="104"/>
      <c r="M127" s="104"/>
      <c r="N127" s="104" t="s">
        <v>184</v>
      </c>
      <c r="O127" s="104" t="s">
        <v>80</v>
      </c>
      <c r="P127" s="104" t="s">
        <v>193</v>
      </c>
      <c r="Q127" s="105" t="s">
        <v>81</v>
      </c>
      <c r="R127" s="35">
        <v>1780</v>
      </c>
      <c r="S127" s="107">
        <f t="shared" si="6"/>
        <v>1780</v>
      </c>
      <c r="T127" s="36" t="str">
        <f t="shared" si="7"/>
        <v/>
      </c>
      <c r="U127" s="106"/>
    </row>
    <row r="128" spans="1:21" ht="16">
      <c r="A128" s="101">
        <v>44109</v>
      </c>
      <c r="B128" s="102" t="s">
        <v>231</v>
      </c>
      <c r="C128" s="103" t="s">
        <v>430</v>
      </c>
      <c r="D128" s="104" t="s">
        <v>166</v>
      </c>
      <c r="E128" s="104" t="s">
        <v>166</v>
      </c>
      <c r="F128" s="104"/>
      <c r="G128" s="104"/>
      <c r="H128" s="104"/>
      <c r="I128" s="104"/>
      <c r="J128" s="104"/>
      <c r="K128" s="104"/>
      <c r="L128" s="104"/>
      <c r="M128" s="104"/>
      <c r="N128" s="104" t="s">
        <v>184</v>
      </c>
      <c r="O128" s="104" t="s">
        <v>80</v>
      </c>
      <c r="P128" s="104" t="s">
        <v>193</v>
      </c>
      <c r="Q128" s="105" t="s">
        <v>81</v>
      </c>
      <c r="R128" s="35">
        <v>34</v>
      </c>
      <c r="S128" s="107">
        <f t="shared" si="6"/>
        <v>34</v>
      </c>
      <c r="T128" s="36" t="str">
        <f t="shared" si="7"/>
        <v/>
      </c>
      <c r="U128" s="106"/>
    </row>
    <row r="129" spans="1:21" ht="16">
      <c r="A129" s="101">
        <v>44109</v>
      </c>
      <c r="B129" s="102" t="s">
        <v>231</v>
      </c>
      <c r="C129" s="103" t="s">
        <v>430</v>
      </c>
      <c r="D129" s="104" t="s">
        <v>208</v>
      </c>
      <c r="E129" s="104" t="s">
        <v>166</v>
      </c>
      <c r="F129" s="104"/>
      <c r="G129" s="104"/>
      <c r="H129" s="104"/>
      <c r="I129" s="104"/>
      <c r="J129" s="104"/>
      <c r="K129" s="104"/>
      <c r="L129" s="104"/>
      <c r="M129" s="104"/>
      <c r="N129" s="104" t="s">
        <v>184</v>
      </c>
      <c r="O129" s="104" t="s">
        <v>80</v>
      </c>
      <c r="P129" s="104" t="s">
        <v>193</v>
      </c>
      <c r="Q129" s="105" t="s">
        <v>81</v>
      </c>
      <c r="R129" s="35">
        <v>32</v>
      </c>
      <c r="S129" s="107">
        <f t="shared" si="6"/>
        <v>32</v>
      </c>
      <c r="T129" s="36" t="str">
        <f t="shared" si="7"/>
        <v/>
      </c>
      <c r="U129" s="106"/>
    </row>
    <row r="130" spans="1:21" ht="16">
      <c r="A130" s="101">
        <v>44109</v>
      </c>
      <c r="B130" s="102" t="s">
        <v>231</v>
      </c>
      <c r="C130" s="103" t="s">
        <v>430</v>
      </c>
      <c r="D130" s="104" t="s">
        <v>208</v>
      </c>
      <c r="E130" s="104" t="s">
        <v>166</v>
      </c>
      <c r="F130" s="104"/>
      <c r="G130" s="104"/>
      <c r="H130" s="104"/>
      <c r="I130" s="104"/>
      <c r="J130" s="104"/>
      <c r="K130" s="104"/>
      <c r="L130" s="104"/>
      <c r="M130" s="104"/>
      <c r="N130" s="104" t="s">
        <v>184</v>
      </c>
      <c r="O130" s="104" t="s">
        <v>80</v>
      </c>
      <c r="P130" s="104" t="s">
        <v>193</v>
      </c>
      <c r="Q130" s="105" t="s">
        <v>81</v>
      </c>
      <c r="R130" s="35">
        <v>32</v>
      </c>
      <c r="S130" s="107">
        <f t="shared" si="6"/>
        <v>32</v>
      </c>
      <c r="T130" s="36" t="str">
        <f t="shared" si="7"/>
        <v/>
      </c>
      <c r="U130" s="106"/>
    </row>
    <row r="131" spans="1:21" ht="16">
      <c r="A131" s="101">
        <v>44112</v>
      </c>
      <c r="B131" s="102" t="s">
        <v>301</v>
      </c>
      <c r="C131" s="103" t="s">
        <v>430</v>
      </c>
      <c r="D131" s="104" t="s">
        <v>143</v>
      </c>
      <c r="E131" s="104" t="s">
        <v>143</v>
      </c>
      <c r="F131" s="104" t="s">
        <v>203</v>
      </c>
      <c r="G131" s="104" t="s">
        <v>203</v>
      </c>
      <c r="H131" s="104" t="s">
        <v>203</v>
      </c>
      <c r="I131" s="104" t="s">
        <v>203</v>
      </c>
      <c r="J131" s="104"/>
      <c r="K131" s="104"/>
      <c r="L131" s="104"/>
      <c r="M131" s="104"/>
      <c r="N131" s="104" t="s">
        <v>181</v>
      </c>
      <c r="O131" s="104" t="s">
        <v>93</v>
      </c>
      <c r="P131" s="104" t="s">
        <v>193</v>
      </c>
      <c r="Q131" s="105" t="s">
        <v>81</v>
      </c>
      <c r="R131" s="35">
        <v>334</v>
      </c>
      <c r="S131" s="107">
        <f t="shared" si="6"/>
        <v>334</v>
      </c>
      <c r="T131" s="36" t="str">
        <f t="shared" si="7"/>
        <v/>
      </c>
      <c r="U131" s="106"/>
    </row>
    <row r="132" spans="1:21" ht="16">
      <c r="A132" s="101">
        <v>44112</v>
      </c>
      <c r="B132" s="102" t="s">
        <v>301</v>
      </c>
      <c r="C132" s="103" t="s">
        <v>430</v>
      </c>
      <c r="D132" s="104" t="s">
        <v>225</v>
      </c>
      <c r="E132" s="104" t="s">
        <v>225</v>
      </c>
      <c r="F132" s="104"/>
      <c r="G132" s="104"/>
      <c r="H132" s="104"/>
      <c r="I132" s="104"/>
      <c r="J132" s="104"/>
      <c r="K132" s="104"/>
      <c r="L132" s="104"/>
      <c r="M132" s="104"/>
      <c r="N132" s="104" t="s">
        <v>181</v>
      </c>
      <c r="O132" s="104" t="s">
        <v>93</v>
      </c>
      <c r="P132" s="104" t="s">
        <v>193</v>
      </c>
      <c r="Q132" s="105" t="s">
        <v>81</v>
      </c>
      <c r="R132" s="132">
        <v>40</v>
      </c>
      <c r="S132" s="133">
        <f>IF("ventes"=$Q132,$R132,"")</f>
        <v>40</v>
      </c>
      <c r="T132" s="134" t="str">
        <f>IF("prestations de services"=$Q132,$R132,"")</f>
        <v/>
      </c>
      <c r="U132" s="106"/>
    </row>
    <row r="133" spans="1:21" ht="16">
      <c r="A133" s="101">
        <v>44130</v>
      </c>
      <c r="B133" s="102" t="s">
        <v>318</v>
      </c>
      <c r="C133" s="103" t="s">
        <v>430</v>
      </c>
      <c r="D133" s="104" t="s">
        <v>147</v>
      </c>
      <c r="E133" s="104" t="s">
        <v>271</v>
      </c>
      <c r="F133" s="104" t="s">
        <v>271</v>
      </c>
      <c r="G133" s="104"/>
      <c r="H133" s="104"/>
      <c r="I133" s="104"/>
      <c r="J133" s="104"/>
      <c r="K133" s="104"/>
      <c r="L133" s="104"/>
      <c r="M133" s="104"/>
      <c r="N133" s="104" t="s">
        <v>177</v>
      </c>
      <c r="O133" s="104" t="s">
        <v>80</v>
      </c>
      <c r="P133" s="104" t="s">
        <v>193</v>
      </c>
      <c r="Q133" s="105" t="s">
        <v>81</v>
      </c>
      <c r="R133" s="35">
        <v>89</v>
      </c>
      <c r="S133" s="107">
        <f t="shared" si="6"/>
        <v>89</v>
      </c>
      <c r="T133" s="36" t="str">
        <f t="shared" si="7"/>
        <v/>
      </c>
      <c r="U133" s="106"/>
    </row>
    <row r="134" spans="1:21" ht="16">
      <c r="A134" s="101">
        <v>44130</v>
      </c>
      <c r="B134" s="102" t="s">
        <v>320</v>
      </c>
      <c r="C134" s="103" t="s">
        <v>430</v>
      </c>
      <c r="D134" s="104" t="s">
        <v>219</v>
      </c>
      <c r="E134" s="104"/>
      <c r="F134" s="104"/>
      <c r="G134" s="104"/>
      <c r="H134" s="104"/>
      <c r="I134" s="104"/>
      <c r="J134" s="104"/>
      <c r="K134" s="104"/>
      <c r="L134" s="104"/>
      <c r="M134" s="104"/>
      <c r="N134" s="104" t="s">
        <v>282</v>
      </c>
      <c r="O134" s="104" t="s">
        <v>80</v>
      </c>
      <c r="P134" s="104" t="s">
        <v>193</v>
      </c>
      <c r="Q134" s="105" t="s">
        <v>81</v>
      </c>
      <c r="R134" s="35">
        <v>45</v>
      </c>
      <c r="S134" s="107">
        <f t="shared" si="6"/>
        <v>45</v>
      </c>
      <c r="T134" s="36" t="str">
        <f t="shared" si="7"/>
        <v/>
      </c>
      <c r="U134" s="106"/>
    </row>
    <row r="135" spans="1:21" ht="16">
      <c r="A135" s="101">
        <v>44130</v>
      </c>
      <c r="B135" s="102" t="s">
        <v>231</v>
      </c>
      <c r="C135" s="103" t="s">
        <v>430</v>
      </c>
      <c r="D135" s="104" t="s">
        <v>140</v>
      </c>
      <c r="E135" s="104" t="s">
        <v>140</v>
      </c>
      <c r="F135" s="104" t="s">
        <v>140</v>
      </c>
      <c r="G135" s="104" t="s">
        <v>218</v>
      </c>
      <c r="H135" s="104"/>
      <c r="I135" s="104"/>
      <c r="J135" s="104"/>
      <c r="K135" s="104"/>
      <c r="L135" s="104"/>
      <c r="M135" s="104"/>
      <c r="N135" s="104" t="s">
        <v>177</v>
      </c>
      <c r="O135" s="104" t="s">
        <v>80</v>
      </c>
      <c r="P135" s="104" t="s">
        <v>193</v>
      </c>
      <c r="Q135" s="105" t="s">
        <v>81</v>
      </c>
      <c r="R135" s="35">
        <v>226</v>
      </c>
      <c r="S135" s="107">
        <f t="shared" ref="S135:S166" si="8">IF("ventes"=$Q135,$R135,"")</f>
        <v>226</v>
      </c>
      <c r="T135" s="36" t="str">
        <f t="shared" ref="T135:T166" si="9">IF("prestations de services"=$Q135,$R135,"")</f>
        <v/>
      </c>
      <c r="U135" s="106"/>
    </row>
    <row r="136" spans="1:21" ht="16">
      <c r="A136" s="101">
        <v>44132</v>
      </c>
      <c r="B136" s="102" t="s">
        <v>323</v>
      </c>
      <c r="C136" s="103" t="s">
        <v>430</v>
      </c>
      <c r="D136" s="104" t="s">
        <v>220</v>
      </c>
      <c r="E136" s="104"/>
      <c r="F136" s="104"/>
      <c r="G136" s="104"/>
      <c r="H136" s="104"/>
      <c r="I136" s="104"/>
      <c r="J136" s="104"/>
      <c r="K136" s="104"/>
      <c r="L136" s="104"/>
      <c r="M136" s="104"/>
      <c r="N136" s="104" t="s">
        <v>282</v>
      </c>
      <c r="O136" s="104" t="s">
        <v>93</v>
      </c>
      <c r="P136" s="104" t="s">
        <v>193</v>
      </c>
      <c r="Q136" s="105" t="s">
        <v>81</v>
      </c>
      <c r="R136" s="35">
        <v>50</v>
      </c>
      <c r="S136" s="107">
        <v>50</v>
      </c>
      <c r="T136" s="36" t="str">
        <f t="shared" si="9"/>
        <v/>
      </c>
      <c r="U136" s="106"/>
    </row>
    <row r="137" spans="1:21" ht="16">
      <c r="A137" s="101">
        <v>44147</v>
      </c>
      <c r="B137" s="102" t="s">
        <v>317</v>
      </c>
      <c r="C137" s="103" t="s">
        <v>430</v>
      </c>
      <c r="D137" s="104" t="s">
        <v>139</v>
      </c>
      <c r="E137" s="104"/>
      <c r="F137" s="104"/>
      <c r="G137" s="104"/>
      <c r="H137" s="104"/>
      <c r="I137" s="104"/>
      <c r="J137" s="104"/>
      <c r="K137" s="104"/>
      <c r="L137" s="104"/>
      <c r="M137" s="104"/>
      <c r="N137" s="104" t="s">
        <v>177</v>
      </c>
      <c r="O137" s="104" t="s">
        <v>80</v>
      </c>
      <c r="P137" s="104" t="s">
        <v>174</v>
      </c>
      <c r="Q137" s="105" t="s">
        <v>81</v>
      </c>
      <c r="R137" s="35">
        <v>470</v>
      </c>
      <c r="S137" s="107">
        <f t="shared" si="8"/>
        <v>470</v>
      </c>
      <c r="T137" s="36" t="str">
        <f t="shared" si="9"/>
        <v/>
      </c>
      <c r="U137" s="106"/>
    </row>
    <row r="138" spans="1:21" ht="16">
      <c r="A138" s="101">
        <v>44152</v>
      </c>
      <c r="B138" s="102" t="s">
        <v>325</v>
      </c>
      <c r="C138" s="103" t="s">
        <v>430</v>
      </c>
      <c r="D138" s="104" t="s">
        <v>140</v>
      </c>
      <c r="E138" s="104"/>
      <c r="F138" s="104"/>
      <c r="G138" s="104"/>
      <c r="H138" s="104"/>
      <c r="I138" s="104"/>
      <c r="J138" s="104"/>
      <c r="K138" s="104"/>
      <c r="L138" s="104"/>
      <c r="M138" s="104"/>
      <c r="N138" s="104" t="s">
        <v>282</v>
      </c>
      <c r="O138" s="104" t="s">
        <v>93</v>
      </c>
      <c r="P138" s="104" t="s">
        <v>193</v>
      </c>
      <c r="Q138" s="105" t="s">
        <v>81</v>
      </c>
      <c r="R138" s="35">
        <v>109</v>
      </c>
      <c r="S138" s="107">
        <f t="shared" si="8"/>
        <v>109</v>
      </c>
      <c r="T138" s="36" t="str">
        <f t="shared" si="9"/>
        <v/>
      </c>
      <c r="U138" s="106"/>
    </row>
    <row r="139" spans="1:21" ht="16">
      <c r="A139" s="101">
        <v>44145</v>
      </c>
      <c r="B139" s="102" t="s">
        <v>327</v>
      </c>
      <c r="C139" s="103" t="s">
        <v>430</v>
      </c>
      <c r="D139" s="104" t="s">
        <v>263</v>
      </c>
      <c r="E139" s="104" t="s">
        <v>263</v>
      </c>
      <c r="F139" s="104"/>
      <c r="G139" s="104"/>
      <c r="H139" s="104"/>
      <c r="I139" s="104"/>
      <c r="J139" s="104"/>
      <c r="K139" s="104"/>
      <c r="L139" s="104"/>
      <c r="M139" s="104"/>
      <c r="N139" s="104" t="s">
        <v>184</v>
      </c>
      <c r="O139" s="104" t="s">
        <v>93</v>
      </c>
      <c r="P139" s="104" t="s">
        <v>193</v>
      </c>
      <c r="Q139" s="105" t="s">
        <v>81</v>
      </c>
      <c r="R139" s="35">
        <v>298</v>
      </c>
      <c r="S139" s="107">
        <f t="shared" si="8"/>
        <v>298</v>
      </c>
      <c r="T139" s="36" t="str">
        <f t="shared" si="9"/>
        <v/>
      </c>
      <c r="U139" s="106"/>
    </row>
    <row r="140" spans="1:21" ht="16">
      <c r="A140" s="101">
        <v>44159</v>
      </c>
      <c r="B140" s="102" t="s">
        <v>309</v>
      </c>
      <c r="C140" s="103" t="s">
        <v>430</v>
      </c>
      <c r="D140" s="104" t="s">
        <v>136</v>
      </c>
      <c r="E140" s="104" t="s">
        <v>116</v>
      </c>
      <c r="F140" s="104"/>
      <c r="G140" s="104"/>
      <c r="H140" s="104"/>
      <c r="I140" s="104"/>
      <c r="J140" s="104"/>
      <c r="K140" s="104"/>
      <c r="L140" s="104"/>
      <c r="M140" s="104"/>
      <c r="N140" s="104" t="s">
        <v>177</v>
      </c>
      <c r="O140" s="104" t="s">
        <v>80</v>
      </c>
      <c r="P140" s="104" t="s">
        <v>174</v>
      </c>
      <c r="Q140" s="105" t="s">
        <v>81</v>
      </c>
      <c r="R140" s="35">
        <v>1000</v>
      </c>
      <c r="S140" s="107">
        <f t="shared" si="8"/>
        <v>1000</v>
      </c>
      <c r="T140" s="36" t="str">
        <f t="shared" si="9"/>
        <v/>
      </c>
      <c r="U140" s="106"/>
    </row>
    <row r="141" spans="1:21" ht="16">
      <c r="A141" s="101">
        <v>44160</v>
      </c>
      <c r="B141" s="102" t="s">
        <v>231</v>
      </c>
      <c r="C141" s="103" t="s">
        <v>430</v>
      </c>
      <c r="D141" s="104" t="s">
        <v>207</v>
      </c>
      <c r="E141" s="104" t="s">
        <v>208</v>
      </c>
      <c r="F141" s="104"/>
      <c r="G141" s="104"/>
      <c r="H141" s="104"/>
      <c r="I141" s="104"/>
      <c r="J141" s="104"/>
      <c r="K141" s="104"/>
      <c r="L141" s="104"/>
      <c r="M141" s="104"/>
      <c r="N141" s="104" t="s">
        <v>177</v>
      </c>
      <c r="O141" s="104" t="s">
        <v>80</v>
      </c>
      <c r="P141" s="104" t="s">
        <v>193</v>
      </c>
      <c r="Q141" s="105" t="s">
        <v>81</v>
      </c>
      <c r="R141" s="35">
        <v>28</v>
      </c>
      <c r="S141" s="107">
        <f t="shared" si="8"/>
        <v>28</v>
      </c>
      <c r="T141" s="36" t="str">
        <f t="shared" si="9"/>
        <v/>
      </c>
      <c r="U141" s="106"/>
    </row>
    <row r="142" spans="1:21" ht="16">
      <c r="A142" s="101">
        <v>44167</v>
      </c>
      <c r="B142" s="102" t="s">
        <v>330</v>
      </c>
      <c r="C142" s="103" t="s">
        <v>430</v>
      </c>
      <c r="D142" s="104"/>
      <c r="E142" s="104"/>
      <c r="F142" s="104"/>
      <c r="G142" s="104"/>
      <c r="H142" s="104"/>
      <c r="I142" s="104"/>
      <c r="J142" s="104"/>
      <c r="K142" s="104"/>
      <c r="L142" s="104"/>
      <c r="M142" s="104"/>
      <c r="N142" s="104" t="s">
        <v>177</v>
      </c>
      <c r="O142" s="104" t="s">
        <v>93</v>
      </c>
      <c r="P142" s="104" t="s">
        <v>175</v>
      </c>
      <c r="Q142" s="105" t="s">
        <v>81</v>
      </c>
      <c r="R142" s="35">
        <v>324</v>
      </c>
      <c r="S142" s="107">
        <f t="shared" si="8"/>
        <v>324</v>
      </c>
      <c r="T142" s="36" t="str">
        <f t="shared" si="9"/>
        <v/>
      </c>
      <c r="U142" s="106"/>
    </row>
    <row r="143" spans="1:21" ht="16">
      <c r="A143" s="101">
        <v>44168</v>
      </c>
      <c r="B143" s="102" t="s">
        <v>332</v>
      </c>
      <c r="C143" s="103" t="s">
        <v>430</v>
      </c>
      <c r="D143" s="104" t="s">
        <v>117</v>
      </c>
      <c r="E143" s="104"/>
      <c r="F143" s="104"/>
      <c r="G143" s="104"/>
      <c r="H143" s="104"/>
      <c r="I143" s="104"/>
      <c r="J143" s="104"/>
      <c r="K143" s="104"/>
      <c r="L143" s="104"/>
      <c r="M143" s="104"/>
      <c r="N143" s="104" t="s">
        <v>177</v>
      </c>
      <c r="O143" s="104" t="s">
        <v>80</v>
      </c>
      <c r="P143" s="104" t="s">
        <v>193</v>
      </c>
      <c r="Q143" s="105" t="s">
        <v>81</v>
      </c>
      <c r="R143" s="35">
        <v>1215</v>
      </c>
      <c r="S143" s="107">
        <f t="shared" si="8"/>
        <v>1215</v>
      </c>
      <c r="T143" s="36" t="str">
        <f t="shared" si="9"/>
        <v/>
      </c>
      <c r="U143" s="106"/>
    </row>
    <row r="144" spans="1:21" ht="16">
      <c r="A144" s="101">
        <v>44168</v>
      </c>
      <c r="B144" s="102" t="s">
        <v>334</v>
      </c>
      <c r="C144" s="103" t="s">
        <v>430</v>
      </c>
      <c r="D144" s="104" t="s">
        <v>218</v>
      </c>
      <c r="E144" s="104" t="s">
        <v>218</v>
      </c>
      <c r="F144" s="104" t="s">
        <v>225</v>
      </c>
      <c r="G144" s="104" t="s">
        <v>225</v>
      </c>
      <c r="H144" s="104"/>
      <c r="I144" s="104"/>
      <c r="J144" s="104"/>
      <c r="K144" s="104"/>
      <c r="L144" s="104"/>
      <c r="M144" s="104"/>
      <c r="N144" s="104" t="s">
        <v>282</v>
      </c>
      <c r="O144" s="104" t="s">
        <v>80</v>
      </c>
      <c r="P144" s="104" t="s">
        <v>193</v>
      </c>
      <c r="Q144" s="105" t="s">
        <v>81</v>
      </c>
      <c r="R144" s="35">
        <v>198</v>
      </c>
      <c r="S144" s="107">
        <f t="shared" si="8"/>
        <v>198</v>
      </c>
      <c r="T144" s="36" t="str">
        <f t="shared" si="9"/>
        <v/>
      </c>
      <c r="U144" s="106"/>
    </row>
    <row r="145" spans="1:21" ht="16">
      <c r="A145" s="101">
        <v>44169</v>
      </c>
      <c r="B145" s="102" t="s">
        <v>336</v>
      </c>
      <c r="C145" s="103" t="s">
        <v>430</v>
      </c>
      <c r="D145" s="104" t="s">
        <v>129</v>
      </c>
      <c r="E145" s="104"/>
      <c r="F145" s="104"/>
      <c r="G145" s="104"/>
      <c r="H145" s="104"/>
      <c r="I145" s="104"/>
      <c r="J145" s="104"/>
      <c r="K145" s="104"/>
      <c r="L145" s="104"/>
      <c r="M145" s="104"/>
      <c r="N145" s="104" t="s">
        <v>177</v>
      </c>
      <c r="O145" s="104" t="s">
        <v>80</v>
      </c>
      <c r="P145" s="104" t="s">
        <v>193</v>
      </c>
      <c r="Q145" s="105" t="s">
        <v>81</v>
      </c>
      <c r="R145" s="35">
        <v>499</v>
      </c>
      <c r="S145" s="107">
        <f t="shared" si="8"/>
        <v>499</v>
      </c>
      <c r="T145" s="36" t="str">
        <f t="shared" si="9"/>
        <v/>
      </c>
      <c r="U145" s="106"/>
    </row>
    <row r="146" spans="1:21" ht="16">
      <c r="A146" s="101">
        <v>44169</v>
      </c>
      <c r="B146" s="102" t="s">
        <v>338</v>
      </c>
      <c r="C146" s="103" t="s">
        <v>430</v>
      </c>
      <c r="D146" s="104"/>
      <c r="E146" s="104"/>
      <c r="F146" s="104"/>
      <c r="G146" s="104"/>
      <c r="H146" s="104"/>
      <c r="I146" s="104"/>
      <c r="J146" s="104"/>
      <c r="K146" s="104"/>
      <c r="L146" s="104"/>
      <c r="M146" s="104"/>
      <c r="N146" s="104" t="s">
        <v>177</v>
      </c>
      <c r="O146" s="104" t="s">
        <v>80</v>
      </c>
      <c r="P146" s="104" t="s">
        <v>175</v>
      </c>
      <c r="Q146" s="105" t="s">
        <v>81</v>
      </c>
      <c r="R146" s="35">
        <v>250</v>
      </c>
      <c r="S146" s="107">
        <f t="shared" si="8"/>
        <v>250</v>
      </c>
      <c r="T146" s="36" t="str">
        <f t="shared" si="9"/>
        <v/>
      </c>
      <c r="U146" s="106"/>
    </row>
    <row r="147" spans="1:21" ht="16">
      <c r="A147" s="101">
        <v>44170</v>
      </c>
      <c r="B147" s="102" t="s">
        <v>339</v>
      </c>
      <c r="C147" s="103" t="s">
        <v>430</v>
      </c>
      <c r="D147" s="104" t="s">
        <v>146</v>
      </c>
      <c r="E147" s="104"/>
      <c r="F147" s="104"/>
      <c r="G147" s="104"/>
      <c r="H147" s="104"/>
      <c r="I147" s="104"/>
      <c r="J147" s="104"/>
      <c r="K147" s="104"/>
      <c r="L147" s="104"/>
      <c r="M147" s="104"/>
      <c r="N147" s="104" t="s">
        <v>177</v>
      </c>
      <c r="O147" s="104" t="s">
        <v>80</v>
      </c>
      <c r="P147" s="104" t="s">
        <v>193</v>
      </c>
      <c r="Q147" s="105" t="s">
        <v>81</v>
      </c>
      <c r="R147" s="35">
        <v>85</v>
      </c>
      <c r="S147" s="107">
        <f t="shared" si="8"/>
        <v>85</v>
      </c>
      <c r="T147" s="36" t="str">
        <f t="shared" si="9"/>
        <v/>
      </c>
      <c r="U147" s="106"/>
    </row>
    <row r="148" spans="1:21" ht="16">
      <c r="A148" s="101">
        <v>44170</v>
      </c>
      <c r="B148" s="102" t="s">
        <v>231</v>
      </c>
      <c r="C148" s="103" t="s">
        <v>430</v>
      </c>
      <c r="D148" s="104" t="s">
        <v>166</v>
      </c>
      <c r="E148" s="104" t="s">
        <v>207</v>
      </c>
      <c r="F148" s="104"/>
      <c r="G148" s="104"/>
      <c r="H148" s="104"/>
      <c r="I148" s="104"/>
      <c r="J148" s="104"/>
      <c r="K148" s="104"/>
      <c r="L148" s="104"/>
      <c r="M148" s="104"/>
      <c r="N148" s="104" t="s">
        <v>191</v>
      </c>
      <c r="O148" s="104" t="s">
        <v>80</v>
      </c>
      <c r="P148" s="104" t="s">
        <v>193</v>
      </c>
      <c r="Q148" s="105" t="s">
        <v>81</v>
      </c>
      <c r="R148" s="35">
        <v>33</v>
      </c>
      <c r="S148" s="107">
        <f t="shared" si="8"/>
        <v>33</v>
      </c>
      <c r="T148" s="36" t="str">
        <f t="shared" si="9"/>
        <v/>
      </c>
      <c r="U148" s="106"/>
    </row>
    <row r="149" spans="1:21" ht="16">
      <c r="A149" s="101">
        <v>44170</v>
      </c>
      <c r="B149" s="102" t="s">
        <v>231</v>
      </c>
      <c r="C149" s="103" t="s">
        <v>430</v>
      </c>
      <c r="D149" s="104" t="s">
        <v>207</v>
      </c>
      <c r="E149" s="104"/>
      <c r="F149" s="104"/>
      <c r="G149" s="104"/>
      <c r="H149" s="104"/>
      <c r="I149" s="104"/>
      <c r="J149" s="104"/>
      <c r="K149" s="104"/>
      <c r="L149" s="104"/>
      <c r="M149" s="104"/>
      <c r="N149" s="104" t="s">
        <v>191</v>
      </c>
      <c r="O149" s="104" t="s">
        <v>80</v>
      </c>
      <c r="P149" s="104" t="s">
        <v>193</v>
      </c>
      <c r="Q149" s="105" t="s">
        <v>81</v>
      </c>
      <c r="R149" s="35">
        <v>13</v>
      </c>
      <c r="S149" s="107">
        <f t="shared" si="8"/>
        <v>13</v>
      </c>
      <c r="T149" s="36" t="str">
        <f t="shared" si="9"/>
        <v/>
      </c>
      <c r="U149" s="106"/>
    </row>
    <row r="150" spans="1:21" ht="16">
      <c r="A150" s="101">
        <v>44170</v>
      </c>
      <c r="B150" s="102" t="s">
        <v>231</v>
      </c>
      <c r="C150" s="103" t="s">
        <v>430</v>
      </c>
      <c r="D150" s="104" t="s">
        <v>167</v>
      </c>
      <c r="E150" s="104" t="s">
        <v>208</v>
      </c>
      <c r="F150" s="104" t="s">
        <v>208</v>
      </c>
      <c r="G150" s="104"/>
      <c r="H150" s="104"/>
      <c r="I150" s="104"/>
      <c r="J150" s="104"/>
      <c r="K150" s="104"/>
      <c r="L150" s="104"/>
      <c r="M150" s="104"/>
      <c r="N150" s="104" t="s">
        <v>191</v>
      </c>
      <c r="O150" s="104" t="s">
        <v>80</v>
      </c>
      <c r="P150" s="104" t="s">
        <v>193</v>
      </c>
      <c r="Q150" s="105" t="s">
        <v>81</v>
      </c>
      <c r="R150" s="35">
        <v>80</v>
      </c>
      <c r="S150" s="107">
        <f t="shared" si="8"/>
        <v>80</v>
      </c>
      <c r="T150" s="36" t="str">
        <f t="shared" si="9"/>
        <v/>
      </c>
      <c r="U150" s="106"/>
    </row>
    <row r="151" spans="1:21" ht="16">
      <c r="A151" s="101">
        <v>44171</v>
      </c>
      <c r="B151" s="102" t="s">
        <v>231</v>
      </c>
      <c r="C151" s="103" t="s">
        <v>430</v>
      </c>
      <c r="D151" s="104" t="s">
        <v>218</v>
      </c>
      <c r="E151" s="104"/>
      <c r="F151" s="104"/>
      <c r="G151" s="104"/>
      <c r="H151" s="104"/>
      <c r="I151" s="104"/>
      <c r="J151" s="104"/>
      <c r="K151" s="104"/>
      <c r="L151" s="104"/>
      <c r="M151" s="104"/>
      <c r="N151" s="104" t="s">
        <v>191</v>
      </c>
      <c r="O151" s="104" t="s">
        <v>80</v>
      </c>
      <c r="P151" s="104" t="s">
        <v>193</v>
      </c>
      <c r="Q151" s="105" t="s">
        <v>81</v>
      </c>
      <c r="R151" s="35">
        <v>79</v>
      </c>
      <c r="S151" s="107">
        <f t="shared" si="8"/>
        <v>79</v>
      </c>
      <c r="T151" s="36" t="str">
        <f t="shared" si="9"/>
        <v/>
      </c>
      <c r="U151" s="106"/>
    </row>
    <row r="152" spans="1:21" ht="16">
      <c r="A152" s="101">
        <v>44171</v>
      </c>
      <c r="B152" s="102" t="s">
        <v>231</v>
      </c>
      <c r="C152" s="103" t="s">
        <v>430</v>
      </c>
      <c r="D152" s="104" t="s">
        <v>146</v>
      </c>
      <c r="E152" s="104" t="s">
        <v>148</v>
      </c>
      <c r="F152" s="104" t="s">
        <v>207</v>
      </c>
      <c r="G152" s="104" t="s">
        <v>208</v>
      </c>
      <c r="H152" s="104"/>
      <c r="I152" s="104"/>
      <c r="J152" s="104"/>
      <c r="K152" s="104"/>
      <c r="L152" s="104"/>
      <c r="M152" s="104"/>
      <c r="N152" s="104" t="s">
        <v>191</v>
      </c>
      <c r="O152" s="104" t="s">
        <v>80</v>
      </c>
      <c r="P152" s="104" t="s">
        <v>193</v>
      </c>
      <c r="Q152" s="105" t="s">
        <v>81</v>
      </c>
      <c r="R152" s="35">
        <v>136</v>
      </c>
      <c r="S152" s="107">
        <f t="shared" si="8"/>
        <v>136</v>
      </c>
      <c r="T152" s="36" t="str">
        <f t="shared" si="9"/>
        <v/>
      </c>
      <c r="U152" s="106"/>
    </row>
    <row r="153" spans="1:21" ht="16">
      <c r="A153" s="101">
        <v>44171</v>
      </c>
      <c r="B153" s="102" t="s">
        <v>346</v>
      </c>
      <c r="C153" s="103" t="s">
        <v>430</v>
      </c>
      <c r="D153" s="104" t="s">
        <v>121</v>
      </c>
      <c r="E153" s="104"/>
      <c r="F153" s="104"/>
      <c r="G153" s="104"/>
      <c r="H153" s="104"/>
      <c r="I153" s="104"/>
      <c r="J153" s="104"/>
      <c r="K153" s="104"/>
      <c r="L153" s="104"/>
      <c r="M153" s="104"/>
      <c r="N153" s="104" t="s">
        <v>191</v>
      </c>
      <c r="O153" s="104" t="s">
        <v>80</v>
      </c>
      <c r="P153" s="104" t="s">
        <v>193</v>
      </c>
      <c r="Q153" s="105" t="s">
        <v>81</v>
      </c>
      <c r="R153" s="35">
        <v>1299</v>
      </c>
      <c r="S153" s="107">
        <f t="shared" si="8"/>
        <v>1299</v>
      </c>
      <c r="T153" s="36" t="str">
        <f t="shared" si="9"/>
        <v/>
      </c>
      <c r="U153" s="106"/>
    </row>
    <row r="154" spans="1:21" ht="16">
      <c r="A154" s="101">
        <v>44171</v>
      </c>
      <c r="B154" s="102" t="s">
        <v>231</v>
      </c>
      <c r="C154" s="103" t="s">
        <v>430</v>
      </c>
      <c r="D154" s="104" t="s">
        <v>146</v>
      </c>
      <c r="E154" s="104" t="s">
        <v>148</v>
      </c>
      <c r="F154" s="104" t="s">
        <v>148</v>
      </c>
      <c r="G154" s="104"/>
      <c r="H154" s="104"/>
      <c r="I154" s="104"/>
      <c r="J154" s="104"/>
      <c r="K154" s="104"/>
      <c r="L154" s="104"/>
      <c r="M154" s="104"/>
      <c r="N154" s="104" t="s">
        <v>191</v>
      </c>
      <c r="O154" s="104" t="s">
        <v>80</v>
      </c>
      <c r="P154" s="104" t="s">
        <v>193</v>
      </c>
      <c r="Q154" s="105" t="s">
        <v>81</v>
      </c>
      <c r="R154" s="35">
        <v>131</v>
      </c>
      <c r="S154" s="107">
        <f t="shared" si="8"/>
        <v>131</v>
      </c>
      <c r="T154" s="36" t="str">
        <f t="shared" si="9"/>
        <v/>
      </c>
      <c r="U154" s="106"/>
    </row>
    <row r="155" spans="1:21" ht="16">
      <c r="A155" s="101">
        <v>44171</v>
      </c>
      <c r="B155" s="102" t="s">
        <v>231</v>
      </c>
      <c r="C155" s="103" t="s">
        <v>430</v>
      </c>
      <c r="D155" s="104" t="s">
        <v>207</v>
      </c>
      <c r="E155" s="104" t="s">
        <v>207</v>
      </c>
      <c r="F155" s="104" t="s">
        <v>207</v>
      </c>
      <c r="G155" s="104" t="s">
        <v>208</v>
      </c>
      <c r="H155" s="104"/>
      <c r="I155" s="104"/>
      <c r="J155" s="104"/>
      <c r="K155" s="104"/>
      <c r="L155" s="104"/>
      <c r="M155" s="104"/>
      <c r="N155" s="104" t="s">
        <v>191</v>
      </c>
      <c r="O155" s="104" t="s">
        <v>97</v>
      </c>
      <c r="P155" s="104" t="s">
        <v>193</v>
      </c>
      <c r="Q155" s="105" t="s">
        <v>81</v>
      </c>
      <c r="R155" s="35">
        <v>54</v>
      </c>
      <c r="S155" s="107">
        <f t="shared" si="8"/>
        <v>54</v>
      </c>
      <c r="T155" s="36" t="str">
        <f t="shared" si="9"/>
        <v/>
      </c>
      <c r="U155" s="106"/>
    </row>
    <row r="156" spans="1:21" ht="16">
      <c r="A156" s="101">
        <v>44172</v>
      </c>
      <c r="B156" s="102" t="s">
        <v>231</v>
      </c>
      <c r="C156" s="103" t="s">
        <v>430</v>
      </c>
      <c r="D156" s="104" t="s">
        <v>218</v>
      </c>
      <c r="E156" s="104" t="s">
        <v>207</v>
      </c>
      <c r="F156" s="104"/>
      <c r="G156" s="104"/>
      <c r="H156" s="104"/>
      <c r="I156" s="104"/>
      <c r="J156" s="104"/>
      <c r="K156" s="104"/>
      <c r="L156" s="104"/>
      <c r="M156" s="104"/>
      <c r="N156" s="104" t="s">
        <v>177</v>
      </c>
      <c r="O156" s="104" t="s">
        <v>80</v>
      </c>
      <c r="P156" s="104" t="s">
        <v>193</v>
      </c>
      <c r="Q156" s="105" t="s">
        <v>81</v>
      </c>
      <c r="R156" s="35">
        <v>92</v>
      </c>
      <c r="S156" s="107">
        <f t="shared" si="8"/>
        <v>92</v>
      </c>
      <c r="T156" s="36" t="str">
        <f t="shared" si="9"/>
        <v/>
      </c>
      <c r="U156" s="106"/>
    </row>
    <row r="157" spans="1:21" ht="16">
      <c r="A157" s="101">
        <v>44176</v>
      </c>
      <c r="B157" s="102" t="s">
        <v>350</v>
      </c>
      <c r="C157" s="103" t="s">
        <v>430</v>
      </c>
      <c r="D157" s="104" t="s">
        <v>218</v>
      </c>
      <c r="E157" s="104" t="s">
        <v>207</v>
      </c>
      <c r="F157" s="104"/>
      <c r="G157" s="104"/>
      <c r="H157" s="104"/>
      <c r="I157" s="104"/>
      <c r="J157" s="104"/>
      <c r="K157" s="104"/>
      <c r="L157" s="104"/>
      <c r="M157" s="104"/>
      <c r="N157" s="104" t="s">
        <v>260</v>
      </c>
      <c r="O157" s="104" t="s">
        <v>80</v>
      </c>
      <c r="P157" s="104" t="s">
        <v>193</v>
      </c>
      <c r="Q157" s="105" t="s">
        <v>81</v>
      </c>
      <c r="R157" s="35">
        <v>92</v>
      </c>
      <c r="S157" s="107">
        <f t="shared" si="8"/>
        <v>92</v>
      </c>
      <c r="T157" s="36" t="str">
        <f t="shared" si="9"/>
        <v/>
      </c>
      <c r="U157" s="106"/>
    </row>
    <row r="158" spans="1:21" ht="16">
      <c r="A158" s="101">
        <v>44178</v>
      </c>
      <c r="B158" s="102" t="s">
        <v>231</v>
      </c>
      <c r="C158" s="103" t="s">
        <v>430</v>
      </c>
      <c r="D158" s="104" t="s">
        <v>195</v>
      </c>
      <c r="E158" s="104"/>
      <c r="F158" s="104"/>
      <c r="G158" s="104"/>
      <c r="H158" s="104"/>
      <c r="I158" s="104"/>
      <c r="J158" s="104"/>
      <c r="K158" s="104"/>
      <c r="L158" s="104"/>
      <c r="M158" s="104"/>
      <c r="N158" s="104" t="s">
        <v>191</v>
      </c>
      <c r="O158" s="104" t="s">
        <v>80</v>
      </c>
      <c r="P158" s="104" t="s">
        <v>193</v>
      </c>
      <c r="Q158" s="105" t="s">
        <v>81</v>
      </c>
      <c r="R158" s="35">
        <v>129</v>
      </c>
      <c r="S158" s="107">
        <f t="shared" si="8"/>
        <v>129</v>
      </c>
      <c r="T158" s="36" t="str">
        <f t="shared" si="9"/>
        <v/>
      </c>
      <c r="U158" s="106"/>
    </row>
    <row r="159" spans="1:21" ht="16">
      <c r="A159" s="101">
        <v>44178</v>
      </c>
      <c r="B159" s="102" t="s">
        <v>231</v>
      </c>
      <c r="C159" s="103" t="s">
        <v>430</v>
      </c>
      <c r="D159" s="104" t="s">
        <v>208</v>
      </c>
      <c r="E159" s="104" t="s">
        <v>208</v>
      </c>
      <c r="F159" s="104" t="s">
        <v>208</v>
      </c>
      <c r="G159" s="104"/>
      <c r="H159" s="104"/>
      <c r="I159" s="104"/>
      <c r="J159" s="104"/>
      <c r="K159" s="104"/>
      <c r="L159" s="104"/>
      <c r="M159" s="104"/>
      <c r="N159" s="104" t="s">
        <v>191</v>
      </c>
      <c r="O159" s="104" t="s">
        <v>80</v>
      </c>
      <c r="P159" s="104" t="s">
        <v>193</v>
      </c>
      <c r="Q159" s="105" t="s">
        <v>81</v>
      </c>
      <c r="R159" s="35">
        <v>43</v>
      </c>
      <c r="S159" s="107">
        <f t="shared" si="8"/>
        <v>43</v>
      </c>
      <c r="T159" s="36" t="str">
        <f t="shared" si="9"/>
        <v/>
      </c>
      <c r="U159" s="106"/>
    </row>
    <row r="160" spans="1:21" ht="16">
      <c r="A160" s="101">
        <v>44179</v>
      </c>
      <c r="B160" s="102" t="s">
        <v>353</v>
      </c>
      <c r="C160" s="103" t="s">
        <v>430</v>
      </c>
      <c r="D160" s="104" t="s">
        <v>145</v>
      </c>
      <c r="E160" s="104" t="s">
        <v>145</v>
      </c>
      <c r="F160" s="104" t="s">
        <v>155</v>
      </c>
      <c r="G160" s="104" t="s">
        <v>155</v>
      </c>
      <c r="H160" s="104"/>
      <c r="I160" s="104"/>
      <c r="J160" s="104"/>
      <c r="K160" s="104"/>
      <c r="L160" s="104"/>
      <c r="M160" s="104"/>
      <c r="N160" s="104" t="s">
        <v>177</v>
      </c>
      <c r="O160" s="104" t="s">
        <v>80</v>
      </c>
      <c r="P160" s="104" t="s">
        <v>193</v>
      </c>
      <c r="Q160" s="105" t="s">
        <v>81</v>
      </c>
      <c r="R160" s="35">
        <v>296</v>
      </c>
      <c r="S160" s="107">
        <f t="shared" si="8"/>
        <v>296</v>
      </c>
      <c r="T160" s="36" t="str">
        <f t="shared" si="9"/>
        <v/>
      </c>
      <c r="U160" s="106"/>
    </row>
    <row r="161" spans="1:21" ht="16">
      <c r="A161" s="101">
        <v>44177</v>
      </c>
      <c r="B161" s="102" t="s">
        <v>355</v>
      </c>
      <c r="C161" s="103" t="s">
        <v>430</v>
      </c>
      <c r="D161" s="104"/>
      <c r="E161" s="104"/>
      <c r="F161" s="104"/>
      <c r="G161" s="104"/>
      <c r="H161" s="104"/>
      <c r="I161" s="104"/>
      <c r="J161" s="104"/>
      <c r="K161" s="104"/>
      <c r="L161" s="104"/>
      <c r="M161" s="104"/>
      <c r="N161" s="104" t="s">
        <v>191</v>
      </c>
      <c r="O161" s="104" t="s">
        <v>96</v>
      </c>
      <c r="P161" s="104" t="s">
        <v>175</v>
      </c>
      <c r="Q161" s="105" t="s">
        <v>81</v>
      </c>
      <c r="R161" s="35">
        <v>760</v>
      </c>
      <c r="S161" s="107">
        <f t="shared" si="8"/>
        <v>760</v>
      </c>
      <c r="T161" s="36" t="str">
        <f t="shared" si="9"/>
        <v/>
      </c>
      <c r="U161" s="106"/>
    </row>
    <row r="162" spans="1:21" ht="16">
      <c r="A162" s="101">
        <v>44177</v>
      </c>
      <c r="B162" s="102" t="s">
        <v>357</v>
      </c>
      <c r="C162" s="103" t="s">
        <v>430</v>
      </c>
      <c r="D162" s="104" t="s">
        <v>137</v>
      </c>
      <c r="E162" s="104"/>
      <c r="F162" s="104"/>
      <c r="G162" s="104"/>
      <c r="H162" s="104"/>
      <c r="I162" s="104"/>
      <c r="J162" s="104"/>
      <c r="K162" s="104"/>
      <c r="L162" s="104"/>
      <c r="M162" s="104"/>
      <c r="N162" s="104" t="s">
        <v>191</v>
      </c>
      <c r="O162" s="104" t="s">
        <v>96</v>
      </c>
      <c r="P162" s="104" t="s">
        <v>193</v>
      </c>
      <c r="Q162" s="105" t="s">
        <v>81</v>
      </c>
      <c r="R162" s="35">
        <v>890</v>
      </c>
      <c r="S162" s="107">
        <f t="shared" si="8"/>
        <v>890</v>
      </c>
      <c r="T162" s="36" t="str">
        <f t="shared" si="9"/>
        <v/>
      </c>
      <c r="U162" s="106"/>
    </row>
    <row r="163" spans="1:21" ht="16">
      <c r="A163" s="101">
        <v>44177</v>
      </c>
      <c r="B163" s="102" t="s">
        <v>231</v>
      </c>
      <c r="C163" s="103" t="s">
        <v>430</v>
      </c>
      <c r="D163" s="104" t="s">
        <v>146</v>
      </c>
      <c r="E163" s="104" t="s">
        <v>146</v>
      </c>
      <c r="F163" s="104" t="s">
        <v>148</v>
      </c>
      <c r="G163" s="104" t="s">
        <v>148</v>
      </c>
      <c r="H163" s="104"/>
      <c r="I163" s="104"/>
      <c r="J163" s="104"/>
      <c r="K163" s="104"/>
      <c r="L163" s="104"/>
      <c r="M163" s="104"/>
      <c r="N163" s="104" t="s">
        <v>191</v>
      </c>
      <c r="O163" s="104" t="s">
        <v>97</v>
      </c>
      <c r="P163" s="104" t="s">
        <v>193</v>
      </c>
      <c r="Q163" s="105" t="s">
        <v>81</v>
      </c>
      <c r="R163" s="35">
        <v>216</v>
      </c>
      <c r="S163" s="107">
        <f t="shared" si="8"/>
        <v>216</v>
      </c>
      <c r="T163" s="36" t="str">
        <f t="shared" si="9"/>
        <v/>
      </c>
      <c r="U163" s="106"/>
    </row>
    <row r="164" spans="1:21" ht="16">
      <c r="A164" s="101">
        <v>44181</v>
      </c>
      <c r="B164" s="102" t="s">
        <v>358</v>
      </c>
      <c r="C164" s="103" t="s">
        <v>430</v>
      </c>
      <c r="D164" s="104" t="s">
        <v>146</v>
      </c>
      <c r="E164" s="104" t="s">
        <v>146</v>
      </c>
      <c r="F164" s="104" t="s">
        <v>146</v>
      </c>
      <c r="G164" s="104"/>
      <c r="H164" s="104"/>
      <c r="I164" s="104"/>
      <c r="J164" s="104"/>
      <c r="K164" s="104"/>
      <c r="L164" s="104"/>
      <c r="M164" s="104"/>
      <c r="N164" s="104" t="s">
        <v>177</v>
      </c>
      <c r="O164" s="104" t="s">
        <v>80</v>
      </c>
      <c r="P164" s="104" t="s">
        <v>193</v>
      </c>
      <c r="Q164" s="105" t="s">
        <v>81</v>
      </c>
      <c r="R164" s="35">
        <v>255</v>
      </c>
      <c r="S164" s="107">
        <f t="shared" si="8"/>
        <v>255</v>
      </c>
      <c r="T164" s="36" t="str">
        <f t="shared" si="9"/>
        <v/>
      </c>
      <c r="U164" s="106"/>
    </row>
    <row r="165" spans="1:21" ht="16">
      <c r="A165" s="101">
        <v>44180</v>
      </c>
      <c r="B165" s="102" t="s">
        <v>359</v>
      </c>
      <c r="C165" s="103" t="s">
        <v>430</v>
      </c>
      <c r="D165" s="104" t="s">
        <v>208</v>
      </c>
      <c r="E165" s="104" t="s">
        <v>208</v>
      </c>
      <c r="F165" s="104" t="s">
        <v>208</v>
      </c>
      <c r="G165" s="104" t="s">
        <v>208</v>
      </c>
      <c r="H165" s="104"/>
      <c r="I165" s="104"/>
      <c r="J165" s="104"/>
      <c r="K165" s="104"/>
      <c r="L165" s="104"/>
      <c r="M165" s="104"/>
      <c r="N165" s="104" t="s">
        <v>282</v>
      </c>
      <c r="O165" s="104" t="s">
        <v>80</v>
      </c>
      <c r="P165" s="104" t="s">
        <v>193</v>
      </c>
      <c r="Q165" s="105" t="s">
        <v>81</v>
      </c>
      <c r="R165" s="35">
        <v>55</v>
      </c>
      <c r="S165" s="107">
        <f t="shared" si="8"/>
        <v>55</v>
      </c>
      <c r="T165" s="36" t="str">
        <f t="shared" si="9"/>
        <v/>
      </c>
      <c r="U165" s="106"/>
    </row>
    <row r="166" spans="1:21" ht="16">
      <c r="A166" s="101">
        <v>44182</v>
      </c>
      <c r="B166" s="102" t="s">
        <v>361</v>
      </c>
      <c r="C166" s="103" t="s">
        <v>430</v>
      </c>
      <c r="D166" s="104" t="s">
        <v>195</v>
      </c>
      <c r="E166" s="104" t="s">
        <v>195</v>
      </c>
      <c r="F166" s="104"/>
      <c r="G166" s="104"/>
      <c r="H166" s="104"/>
      <c r="I166" s="104"/>
      <c r="J166" s="104"/>
      <c r="K166" s="104"/>
      <c r="L166" s="104"/>
      <c r="M166" s="104"/>
      <c r="N166" s="104" t="s">
        <v>177</v>
      </c>
      <c r="O166" s="104" t="s">
        <v>96</v>
      </c>
      <c r="P166" s="104" t="s">
        <v>193</v>
      </c>
      <c r="Q166" s="105" t="s">
        <v>81</v>
      </c>
      <c r="R166" s="35">
        <v>258</v>
      </c>
      <c r="S166" s="107">
        <f t="shared" si="8"/>
        <v>258</v>
      </c>
      <c r="T166" s="36" t="str">
        <f t="shared" si="9"/>
        <v/>
      </c>
      <c r="U166" s="106"/>
    </row>
    <row r="167" spans="1:21" ht="16">
      <c r="A167" s="101">
        <v>44182</v>
      </c>
      <c r="B167" s="102" t="s">
        <v>363</v>
      </c>
      <c r="C167" s="103" t="s">
        <v>430</v>
      </c>
      <c r="D167" s="104" t="s">
        <v>112</v>
      </c>
      <c r="E167" s="104"/>
      <c r="F167" s="104"/>
      <c r="G167" s="104"/>
      <c r="H167" s="104"/>
      <c r="I167" s="104"/>
      <c r="J167" s="104"/>
      <c r="K167" s="104"/>
      <c r="L167" s="104"/>
      <c r="M167" s="104"/>
      <c r="N167" s="104" t="s">
        <v>177</v>
      </c>
      <c r="O167" s="104" t="s">
        <v>93</v>
      </c>
      <c r="P167" s="104" t="s">
        <v>193</v>
      </c>
      <c r="Q167" s="105" t="s">
        <v>81</v>
      </c>
      <c r="R167" s="35">
        <v>319</v>
      </c>
      <c r="S167" s="107">
        <f t="shared" ref="S167:S172" si="10">IF("ventes"=$Q167,$R167,"")</f>
        <v>319</v>
      </c>
      <c r="T167" s="36" t="str">
        <f t="shared" ref="T167:T172" si="11">IF("prestations de services"=$Q167,$R167,"")</f>
        <v/>
      </c>
      <c r="U167" s="106"/>
    </row>
    <row r="168" spans="1:21" ht="16">
      <c r="A168" s="101">
        <v>44182</v>
      </c>
      <c r="B168" s="102" t="s">
        <v>365</v>
      </c>
      <c r="C168" s="103" t="s">
        <v>430</v>
      </c>
      <c r="D168" s="104" t="s">
        <v>218</v>
      </c>
      <c r="E168" s="104"/>
      <c r="F168" s="104"/>
      <c r="G168" s="104"/>
      <c r="H168" s="104"/>
      <c r="I168" s="104"/>
      <c r="J168" s="104"/>
      <c r="K168" s="104"/>
      <c r="L168" s="104"/>
      <c r="M168" s="104"/>
      <c r="N168" s="104" t="s">
        <v>282</v>
      </c>
      <c r="O168" s="104" t="s">
        <v>93</v>
      </c>
      <c r="P168" s="104" t="s">
        <v>193</v>
      </c>
      <c r="Q168" s="105" t="s">
        <v>81</v>
      </c>
      <c r="R168" s="35">
        <v>79</v>
      </c>
      <c r="S168" s="107">
        <f t="shared" si="10"/>
        <v>79</v>
      </c>
      <c r="T168" s="36" t="str">
        <f t="shared" si="11"/>
        <v/>
      </c>
      <c r="U168" s="106"/>
    </row>
    <row r="169" spans="1:21" ht="16">
      <c r="A169" s="101">
        <v>44184</v>
      </c>
      <c r="B169" s="102" t="s">
        <v>231</v>
      </c>
      <c r="C169" s="103" t="s">
        <v>430</v>
      </c>
      <c r="D169" s="104" t="s">
        <v>218</v>
      </c>
      <c r="E169" s="104"/>
      <c r="F169" s="104"/>
      <c r="G169" s="104"/>
      <c r="H169" s="104"/>
      <c r="I169" s="104"/>
      <c r="J169" s="104"/>
      <c r="K169" s="104"/>
      <c r="L169" s="104"/>
      <c r="M169" s="104"/>
      <c r="N169" s="104" t="s">
        <v>191</v>
      </c>
      <c r="O169" s="104" t="s">
        <v>80</v>
      </c>
      <c r="P169" s="104" t="s">
        <v>193</v>
      </c>
      <c r="Q169" s="105" t="s">
        <v>81</v>
      </c>
      <c r="R169" s="35">
        <v>79</v>
      </c>
      <c r="S169" s="107">
        <f t="shared" si="10"/>
        <v>79</v>
      </c>
      <c r="T169" s="36" t="str">
        <f t="shared" si="11"/>
        <v/>
      </c>
      <c r="U169" s="106"/>
    </row>
    <row r="170" spans="1:21" ht="16">
      <c r="A170" s="101">
        <v>44186</v>
      </c>
      <c r="B170" s="102" t="s">
        <v>231</v>
      </c>
      <c r="C170" s="103" t="s">
        <v>430</v>
      </c>
      <c r="D170" s="104" t="s">
        <v>212</v>
      </c>
      <c r="E170" s="104" t="s">
        <v>212</v>
      </c>
      <c r="F170" s="104" t="s">
        <v>267</v>
      </c>
      <c r="G170" s="104" t="s">
        <v>267</v>
      </c>
      <c r="H170" s="104"/>
      <c r="I170" s="104"/>
      <c r="J170" s="104"/>
      <c r="K170" s="104"/>
      <c r="L170" s="104"/>
      <c r="M170" s="104"/>
      <c r="N170" s="104" t="s">
        <v>177</v>
      </c>
      <c r="O170" s="104" t="s">
        <v>96</v>
      </c>
      <c r="P170" s="104" t="s">
        <v>193</v>
      </c>
      <c r="Q170" s="105" t="s">
        <v>81</v>
      </c>
      <c r="R170" s="35">
        <v>370</v>
      </c>
      <c r="S170" s="107">
        <f t="shared" si="10"/>
        <v>370</v>
      </c>
      <c r="T170" s="36" t="str">
        <f t="shared" si="11"/>
        <v/>
      </c>
      <c r="U170" s="106"/>
    </row>
    <row r="171" spans="1:21" ht="16">
      <c r="A171" s="101">
        <v>44187</v>
      </c>
      <c r="B171" s="102" t="s">
        <v>231</v>
      </c>
      <c r="C171" s="103" t="s">
        <v>430</v>
      </c>
      <c r="D171" s="104" t="s">
        <v>122</v>
      </c>
      <c r="E171" s="104"/>
      <c r="F171" s="104"/>
      <c r="G171" s="104"/>
      <c r="H171" s="104"/>
      <c r="I171" s="104"/>
      <c r="J171" s="104"/>
      <c r="K171" s="104"/>
      <c r="L171" s="104"/>
      <c r="M171" s="104"/>
      <c r="N171" s="104" t="s">
        <v>177</v>
      </c>
      <c r="O171" s="104" t="s">
        <v>93</v>
      </c>
      <c r="P171" s="104" t="s">
        <v>174</v>
      </c>
      <c r="Q171" s="105" t="s">
        <v>81</v>
      </c>
      <c r="R171" s="35">
        <v>370</v>
      </c>
      <c r="S171" s="107">
        <f t="shared" si="10"/>
        <v>370</v>
      </c>
      <c r="T171" s="36" t="str">
        <f t="shared" si="11"/>
        <v/>
      </c>
      <c r="U171" s="106"/>
    </row>
    <row r="172" spans="1:21" ht="16">
      <c r="A172" s="101">
        <v>44193</v>
      </c>
      <c r="B172" s="102" t="s">
        <v>369</v>
      </c>
      <c r="C172" s="103" t="s">
        <v>430</v>
      </c>
      <c r="D172" s="104"/>
      <c r="E172" s="104"/>
      <c r="F172" s="104"/>
      <c r="G172" s="104"/>
      <c r="H172" s="104"/>
      <c r="I172" s="104"/>
      <c r="J172" s="104"/>
      <c r="K172" s="104"/>
      <c r="L172" s="104"/>
      <c r="M172" s="104"/>
      <c r="N172" s="104" t="s">
        <v>177</v>
      </c>
      <c r="O172" s="104" t="s">
        <v>80</v>
      </c>
      <c r="P172" s="104" t="s">
        <v>175</v>
      </c>
      <c r="Q172" s="105" t="s">
        <v>81</v>
      </c>
      <c r="R172" s="35">
        <v>430</v>
      </c>
      <c r="S172" s="107">
        <f t="shared" si="10"/>
        <v>430</v>
      </c>
      <c r="T172" s="36" t="str">
        <f t="shared" si="11"/>
        <v/>
      </c>
      <c r="U172" s="106"/>
    </row>
  </sheetData>
  <sheetProtection selectLockedCells="1"/>
  <mergeCells count="1">
    <mergeCell ref="A3:L3"/>
  </mergeCells>
  <phoneticPr fontId="40" type="noConversion"/>
  <conditionalFormatting sqref="R6:R172">
    <cfRule type="expression" dxfId="8" priority="200">
      <formula>AND($R6="",$C6&lt;&gt;"")</formula>
    </cfRule>
  </conditionalFormatting>
  <conditionalFormatting sqref="A6:A172">
    <cfRule type="expression" dxfId="7" priority="199">
      <formula>AND($A6="",$C6&lt;&gt;"")</formula>
    </cfRule>
  </conditionalFormatting>
  <conditionalFormatting sqref="B6:B172">
    <cfRule type="expression" dxfId="6" priority="198">
      <formula>AND($B6="",$C6&lt;&gt;"")</formula>
    </cfRule>
  </conditionalFormatting>
  <conditionalFormatting sqref="P6:P172">
    <cfRule type="expression" dxfId="5" priority="163">
      <formula>AND($P6="",$C6&lt;&gt;"")</formula>
    </cfRule>
  </conditionalFormatting>
  <conditionalFormatting sqref="O6:O172">
    <cfRule type="expression" dxfId="4" priority="23">
      <formula>AND($O6="",$C6&lt;&gt;"")</formula>
    </cfRule>
  </conditionalFormatting>
  <conditionalFormatting sqref="Q6:Q172">
    <cfRule type="expression" dxfId="3" priority="11">
      <formula>AND($Q6="",$C6&lt;&gt;"")</formula>
    </cfRule>
  </conditionalFormatting>
  <conditionalFormatting sqref="D6:D172">
    <cfRule type="expression" dxfId="2" priority="203">
      <formula>AND($D6="",$C6&lt;&gt;"")</formula>
    </cfRule>
    <cfRule type="expression" dxfId="1" priority="204">
      <formula>AND($D6="",#REF!&lt;&gt;"oui")</formula>
    </cfRule>
  </conditionalFormatting>
  <conditionalFormatting sqref="N6:N172">
    <cfRule type="expression" dxfId="0" priority="205">
      <formula>AND($N6="",$C6&lt;&gt;"")</formula>
    </cfRule>
  </conditionalFormatting>
  <dataValidations count="4">
    <dataValidation type="list" allowBlank="1" showInputMessage="1" showErrorMessage="1" sqref="P6:P172" xr:uid="{00000000-0002-0000-0100-000000000000}">
      <formula1>L_Paiement</formula1>
    </dataValidation>
    <dataValidation type="list" allowBlank="1" showInputMessage="1" showErrorMessage="1" sqref="N6:N172" xr:uid="{00000000-0002-0000-0100-000001000000}">
      <formula1>L_lieux_vente</formula1>
    </dataValidation>
    <dataValidation type="list" allowBlank="1" showInputMessage="1" showErrorMessage="1" sqref="D6:M172" xr:uid="{00000000-0002-0000-0100-000002000000}">
      <formula1>L_références</formula1>
    </dataValidation>
    <dataValidation type="list" allowBlank="1" showInputMessage="1" showErrorMessage="1" sqref="O6:O172" xr:uid="{00000000-0002-0000-0100-000003000000}">
      <formula1>L_Mode_Encaissement</formula1>
    </dataValidation>
  </dataValidations>
  <pageMargins left="0.7" right="0.7" top="0.75" bottom="0.75" header="0.3" footer="0.3"/>
  <tableParts count="1">
    <tablePart r:id="rId1"/>
  </tableParts>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100-000004000000}">
          <x14:formula1>
            <xm:f>Paramétrage!$G$2:$G$5</xm:f>
          </x14:formula1>
          <xm:sqref>Q6:Q172</xm:sqref>
        </x14:dataValidation>
      </x14:dataValidations>
    </ex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7421596-F095-2745-A30D-C52EB3CD44A3}">
  <dimension ref="A3:AE85"/>
  <sheetViews>
    <sheetView workbookViewId="0">
      <selection activeCell="S4" sqref="S4"/>
    </sheetView>
  </sheetViews>
  <sheetFormatPr baseColWidth="10" defaultRowHeight="16"/>
  <cols>
    <col min="1" max="1" width="24.33203125" bestFit="1" customWidth="1"/>
    <col min="2" max="2" width="22.83203125" bestFit="1" customWidth="1"/>
    <col min="3" max="3" width="4.6640625" bestFit="1" customWidth="1"/>
    <col min="4" max="4" width="4.5" bestFit="1" customWidth="1"/>
    <col min="5" max="5" width="5.33203125" bestFit="1" customWidth="1"/>
    <col min="6" max="6" width="4.33203125" bestFit="1" customWidth="1"/>
    <col min="7" max="7" width="4.1640625" bestFit="1" customWidth="1"/>
    <col min="8" max="8" width="3.6640625" bestFit="1" customWidth="1"/>
    <col min="9" max="9" width="5" bestFit="1" customWidth="1"/>
    <col min="10" max="10" width="4.6640625" bestFit="1" customWidth="1"/>
    <col min="11" max="11" width="3.6640625" bestFit="1" customWidth="1"/>
    <col min="12" max="13" width="4.1640625" bestFit="1" customWidth="1"/>
    <col min="14" max="14" width="12" bestFit="1" customWidth="1"/>
    <col min="15" max="15" width="4.6640625" bestFit="1" customWidth="1"/>
    <col min="16" max="16" width="4.5" bestFit="1" customWidth="1"/>
    <col min="17" max="17" width="5.33203125" bestFit="1" customWidth="1"/>
    <col min="18" max="18" width="24.33203125" bestFit="1" customWidth="1"/>
    <col min="19" max="19" width="22.83203125" bestFit="1" customWidth="1"/>
    <col min="20" max="20" width="4.6640625" bestFit="1" customWidth="1"/>
    <col min="21" max="21" width="4.5" bestFit="1" customWidth="1"/>
    <col min="22" max="22" width="5.33203125" bestFit="1" customWidth="1"/>
    <col min="23" max="23" width="4.33203125" bestFit="1" customWidth="1"/>
    <col min="24" max="24" width="4.1640625" bestFit="1" customWidth="1"/>
    <col min="25" max="25" width="3.6640625" bestFit="1" customWidth="1"/>
    <col min="26" max="26" width="5" bestFit="1" customWidth="1"/>
    <col min="27" max="27" width="4.6640625" bestFit="1" customWidth="1"/>
    <col min="28" max="28" width="3.6640625" bestFit="1" customWidth="1"/>
    <col min="29" max="30" width="4.1640625" bestFit="1" customWidth="1"/>
    <col min="31" max="31" width="12" bestFit="1" customWidth="1"/>
    <col min="32" max="32" width="4.6640625" bestFit="1" customWidth="1"/>
    <col min="33" max="33" width="4.5" bestFit="1" customWidth="1"/>
    <col min="34" max="34" width="5.33203125" bestFit="1" customWidth="1"/>
    <col min="35" max="35" width="4.33203125" bestFit="1" customWidth="1"/>
    <col min="36" max="36" width="4.1640625" bestFit="1" customWidth="1"/>
    <col min="37" max="37" width="3.6640625" bestFit="1" customWidth="1"/>
    <col min="38" max="38" width="5" bestFit="1" customWidth="1"/>
    <col min="39" max="39" width="4.6640625" bestFit="1" customWidth="1"/>
    <col min="40" max="40" width="3.6640625" bestFit="1" customWidth="1"/>
    <col min="41" max="42" width="4.1640625" bestFit="1" customWidth="1"/>
    <col min="43" max="43" width="29.1640625" bestFit="1" customWidth="1"/>
    <col min="44" max="44" width="19.6640625" bestFit="1" customWidth="1"/>
    <col min="45" max="45" width="7.6640625" bestFit="1" customWidth="1"/>
    <col min="46" max="54" width="7.33203125" bestFit="1" customWidth="1"/>
    <col min="55" max="62" width="6.33203125" bestFit="1" customWidth="1"/>
    <col min="63" max="67" width="6.83203125" bestFit="1" customWidth="1"/>
    <col min="68" max="84" width="6.6640625" bestFit="1" customWidth="1"/>
    <col min="85" max="85" width="12" bestFit="1" customWidth="1"/>
    <col min="86" max="530" width="24.33203125" bestFit="1" customWidth="1"/>
    <col min="531" max="538" width="29.1640625" bestFit="1" customWidth="1"/>
  </cols>
  <sheetData>
    <row r="3" spans="1:31">
      <c r="A3" s="217" t="s">
        <v>412</v>
      </c>
      <c r="B3" s="217" t="s">
        <v>380</v>
      </c>
      <c r="R3" s="217" t="s">
        <v>411</v>
      </c>
      <c r="S3" s="217" t="s">
        <v>380</v>
      </c>
    </row>
    <row r="4" spans="1:31">
      <c r="A4" s="217" t="s">
        <v>377</v>
      </c>
      <c r="B4" t="s">
        <v>378</v>
      </c>
      <c r="C4" t="s">
        <v>381</v>
      </c>
      <c r="D4" t="s">
        <v>382</v>
      </c>
      <c r="E4" t="s">
        <v>383</v>
      </c>
      <c r="F4" t="s">
        <v>384</v>
      </c>
      <c r="G4" t="s">
        <v>385</v>
      </c>
      <c r="H4" t="s">
        <v>386</v>
      </c>
      <c r="I4" t="s">
        <v>387</v>
      </c>
      <c r="J4" t="s">
        <v>388</v>
      </c>
      <c r="K4" t="s">
        <v>389</v>
      </c>
      <c r="L4" t="s">
        <v>12</v>
      </c>
      <c r="M4" t="s">
        <v>13</v>
      </c>
      <c r="N4" t="s">
        <v>379</v>
      </c>
      <c r="R4" s="217" t="s">
        <v>377</v>
      </c>
      <c r="S4" t="s">
        <v>378</v>
      </c>
      <c r="T4" t="s">
        <v>381</v>
      </c>
      <c r="U4" t="s">
        <v>382</v>
      </c>
      <c r="V4" t="s">
        <v>383</v>
      </c>
      <c r="W4" t="s">
        <v>384</v>
      </c>
      <c r="X4" t="s">
        <v>385</v>
      </c>
      <c r="Y4" t="s">
        <v>386</v>
      </c>
      <c r="Z4" t="s">
        <v>387</v>
      </c>
      <c r="AA4" t="s">
        <v>388</v>
      </c>
      <c r="AB4" t="s">
        <v>389</v>
      </c>
      <c r="AC4" t="s">
        <v>12</v>
      </c>
      <c r="AD4" t="s">
        <v>13</v>
      </c>
      <c r="AE4" t="s">
        <v>379</v>
      </c>
    </row>
    <row r="5" spans="1:31">
      <c r="A5" s="201" t="s">
        <v>167</v>
      </c>
      <c r="B5" s="226"/>
      <c r="C5" s="226"/>
      <c r="D5" s="226"/>
      <c r="E5" s="226"/>
      <c r="F5" s="226"/>
      <c r="G5" s="226"/>
      <c r="H5" s="226"/>
      <c r="I5" s="226"/>
      <c r="J5" s="226">
        <v>1</v>
      </c>
      <c r="K5" s="226"/>
      <c r="L5" s="226"/>
      <c r="M5" s="226">
        <v>1</v>
      </c>
      <c r="N5" s="226">
        <v>2</v>
      </c>
      <c r="O5" s="216"/>
      <c r="P5" s="216"/>
      <c r="R5" s="218" t="s">
        <v>167</v>
      </c>
      <c r="S5" s="216"/>
      <c r="T5" s="216"/>
      <c r="U5" s="216"/>
      <c r="V5" s="216"/>
      <c r="W5" s="216"/>
      <c r="X5" s="216"/>
      <c r="Y5" s="216">
        <v>1</v>
      </c>
      <c r="Z5" s="216"/>
      <c r="AA5" s="216">
        <v>1</v>
      </c>
      <c r="AB5" s="216">
        <v>1</v>
      </c>
      <c r="AC5" s="216"/>
      <c r="AD5" s="216"/>
      <c r="AE5" s="216">
        <v>3</v>
      </c>
    </row>
    <row r="6" spans="1:31">
      <c r="A6" s="201" t="s">
        <v>265</v>
      </c>
      <c r="B6" s="226"/>
      <c r="C6" s="226"/>
      <c r="D6" s="226"/>
      <c r="E6" s="226"/>
      <c r="F6" s="226"/>
      <c r="G6" s="226"/>
      <c r="H6" s="226"/>
      <c r="I6" s="226"/>
      <c r="J6" s="226">
        <v>1</v>
      </c>
      <c r="K6" s="226"/>
      <c r="L6" s="226"/>
      <c r="M6" s="226"/>
      <c r="N6" s="226">
        <v>1</v>
      </c>
      <c r="O6" s="216"/>
      <c r="P6" s="216"/>
      <c r="R6" s="218" t="s">
        <v>112</v>
      </c>
      <c r="S6" s="216"/>
      <c r="T6" s="216"/>
      <c r="U6" s="216">
        <v>1</v>
      </c>
      <c r="V6" s="216"/>
      <c r="W6" s="216"/>
      <c r="X6" s="216"/>
      <c r="Y6" s="216"/>
      <c r="Z6" s="216"/>
      <c r="AA6" s="216"/>
      <c r="AB6" s="216"/>
      <c r="AC6" s="216"/>
      <c r="AD6" s="216"/>
      <c r="AE6" s="216">
        <v>1</v>
      </c>
    </row>
    <row r="7" spans="1:31">
      <c r="A7" s="201" t="s">
        <v>112</v>
      </c>
      <c r="B7" s="226"/>
      <c r="C7" s="226"/>
      <c r="D7" s="226"/>
      <c r="E7" s="226"/>
      <c r="F7" s="226"/>
      <c r="G7" s="226"/>
      <c r="H7" s="226"/>
      <c r="I7" s="226"/>
      <c r="J7" s="226"/>
      <c r="K7" s="226"/>
      <c r="L7" s="226"/>
      <c r="M7" s="226">
        <v>1</v>
      </c>
      <c r="N7" s="226">
        <v>1</v>
      </c>
      <c r="O7" s="216"/>
      <c r="P7" s="216"/>
      <c r="R7" s="218" t="s">
        <v>116</v>
      </c>
      <c r="S7" s="216"/>
      <c r="T7" s="216"/>
      <c r="U7" s="216"/>
      <c r="V7" s="216"/>
      <c r="W7" s="216"/>
      <c r="X7" s="216"/>
      <c r="Y7" s="216"/>
      <c r="Z7" s="216"/>
      <c r="AA7" s="216"/>
      <c r="AB7" s="216"/>
      <c r="AC7" s="216">
        <v>1</v>
      </c>
      <c r="AD7" s="216"/>
      <c r="AE7" s="216">
        <v>1</v>
      </c>
    </row>
    <row r="8" spans="1:31">
      <c r="A8" s="201" t="s">
        <v>116</v>
      </c>
      <c r="B8" s="226"/>
      <c r="C8" s="226">
        <v>1</v>
      </c>
      <c r="D8" s="226"/>
      <c r="E8" s="226"/>
      <c r="F8" s="226"/>
      <c r="G8" s="226"/>
      <c r="H8" s="226"/>
      <c r="I8" s="226"/>
      <c r="J8" s="226"/>
      <c r="K8" s="226"/>
      <c r="L8" s="226"/>
      <c r="M8" s="226"/>
      <c r="N8" s="226">
        <v>1</v>
      </c>
      <c r="O8" s="216"/>
      <c r="P8" s="216"/>
      <c r="R8" s="218" t="s">
        <v>264</v>
      </c>
      <c r="S8" s="216"/>
      <c r="T8" s="216"/>
      <c r="U8" s="216"/>
      <c r="V8" s="216"/>
      <c r="W8" s="216"/>
      <c r="X8" s="216"/>
      <c r="Y8" s="216"/>
      <c r="Z8" s="216">
        <v>1</v>
      </c>
      <c r="AA8" s="216"/>
      <c r="AB8" s="216"/>
      <c r="AC8" s="216"/>
      <c r="AD8" s="216"/>
      <c r="AE8" s="216">
        <v>1</v>
      </c>
    </row>
    <row r="9" spans="1:31">
      <c r="A9" s="201" t="s">
        <v>121</v>
      </c>
      <c r="B9" s="226"/>
      <c r="C9" s="226"/>
      <c r="D9" s="226">
        <v>1</v>
      </c>
      <c r="E9" s="226">
        <v>1</v>
      </c>
      <c r="F9" s="226">
        <v>1</v>
      </c>
      <c r="G9" s="226"/>
      <c r="H9" s="226"/>
      <c r="I9" s="226"/>
      <c r="J9" s="226"/>
      <c r="K9" s="226"/>
      <c r="L9" s="226"/>
      <c r="M9" s="226">
        <v>1</v>
      </c>
      <c r="N9" s="226">
        <v>4</v>
      </c>
      <c r="O9" s="216"/>
      <c r="P9" s="216"/>
      <c r="R9" s="218" t="s">
        <v>263</v>
      </c>
      <c r="S9" s="216"/>
      <c r="T9" s="216"/>
      <c r="U9" s="216"/>
      <c r="V9" s="216"/>
      <c r="W9" s="216"/>
      <c r="X9" s="216"/>
      <c r="Y9" s="216"/>
      <c r="Z9" s="216"/>
      <c r="AA9" s="216"/>
      <c r="AB9" s="216"/>
      <c r="AC9" s="216">
        <v>1</v>
      </c>
      <c r="AD9" s="216"/>
      <c r="AE9" s="216">
        <v>1</v>
      </c>
    </row>
    <row r="10" spans="1:31">
      <c r="A10" s="201" t="s">
        <v>117</v>
      </c>
      <c r="B10" s="226"/>
      <c r="C10" s="226"/>
      <c r="D10" s="226"/>
      <c r="E10" s="226"/>
      <c r="F10" s="226"/>
      <c r="G10" s="226"/>
      <c r="H10" s="226"/>
      <c r="I10" s="226"/>
      <c r="J10" s="226"/>
      <c r="K10" s="226"/>
      <c r="L10" s="226"/>
      <c r="M10" s="226">
        <v>1</v>
      </c>
      <c r="N10" s="226">
        <v>1</v>
      </c>
      <c r="O10" s="216"/>
      <c r="P10" s="216"/>
      <c r="R10" s="218" t="s">
        <v>158</v>
      </c>
      <c r="S10" s="216"/>
      <c r="T10" s="216"/>
      <c r="U10" s="216"/>
      <c r="V10" s="216"/>
      <c r="W10" s="216"/>
      <c r="X10" s="216"/>
      <c r="Y10" s="216"/>
      <c r="Z10" s="216"/>
      <c r="AA10" s="216"/>
      <c r="AB10" s="216">
        <v>1</v>
      </c>
      <c r="AC10" s="216"/>
      <c r="AD10" s="216"/>
      <c r="AE10" s="216">
        <v>1</v>
      </c>
    </row>
    <row r="11" spans="1:31">
      <c r="A11" s="201" t="s">
        <v>122</v>
      </c>
      <c r="B11" s="226"/>
      <c r="C11" s="226"/>
      <c r="D11" s="226"/>
      <c r="E11" s="226"/>
      <c r="F11" s="226"/>
      <c r="G11" s="226"/>
      <c r="H11" s="226"/>
      <c r="I11" s="226"/>
      <c r="J11" s="226"/>
      <c r="K11" s="226"/>
      <c r="L11" s="226"/>
      <c r="M11" s="226">
        <v>1</v>
      </c>
      <c r="N11" s="226">
        <v>1</v>
      </c>
      <c r="O11" s="216"/>
      <c r="P11" s="216"/>
      <c r="R11" s="218" t="s">
        <v>143</v>
      </c>
      <c r="S11" s="216"/>
      <c r="T11" s="216"/>
      <c r="U11" s="216"/>
      <c r="V11" s="216"/>
      <c r="W11" s="216"/>
      <c r="X11" s="216"/>
      <c r="Y11" s="216"/>
      <c r="Z11" s="216"/>
      <c r="AA11" s="216"/>
      <c r="AB11" s="216">
        <v>1</v>
      </c>
      <c r="AC11" s="216"/>
      <c r="AD11" s="216"/>
      <c r="AE11" s="216">
        <v>1</v>
      </c>
    </row>
    <row r="12" spans="1:31">
      <c r="A12" s="201" t="s">
        <v>118</v>
      </c>
      <c r="B12" s="226"/>
      <c r="C12" s="226">
        <v>1</v>
      </c>
      <c r="D12" s="226"/>
      <c r="E12" s="226"/>
      <c r="F12" s="226"/>
      <c r="G12" s="226"/>
      <c r="H12" s="226"/>
      <c r="I12" s="226"/>
      <c r="J12" s="226"/>
      <c r="K12" s="226"/>
      <c r="L12" s="226"/>
      <c r="M12" s="226"/>
      <c r="N12" s="226">
        <v>1</v>
      </c>
      <c r="O12" s="216"/>
      <c r="P12" s="216"/>
      <c r="R12" s="218" t="s">
        <v>142</v>
      </c>
      <c r="S12" s="216"/>
      <c r="T12" s="216"/>
      <c r="U12" s="216"/>
      <c r="V12" s="216"/>
      <c r="W12" s="216"/>
      <c r="X12" s="216"/>
      <c r="Y12" s="216">
        <v>1</v>
      </c>
      <c r="Z12" s="216"/>
      <c r="AA12" s="216">
        <v>1</v>
      </c>
      <c r="AB12" s="216"/>
      <c r="AC12" s="216"/>
      <c r="AD12" s="216"/>
      <c r="AE12" s="216">
        <v>2</v>
      </c>
    </row>
    <row r="13" spans="1:31">
      <c r="A13" s="201" t="s">
        <v>263</v>
      </c>
      <c r="B13" s="226"/>
      <c r="C13" s="226"/>
      <c r="D13" s="226"/>
      <c r="E13" s="226"/>
      <c r="F13" s="226"/>
      <c r="G13" s="226"/>
      <c r="H13" s="226">
        <v>1</v>
      </c>
      <c r="I13" s="226">
        <v>2</v>
      </c>
      <c r="J13" s="226"/>
      <c r="K13" s="226"/>
      <c r="L13" s="226">
        <v>1</v>
      </c>
      <c r="M13" s="226"/>
      <c r="N13" s="226">
        <v>4</v>
      </c>
      <c r="O13" s="216"/>
      <c r="P13" s="216"/>
      <c r="R13" s="218" t="s">
        <v>218</v>
      </c>
      <c r="S13" s="216"/>
      <c r="T13" s="216"/>
      <c r="U13" s="216"/>
      <c r="V13" s="216"/>
      <c r="W13" s="216"/>
      <c r="X13" s="216"/>
      <c r="Y13" s="216"/>
      <c r="Z13" s="216"/>
      <c r="AA13" s="216">
        <v>2</v>
      </c>
      <c r="AB13" s="216">
        <v>2</v>
      </c>
      <c r="AC13" s="216"/>
      <c r="AD13" s="216">
        <v>1</v>
      </c>
      <c r="AE13" s="216">
        <v>5</v>
      </c>
    </row>
    <row r="14" spans="1:31">
      <c r="A14" s="201" t="s">
        <v>158</v>
      </c>
      <c r="B14" s="226"/>
      <c r="C14" s="226"/>
      <c r="D14" s="226"/>
      <c r="E14" s="226"/>
      <c r="F14" s="226"/>
      <c r="G14" s="226"/>
      <c r="H14" s="226"/>
      <c r="I14" s="226"/>
      <c r="J14" s="226"/>
      <c r="K14" s="226">
        <v>1</v>
      </c>
      <c r="L14" s="226"/>
      <c r="M14" s="226"/>
      <c r="N14" s="226">
        <v>1</v>
      </c>
      <c r="O14" s="216"/>
      <c r="P14" s="216"/>
      <c r="R14" s="218" t="s">
        <v>145</v>
      </c>
      <c r="S14" s="216"/>
      <c r="T14" s="216"/>
      <c r="U14" s="216"/>
      <c r="V14" s="216"/>
      <c r="W14" s="216"/>
      <c r="X14" s="216"/>
      <c r="Y14" s="216"/>
      <c r="Z14" s="216"/>
      <c r="AA14" s="216"/>
      <c r="AB14" s="216"/>
      <c r="AC14" s="216"/>
      <c r="AD14" s="216">
        <v>1</v>
      </c>
      <c r="AE14" s="216">
        <v>1</v>
      </c>
    </row>
    <row r="15" spans="1:31">
      <c r="A15" s="201" t="s">
        <v>147</v>
      </c>
      <c r="B15" s="226"/>
      <c r="C15" s="226"/>
      <c r="D15" s="226"/>
      <c r="E15" s="226"/>
      <c r="F15" s="226"/>
      <c r="G15" s="226"/>
      <c r="H15" s="226"/>
      <c r="I15" s="226"/>
      <c r="J15" s="226"/>
      <c r="K15" s="226">
        <v>1</v>
      </c>
      <c r="L15" s="226"/>
      <c r="M15" s="226"/>
      <c r="N15" s="226">
        <v>1</v>
      </c>
      <c r="O15" s="216"/>
      <c r="P15" s="216"/>
      <c r="R15" s="218" t="s">
        <v>195</v>
      </c>
      <c r="S15" s="216"/>
      <c r="T15" s="216"/>
      <c r="U15" s="216"/>
      <c r="V15" s="216"/>
      <c r="W15" s="216"/>
      <c r="X15" s="216"/>
      <c r="Y15" s="216"/>
      <c r="Z15" s="216"/>
      <c r="AA15" s="216"/>
      <c r="AB15" s="216"/>
      <c r="AC15" s="216"/>
      <c r="AD15" s="216">
        <v>1</v>
      </c>
      <c r="AE15" s="216">
        <v>1</v>
      </c>
    </row>
    <row r="16" spans="1:31">
      <c r="A16" s="201" t="s">
        <v>221</v>
      </c>
      <c r="B16" s="226"/>
      <c r="C16" s="226"/>
      <c r="D16" s="226"/>
      <c r="E16" s="226"/>
      <c r="F16" s="226"/>
      <c r="G16" s="226"/>
      <c r="H16" s="226"/>
      <c r="I16" s="226"/>
      <c r="J16" s="226">
        <v>1</v>
      </c>
      <c r="K16" s="226"/>
      <c r="L16" s="226"/>
      <c r="M16" s="226"/>
      <c r="N16" s="226">
        <v>1</v>
      </c>
      <c r="O16" s="216"/>
      <c r="P16" s="216"/>
      <c r="R16" s="218" t="s">
        <v>140</v>
      </c>
      <c r="S16" s="216"/>
      <c r="T16" s="216"/>
      <c r="U16" s="216">
        <v>2</v>
      </c>
      <c r="V16" s="216"/>
      <c r="W16" s="216"/>
      <c r="X16" s="216"/>
      <c r="Y16" s="216"/>
      <c r="Z16" s="216"/>
      <c r="AA16" s="216">
        <v>1</v>
      </c>
      <c r="AB16" s="216">
        <v>1</v>
      </c>
      <c r="AC16" s="216"/>
      <c r="AD16" s="216"/>
      <c r="AE16" s="216">
        <v>4</v>
      </c>
    </row>
    <row r="17" spans="1:31">
      <c r="A17" s="201" t="s">
        <v>143</v>
      </c>
      <c r="B17" s="226"/>
      <c r="C17" s="226"/>
      <c r="D17" s="226"/>
      <c r="E17" s="226"/>
      <c r="F17" s="226"/>
      <c r="G17" s="226"/>
      <c r="H17" s="226"/>
      <c r="I17" s="226"/>
      <c r="J17" s="226"/>
      <c r="K17" s="226">
        <v>1</v>
      </c>
      <c r="L17" s="226"/>
      <c r="M17" s="226"/>
      <c r="N17" s="226">
        <v>1</v>
      </c>
      <c r="O17" s="216"/>
      <c r="P17" s="216"/>
      <c r="R17" s="218" t="s">
        <v>146</v>
      </c>
      <c r="S17" s="216"/>
      <c r="T17" s="216"/>
      <c r="U17" s="216"/>
      <c r="V17" s="216"/>
      <c r="W17" s="216"/>
      <c r="X17" s="216"/>
      <c r="Y17" s="216"/>
      <c r="Z17" s="216"/>
      <c r="AA17" s="216">
        <v>2</v>
      </c>
      <c r="AB17" s="216">
        <v>1</v>
      </c>
      <c r="AC17" s="216"/>
      <c r="AD17" s="216">
        <v>2</v>
      </c>
      <c r="AE17" s="216">
        <v>5</v>
      </c>
    </row>
    <row r="18" spans="1:31">
      <c r="A18" s="201" t="s">
        <v>142</v>
      </c>
      <c r="B18" s="226"/>
      <c r="C18" s="226"/>
      <c r="D18" s="226"/>
      <c r="E18" s="226"/>
      <c r="F18" s="226"/>
      <c r="G18" s="226"/>
      <c r="H18" s="226"/>
      <c r="I18" s="226"/>
      <c r="J18" s="226">
        <v>3</v>
      </c>
      <c r="K18" s="226">
        <v>1</v>
      </c>
      <c r="L18" s="226"/>
      <c r="M18" s="226"/>
      <c r="N18" s="226">
        <v>4</v>
      </c>
      <c r="O18" s="216"/>
      <c r="P18" s="216"/>
      <c r="R18" s="218" t="s">
        <v>212</v>
      </c>
      <c r="S18" s="216"/>
      <c r="T18" s="216"/>
      <c r="U18" s="216"/>
      <c r="V18" s="216"/>
      <c r="W18" s="216"/>
      <c r="X18" s="216"/>
      <c r="Y18" s="216"/>
      <c r="Z18" s="216"/>
      <c r="AA18" s="216"/>
      <c r="AB18" s="216"/>
      <c r="AC18" s="216"/>
      <c r="AD18" s="216">
        <v>1</v>
      </c>
      <c r="AE18" s="216">
        <v>1</v>
      </c>
    </row>
    <row r="19" spans="1:31">
      <c r="A19" s="201" t="s">
        <v>218</v>
      </c>
      <c r="B19" s="226"/>
      <c r="C19" s="226"/>
      <c r="D19" s="226">
        <v>2</v>
      </c>
      <c r="E19" s="226"/>
      <c r="F19" s="226">
        <v>1</v>
      </c>
      <c r="G19" s="226"/>
      <c r="H19" s="226"/>
      <c r="I19" s="226"/>
      <c r="J19" s="226">
        <v>5</v>
      </c>
      <c r="K19" s="226">
        <v>1</v>
      </c>
      <c r="L19" s="226"/>
      <c r="M19" s="226">
        <v>6</v>
      </c>
      <c r="N19" s="226">
        <v>15</v>
      </c>
      <c r="O19" s="216"/>
      <c r="P19" s="216"/>
      <c r="R19" s="218" t="s">
        <v>271</v>
      </c>
      <c r="S19" s="216"/>
      <c r="T19" s="216"/>
      <c r="U19" s="216"/>
      <c r="V19" s="216"/>
      <c r="W19" s="216"/>
      <c r="X19" s="216"/>
      <c r="Y19" s="216"/>
      <c r="Z19" s="216"/>
      <c r="AA19" s="216"/>
      <c r="AB19" s="216">
        <v>1</v>
      </c>
      <c r="AC19" s="216"/>
      <c r="AD19" s="216"/>
      <c r="AE19" s="216">
        <v>1</v>
      </c>
    </row>
    <row r="20" spans="1:31">
      <c r="A20" s="201" t="s">
        <v>145</v>
      </c>
      <c r="B20" s="226"/>
      <c r="C20" s="226"/>
      <c r="D20" s="226">
        <v>1</v>
      </c>
      <c r="E20" s="226"/>
      <c r="F20" s="226"/>
      <c r="G20" s="226"/>
      <c r="H20" s="226"/>
      <c r="I20" s="226"/>
      <c r="J20" s="226"/>
      <c r="K20" s="226"/>
      <c r="L20" s="226"/>
      <c r="M20" s="226">
        <v>1</v>
      </c>
      <c r="N20" s="226">
        <v>2</v>
      </c>
      <c r="O20" s="216"/>
      <c r="P20" s="216"/>
      <c r="R20" s="218" t="s">
        <v>207</v>
      </c>
      <c r="S20" s="216"/>
      <c r="T20" s="216"/>
      <c r="U20" s="216">
        <v>3</v>
      </c>
      <c r="V20" s="216"/>
      <c r="W20" s="216"/>
      <c r="X20" s="216"/>
      <c r="Y20" s="216"/>
      <c r="Z20" s="216"/>
      <c r="AA20" s="216">
        <v>6</v>
      </c>
      <c r="AB20" s="216"/>
      <c r="AC20" s="216"/>
      <c r="AD20" s="216">
        <v>4</v>
      </c>
      <c r="AE20" s="216">
        <v>13</v>
      </c>
    </row>
    <row r="21" spans="1:31">
      <c r="A21" s="201" t="s">
        <v>219</v>
      </c>
      <c r="B21" s="226"/>
      <c r="C21" s="226"/>
      <c r="D21" s="226"/>
      <c r="E21" s="226"/>
      <c r="F21" s="226"/>
      <c r="G21" s="226"/>
      <c r="H21" s="226"/>
      <c r="I21" s="226">
        <v>1</v>
      </c>
      <c r="J21" s="226"/>
      <c r="K21" s="226">
        <v>1</v>
      </c>
      <c r="L21" s="226"/>
      <c r="M21" s="226"/>
      <c r="N21" s="226">
        <v>2</v>
      </c>
      <c r="O21" s="216"/>
      <c r="P21" s="216"/>
      <c r="R21" s="218" t="s">
        <v>208</v>
      </c>
      <c r="S21" s="216"/>
      <c r="T21" s="216"/>
      <c r="U21" s="216"/>
      <c r="V21" s="216"/>
      <c r="W21" s="216"/>
      <c r="X21" s="216"/>
      <c r="Y21" s="216"/>
      <c r="Z21" s="216"/>
      <c r="AA21" s="216">
        <v>4</v>
      </c>
      <c r="AB21" s="216">
        <v>1</v>
      </c>
      <c r="AC21" s="216">
        <v>1</v>
      </c>
      <c r="AD21" s="216">
        <v>3</v>
      </c>
      <c r="AE21" s="216">
        <v>9</v>
      </c>
    </row>
    <row r="22" spans="1:31">
      <c r="A22" s="201" t="s">
        <v>195</v>
      </c>
      <c r="B22" s="226"/>
      <c r="C22" s="226"/>
      <c r="D22" s="226"/>
      <c r="E22" s="226"/>
      <c r="F22" s="226"/>
      <c r="G22" s="226"/>
      <c r="H22" s="226"/>
      <c r="I22" s="226"/>
      <c r="J22" s="226">
        <v>1</v>
      </c>
      <c r="K22" s="226"/>
      <c r="L22" s="226"/>
      <c r="M22" s="226">
        <v>2</v>
      </c>
      <c r="N22" s="226">
        <v>3</v>
      </c>
      <c r="O22" s="216"/>
      <c r="P22" s="216"/>
      <c r="R22" s="218" t="s">
        <v>166</v>
      </c>
      <c r="S22" s="216"/>
      <c r="T22" s="216"/>
      <c r="U22" s="216"/>
      <c r="V22" s="216"/>
      <c r="W22" s="216"/>
      <c r="X22" s="216">
        <v>1</v>
      </c>
      <c r="Y22" s="216"/>
      <c r="Z22" s="216"/>
      <c r="AA22" s="216">
        <v>2</v>
      </c>
      <c r="AB22" s="216">
        <v>3</v>
      </c>
      <c r="AC22" s="216"/>
      <c r="AD22" s="216"/>
      <c r="AE22" s="216">
        <v>6</v>
      </c>
    </row>
    <row r="23" spans="1:31">
      <c r="A23" s="201" t="s">
        <v>140</v>
      </c>
      <c r="B23" s="226"/>
      <c r="C23" s="226"/>
      <c r="D23" s="226"/>
      <c r="E23" s="226"/>
      <c r="F23" s="226"/>
      <c r="G23" s="226"/>
      <c r="H23" s="226"/>
      <c r="I23" s="226"/>
      <c r="J23" s="226">
        <v>3</v>
      </c>
      <c r="K23" s="226">
        <v>3</v>
      </c>
      <c r="L23" s="226">
        <v>1</v>
      </c>
      <c r="M23" s="226"/>
      <c r="N23" s="226">
        <v>7</v>
      </c>
      <c r="O23" s="216"/>
      <c r="P23" s="216"/>
      <c r="R23" s="218" t="s">
        <v>137</v>
      </c>
      <c r="S23" s="216"/>
      <c r="T23" s="216"/>
      <c r="U23" s="216"/>
      <c r="V23" s="216"/>
      <c r="W23" s="216"/>
      <c r="X23" s="216"/>
      <c r="Y23" s="216"/>
      <c r="Z23" s="216"/>
      <c r="AA23" s="216"/>
      <c r="AB23" s="216">
        <v>1</v>
      </c>
      <c r="AC23" s="216"/>
      <c r="AD23" s="216"/>
      <c r="AE23" s="216">
        <v>1</v>
      </c>
    </row>
    <row r="24" spans="1:31">
      <c r="A24" s="201" t="s">
        <v>202</v>
      </c>
      <c r="B24" s="226"/>
      <c r="C24" s="226"/>
      <c r="D24" s="226"/>
      <c r="E24" s="226"/>
      <c r="F24" s="226"/>
      <c r="G24" s="226"/>
      <c r="H24" s="226"/>
      <c r="I24" s="226">
        <v>1</v>
      </c>
      <c r="J24" s="226"/>
      <c r="K24" s="226"/>
      <c r="L24" s="226"/>
      <c r="M24" s="226"/>
      <c r="N24" s="226">
        <v>1</v>
      </c>
      <c r="O24" s="216"/>
      <c r="P24" s="216"/>
      <c r="R24" s="218" t="s">
        <v>225</v>
      </c>
      <c r="S24" s="216"/>
      <c r="T24" s="216"/>
      <c r="U24" s="216"/>
      <c r="V24" s="216"/>
      <c r="W24" s="216"/>
      <c r="X24" s="216"/>
      <c r="Y24" s="216"/>
      <c r="Z24" s="216"/>
      <c r="AA24" s="216">
        <v>1</v>
      </c>
      <c r="AB24" s="216">
        <v>1</v>
      </c>
      <c r="AC24" s="216"/>
      <c r="AD24" s="216"/>
      <c r="AE24" s="216">
        <v>2</v>
      </c>
    </row>
    <row r="25" spans="1:31">
      <c r="A25" s="201" t="s">
        <v>146</v>
      </c>
      <c r="B25" s="226"/>
      <c r="C25" s="226"/>
      <c r="D25" s="226">
        <v>2</v>
      </c>
      <c r="E25" s="226">
        <v>1</v>
      </c>
      <c r="F25" s="226"/>
      <c r="G25" s="226">
        <v>1</v>
      </c>
      <c r="H25" s="226">
        <v>1</v>
      </c>
      <c r="I25" s="226"/>
      <c r="J25" s="226">
        <v>12</v>
      </c>
      <c r="K25" s="226">
        <v>15</v>
      </c>
      <c r="L25" s="226"/>
      <c r="M25" s="226">
        <v>5</v>
      </c>
      <c r="N25" s="226">
        <v>37</v>
      </c>
      <c r="O25" s="216"/>
      <c r="P25" s="216"/>
      <c r="R25" s="218" t="s">
        <v>148</v>
      </c>
      <c r="S25" s="216"/>
      <c r="T25" s="216"/>
      <c r="U25" s="216">
        <v>1</v>
      </c>
      <c r="V25" s="216"/>
      <c r="W25" s="216"/>
      <c r="X25" s="216">
        <v>1</v>
      </c>
      <c r="Y25" s="216"/>
      <c r="Z25" s="216"/>
      <c r="AA25" s="216"/>
      <c r="AB25" s="216">
        <v>5</v>
      </c>
      <c r="AC25" s="216"/>
      <c r="AD25" s="216">
        <v>2</v>
      </c>
      <c r="AE25" s="216">
        <v>9</v>
      </c>
    </row>
    <row r="26" spans="1:31">
      <c r="A26" s="201" t="s">
        <v>220</v>
      </c>
      <c r="B26" s="226"/>
      <c r="C26" s="226">
        <v>1</v>
      </c>
      <c r="D26" s="226">
        <v>2</v>
      </c>
      <c r="E26" s="226">
        <v>1</v>
      </c>
      <c r="F26" s="226"/>
      <c r="G26" s="226"/>
      <c r="H26" s="226"/>
      <c r="I26" s="226"/>
      <c r="J26" s="226">
        <v>3</v>
      </c>
      <c r="K26" s="226">
        <v>1</v>
      </c>
      <c r="L26" s="226"/>
      <c r="M26" s="226"/>
      <c r="N26" s="226">
        <v>8</v>
      </c>
      <c r="O26" s="216"/>
      <c r="P26" s="216"/>
      <c r="R26" s="218" t="s">
        <v>223</v>
      </c>
      <c r="S26" s="216"/>
      <c r="T26" s="216">
        <v>1</v>
      </c>
      <c r="U26" s="216">
        <v>1</v>
      </c>
      <c r="V26" s="216">
        <v>1</v>
      </c>
      <c r="W26" s="216"/>
      <c r="X26" s="216"/>
      <c r="Y26" s="216"/>
      <c r="Z26" s="216"/>
      <c r="AA26" s="216">
        <v>1</v>
      </c>
      <c r="AB26" s="216"/>
      <c r="AC26" s="216"/>
      <c r="AD26" s="216"/>
      <c r="AE26" s="216">
        <v>4</v>
      </c>
    </row>
    <row r="27" spans="1:31">
      <c r="A27" s="201" t="s">
        <v>212</v>
      </c>
      <c r="B27" s="226"/>
      <c r="C27" s="226"/>
      <c r="D27" s="226"/>
      <c r="E27" s="226"/>
      <c r="F27" s="226"/>
      <c r="G27" s="226"/>
      <c r="H27" s="226"/>
      <c r="I27" s="226"/>
      <c r="J27" s="226"/>
      <c r="K27" s="226"/>
      <c r="L27" s="226"/>
      <c r="M27" s="226">
        <v>1</v>
      </c>
      <c r="N27" s="226">
        <v>1</v>
      </c>
      <c r="O27" s="216"/>
      <c r="P27" s="216"/>
      <c r="R27" s="218" t="s">
        <v>378</v>
      </c>
      <c r="S27" s="216"/>
      <c r="T27" s="216"/>
      <c r="U27" s="216"/>
      <c r="V27" s="216"/>
      <c r="W27" s="216"/>
      <c r="X27" s="216"/>
      <c r="Y27" s="216"/>
      <c r="Z27" s="216"/>
      <c r="AA27" s="216"/>
      <c r="AB27" s="216"/>
      <c r="AC27" s="216"/>
      <c r="AD27" s="216"/>
      <c r="AE27" s="216"/>
    </row>
    <row r="28" spans="1:31">
      <c r="A28" s="201" t="s">
        <v>207</v>
      </c>
      <c r="B28" s="226"/>
      <c r="C28" s="226"/>
      <c r="D28" s="226">
        <v>2</v>
      </c>
      <c r="E28" s="226"/>
      <c r="F28" s="226"/>
      <c r="G28" s="226">
        <v>2</v>
      </c>
      <c r="H28" s="226"/>
      <c r="I28" s="226"/>
      <c r="J28" s="226">
        <v>13</v>
      </c>
      <c r="K28" s="226">
        <v>7</v>
      </c>
      <c r="L28" s="226">
        <v>1</v>
      </c>
      <c r="M28" s="226">
        <v>2</v>
      </c>
      <c r="N28" s="226">
        <v>27</v>
      </c>
      <c r="O28" s="216"/>
      <c r="P28" s="216"/>
      <c r="R28" s="218" t="s">
        <v>379</v>
      </c>
      <c r="S28" s="216"/>
      <c r="T28" s="216">
        <v>1</v>
      </c>
      <c r="U28" s="216">
        <v>8</v>
      </c>
      <c r="V28" s="216">
        <v>1</v>
      </c>
      <c r="W28" s="216"/>
      <c r="X28" s="216">
        <v>2</v>
      </c>
      <c r="Y28" s="216">
        <v>2</v>
      </c>
      <c r="Z28" s="216">
        <v>1</v>
      </c>
      <c r="AA28" s="216">
        <v>21</v>
      </c>
      <c r="AB28" s="216">
        <v>19</v>
      </c>
      <c r="AC28" s="216">
        <v>3</v>
      </c>
      <c r="AD28" s="216">
        <v>15</v>
      </c>
      <c r="AE28" s="216">
        <v>73</v>
      </c>
    </row>
    <row r="29" spans="1:31">
      <c r="A29" s="201" t="s">
        <v>208</v>
      </c>
      <c r="B29" s="226"/>
      <c r="C29" s="226"/>
      <c r="D29" s="226">
        <v>2</v>
      </c>
      <c r="E29" s="226"/>
      <c r="F29" s="226"/>
      <c r="G29" s="226"/>
      <c r="H29" s="226"/>
      <c r="I29" s="226"/>
      <c r="J29" s="226">
        <v>4</v>
      </c>
      <c r="K29" s="226">
        <v>4</v>
      </c>
      <c r="L29" s="226"/>
      <c r="M29" s="226">
        <v>2</v>
      </c>
      <c r="N29" s="226">
        <v>12</v>
      </c>
      <c r="O29" s="216"/>
      <c r="P29" s="216"/>
    </row>
    <row r="30" spans="1:31">
      <c r="A30" s="201" t="s">
        <v>166</v>
      </c>
      <c r="B30" s="226"/>
      <c r="C30" s="226"/>
      <c r="D30" s="226"/>
      <c r="E30" s="226"/>
      <c r="F30" s="226"/>
      <c r="G30" s="226"/>
      <c r="H30" s="226"/>
      <c r="I30" s="226"/>
      <c r="J30" s="226">
        <v>2</v>
      </c>
      <c r="K30" s="226">
        <v>1</v>
      </c>
      <c r="L30" s="226"/>
      <c r="M30" s="226">
        <v>1</v>
      </c>
      <c r="N30" s="226">
        <v>4</v>
      </c>
      <c r="O30" s="216"/>
      <c r="P30" s="216"/>
    </row>
    <row r="31" spans="1:31">
      <c r="A31" s="201" t="s">
        <v>136</v>
      </c>
      <c r="B31" s="226"/>
      <c r="C31" s="226"/>
      <c r="D31" s="226"/>
      <c r="E31" s="226"/>
      <c r="F31" s="226"/>
      <c r="G31" s="226"/>
      <c r="H31" s="226"/>
      <c r="I31" s="226"/>
      <c r="J31" s="226"/>
      <c r="K31" s="226"/>
      <c r="L31" s="226">
        <v>1</v>
      </c>
      <c r="M31" s="226"/>
      <c r="N31" s="226">
        <v>1</v>
      </c>
      <c r="O31" s="216"/>
      <c r="P31" s="216"/>
    </row>
    <row r="32" spans="1:31">
      <c r="A32" s="201" t="s">
        <v>137</v>
      </c>
      <c r="B32" s="226"/>
      <c r="C32" s="226"/>
      <c r="D32" s="226"/>
      <c r="E32" s="226"/>
      <c r="F32" s="226"/>
      <c r="G32" s="226">
        <v>1</v>
      </c>
      <c r="H32" s="226"/>
      <c r="I32" s="226"/>
      <c r="J32" s="226">
        <v>1</v>
      </c>
      <c r="K32" s="226">
        <v>1</v>
      </c>
      <c r="L32" s="226"/>
      <c r="M32" s="226">
        <v>1</v>
      </c>
      <c r="N32" s="226">
        <v>4</v>
      </c>
      <c r="O32" s="216"/>
      <c r="P32" s="216"/>
    </row>
    <row r="33" spans="1:31">
      <c r="A33" s="201" t="s">
        <v>133</v>
      </c>
      <c r="B33" s="226"/>
      <c r="C33" s="226"/>
      <c r="D33" s="226">
        <v>1</v>
      </c>
      <c r="E33" s="226"/>
      <c r="F33" s="226"/>
      <c r="G33" s="226"/>
      <c r="H33" s="226"/>
      <c r="I33" s="226"/>
      <c r="J33" s="226"/>
      <c r="K33" s="226"/>
      <c r="L33" s="226"/>
      <c r="M33" s="226"/>
      <c r="N33" s="226">
        <v>1</v>
      </c>
      <c r="O33" s="216"/>
      <c r="P33" s="216"/>
    </row>
    <row r="34" spans="1:31">
      <c r="A34" s="201" t="s">
        <v>129</v>
      </c>
      <c r="B34" s="226"/>
      <c r="C34" s="226"/>
      <c r="D34" s="226"/>
      <c r="E34" s="226"/>
      <c r="F34" s="226"/>
      <c r="G34" s="226"/>
      <c r="H34" s="226"/>
      <c r="I34" s="226"/>
      <c r="J34" s="226"/>
      <c r="K34" s="226"/>
      <c r="L34" s="226"/>
      <c r="M34" s="226">
        <v>1</v>
      </c>
      <c r="N34" s="226">
        <v>1</v>
      </c>
      <c r="O34" s="216"/>
      <c r="P34" s="216"/>
    </row>
    <row r="35" spans="1:31">
      <c r="A35" s="201" t="s">
        <v>139</v>
      </c>
      <c r="B35" s="226"/>
      <c r="C35" s="226"/>
      <c r="D35" s="226"/>
      <c r="E35" s="226"/>
      <c r="F35" s="226"/>
      <c r="G35" s="226"/>
      <c r="H35" s="226"/>
      <c r="I35" s="226"/>
      <c r="J35" s="226"/>
      <c r="K35" s="226"/>
      <c r="L35" s="226">
        <v>1</v>
      </c>
      <c r="M35" s="226"/>
      <c r="N35" s="226">
        <v>1</v>
      </c>
      <c r="O35" s="216"/>
      <c r="P35" s="216"/>
    </row>
    <row r="36" spans="1:31">
      <c r="A36" s="201" t="s">
        <v>225</v>
      </c>
      <c r="B36" s="226"/>
      <c r="C36" s="226"/>
      <c r="D36" s="226">
        <v>1</v>
      </c>
      <c r="E36" s="226"/>
      <c r="F36" s="226"/>
      <c r="G36" s="226"/>
      <c r="H36" s="226"/>
      <c r="I36" s="226"/>
      <c r="J36" s="226"/>
      <c r="K36" s="226">
        <v>1</v>
      </c>
      <c r="L36" s="226"/>
      <c r="M36" s="226"/>
      <c r="N36" s="226">
        <v>2</v>
      </c>
      <c r="O36" s="216"/>
      <c r="P36" s="216"/>
    </row>
    <row r="37" spans="1:31">
      <c r="A37" s="201" t="s">
        <v>148</v>
      </c>
      <c r="B37" s="226"/>
      <c r="C37" s="226"/>
      <c r="D37" s="226">
        <v>1</v>
      </c>
      <c r="E37" s="226"/>
      <c r="F37" s="226"/>
      <c r="G37" s="226"/>
      <c r="H37" s="226"/>
      <c r="I37" s="226"/>
      <c r="J37" s="226"/>
      <c r="K37" s="226"/>
      <c r="L37" s="226"/>
      <c r="M37" s="226"/>
      <c r="N37" s="226">
        <v>1</v>
      </c>
      <c r="O37" s="216"/>
      <c r="P37" s="216"/>
    </row>
    <row r="38" spans="1:31">
      <c r="A38" s="201" t="s">
        <v>378</v>
      </c>
      <c r="B38" s="226"/>
      <c r="C38" s="226"/>
      <c r="D38" s="226"/>
      <c r="E38" s="226"/>
      <c r="F38" s="226"/>
      <c r="G38" s="226"/>
      <c r="H38" s="226"/>
      <c r="I38" s="226"/>
      <c r="J38" s="226"/>
      <c r="K38" s="226"/>
      <c r="L38" s="226"/>
      <c r="M38" s="226"/>
      <c r="N38" s="226"/>
      <c r="O38" s="216"/>
      <c r="P38" s="216"/>
    </row>
    <row r="39" spans="1:31">
      <c r="A39" s="218" t="s">
        <v>379</v>
      </c>
      <c r="B39" s="226"/>
      <c r="C39" s="226">
        <v>3</v>
      </c>
      <c r="D39" s="226">
        <v>15</v>
      </c>
      <c r="E39" s="226">
        <v>3</v>
      </c>
      <c r="F39" s="226">
        <v>2</v>
      </c>
      <c r="G39" s="226">
        <v>4</v>
      </c>
      <c r="H39" s="226">
        <v>2</v>
      </c>
      <c r="I39" s="226">
        <v>4</v>
      </c>
      <c r="J39" s="226">
        <v>50</v>
      </c>
      <c r="K39" s="226">
        <v>39</v>
      </c>
      <c r="L39" s="226">
        <v>5</v>
      </c>
      <c r="M39" s="226">
        <v>27</v>
      </c>
      <c r="N39" s="226">
        <v>154</v>
      </c>
      <c r="O39" s="216"/>
      <c r="P39" s="216"/>
    </row>
    <row r="44" spans="1:31">
      <c r="A44" s="217" t="s">
        <v>420</v>
      </c>
      <c r="B44" s="217" t="s">
        <v>380</v>
      </c>
      <c r="R44" s="217" t="s">
        <v>413</v>
      </c>
      <c r="S44" s="217" t="s">
        <v>380</v>
      </c>
    </row>
    <row r="45" spans="1:31">
      <c r="A45" s="217" t="s">
        <v>377</v>
      </c>
      <c r="B45" t="s">
        <v>378</v>
      </c>
      <c r="C45" t="s">
        <v>381</v>
      </c>
      <c r="D45" t="s">
        <v>382</v>
      </c>
      <c r="E45" t="s">
        <v>383</v>
      </c>
      <c r="F45" t="s">
        <v>384</v>
      </c>
      <c r="G45" t="s">
        <v>385</v>
      </c>
      <c r="H45" t="s">
        <v>386</v>
      </c>
      <c r="I45" t="s">
        <v>387</v>
      </c>
      <c r="J45" t="s">
        <v>388</v>
      </c>
      <c r="K45" t="s">
        <v>389</v>
      </c>
      <c r="L45" t="s">
        <v>12</v>
      </c>
      <c r="M45" t="s">
        <v>13</v>
      </c>
      <c r="N45" t="s">
        <v>379</v>
      </c>
      <c r="R45" s="217" t="s">
        <v>377</v>
      </c>
      <c r="S45" t="s">
        <v>378</v>
      </c>
      <c r="T45" t="s">
        <v>381</v>
      </c>
      <c r="U45" t="s">
        <v>382</v>
      </c>
      <c r="V45" t="s">
        <v>383</v>
      </c>
      <c r="W45" t="s">
        <v>384</v>
      </c>
      <c r="X45" t="s">
        <v>385</v>
      </c>
      <c r="Y45" t="s">
        <v>386</v>
      </c>
      <c r="Z45" t="s">
        <v>387</v>
      </c>
      <c r="AA45" t="s">
        <v>388</v>
      </c>
      <c r="AB45" t="s">
        <v>389</v>
      </c>
      <c r="AC45" t="s">
        <v>12</v>
      </c>
      <c r="AD45" t="s">
        <v>13</v>
      </c>
      <c r="AE45" t="s">
        <v>379</v>
      </c>
    </row>
    <row r="46" spans="1:31">
      <c r="A46" s="218" t="s">
        <v>267</v>
      </c>
      <c r="B46" s="216"/>
      <c r="C46" s="216"/>
      <c r="D46" s="216"/>
      <c r="E46" s="216"/>
      <c r="F46" s="216"/>
      <c r="G46" s="216"/>
      <c r="H46" s="216"/>
      <c r="I46" s="216"/>
      <c r="J46" s="216"/>
      <c r="K46" s="216"/>
      <c r="L46" s="216"/>
      <c r="M46" s="216">
        <v>1</v>
      </c>
      <c r="N46" s="216">
        <v>1</v>
      </c>
      <c r="O46" s="216"/>
      <c r="P46" s="216"/>
      <c r="R46" s="218" t="s">
        <v>267</v>
      </c>
      <c r="S46" s="216"/>
      <c r="T46" s="216"/>
      <c r="U46" s="216"/>
      <c r="V46" s="216"/>
      <c r="W46" s="216"/>
      <c r="X46" s="216"/>
      <c r="Y46" s="216"/>
      <c r="Z46" s="216"/>
      <c r="AA46" s="216"/>
      <c r="AB46" s="216"/>
      <c r="AC46" s="216"/>
      <c r="AD46" s="216">
        <v>1</v>
      </c>
      <c r="AE46" s="216">
        <v>1</v>
      </c>
    </row>
    <row r="47" spans="1:31">
      <c r="A47" s="218" t="s">
        <v>112</v>
      </c>
      <c r="B47" s="216"/>
      <c r="C47" s="216"/>
      <c r="D47" s="216">
        <v>1</v>
      </c>
      <c r="E47" s="216"/>
      <c r="F47" s="216"/>
      <c r="G47" s="216"/>
      <c r="H47" s="216"/>
      <c r="I47" s="216"/>
      <c r="J47" s="216"/>
      <c r="K47" s="216"/>
      <c r="L47" s="216"/>
      <c r="M47" s="216"/>
      <c r="N47" s="216">
        <v>1</v>
      </c>
      <c r="O47" s="216"/>
      <c r="P47" s="216"/>
      <c r="R47" s="218" t="s">
        <v>112</v>
      </c>
      <c r="S47" s="216"/>
      <c r="T47" s="216"/>
      <c r="U47" s="216">
        <v>1</v>
      </c>
      <c r="V47" s="216"/>
      <c r="W47" s="216"/>
      <c r="X47" s="216"/>
      <c r="Y47" s="216"/>
      <c r="Z47" s="216"/>
      <c r="AA47" s="216"/>
      <c r="AB47" s="216"/>
      <c r="AC47" s="216"/>
      <c r="AD47" s="216"/>
      <c r="AE47" s="216">
        <v>1</v>
      </c>
    </row>
    <row r="48" spans="1:31">
      <c r="A48" s="218" t="s">
        <v>142</v>
      </c>
      <c r="B48" s="216"/>
      <c r="C48" s="216"/>
      <c r="D48" s="216"/>
      <c r="E48" s="216"/>
      <c r="F48" s="216"/>
      <c r="G48" s="216"/>
      <c r="H48" s="216">
        <v>1</v>
      </c>
      <c r="I48" s="216"/>
      <c r="J48" s="216">
        <v>2</v>
      </c>
      <c r="K48" s="216"/>
      <c r="L48" s="216"/>
      <c r="M48" s="216"/>
      <c r="N48" s="216">
        <v>3</v>
      </c>
      <c r="O48" s="216"/>
      <c r="P48" s="216"/>
      <c r="R48" s="218" t="s">
        <v>142</v>
      </c>
      <c r="S48" s="216"/>
      <c r="T48" s="216"/>
      <c r="U48" s="216"/>
      <c r="V48" s="216"/>
      <c r="W48" s="216"/>
      <c r="X48" s="216"/>
      <c r="Y48" s="216">
        <v>1</v>
      </c>
      <c r="Z48" s="216"/>
      <c r="AA48" s="216">
        <v>1</v>
      </c>
      <c r="AB48" s="216"/>
      <c r="AC48" s="216"/>
      <c r="AD48" s="216"/>
      <c r="AE48" s="216">
        <v>2</v>
      </c>
    </row>
    <row r="49" spans="1:31">
      <c r="A49" s="218" t="s">
        <v>140</v>
      </c>
      <c r="B49" s="216"/>
      <c r="C49" s="216"/>
      <c r="D49" s="216">
        <v>1</v>
      </c>
      <c r="E49" s="216"/>
      <c r="F49" s="216"/>
      <c r="G49" s="216"/>
      <c r="H49" s="216"/>
      <c r="I49" s="216"/>
      <c r="J49" s="216"/>
      <c r="K49" s="216">
        <v>1</v>
      </c>
      <c r="L49" s="216"/>
      <c r="M49" s="216"/>
      <c r="N49" s="216">
        <v>2</v>
      </c>
      <c r="O49" s="216"/>
      <c r="P49" s="216"/>
      <c r="R49" s="218" t="s">
        <v>218</v>
      </c>
      <c r="S49" s="216"/>
      <c r="T49" s="216"/>
      <c r="U49" s="216"/>
      <c r="V49" s="216"/>
      <c r="W49" s="216"/>
      <c r="X49" s="216"/>
      <c r="Y49" s="216"/>
      <c r="Z49" s="216"/>
      <c r="AA49" s="216"/>
      <c r="AB49" s="216">
        <v>1</v>
      </c>
      <c r="AC49" s="216"/>
      <c r="AD49" s="216"/>
      <c r="AE49" s="216">
        <v>1</v>
      </c>
    </row>
    <row r="50" spans="1:31">
      <c r="A50" s="218" t="s">
        <v>146</v>
      </c>
      <c r="B50" s="216"/>
      <c r="C50" s="216"/>
      <c r="D50" s="216"/>
      <c r="E50" s="216"/>
      <c r="F50" s="216"/>
      <c r="G50" s="216"/>
      <c r="H50" s="216"/>
      <c r="I50" s="216"/>
      <c r="J50" s="216"/>
      <c r="K50" s="216"/>
      <c r="L50" s="216"/>
      <c r="M50" s="216">
        <v>1</v>
      </c>
      <c r="N50" s="216">
        <v>1</v>
      </c>
      <c r="O50" s="216"/>
      <c r="P50" s="216"/>
      <c r="R50" s="218" t="s">
        <v>208</v>
      </c>
      <c r="S50" s="216"/>
      <c r="T50" s="216"/>
      <c r="U50" s="216"/>
      <c r="V50" s="216"/>
      <c r="W50" s="216"/>
      <c r="X50" s="216"/>
      <c r="Y50" s="216"/>
      <c r="Z50" s="216"/>
      <c r="AA50" s="216">
        <v>2</v>
      </c>
      <c r="AB50" s="216"/>
      <c r="AC50" s="216"/>
      <c r="AD50" s="216">
        <v>3</v>
      </c>
      <c r="AE50" s="216">
        <v>5</v>
      </c>
    </row>
    <row r="51" spans="1:31">
      <c r="A51" s="218" t="s">
        <v>271</v>
      </c>
      <c r="B51" s="216"/>
      <c r="C51" s="216"/>
      <c r="D51" s="216"/>
      <c r="E51" s="216"/>
      <c r="F51" s="216"/>
      <c r="G51" s="216"/>
      <c r="H51" s="216"/>
      <c r="I51" s="216"/>
      <c r="J51" s="216"/>
      <c r="K51" s="216">
        <v>1</v>
      </c>
      <c r="L51" s="216"/>
      <c r="M51" s="216"/>
      <c r="N51" s="216">
        <v>1</v>
      </c>
      <c r="O51" s="216"/>
      <c r="P51" s="216"/>
      <c r="R51" s="218" t="s">
        <v>166</v>
      </c>
      <c r="S51" s="216"/>
      <c r="T51" s="216"/>
      <c r="U51" s="216">
        <v>1</v>
      </c>
      <c r="V51" s="216"/>
      <c r="W51" s="216"/>
      <c r="X51" s="216"/>
      <c r="Y51" s="216"/>
      <c r="Z51" s="216"/>
      <c r="AA51" s="216"/>
      <c r="AB51" s="216"/>
      <c r="AC51" s="216"/>
      <c r="AD51" s="216"/>
      <c r="AE51" s="216">
        <v>1</v>
      </c>
    </row>
    <row r="52" spans="1:31">
      <c r="A52" s="218" t="s">
        <v>207</v>
      </c>
      <c r="B52" s="216"/>
      <c r="C52" s="216"/>
      <c r="D52" s="216">
        <v>1</v>
      </c>
      <c r="E52" s="216"/>
      <c r="F52" s="216"/>
      <c r="G52" s="216"/>
      <c r="H52" s="216"/>
      <c r="I52" s="216"/>
      <c r="J52" s="216">
        <v>3</v>
      </c>
      <c r="K52" s="216"/>
      <c r="L52" s="216"/>
      <c r="M52" s="216">
        <v>2</v>
      </c>
      <c r="N52" s="216">
        <v>6</v>
      </c>
      <c r="O52" s="216"/>
      <c r="P52" s="216"/>
      <c r="R52" s="218" t="s">
        <v>209</v>
      </c>
      <c r="S52" s="216"/>
      <c r="T52" s="216"/>
      <c r="U52" s="216"/>
      <c r="V52" s="216"/>
      <c r="W52" s="216"/>
      <c r="X52" s="216"/>
      <c r="Y52" s="216"/>
      <c r="Z52" s="216">
        <v>1</v>
      </c>
      <c r="AA52" s="216"/>
      <c r="AB52" s="216"/>
      <c r="AC52" s="216"/>
      <c r="AD52" s="216"/>
      <c r="AE52" s="216">
        <v>1</v>
      </c>
    </row>
    <row r="53" spans="1:31">
      <c r="A53" s="218" t="s">
        <v>208</v>
      </c>
      <c r="B53" s="216"/>
      <c r="C53" s="216"/>
      <c r="D53" s="216"/>
      <c r="E53" s="216"/>
      <c r="F53" s="216"/>
      <c r="G53" s="216"/>
      <c r="H53" s="216"/>
      <c r="I53" s="216"/>
      <c r="J53" s="216"/>
      <c r="K53" s="216"/>
      <c r="L53" s="216"/>
      <c r="M53" s="216">
        <v>3</v>
      </c>
      <c r="N53" s="216">
        <v>3</v>
      </c>
      <c r="O53" s="216"/>
      <c r="P53" s="216"/>
      <c r="R53" s="218" t="s">
        <v>203</v>
      </c>
      <c r="S53" s="216"/>
      <c r="T53" s="216"/>
      <c r="U53" s="216"/>
      <c r="V53" s="216"/>
      <c r="W53" s="216"/>
      <c r="X53" s="216"/>
      <c r="Y53" s="216"/>
      <c r="Z53" s="216"/>
      <c r="AA53" s="216"/>
      <c r="AB53" s="216">
        <v>1</v>
      </c>
      <c r="AC53" s="216"/>
      <c r="AD53" s="216"/>
      <c r="AE53" s="216">
        <v>1</v>
      </c>
    </row>
    <row r="54" spans="1:31">
      <c r="A54" s="218" t="s">
        <v>166</v>
      </c>
      <c r="B54" s="216"/>
      <c r="C54" s="216"/>
      <c r="D54" s="216"/>
      <c r="E54" s="216"/>
      <c r="F54" s="216"/>
      <c r="G54" s="216"/>
      <c r="H54" s="216"/>
      <c r="I54" s="216"/>
      <c r="J54" s="216">
        <v>1</v>
      </c>
      <c r="K54" s="216"/>
      <c r="L54" s="216"/>
      <c r="M54" s="216"/>
      <c r="N54" s="216">
        <v>1</v>
      </c>
      <c r="O54" s="216"/>
      <c r="P54" s="216"/>
      <c r="R54" s="218" t="s">
        <v>225</v>
      </c>
      <c r="S54" s="216"/>
      <c r="T54" s="216"/>
      <c r="U54" s="216"/>
      <c r="V54" s="216"/>
      <c r="W54" s="216"/>
      <c r="X54" s="216"/>
      <c r="Y54" s="216"/>
      <c r="Z54" s="216"/>
      <c r="AA54" s="216">
        <v>1</v>
      </c>
      <c r="AB54" s="216"/>
      <c r="AC54" s="216"/>
      <c r="AD54" s="216">
        <v>1</v>
      </c>
      <c r="AE54" s="216">
        <v>2</v>
      </c>
    </row>
    <row r="55" spans="1:31">
      <c r="A55" s="218" t="s">
        <v>209</v>
      </c>
      <c r="B55" s="216"/>
      <c r="C55" s="216"/>
      <c r="D55" s="216"/>
      <c r="E55" s="216"/>
      <c r="F55" s="216"/>
      <c r="G55" s="216"/>
      <c r="H55" s="216"/>
      <c r="I55" s="216">
        <v>1</v>
      </c>
      <c r="J55" s="216"/>
      <c r="K55" s="216"/>
      <c r="L55" s="216"/>
      <c r="M55" s="216"/>
      <c r="N55" s="216">
        <v>1</v>
      </c>
      <c r="O55" s="216"/>
      <c r="P55" s="216"/>
      <c r="R55" s="218" t="s">
        <v>155</v>
      </c>
      <c r="S55" s="216"/>
      <c r="T55" s="216"/>
      <c r="U55" s="216"/>
      <c r="V55" s="216"/>
      <c r="W55" s="216"/>
      <c r="X55" s="216"/>
      <c r="Y55" s="216"/>
      <c r="Z55" s="216"/>
      <c r="AA55" s="216"/>
      <c r="AB55" s="216"/>
      <c r="AC55" s="216"/>
      <c r="AD55" s="216">
        <v>1</v>
      </c>
      <c r="AE55" s="216">
        <v>1</v>
      </c>
    </row>
    <row r="56" spans="1:31">
      <c r="A56" s="218" t="s">
        <v>203</v>
      </c>
      <c r="B56" s="216"/>
      <c r="C56" s="216"/>
      <c r="D56" s="216"/>
      <c r="E56" s="216"/>
      <c r="F56" s="216"/>
      <c r="G56" s="216"/>
      <c r="H56" s="216"/>
      <c r="I56" s="216"/>
      <c r="J56" s="216"/>
      <c r="K56" s="216">
        <v>1</v>
      </c>
      <c r="L56" s="216"/>
      <c r="M56" s="216"/>
      <c r="N56" s="216">
        <v>1</v>
      </c>
      <c r="O56" s="216"/>
      <c r="P56" s="216"/>
      <c r="R56" s="218" t="s">
        <v>148</v>
      </c>
      <c r="S56" s="216"/>
      <c r="T56" s="216"/>
      <c r="U56" s="216"/>
      <c r="V56" s="216"/>
      <c r="W56" s="216"/>
      <c r="X56" s="216"/>
      <c r="Y56" s="216"/>
      <c r="Z56" s="216"/>
      <c r="AA56" s="216"/>
      <c r="AB56" s="216">
        <v>1</v>
      </c>
      <c r="AC56" s="216"/>
      <c r="AD56" s="216">
        <v>1</v>
      </c>
      <c r="AE56" s="216">
        <v>2</v>
      </c>
    </row>
    <row r="57" spans="1:31">
      <c r="A57" s="218" t="s">
        <v>225</v>
      </c>
      <c r="B57" s="216"/>
      <c r="C57" s="216"/>
      <c r="D57" s="216"/>
      <c r="E57" s="216"/>
      <c r="F57" s="216"/>
      <c r="G57" s="216"/>
      <c r="H57" s="216"/>
      <c r="I57" s="216"/>
      <c r="J57" s="216">
        <v>1</v>
      </c>
      <c r="K57" s="216"/>
      <c r="L57" s="216"/>
      <c r="M57" s="216">
        <v>1</v>
      </c>
      <c r="N57" s="216">
        <v>2</v>
      </c>
      <c r="O57" s="216"/>
      <c r="P57" s="216"/>
      <c r="R57" s="218" t="s">
        <v>378</v>
      </c>
      <c r="S57" s="216"/>
      <c r="T57" s="216"/>
      <c r="U57" s="216"/>
      <c r="V57" s="216"/>
      <c r="W57" s="216"/>
      <c r="X57" s="216"/>
      <c r="Y57" s="216"/>
      <c r="Z57" s="216"/>
      <c r="AA57" s="216"/>
      <c r="AB57" s="216"/>
      <c r="AC57" s="216"/>
      <c r="AD57" s="216"/>
      <c r="AE57" s="216"/>
    </row>
    <row r="58" spans="1:31">
      <c r="A58" s="218" t="s">
        <v>155</v>
      </c>
      <c r="B58" s="216"/>
      <c r="C58" s="216"/>
      <c r="D58" s="216"/>
      <c r="E58" s="216"/>
      <c r="F58" s="216"/>
      <c r="G58" s="216"/>
      <c r="H58" s="216"/>
      <c r="I58" s="216"/>
      <c r="J58" s="216"/>
      <c r="K58" s="216"/>
      <c r="L58" s="216"/>
      <c r="M58" s="216">
        <v>1</v>
      </c>
      <c r="N58" s="216">
        <v>1</v>
      </c>
      <c r="O58" s="216"/>
      <c r="P58" s="216"/>
      <c r="R58" s="218" t="s">
        <v>379</v>
      </c>
      <c r="S58" s="216"/>
      <c r="T58" s="216"/>
      <c r="U58" s="216">
        <v>2</v>
      </c>
      <c r="V58" s="216"/>
      <c r="W58" s="216"/>
      <c r="X58" s="216"/>
      <c r="Y58" s="216">
        <v>1</v>
      </c>
      <c r="Z58" s="216">
        <v>1</v>
      </c>
      <c r="AA58" s="216">
        <v>4</v>
      </c>
      <c r="AB58" s="216">
        <v>3</v>
      </c>
      <c r="AC58" s="216"/>
      <c r="AD58" s="216">
        <v>7</v>
      </c>
      <c r="AE58" s="216">
        <v>18</v>
      </c>
    </row>
    <row r="59" spans="1:31">
      <c r="A59" s="218" t="s">
        <v>148</v>
      </c>
      <c r="B59" s="216"/>
      <c r="C59" s="216"/>
      <c r="D59" s="216"/>
      <c r="E59" s="216"/>
      <c r="F59" s="216"/>
      <c r="G59" s="216"/>
      <c r="H59" s="216"/>
      <c r="I59" s="216"/>
      <c r="J59" s="216">
        <v>1</v>
      </c>
      <c r="K59" s="216">
        <v>1</v>
      </c>
      <c r="L59" s="216"/>
      <c r="M59" s="216">
        <v>2</v>
      </c>
      <c r="N59" s="216">
        <v>4</v>
      </c>
      <c r="O59" s="216"/>
      <c r="P59" s="216"/>
    </row>
    <row r="60" spans="1:31">
      <c r="A60" s="218" t="s">
        <v>378</v>
      </c>
      <c r="B60" s="216"/>
      <c r="C60" s="216"/>
      <c r="D60" s="216"/>
      <c r="E60" s="216"/>
      <c r="F60" s="216"/>
      <c r="G60" s="216"/>
      <c r="H60" s="216"/>
      <c r="I60" s="216"/>
      <c r="J60" s="216"/>
      <c r="K60" s="216"/>
      <c r="L60" s="216"/>
      <c r="M60" s="216"/>
      <c r="N60" s="216"/>
      <c r="O60" s="216"/>
      <c r="P60" s="216"/>
    </row>
    <row r="61" spans="1:31">
      <c r="A61" s="218" t="s">
        <v>379</v>
      </c>
      <c r="B61" s="216"/>
      <c r="C61" s="216"/>
      <c r="D61" s="216">
        <v>3</v>
      </c>
      <c r="E61" s="216"/>
      <c r="F61" s="216"/>
      <c r="G61" s="216"/>
      <c r="H61" s="216">
        <v>1</v>
      </c>
      <c r="I61" s="216">
        <v>1</v>
      </c>
      <c r="J61" s="216">
        <v>8</v>
      </c>
      <c r="K61" s="216">
        <v>4</v>
      </c>
      <c r="L61" s="216"/>
      <c r="M61" s="216">
        <v>11</v>
      </c>
      <c r="N61" s="216">
        <v>28</v>
      </c>
      <c r="O61" s="216"/>
      <c r="P61" s="216"/>
    </row>
    <row r="67" spans="1:31">
      <c r="A67" s="217" t="s">
        <v>414</v>
      </c>
      <c r="B67" s="217" t="s">
        <v>380</v>
      </c>
      <c r="R67" s="217" t="s">
        <v>415</v>
      </c>
      <c r="S67" s="217" t="s">
        <v>380</v>
      </c>
    </row>
    <row r="68" spans="1:31">
      <c r="A68" s="217" t="s">
        <v>377</v>
      </c>
      <c r="B68" t="s">
        <v>378</v>
      </c>
      <c r="C68" t="s">
        <v>381</v>
      </c>
      <c r="D68" t="s">
        <v>382</v>
      </c>
      <c r="E68" t="s">
        <v>383</v>
      </c>
      <c r="F68" t="s">
        <v>384</v>
      </c>
      <c r="G68" t="s">
        <v>385</v>
      </c>
      <c r="H68" t="s">
        <v>386</v>
      </c>
      <c r="I68" t="s">
        <v>387</v>
      </c>
      <c r="J68" t="s">
        <v>388</v>
      </c>
      <c r="K68" t="s">
        <v>389</v>
      </c>
      <c r="L68" t="s">
        <v>12</v>
      </c>
      <c r="M68" t="s">
        <v>13</v>
      </c>
      <c r="N68" t="s">
        <v>379</v>
      </c>
      <c r="R68" s="217" t="s">
        <v>377</v>
      </c>
      <c r="S68" t="s">
        <v>378</v>
      </c>
      <c r="T68" t="s">
        <v>381</v>
      </c>
      <c r="U68" t="s">
        <v>382</v>
      </c>
      <c r="V68" t="s">
        <v>383</v>
      </c>
      <c r="W68" t="s">
        <v>384</v>
      </c>
      <c r="X68" t="s">
        <v>385</v>
      </c>
      <c r="Y68" t="s">
        <v>386</v>
      </c>
      <c r="Z68" t="s">
        <v>387</v>
      </c>
      <c r="AA68" t="s">
        <v>388</v>
      </c>
      <c r="AB68" t="s">
        <v>389</v>
      </c>
      <c r="AC68" t="s">
        <v>12</v>
      </c>
      <c r="AD68" t="s">
        <v>13</v>
      </c>
      <c r="AE68" t="s">
        <v>379</v>
      </c>
    </row>
    <row r="69" spans="1:31">
      <c r="A69" s="218" t="s">
        <v>112</v>
      </c>
      <c r="B69" s="216"/>
      <c r="C69" s="216"/>
      <c r="D69" s="216">
        <v>1</v>
      </c>
      <c r="E69" s="216"/>
      <c r="F69" s="216"/>
      <c r="G69" s="216"/>
      <c r="H69" s="216"/>
      <c r="I69" s="216"/>
      <c r="J69" s="216"/>
      <c r="K69" s="216"/>
      <c r="L69" s="216"/>
      <c r="M69" s="216"/>
      <c r="N69" s="216">
        <v>1</v>
      </c>
      <c r="R69" s="218" t="s">
        <v>112</v>
      </c>
      <c r="S69" s="216"/>
      <c r="T69" s="216"/>
      <c r="U69" s="216">
        <v>1</v>
      </c>
      <c r="V69" s="216"/>
      <c r="W69" s="216"/>
      <c r="X69" s="216"/>
      <c r="Y69" s="216"/>
      <c r="Z69" s="216"/>
      <c r="AA69" s="216"/>
      <c r="AB69" s="216"/>
      <c r="AC69" s="216"/>
      <c r="AD69" s="216"/>
      <c r="AE69" s="216">
        <v>1</v>
      </c>
    </row>
    <row r="70" spans="1:31">
      <c r="A70" s="218" t="s">
        <v>142</v>
      </c>
      <c r="B70" s="216"/>
      <c r="C70" s="216"/>
      <c r="D70" s="216"/>
      <c r="E70" s="216"/>
      <c r="F70" s="216"/>
      <c r="G70" s="216"/>
      <c r="H70" s="216">
        <v>1</v>
      </c>
      <c r="I70" s="216"/>
      <c r="J70" s="216"/>
      <c r="K70" s="216"/>
      <c r="L70" s="216"/>
      <c r="M70" s="216"/>
      <c r="N70" s="216">
        <v>1</v>
      </c>
      <c r="R70" s="218" t="s">
        <v>208</v>
      </c>
      <c r="S70" s="216"/>
      <c r="T70" s="216"/>
      <c r="U70" s="216">
        <v>1</v>
      </c>
      <c r="V70" s="216"/>
      <c r="W70" s="216"/>
      <c r="X70" s="216"/>
      <c r="Y70" s="216"/>
      <c r="Z70" s="216"/>
      <c r="AA70" s="216"/>
      <c r="AB70" s="216"/>
      <c r="AC70" s="216"/>
      <c r="AD70" s="216"/>
      <c r="AE70" s="216">
        <v>1</v>
      </c>
    </row>
    <row r="71" spans="1:31">
      <c r="A71" s="218" t="s">
        <v>146</v>
      </c>
      <c r="B71" s="216"/>
      <c r="C71" s="216"/>
      <c r="D71" s="216"/>
      <c r="E71" s="216"/>
      <c r="F71" s="216"/>
      <c r="G71" s="216"/>
      <c r="H71" s="216"/>
      <c r="I71" s="216"/>
      <c r="J71" s="216">
        <v>1</v>
      </c>
      <c r="K71" s="216"/>
      <c r="L71" s="216"/>
      <c r="M71" s="216"/>
      <c r="N71" s="216">
        <v>1</v>
      </c>
      <c r="R71" s="218" t="s">
        <v>166</v>
      </c>
      <c r="S71" s="216"/>
      <c r="T71" s="216"/>
      <c r="U71" s="216"/>
      <c r="V71" s="216"/>
      <c r="W71" s="216"/>
      <c r="X71" s="216"/>
      <c r="Y71" s="216"/>
      <c r="Z71" s="216"/>
      <c r="AA71" s="216">
        <v>1</v>
      </c>
      <c r="AB71" s="216"/>
      <c r="AC71" s="216"/>
      <c r="AD71" s="216"/>
      <c r="AE71" s="216">
        <v>1</v>
      </c>
    </row>
    <row r="72" spans="1:31">
      <c r="A72" s="218" t="s">
        <v>208</v>
      </c>
      <c r="B72" s="216"/>
      <c r="C72" s="216"/>
      <c r="D72" s="216">
        <v>1</v>
      </c>
      <c r="E72" s="216"/>
      <c r="F72" s="216"/>
      <c r="G72" s="216"/>
      <c r="H72" s="216"/>
      <c r="I72" s="216"/>
      <c r="J72" s="216">
        <v>1</v>
      </c>
      <c r="K72" s="216"/>
      <c r="L72" s="216"/>
      <c r="M72" s="216"/>
      <c r="N72" s="216">
        <v>2</v>
      </c>
      <c r="R72" s="218" t="s">
        <v>203</v>
      </c>
      <c r="S72" s="216"/>
      <c r="T72" s="216"/>
      <c r="U72" s="216"/>
      <c r="V72" s="216"/>
      <c r="W72" s="216"/>
      <c r="X72" s="216"/>
      <c r="Y72" s="216"/>
      <c r="Z72" s="216"/>
      <c r="AA72" s="216"/>
      <c r="AB72" s="216">
        <v>1</v>
      </c>
      <c r="AC72" s="216"/>
      <c r="AD72" s="216"/>
      <c r="AE72" s="216">
        <v>1</v>
      </c>
    </row>
    <row r="73" spans="1:31">
      <c r="A73" s="218" t="s">
        <v>203</v>
      </c>
      <c r="B73" s="216"/>
      <c r="C73" s="216"/>
      <c r="D73" s="216"/>
      <c r="E73" s="216"/>
      <c r="F73" s="216"/>
      <c r="G73" s="216"/>
      <c r="H73" s="216"/>
      <c r="I73" s="216"/>
      <c r="J73" s="216"/>
      <c r="K73" s="216">
        <v>1</v>
      </c>
      <c r="L73" s="216"/>
      <c r="M73" s="216"/>
      <c r="N73" s="216">
        <v>1</v>
      </c>
      <c r="R73" s="218" t="s">
        <v>148</v>
      </c>
      <c r="S73" s="216"/>
      <c r="T73" s="216"/>
      <c r="U73" s="216"/>
      <c r="V73" s="216"/>
      <c r="W73" s="216"/>
      <c r="X73" s="216"/>
      <c r="Y73" s="216"/>
      <c r="Z73" s="216"/>
      <c r="AA73" s="216">
        <v>1</v>
      </c>
      <c r="AB73" s="216"/>
      <c r="AC73" s="216"/>
      <c r="AD73" s="216"/>
      <c r="AE73" s="216">
        <v>1</v>
      </c>
    </row>
    <row r="74" spans="1:31">
      <c r="A74" s="218" t="s">
        <v>378</v>
      </c>
      <c r="B74" s="216"/>
      <c r="C74" s="216"/>
      <c r="D74" s="216"/>
      <c r="E74" s="216"/>
      <c r="F74" s="216"/>
      <c r="G74" s="216"/>
      <c r="H74" s="216"/>
      <c r="I74" s="216"/>
      <c r="J74" s="216"/>
      <c r="K74" s="216"/>
      <c r="L74" s="216"/>
      <c r="M74" s="216"/>
      <c r="N74" s="216"/>
      <c r="R74" s="218" t="s">
        <v>378</v>
      </c>
      <c r="S74" s="216"/>
      <c r="T74" s="216"/>
      <c r="U74" s="216"/>
      <c r="V74" s="216"/>
      <c r="W74" s="216"/>
      <c r="X74" s="216"/>
      <c r="Y74" s="216"/>
      <c r="Z74" s="216"/>
      <c r="AA74" s="216"/>
      <c r="AB74" s="216"/>
      <c r="AC74" s="216"/>
      <c r="AD74" s="216"/>
      <c r="AE74" s="216"/>
    </row>
    <row r="75" spans="1:31">
      <c r="A75" s="218" t="s">
        <v>379</v>
      </c>
      <c r="B75" s="216"/>
      <c r="C75" s="216"/>
      <c r="D75" s="216">
        <v>2</v>
      </c>
      <c r="E75" s="216"/>
      <c r="F75" s="216"/>
      <c r="G75" s="216"/>
      <c r="H75" s="216">
        <v>1</v>
      </c>
      <c r="I75" s="216"/>
      <c r="J75" s="216">
        <v>2</v>
      </c>
      <c r="K75" s="216">
        <v>1</v>
      </c>
      <c r="L75" s="216"/>
      <c r="M75" s="216"/>
      <c r="N75" s="216">
        <v>6</v>
      </c>
      <c r="R75" s="218" t="s">
        <v>379</v>
      </c>
      <c r="S75" s="216"/>
      <c r="T75" s="216"/>
      <c r="U75" s="216">
        <v>2</v>
      </c>
      <c r="V75" s="216"/>
      <c r="W75" s="216"/>
      <c r="X75" s="216"/>
      <c r="Y75" s="216"/>
      <c r="Z75" s="216"/>
      <c r="AA75" s="216">
        <v>2</v>
      </c>
      <c r="AB75" s="216">
        <v>1</v>
      </c>
      <c r="AC75" s="216"/>
      <c r="AD75" s="216"/>
      <c r="AE75" s="216">
        <v>5</v>
      </c>
    </row>
    <row r="81" spans="1:31">
      <c r="A81" s="217" t="s">
        <v>416</v>
      </c>
      <c r="B81" s="217" t="s">
        <v>380</v>
      </c>
      <c r="R81" s="217" t="s">
        <v>417</v>
      </c>
      <c r="S81" s="217" t="s">
        <v>380</v>
      </c>
    </row>
    <row r="82" spans="1:31">
      <c r="A82" s="217" t="s">
        <v>377</v>
      </c>
      <c r="B82" t="s">
        <v>378</v>
      </c>
      <c r="C82" t="s">
        <v>381</v>
      </c>
      <c r="D82" t="s">
        <v>382</v>
      </c>
      <c r="E82" t="s">
        <v>383</v>
      </c>
      <c r="F82" t="s">
        <v>384</v>
      </c>
      <c r="G82" t="s">
        <v>385</v>
      </c>
      <c r="H82" t="s">
        <v>386</v>
      </c>
      <c r="I82" t="s">
        <v>387</v>
      </c>
      <c r="J82" t="s">
        <v>388</v>
      </c>
      <c r="K82" t="s">
        <v>389</v>
      </c>
      <c r="L82" t="s">
        <v>12</v>
      </c>
      <c r="M82" t="s">
        <v>13</v>
      </c>
      <c r="N82" t="s">
        <v>379</v>
      </c>
      <c r="R82" s="217" t="s">
        <v>377</v>
      </c>
      <c r="S82" t="s">
        <v>378</v>
      </c>
      <c r="T82" t="s">
        <v>381</v>
      </c>
      <c r="U82" t="s">
        <v>382</v>
      </c>
      <c r="V82" t="s">
        <v>383</v>
      </c>
      <c r="W82" t="s">
        <v>384</v>
      </c>
      <c r="X82" t="s">
        <v>385</v>
      </c>
      <c r="Y82" t="s">
        <v>386</v>
      </c>
      <c r="Z82" t="s">
        <v>387</v>
      </c>
      <c r="AA82" t="s">
        <v>388</v>
      </c>
      <c r="AB82" t="s">
        <v>389</v>
      </c>
      <c r="AC82" t="s">
        <v>12</v>
      </c>
      <c r="AD82" t="s">
        <v>13</v>
      </c>
      <c r="AE82" t="s">
        <v>379</v>
      </c>
    </row>
    <row r="83" spans="1:31">
      <c r="A83" s="218" t="s">
        <v>112</v>
      </c>
      <c r="B83" s="216"/>
      <c r="C83" s="216"/>
      <c r="D83" s="216">
        <v>1</v>
      </c>
      <c r="E83" s="216"/>
      <c r="F83" s="216"/>
      <c r="G83" s="216"/>
      <c r="H83" s="216"/>
      <c r="I83" s="216"/>
      <c r="J83" s="216"/>
      <c r="K83" s="216"/>
      <c r="L83" s="216"/>
      <c r="M83" s="216"/>
      <c r="N83" s="216">
        <v>1</v>
      </c>
      <c r="R83" s="218" t="s">
        <v>112</v>
      </c>
      <c r="S83" s="216"/>
      <c r="T83" s="216"/>
      <c r="U83" s="216">
        <v>1</v>
      </c>
      <c r="V83" s="216"/>
      <c r="W83" s="216"/>
      <c r="X83" s="216"/>
      <c r="Y83" s="216"/>
      <c r="Z83" s="216"/>
      <c r="AA83" s="216"/>
      <c r="AB83" s="216"/>
      <c r="AC83" s="216"/>
      <c r="AD83" s="216"/>
      <c r="AE83" s="216">
        <v>1</v>
      </c>
    </row>
    <row r="84" spans="1:31">
      <c r="A84" s="218" t="s">
        <v>378</v>
      </c>
      <c r="B84" s="216"/>
      <c r="C84" s="216"/>
      <c r="D84" s="216"/>
      <c r="E84" s="216"/>
      <c r="F84" s="216"/>
      <c r="G84" s="216"/>
      <c r="H84" s="216"/>
      <c r="I84" s="216"/>
      <c r="J84" s="216"/>
      <c r="K84" s="216"/>
      <c r="L84" s="216"/>
      <c r="M84" s="216"/>
      <c r="N84" s="216"/>
      <c r="R84" s="218" t="s">
        <v>378</v>
      </c>
      <c r="S84" s="216"/>
      <c r="T84" s="216"/>
      <c r="U84" s="216"/>
      <c r="V84" s="216"/>
      <c r="W84" s="216"/>
      <c r="X84" s="216"/>
      <c r="Y84" s="216"/>
      <c r="Z84" s="216"/>
      <c r="AA84" s="216"/>
      <c r="AB84" s="216"/>
      <c r="AC84" s="216"/>
      <c r="AD84" s="216"/>
      <c r="AE84" s="216"/>
    </row>
    <row r="85" spans="1:31">
      <c r="A85" s="218" t="s">
        <v>379</v>
      </c>
      <c r="B85" s="216"/>
      <c r="C85" s="216"/>
      <c r="D85" s="216">
        <v>1</v>
      </c>
      <c r="E85" s="216"/>
      <c r="F85" s="216"/>
      <c r="G85" s="216"/>
      <c r="H85" s="216"/>
      <c r="I85" s="216"/>
      <c r="J85" s="216"/>
      <c r="K85" s="216"/>
      <c r="L85" s="216"/>
      <c r="M85" s="216"/>
      <c r="N85" s="216">
        <v>1</v>
      </c>
      <c r="R85" s="218" t="s">
        <v>379</v>
      </c>
      <c r="S85" s="216"/>
      <c r="T85" s="216"/>
      <c r="U85" s="216">
        <v>1</v>
      </c>
      <c r="V85" s="216"/>
      <c r="W85" s="216"/>
      <c r="X85" s="216"/>
      <c r="Y85" s="216"/>
      <c r="Z85" s="216"/>
      <c r="AA85" s="216"/>
      <c r="AB85" s="216"/>
      <c r="AC85" s="216"/>
      <c r="AD85" s="216"/>
      <c r="AE85" s="216">
        <v>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tabColor rgb="FFC00000"/>
  </sheetPr>
  <dimension ref="A1:BX124"/>
  <sheetViews>
    <sheetView showGridLines="0" showZeros="0" workbookViewId="0">
      <pane ySplit="5" topLeftCell="A6" activePane="bottomLeft" state="frozen"/>
      <selection activeCell="L1" sqref="L1"/>
      <selection pane="bottomLeft" activeCell="B6" sqref="B6:M71"/>
    </sheetView>
  </sheetViews>
  <sheetFormatPr baseColWidth="10" defaultColWidth="8.83203125" defaultRowHeight="16"/>
  <cols>
    <col min="1" max="1" width="16.1640625" style="6" customWidth="1"/>
    <col min="2" max="2" width="51.6640625" style="6" customWidth="1"/>
    <col min="3" max="3" width="20.1640625" style="6" customWidth="1"/>
    <col min="4" max="14" width="7" style="6" customWidth="1"/>
    <col min="15" max="15" width="14.6640625" style="6" customWidth="1"/>
    <col min="16" max="16" width="13" style="7" customWidth="1"/>
    <col min="17" max="17" width="15.33203125" style="6" customWidth="1"/>
    <col min="18" max="18" width="14.83203125" style="6" customWidth="1"/>
    <col min="19" max="19" width="18.5" style="6" customWidth="1"/>
    <col min="20" max="20" width="6" style="6" customWidth="1"/>
    <col min="21" max="21" width="27.5" style="8" customWidth="1"/>
    <col min="22" max="22" width="17.83203125" style="6" hidden="1" customWidth="1"/>
    <col min="23" max="23" width="33.5" style="6" hidden="1" customWidth="1"/>
    <col min="24" max="25" width="17.6640625" style="6" hidden="1" customWidth="1"/>
    <col min="26" max="37" width="7" style="6" hidden="1" customWidth="1"/>
    <col min="38" max="38" width="15.6640625" style="72" hidden="1" customWidth="1"/>
    <col min="39" max="39" width="18.6640625" style="73" hidden="1" customWidth="1"/>
    <col min="40" max="40" width="31" style="73" hidden="1" customWidth="1"/>
    <col min="41" max="41" width="16.83203125" style="73" hidden="1" customWidth="1"/>
    <col min="42" max="42" width="20.5" style="73" hidden="1" customWidth="1"/>
    <col min="43" max="43" width="10.83203125" style="6" hidden="1" customWidth="1"/>
    <col min="44" max="44" width="21.83203125" style="6" hidden="1" customWidth="1"/>
    <col min="45" max="45" width="31.83203125" style="6" hidden="1" customWidth="1"/>
    <col min="46" max="46" width="20" style="6" hidden="1" customWidth="1"/>
    <col min="47" max="48" width="23.6640625" style="6" hidden="1" customWidth="1"/>
    <col min="49" max="73" width="10.83203125" style="6" hidden="1" customWidth="1"/>
    <col min="74" max="76" width="10.83203125" style="6" customWidth="1"/>
    <col min="77" max="1024" width="10.83203125" style="70" customWidth="1"/>
    <col min="1025" max="16384" width="8.83203125" style="70"/>
  </cols>
  <sheetData>
    <row r="1" spans="1:76" s="1" customFormat="1" ht="54" customHeight="1">
      <c r="B1" s="2"/>
      <c r="C1" s="3" t="s">
        <v>65</v>
      </c>
      <c r="D1" s="3"/>
      <c r="E1" s="3"/>
      <c r="F1" s="3"/>
      <c r="G1" s="3"/>
      <c r="H1" s="3"/>
      <c r="I1" s="3"/>
      <c r="J1" s="3"/>
      <c r="K1" s="3"/>
      <c r="L1" s="3"/>
      <c r="M1" s="3"/>
      <c r="N1" s="3"/>
      <c r="O1" s="3"/>
      <c r="P1" s="4"/>
      <c r="U1" s="5"/>
      <c r="AL1" s="4"/>
    </row>
    <row r="2" spans="1:76" ht="51" hidden="1" customHeight="1">
      <c r="A2" s="228"/>
      <c r="B2" s="228"/>
      <c r="C2" s="228"/>
      <c r="D2" s="228"/>
      <c r="E2" s="228"/>
      <c r="F2" s="228"/>
      <c r="G2" s="228"/>
      <c r="H2" s="228"/>
      <c r="I2" s="228"/>
      <c r="J2" s="228"/>
      <c r="K2" s="228"/>
      <c r="L2" s="228"/>
      <c r="M2" s="228"/>
      <c r="N2" s="228"/>
      <c r="O2" s="228"/>
      <c r="AL2" s="7"/>
      <c r="AM2" s="6"/>
      <c r="AN2" s="6"/>
      <c r="AO2" s="6"/>
      <c r="AP2" s="6"/>
    </row>
    <row r="3" spans="1:76" ht="54" hidden="1" customHeight="1">
      <c r="AL3" s="7"/>
      <c r="AM3" s="6"/>
      <c r="AN3" s="6"/>
      <c r="AO3" s="6"/>
      <c r="AP3" s="6"/>
      <c r="AR3" s="229" t="s">
        <v>0</v>
      </c>
      <c r="AS3" s="229"/>
      <c r="AT3" s="229"/>
      <c r="AU3" s="229"/>
      <c r="AV3" s="10"/>
      <c r="AW3" s="230" t="s">
        <v>1</v>
      </c>
      <c r="AX3" s="230"/>
      <c r="AY3" s="230"/>
      <c r="AZ3" s="230"/>
      <c r="BA3" s="230"/>
      <c r="BB3" s="230"/>
      <c r="BC3" s="230"/>
      <c r="BD3" s="230"/>
      <c r="BE3" s="230"/>
      <c r="BF3" s="230"/>
      <c r="BG3" s="230"/>
      <c r="BH3" s="230"/>
      <c r="BI3" s="230"/>
      <c r="BJ3" s="230"/>
      <c r="BK3" s="230"/>
      <c r="BL3" s="230"/>
      <c r="BM3" s="230"/>
      <c r="BN3" s="230"/>
      <c r="BO3" s="230"/>
      <c r="BP3" s="230"/>
      <c r="BQ3" s="230"/>
      <c r="BR3" s="230"/>
      <c r="BS3" s="230"/>
      <c r="BT3" s="230"/>
    </row>
    <row r="4" spans="1:76" ht="34" customHeight="1">
      <c r="E4" s="70"/>
      <c r="F4" s="70"/>
      <c r="G4" s="70"/>
      <c r="H4" s="70"/>
      <c r="I4" s="70"/>
      <c r="J4" s="70"/>
      <c r="K4" s="70"/>
      <c r="L4" s="70"/>
      <c r="M4" s="70"/>
      <c r="N4" s="70"/>
      <c r="O4" s="70"/>
      <c r="P4" s="70"/>
      <c r="Q4" s="70"/>
      <c r="R4" s="70"/>
      <c r="S4" s="70"/>
      <c r="T4" s="70"/>
      <c r="U4" s="70"/>
      <c r="V4" s="70"/>
      <c r="W4" s="70"/>
      <c r="X4" s="70"/>
      <c r="Y4" s="70"/>
      <c r="Z4" s="70"/>
      <c r="AA4" s="70"/>
      <c r="AB4" s="70"/>
      <c r="AC4" s="70"/>
      <c r="AD4" s="70"/>
      <c r="AE4" s="70"/>
      <c r="AF4" s="70"/>
      <c r="AG4" s="70"/>
      <c r="AH4" s="70"/>
      <c r="AI4" s="70"/>
      <c r="AJ4" s="70"/>
      <c r="AK4" s="70"/>
      <c r="AL4" s="70"/>
      <c r="AM4" s="70"/>
      <c r="AN4" s="70"/>
      <c r="AO4" s="70"/>
      <c r="AP4" s="70"/>
      <c r="AQ4" s="70"/>
      <c r="AR4" s="70"/>
      <c r="AS4" s="70"/>
      <c r="AT4" s="70"/>
      <c r="AU4" s="70"/>
      <c r="AV4" s="70"/>
      <c r="AW4" s="70"/>
      <c r="AX4" s="70"/>
      <c r="AY4" s="70"/>
      <c r="AZ4" s="70"/>
      <c r="BA4" s="70"/>
      <c r="BB4" s="70"/>
      <c r="BC4" s="70"/>
      <c r="BD4" s="70"/>
      <c r="BE4" s="70"/>
      <c r="BF4" s="70"/>
      <c r="BG4" s="70"/>
      <c r="BH4" s="70"/>
      <c r="BI4" s="70"/>
      <c r="BJ4" s="70"/>
      <c r="BK4" s="70"/>
      <c r="BL4" s="70"/>
      <c r="BM4" s="70"/>
      <c r="BN4" s="70"/>
      <c r="BO4" s="70"/>
      <c r="BP4" s="70"/>
      <c r="BQ4" s="70"/>
      <c r="BR4" s="70"/>
      <c r="BS4" s="70"/>
      <c r="BT4" s="70"/>
      <c r="BU4" s="70"/>
      <c r="BV4" s="70"/>
      <c r="BW4" s="70"/>
      <c r="BX4" s="70"/>
    </row>
    <row r="5" spans="1:76" s="9" customFormat="1" ht="85" customHeight="1">
      <c r="A5" s="200"/>
      <c r="B5" s="213" t="s">
        <v>381</v>
      </c>
      <c r="C5" s="213" t="s">
        <v>382</v>
      </c>
      <c r="D5" s="213" t="s">
        <v>383</v>
      </c>
      <c r="E5" s="213" t="s">
        <v>384</v>
      </c>
      <c r="F5" s="213" t="s">
        <v>385</v>
      </c>
      <c r="G5" s="213" t="s">
        <v>386</v>
      </c>
      <c r="H5" s="213" t="s">
        <v>387</v>
      </c>
      <c r="I5" s="213" t="s">
        <v>388</v>
      </c>
      <c r="J5" s="213" t="s">
        <v>389</v>
      </c>
      <c r="K5" s="213" t="s">
        <v>12</v>
      </c>
      <c r="L5" s="213" t="s">
        <v>13</v>
      </c>
      <c r="M5" s="213" t="s">
        <v>379</v>
      </c>
    </row>
    <row r="6" spans="1:76" s="9" customFormat="1" ht="29" customHeight="1">
      <c r="A6" s="92"/>
      <c r="B6" s="215"/>
      <c r="C6" s="215"/>
      <c r="D6" s="215"/>
      <c r="E6" s="215"/>
      <c r="F6" s="215"/>
      <c r="G6" s="215"/>
      <c r="H6" s="215"/>
      <c r="I6" s="215"/>
      <c r="J6" s="215"/>
      <c r="K6" s="215"/>
      <c r="L6" s="215"/>
      <c r="M6" s="200"/>
    </row>
    <row r="7" spans="1:76" s="9" customFormat="1" ht="30" customHeight="1">
      <c r="A7" s="92" t="str" cm="1">
        <f t="array" ref="A7:A112">L_références</f>
        <v>COU_BB</v>
      </c>
      <c r="B7" s="200"/>
      <c r="C7" s="200"/>
      <c r="D7" s="200"/>
      <c r="E7" s="200"/>
      <c r="F7" s="200"/>
      <c r="G7" s="200"/>
      <c r="H7" s="200"/>
      <c r="I7" s="200"/>
      <c r="J7" s="200"/>
      <c r="K7" s="200"/>
      <c r="L7" s="200"/>
      <c r="M7" s="200"/>
    </row>
    <row r="8" spans="1:76" ht="23" customHeight="1">
      <c r="A8" s="92" t="str">
        <v>COU_XS_350</v>
      </c>
      <c r="B8" s="200"/>
      <c r="C8" s="200"/>
      <c r="D8" s="200"/>
      <c r="E8" s="200"/>
      <c r="F8" s="200"/>
      <c r="G8" s="200"/>
      <c r="H8" s="200"/>
      <c r="I8" s="200"/>
      <c r="J8" s="200"/>
      <c r="K8" s="200"/>
      <c r="L8" s="200"/>
      <c r="M8" s="200"/>
      <c r="N8" s="70"/>
      <c r="O8" s="70"/>
      <c r="P8" s="70"/>
      <c r="Q8" s="70"/>
      <c r="R8" s="70"/>
      <c r="S8" s="70"/>
      <c r="T8" s="70"/>
      <c r="U8" s="70"/>
      <c r="V8" s="70"/>
      <c r="W8" s="70"/>
      <c r="X8" s="70"/>
      <c r="Y8" s="70"/>
      <c r="Z8" s="70"/>
      <c r="AA8" s="70"/>
      <c r="AB8" s="70"/>
      <c r="AC8" s="70"/>
      <c r="AD8" s="70"/>
      <c r="AE8" s="70"/>
      <c r="AF8" s="70"/>
      <c r="AG8" s="70"/>
      <c r="AH8" s="70"/>
      <c r="AI8" s="70"/>
      <c r="AJ8" s="70"/>
      <c r="AK8" s="70"/>
      <c r="AL8" s="70"/>
      <c r="AM8" s="70"/>
      <c r="AN8" s="70"/>
      <c r="AO8" s="70"/>
      <c r="AP8" s="70"/>
      <c r="AQ8" s="70"/>
      <c r="AR8" s="70"/>
      <c r="AS8" s="70"/>
      <c r="AT8" s="70"/>
      <c r="AU8" s="70"/>
      <c r="AV8" s="70"/>
      <c r="AW8" s="70"/>
      <c r="AX8" s="70"/>
      <c r="AY8" s="70"/>
      <c r="AZ8" s="70"/>
      <c r="BA8" s="70"/>
      <c r="BB8" s="70"/>
      <c r="BC8" s="70"/>
      <c r="BD8" s="70"/>
      <c r="BE8" s="70"/>
      <c r="BF8" s="70"/>
      <c r="BG8" s="70"/>
      <c r="BH8" s="70"/>
      <c r="BI8" s="70"/>
      <c r="BJ8" s="70"/>
      <c r="BK8" s="70"/>
      <c r="BL8" s="70"/>
      <c r="BM8" s="70"/>
      <c r="BN8" s="70"/>
      <c r="BO8" s="70"/>
      <c r="BP8" s="70"/>
      <c r="BQ8" s="70"/>
      <c r="BR8" s="70"/>
      <c r="BS8" s="70"/>
      <c r="BT8" s="70"/>
      <c r="BU8" s="70"/>
      <c r="BV8" s="70"/>
      <c r="BW8" s="70"/>
      <c r="BX8" s="70"/>
    </row>
    <row r="9" spans="1:76">
      <c r="A9" s="92" t="str">
        <v>COU_S_350</v>
      </c>
      <c r="B9" s="200"/>
      <c r="C9" s="200"/>
      <c r="D9" s="200"/>
      <c r="E9" s="200"/>
      <c r="F9" s="200"/>
      <c r="G9" s="200"/>
      <c r="H9" s="200"/>
      <c r="I9" s="200"/>
      <c r="J9" s="200"/>
      <c r="K9" s="200"/>
      <c r="L9" s="200"/>
      <c r="M9" s="200"/>
      <c r="N9" s="70"/>
      <c r="O9" s="70"/>
      <c r="P9" s="70"/>
      <c r="Q9" s="70"/>
      <c r="R9" s="70"/>
      <c r="S9" s="70"/>
      <c r="T9" s="70"/>
      <c r="U9" s="70"/>
      <c r="V9" s="70"/>
      <c r="W9" s="70"/>
      <c r="X9" s="70"/>
      <c r="Y9" s="70"/>
      <c r="Z9" s="70"/>
      <c r="AA9" s="70"/>
      <c r="AB9" s="70"/>
      <c r="AC9" s="70"/>
      <c r="AD9" s="70"/>
      <c r="AE9" s="70"/>
      <c r="AF9" s="70"/>
      <c r="AG9" s="70"/>
      <c r="AH9" s="70"/>
      <c r="AI9" s="70"/>
      <c r="AJ9" s="70"/>
      <c r="AK9" s="70"/>
      <c r="AL9" s="70"/>
      <c r="AM9" s="70"/>
      <c r="AN9" s="70"/>
      <c r="AO9" s="70"/>
      <c r="AP9" s="70"/>
      <c r="AQ9" s="70"/>
      <c r="AR9" s="70"/>
      <c r="AS9" s="70"/>
      <c r="AT9" s="70"/>
      <c r="AU9" s="70"/>
      <c r="AV9" s="70"/>
      <c r="AW9" s="70"/>
      <c r="AX9" s="70"/>
      <c r="AY9" s="70"/>
      <c r="AZ9" s="70"/>
      <c r="BA9" s="70"/>
      <c r="BB9" s="70"/>
      <c r="BC9" s="70"/>
      <c r="BD9" s="70"/>
      <c r="BE9" s="70"/>
      <c r="BF9" s="70"/>
      <c r="BG9" s="70"/>
      <c r="BH9" s="70"/>
      <c r="BI9" s="70"/>
      <c r="BJ9" s="70"/>
      <c r="BK9" s="70"/>
      <c r="BL9" s="70"/>
      <c r="BM9" s="70"/>
      <c r="BN9" s="70"/>
      <c r="BO9" s="70"/>
      <c r="BP9" s="70"/>
      <c r="BQ9" s="70"/>
      <c r="BR9" s="70"/>
      <c r="BS9" s="70"/>
      <c r="BT9" s="70"/>
      <c r="BU9" s="70"/>
      <c r="BV9" s="70"/>
      <c r="BW9" s="70"/>
      <c r="BX9" s="70"/>
    </row>
    <row r="10" spans="1:76">
      <c r="A10" s="92" t="str">
        <v>COU_M_350</v>
      </c>
      <c r="B10" s="200"/>
      <c r="C10" s="200"/>
      <c r="D10" s="200"/>
      <c r="E10" s="200"/>
      <c r="F10" s="200"/>
      <c r="G10" s="200"/>
      <c r="H10" s="200"/>
      <c r="I10" s="200"/>
      <c r="J10" s="200"/>
      <c r="K10" s="200"/>
      <c r="L10" s="200"/>
      <c r="M10" s="200"/>
      <c r="N10" s="70"/>
      <c r="O10" s="70"/>
      <c r="P10" s="70"/>
      <c r="Q10" s="70"/>
      <c r="R10" s="70"/>
      <c r="S10" s="70"/>
      <c r="T10" s="70"/>
      <c r="U10" s="70"/>
      <c r="V10" s="70"/>
      <c r="W10" s="70"/>
      <c r="X10" s="70"/>
      <c r="Y10" s="70"/>
      <c r="Z10" s="70"/>
      <c r="AA10" s="70"/>
      <c r="AB10" s="70"/>
      <c r="AC10" s="70"/>
      <c r="AD10" s="70"/>
      <c r="AE10" s="70"/>
      <c r="AF10" s="70"/>
      <c r="AG10" s="70"/>
      <c r="AH10" s="70"/>
      <c r="AI10" s="70"/>
      <c r="AJ10" s="70"/>
      <c r="AK10" s="70"/>
      <c r="AL10" s="70"/>
      <c r="AM10" s="70"/>
      <c r="AN10" s="70"/>
      <c r="AO10" s="70"/>
      <c r="AP10" s="70"/>
      <c r="AQ10" s="70"/>
      <c r="AR10" s="70"/>
      <c r="AS10" s="70"/>
      <c r="AT10" s="70"/>
      <c r="AU10" s="70"/>
      <c r="AV10" s="70"/>
      <c r="AW10" s="70"/>
      <c r="AX10" s="70"/>
      <c r="AY10" s="70"/>
      <c r="AZ10" s="70"/>
      <c r="BA10" s="70"/>
      <c r="BB10" s="70"/>
      <c r="BC10" s="70"/>
      <c r="BD10" s="70"/>
      <c r="BE10" s="70"/>
      <c r="BF10" s="70"/>
      <c r="BG10" s="70"/>
      <c r="BH10" s="70"/>
      <c r="BI10" s="70"/>
      <c r="BJ10" s="70"/>
      <c r="BK10" s="70"/>
      <c r="BL10" s="70"/>
      <c r="BM10" s="70"/>
      <c r="BN10" s="70"/>
      <c r="BO10" s="70"/>
      <c r="BP10" s="70"/>
      <c r="BQ10" s="70"/>
      <c r="BR10" s="70"/>
      <c r="BS10" s="70"/>
      <c r="BT10" s="70"/>
      <c r="BU10" s="70"/>
      <c r="BV10" s="70"/>
      <c r="BW10" s="70"/>
      <c r="BX10" s="70"/>
    </row>
    <row r="11" spans="1:76">
      <c r="A11" s="92" t="str">
        <v>COU_L_350</v>
      </c>
      <c r="B11" s="200"/>
      <c r="C11" s="200"/>
      <c r="D11" s="200"/>
      <c r="E11" s="200"/>
      <c r="F11" s="200"/>
      <c r="G11" s="200"/>
      <c r="H11" s="200"/>
      <c r="I11" s="200"/>
      <c r="J11" s="200"/>
      <c r="K11" s="200"/>
      <c r="L11" s="200"/>
      <c r="M11" s="200"/>
      <c r="N11" s="70"/>
      <c r="O11" s="70"/>
      <c r="P11" s="70"/>
      <c r="Q11" s="70"/>
      <c r="R11" s="70"/>
      <c r="S11" s="70"/>
      <c r="T11" s="70"/>
      <c r="U11" s="70"/>
      <c r="V11" s="70"/>
      <c r="W11" s="70"/>
      <c r="X11" s="70"/>
      <c r="Y11" s="70"/>
      <c r="Z11" s="70"/>
      <c r="AA11" s="70"/>
      <c r="AB11" s="70"/>
      <c r="AC11" s="70"/>
      <c r="AD11" s="70"/>
      <c r="AE11" s="70"/>
      <c r="AF11" s="70"/>
      <c r="AG11" s="70"/>
      <c r="AH11" s="70"/>
      <c r="AI11" s="70"/>
      <c r="AJ11" s="70"/>
      <c r="AK11" s="70"/>
      <c r="AL11" s="70"/>
      <c r="AM11" s="70"/>
      <c r="AN11" s="70"/>
      <c r="AO11" s="70"/>
      <c r="AP11" s="70"/>
      <c r="AQ11" s="70"/>
      <c r="AR11" s="70"/>
      <c r="AS11" s="70"/>
      <c r="AT11" s="70"/>
      <c r="AU11" s="70"/>
      <c r="AV11" s="70"/>
      <c r="AW11" s="70"/>
      <c r="AX11" s="70"/>
      <c r="AY11" s="70"/>
      <c r="AZ11" s="70"/>
      <c r="BA11" s="70"/>
      <c r="BB11" s="70"/>
      <c r="BC11" s="70"/>
      <c r="BD11" s="70"/>
      <c r="BE11" s="70"/>
      <c r="BF11" s="70"/>
      <c r="BG11" s="70"/>
      <c r="BH11" s="70"/>
      <c r="BI11" s="70"/>
      <c r="BJ11" s="70"/>
      <c r="BK11" s="70"/>
      <c r="BL11" s="70"/>
      <c r="BM11" s="70"/>
      <c r="BN11" s="70"/>
      <c r="BO11" s="70"/>
      <c r="BP11" s="70"/>
      <c r="BQ11" s="70"/>
      <c r="BR11" s="70"/>
      <c r="BS11" s="70"/>
      <c r="BT11" s="70"/>
      <c r="BU11" s="70"/>
      <c r="BV11" s="70"/>
      <c r="BW11" s="70"/>
      <c r="BX11" s="70"/>
    </row>
    <row r="12" spans="1:76">
      <c r="A12" s="92" t="str">
        <v>COU_XL_350</v>
      </c>
      <c r="B12" s="200"/>
      <c r="C12" s="200"/>
      <c r="D12" s="200"/>
      <c r="E12" s="200"/>
      <c r="F12" s="200"/>
      <c r="G12" s="200"/>
      <c r="H12" s="200"/>
      <c r="I12" s="200"/>
      <c r="J12" s="200"/>
      <c r="K12" s="200"/>
      <c r="L12" s="200"/>
      <c r="M12" s="200"/>
      <c r="N12" s="70"/>
      <c r="O12" s="70"/>
      <c r="P12" s="70"/>
      <c r="Q12" s="70"/>
      <c r="R12" s="70"/>
      <c r="S12" s="70"/>
      <c r="T12" s="70"/>
      <c r="U12" s="70"/>
      <c r="V12" s="70"/>
      <c r="W12" s="70"/>
      <c r="X12" s="70"/>
      <c r="Y12" s="70"/>
      <c r="Z12" s="70"/>
      <c r="AA12" s="70"/>
      <c r="AB12" s="70"/>
      <c r="AC12" s="70"/>
      <c r="AD12" s="70"/>
      <c r="AE12" s="70"/>
      <c r="AF12" s="70"/>
      <c r="AG12" s="70"/>
      <c r="AH12" s="70"/>
      <c r="AI12" s="70"/>
      <c r="AJ12" s="70"/>
      <c r="AK12" s="70"/>
      <c r="AL12" s="70"/>
      <c r="AM12" s="70"/>
      <c r="AN12" s="70"/>
      <c r="AO12" s="70"/>
      <c r="AP12" s="70"/>
      <c r="AQ12" s="70"/>
      <c r="AR12" s="70"/>
      <c r="AS12" s="70"/>
      <c r="AT12" s="70"/>
      <c r="AU12" s="70"/>
      <c r="AV12" s="70"/>
      <c r="AW12" s="70"/>
      <c r="AX12" s="70"/>
      <c r="AY12" s="70"/>
      <c r="AZ12" s="70"/>
      <c r="BA12" s="70"/>
      <c r="BB12" s="70"/>
      <c r="BC12" s="70"/>
      <c r="BD12" s="70"/>
      <c r="BE12" s="70"/>
      <c r="BF12" s="70"/>
      <c r="BG12" s="70"/>
      <c r="BH12" s="70"/>
      <c r="BI12" s="70"/>
      <c r="BJ12" s="70"/>
      <c r="BK12" s="70"/>
      <c r="BL12" s="70"/>
      <c r="BM12" s="70"/>
      <c r="BN12" s="70"/>
      <c r="BO12" s="70"/>
      <c r="BP12" s="70"/>
      <c r="BQ12" s="70"/>
      <c r="BR12" s="70"/>
      <c r="BS12" s="70"/>
      <c r="BT12" s="70"/>
      <c r="BU12" s="70"/>
      <c r="BV12" s="70"/>
      <c r="BW12" s="70"/>
      <c r="BX12" s="70"/>
    </row>
    <row r="13" spans="1:76">
      <c r="A13" s="92" t="str">
        <v>COU_XS_500</v>
      </c>
      <c r="B13" s="200"/>
      <c r="C13" s="200"/>
      <c r="D13" s="200"/>
      <c r="E13" s="200"/>
      <c r="F13" s="200"/>
      <c r="G13" s="200"/>
      <c r="H13" s="200"/>
      <c r="I13" s="200"/>
      <c r="J13" s="200"/>
      <c r="K13" s="200"/>
      <c r="L13" s="200"/>
      <c r="M13" s="200"/>
      <c r="N13" s="70"/>
      <c r="O13" s="70"/>
      <c r="P13" s="70"/>
      <c r="Q13" s="70"/>
      <c r="R13" s="70"/>
      <c r="S13" s="70"/>
      <c r="T13" s="70"/>
      <c r="U13" s="70"/>
      <c r="V13" s="70"/>
      <c r="W13" s="70"/>
      <c r="X13" s="70"/>
      <c r="Y13" s="70"/>
      <c r="Z13" s="70"/>
      <c r="AA13" s="70"/>
      <c r="AB13" s="70"/>
      <c r="AC13" s="70"/>
      <c r="AD13" s="70"/>
      <c r="AE13" s="70"/>
      <c r="AF13" s="70"/>
      <c r="AG13" s="70"/>
      <c r="AH13" s="70"/>
      <c r="AI13" s="70"/>
      <c r="AJ13" s="70"/>
      <c r="AK13" s="70"/>
      <c r="AL13" s="70"/>
      <c r="AM13" s="70"/>
      <c r="AN13" s="70"/>
      <c r="AO13" s="70"/>
      <c r="AP13" s="70"/>
      <c r="AQ13" s="70"/>
      <c r="AR13" s="70"/>
      <c r="AS13" s="70"/>
      <c r="AT13" s="70"/>
      <c r="AU13" s="70"/>
      <c r="AV13" s="70"/>
      <c r="AW13" s="70"/>
      <c r="AX13" s="70"/>
      <c r="AY13" s="70"/>
      <c r="AZ13" s="70"/>
      <c r="BA13" s="70"/>
      <c r="BB13" s="70"/>
      <c r="BC13" s="70"/>
      <c r="BD13" s="70"/>
      <c r="BE13" s="70"/>
      <c r="BF13" s="70"/>
      <c r="BG13" s="70"/>
      <c r="BH13" s="70"/>
      <c r="BI13" s="70"/>
      <c r="BJ13" s="70"/>
      <c r="BK13" s="70"/>
      <c r="BL13" s="70"/>
      <c r="BM13" s="70"/>
      <c r="BN13" s="70"/>
      <c r="BO13" s="70"/>
      <c r="BP13" s="70"/>
      <c r="BQ13" s="70"/>
      <c r="BR13" s="70"/>
      <c r="BS13" s="70"/>
      <c r="BT13" s="70"/>
      <c r="BU13" s="70"/>
      <c r="BV13" s="70"/>
      <c r="BW13" s="70"/>
      <c r="BX13" s="70"/>
    </row>
    <row r="14" spans="1:76">
      <c r="A14" s="92" t="str">
        <v>COU_S_500</v>
      </c>
      <c r="B14" s="200"/>
      <c r="C14" s="200"/>
      <c r="D14" s="200"/>
      <c r="E14" s="200"/>
      <c r="F14" s="200"/>
      <c r="G14" s="200"/>
      <c r="H14" s="200"/>
      <c r="I14" s="200"/>
      <c r="J14" s="200"/>
      <c r="K14" s="200"/>
      <c r="L14" s="200"/>
      <c r="M14" s="200"/>
      <c r="N14" s="70"/>
      <c r="O14" s="70"/>
      <c r="P14" s="70"/>
      <c r="Q14" s="70"/>
      <c r="R14" s="70"/>
      <c r="S14" s="70"/>
      <c r="T14" s="70"/>
      <c r="U14" s="70"/>
      <c r="V14" s="70"/>
      <c r="W14" s="70"/>
      <c r="X14" s="70"/>
      <c r="Y14" s="70"/>
      <c r="Z14" s="70"/>
      <c r="AA14" s="70"/>
      <c r="AB14" s="70"/>
      <c r="AC14" s="70"/>
      <c r="AD14" s="70"/>
      <c r="AE14" s="70"/>
      <c r="AF14" s="70"/>
      <c r="AG14" s="70"/>
      <c r="AH14" s="70"/>
      <c r="AI14" s="70"/>
      <c r="AJ14" s="70"/>
      <c r="AK14" s="70"/>
      <c r="AL14" s="70"/>
      <c r="AM14" s="70"/>
      <c r="AN14" s="70"/>
      <c r="AO14" s="70"/>
      <c r="AP14" s="70"/>
      <c r="AQ14" s="70"/>
      <c r="AR14" s="70"/>
      <c r="AS14" s="70"/>
      <c r="AT14" s="70"/>
      <c r="AU14" s="70"/>
      <c r="AV14" s="70"/>
      <c r="AW14" s="70"/>
      <c r="AX14" s="70"/>
      <c r="AY14" s="70"/>
      <c r="AZ14" s="70"/>
      <c r="BA14" s="70"/>
      <c r="BB14" s="70"/>
      <c r="BC14" s="70"/>
      <c r="BD14" s="70"/>
      <c r="BE14" s="70"/>
      <c r="BF14" s="70"/>
      <c r="BG14" s="70"/>
      <c r="BH14" s="70"/>
      <c r="BI14" s="70"/>
      <c r="BJ14" s="70"/>
      <c r="BK14" s="70"/>
      <c r="BL14" s="70"/>
      <c r="BM14" s="70"/>
      <c r="BN14" s="70"/>
      <c r="BO14" s="70"/>
      <c r="BP14" s="70"/>
      <c r="BQ14" s="70"/>
      <c r="BR14" s="70"/>
      <c r="BS14" s="70"/>
      <c r="BT14" s="70"/>
      <c r="BU14" s="70"/>
      <c r="BV14" s="70"/>
      <c r="BW14" s="70"/>
      <c r="BX14" s="70"/>
    </row>
    <row r="15" spans="1:76">
      <c r="A15" s="92" t="str">
        <v>COU_M_500</v>
      </c>
      <c r="B15" s="200"/>
      <c r="C15" s="200"/>
      <c r="D15" s="200"/>
      <c r="E15" s="200"/>
      <c r="F15" s="200"/>
      <c r="G15" s="200"/>
      <c r="H15" s="200"/>
      <c r="I15" s="200"/>
      <c r="J15" s="200"/>
      <c r="K15" s="200"/>
      <c r="L15" s="200"/>
      <c r="M15" s="200"/>
      <c r="N15" s="70"/>
      <c r="O15" s="70"/>
      <c r="P15" s="70"/>
      <c r="Q15" s="70"/>
      <c r="R15" s="70"/>
      <c r="S15" s="70"/>
      <c r="T15" s="70"/>
      <c r="U15" s="70"/>
      <c r="V15" s="70"/>
      <c r="W15" s="70"/>
      <c r="X15" s="70"/>
      <c r="Y15" s="70"/>
      <c r="Z15" s="70"/>
      <c r="AA15" s="70"/>
      <c r="AB15" s="70"/>
      <c r="AC15" s="70"/>
      <c r="AD15" s="70"/>
      <c r="AE15" s="70"/>
      <c r="AF15" s="70"/>
      <c r="AG15" s="70"/>
      <c r="AH15" s="70"/>
      <c r="AI15" s="70"/>
      <c r="AJ15" s="70"/>
      <c r="AK15" s="70"/>
      <c r="AL15" s="70"/>
      <c r="AM15" s="70"/>
      <c r="AN15" s="70"/>
      <c r="AO15" s="70"/>
      <c r="AP15" s="70"/>
      <c r="AQ15" s="70"/>
      <c r="AR15" s="70"/>
      <c r="AS15" s="70"/>
      <c r="AT15" s="70"/>
      <c r="AU15" s="70"/>
      <c r="AV15" s="70"/>
      <c r="AW15" s="70"/>
      <c r="AX15" s="70"/>
      <c r="AY15" s="70"/>
      <c r="AZ15" s="70"/>
      <c r="BA15" s="70"/>
      <c r="BB15" s="70"/>
      <c r="BC15" s="70"/>
      <c r="BD15" s="70"/>
      <c r="BE15" s="70"/>
      <c r="BF15" s="70"/>
      <c r="BG15" s="70"/>
      <c r="BH15" s="70"/>
      <c r="BI15" s="70"/>
      <c r="BJ15" s="70"/>
      <c r="BK15" s="70"/>
      <c r="BL15" s="70"/>
      <c r="BM15" s="70"/>
      <c r="BN15" s="70"/>
      <c r="BO15" s="70"/>
      <c r="BP15" s="70"/>
      <c r="BQ15" s="70"/>
      <c r="BR15" s="70"/>
      <c r="BS15" s="70"/>
      <c r="BT15" s="70"/>
      <c r="BU15" s="70"/>
      <c r="BV15" s="70"/>
      <c r="BW15" s="70"/>
      <c r="BX15" s="70"/>
    </row>
    <row r="16" spans="1:76">
      <c r="A16" s="92" t="str">
        <v>COU_L_500</v>
      </c>
      <c r="B16" s="200"/>
      <c r="C16" s="200"/>
      <c r="D16" s="200"/>
      <c r="E16" s="200"/>
      <c r="F16" s="200"/>
      <c r="G16" s="200"/>
      <c r="H16" s="200"/>
      <c r="I16" s="200"/>
      <c r="J16" s="200"/>
      <c r="K16" s="200"/>
      <c r="L16" s="200"/>
      <c r="M16" s="200"/>
      <c r="N16" s="70"/>
      <c r="O16" s="70"/>
      <c r="P16" s="70"/>
      <c r="Q16" s="70"/>
      <c r="R16" s="70"/>
      <c r="S16" s="70"/>
      <c r="T16" s="70"/>
      <c r="U16" s="70"/>
      <c r="V16" s="70"/>
      <c r="W16" s="70"/>
      <c r="X16" s="70"/>
      <c r="Y16" s="70"/>
      <c r="Z16" s="70"/>
      <c r="AA16" s="70"/>
      <c r="AB16" s="70"/>
      <c r="AC16" s="70"/>
      <c r="AD16" s="70"/>
      <c r="AE16" s="70"/>
      <c r="AF16" s="70"/>
      <c r="AG16" s="70"/>
      <c r="AH16" s="70"/>
      <c r="AI16" s="70"/>
      <c r="AJ16" s="70"/>
      <c r="AK16" s="70"/>
      <c r="AL16" s="70"/>
      <c r="AM16" s="70"/>
      <c r="AN16" s="70"/>
      <c r="AO16" s="70"/>
      <c r="AP16" s="70"/>
      <c r="AQ16" s="70"/>
      <c r="AR16" s="70"/>
      <c r="AS16" s="70"/>
      <c r="AT16" s="70"/>
      <c r="AU16" s="70"/>
      <c r="AV16" s="70"/>
      <c r="AW16" s="70"/>
      <c r="AX16" s="70"/>
      <c r="AY16" s="70"/>
      <c r="AZ16" s="70"/>
      <c r="BA16" s="70"/>
      <c r="BB16" s="70"/>
      <c r="BC16" s="70"/>
      <c r="BD16" s="70"/>
      <c r="BE16" s="70"/>
      <c r="BF16" s="70"/>
      <c r="BG16" s="70"/>
      <c r="BH16" s="70"/>
      <c r="BI16" s="70"/>
      <c r="BJ16" s="70"/>
      <c r="BK16" s="70"/>
      <c r="BL16" s="70"/>
      <c r="BM16" s="70"/>
      <c r="BN16" s="70"/>
      <c r="BO16" s="70"/>
      <c r="BP16" s="70"/>
      <c r="BQ16" s="70"/>
      <c r="BR16" s="70"/>
      <c r="BS16" s="70"/>
      <c r="BT16" s="70"/>
      <c r="BU16" s="70"/>
      <c r="BV16" s="70"/>
      <c r="BW16" s="70"/>
      <c r="BX16" s="70"/>
    </row>
    <row r="17" spans="1:76" ht="17" customHeight="1">
      <c r="A17" s="92" t="str">
        <v>COU_XL_500</v>
      </c>
      <c r="B17" s="200"/>
      <c r="C17" s="200"/>
      <c r="D17" s="200"/>
      <c r="E17" s="200"/>
      <c r="F17" s="200"/>
      <c r="G17" s="200"/>
      <c r="H17" s="200"/>
      <c r="I17" s="200"/>
      <c r="J17" s="200"/>
      <c r="K17" s="200"/>
      <c r="L17" s="200"/>
      <c r="M17" s="200"/>
      <c r="N17" s="70"/>
      <c r="O17" s="70"/>
      <c r="P17" s="70"/>
      <c r="Q17" s="70"/>
      <c r="R17" s="70"/>
      <c r="S17" s="70"/>
      <c r="T17" s="70"/>
      <c r="U17" s="70"/>
      <c r="V17" s="70"/>
      <c r="W17" s="70"/>
      <c r="X17" s="70"/>
      <c r="Y17" s="70"/>
      <c r="Z17" s="70"/>
      <c r="AA17" s="70"/>
      <c r="AB17" s="70"/>
      <c r="AC17" s="70"/>
      <c r="AD17" s="70"/>
      <c r="AE17" s="70"/>
      <c r="AF17" s="70"/>
      <c r="AG17" s="70"/>
      <c r="AH17" s="70"/>
      <c r="AI17" s="70"/>
      <c r="AJ17" s="70"/>
      <c r="AK17" s="70"/>
      <c r="AL17" s="70"/>
      <c r="AM17" s="70"/>
      <c r="AN17" s="70"/>
      <c r="AO17" s="70"/>
      <c r="AP17" s="70"/>
      <c r="AQ17" s="70"/>
      <c r="AR17" s="70"/>
      <c r="AS17" s="70"/>
      <c r="AT17" s="70"/>
      <c r="AU17" s="70"/>
      <c r="AV17" s="70"/>
      <c r="AW17" s="70"/>
      <c r="AX17" s="70"/>
      <c r="AY17" s="70"/>
      <c r="AZ17" s="70"/>
      <c r="BA17" s="70"/>
      <c r="BB17" s="70"/>
      <c r="BC17" s="70"/>
      <c r="BD17" s="70"/>
      <c r="BE17" s="70"/>
      <c r="BF17" s="70"/>
      <c r="BG17" s="70"/>
      <c r="BH17" s="70"/>
      <c r="BI17" s="70"/>
      <c r="BJ17" s="70"/>
      <c r="BK17" s="70"/>
      <c r="BL17" s="70"/>
      <c r="BM17" s="70"/>
      <c r="BN17" s="70"/>
      <c r="BO17" s="70"/>
      <c r="BP17" s="70"/>
      <c r="BQ17" s="70"/>
      <c r="BR17" s="70"/>
      <c r="BS17" s="70"/>
      <c r="BT17" s="70"/>
      <c r="BU17" s="70"/>
      <c r="BV17" s="70"/>
      <c r="BW17" s="70"/>
      <c r="BX17" s="70"/>
    </row>
    <row r="18" spans="1:76">
      <c r="A18" s="92" t="str">
        <v>CO_PO</v>
      </c>
      <c r="B18" s="200"/>
      <c r="C18" s="200"/>
      <c r="D18" s="200"/>
      <c r="E18" s="200"/>
      <c r="F18" s="200"/>
      <c r="G18" s="200"/>
      <c r="H18" s="200"/>
      <c r="I18" s="200"/>
      <c r="J18" s="200"/>
      <c r="K18" s="200"/>
      <c r="L18" s="200"/>
      <c r="M18" s="200"/>
      <c r="N18" s="70"/>
      <c r="O18" s="70"/>
      <c r="P18" s="70"/>
      <c r="Q18" s="70"/>
      <c r="R18" s="70"/>
      <c r="S18" s="70"/>
      <c r="T18" s="70"/>
      <c r="U18" s="70"/>
      <c r="V18" s="70"/>
      <c r="W18" s="70"/>
      <c r="X18" s="70"/>
      <c r="Y18" s="70"/>
      <c r="Z18" s="70"/>
      <c r="AA18" s="70"/>
      <c r="AB18" s="70"/>
      <c r="AC18" s="70"/>
      <c r="AD18" s="70"/>
      <c r="AE18" s="70"/>
      <c r="AF18" s="70"/>
      <c r="AG18" s="70"/>
      <c r="AH18" s="70"/>
      <c r="AI18" s="70"/>
      <c r="AJ18" s="70"/>
      <c r="AK18" s="70"/>
      <c r="AL18" s="70"/>
      <c r="AM18" s="70"/>
      <c r="AN18" s="70"/>
      <c r="AO18" s="70"/>
      <c r="AP18" s="70"/>
      <c r="AQ18" s="70"/>
      <c r="AR18" s="70"/>
      <c r="AS18" s="70"/>
      <c r="AT18" s="70"/>
      <c r="AU18" s="70"/>
      <c r="AV18" s="70"/>
      <c r="AW18" s="70"/>
      <c r="AX18" s="70"/>
      <c r="AY18" s="70"/>
      <c r="AZ18" s="70"/>
      <c r="BA18" s="70"/>
      <c r="BB18" s="70"/>
      <c r="BC18" s="70"/>
      <c r="BD18" s="70"/>
      <c r="BE18" s="70"/>
      <c r="BF18" s="70"/>
      <c r="BG18" s="70"/>
      <c r="BH18" s="70"/>
      <c r="BI18" s="70"/>
      <c r="BJ18" s="70"/>
      <c r="BK18" s="70"/>
      <c r="BL18" s="70"/>
      <c r="BM18" s="70"/>
      <c r="BN18" s="70"/>
      <c r="BO18" s="70"/>
      <c r="BP18" s="70"/>
      <c r="BQ18" s="70"/>
      <c r="BR18" s="70"/>
      <c r="BS18" s="70"/>
      <c r="BT18" s="70"/>
      <c r="BU18" s="70"/>
      <c r="BV18" s="70"/>
      <c r="BW18" s="70"/>
      <c r="BX18" s="70"/>
    </row>
    <row r="19" spans="1:76">
      <c r="A19" s="92" t="str">
        <v>SUR_BB</v>
      </c>
      <c r="B19" s="200"/>
      <c r="C19" s="200"/>
      <c r="D19" s="200"/>
      <c r="E19" s="200"/>
      <c r="F19" s="200"/>
      <c r="G19" s="200"/>
      <c r="H19" s="200"/>
      <c r="I19" s="200"/>
      <c r="J19" s="200"/>
      <c r="K19" s="200"/>
      <c r="L19" s="200"/>
      <c r="M19" s="200"/>
      <c r="N19" s="70"/>
      <c r="O19" s="70"/>
      <c r="P19" s="70"/>
      <c r="Q19" s="70"/>
      <c r="R19" s="70"/>
      <c r="S19" s="70"/>
      <c r="T19" s="70"/>
      <c r="U19" s="70"/>
      <c r="V19" s="70"/>
      <c r="W19" s="70"/>
      <c r="X19" s="70"/>
      <c r="Y19" s="70"/>
      <c r="Z19" s="70"/>
      <c r="AA19" s="70"/>
      <c r="AB19" s="70"/>
      <c r="AC19" s="70"/>
      <c r="AD19" s="70"/>
      <c r="AE19" s="70"/>
      <c r="AF19" s="70"/>
      <c r="AG19" s="70"/>
      <c r="AH19" s="70"/>
      <c r="AI19" s="70"/>
      <c r="AJ19" s="70"/>
      <c r="AK19" s="70"/>
      <c r="AL19" s="70"/>
      <c r="AM19" s="70"/>
      <c r="AN19" s="70"/>
      <c r="AO19" s="70"/>
      <c r="AP19" s="70"/>
      <c r="AQ19" s="70"/>
      <c r="AR19" s="70"/>
      <c r="AS19" s="70"/>
      <c r="AT19" s="70"/>
      <c r="AU19" s="70"/>
      <c r="AV19" s="70"/>
      <c r="AW19" s="70"/>
      <c r="AX19" s="70"/>
      <c r="AY19" s="70"/>
      <c r="AZ19" s="70"/>
      <c r="BA19" s="70"/>
      <c r="BB19" s="70"/>
      <c r="BC19" s="70"/>
      <c r="BD19" s="70"/>
      <c r="BE19" s="70"/>
      <c r="BF19" s="70"/>
      <c r="BG19" s="70"/>
      <c r="BH19" s="70"/>
      <c r="BI19" s="70"/>
      <c r="BJ19" s="70"/>
      <c r="BK19" s="70"/>
      <c r="BL19" s="70"/>
      <c r="BM19" s="70"/>
      <c r="BN19" s="70"/>
      <c r="BO19" s="70"/>
      <c r="BP19" s="70"/>
      <c r="BQ19" s="70"/>
      <c r="BR19" s="70"/>
      <c r="BS19" s="70"/>
      <c r="BT19" s="70"/>
      <c r="BU19" s="70"/>
      <c r="BV19" s="70"/>
      <c r="BW19" s="70"/>
      <c r="BX19" s="70"/>
    </row>
    <row r="20" spans="1:76">
      <c r="A20" s="92" t="str">
        <v>SUR_XS_190</v>
      </c>
      <c r="B20" s="200"/>
      <c r="C20" s="200"/>
      <c r="D20" s="200"/>
      <c r="E20" s="200"/>
      <c r="F20" s="200"/>
      <c r="G20" s="200"/>
      <c r="H20" s="200"/>
      <c r="I20" s="200"/>
      <c r="J20" s="200"/>
      <c r="K20" s="200"/>
      <c r="L20" s="200"/>
      <c r="M20" s="200"/>
      <c r="N20" s="70"/>
      <c r="O20" s="70"/>
      <c r="P20" s="70"/>
      <c r="Q20" s="70"/>
      <c r="R20" s="70"/>
      <c r="S20" s="70"/>
      <c r="T20" s="70"/>
      <c r="U20" s="70"/>
      <c r="V20" s="70"/>
      <c r="W20" s="70"/>
      <c r="X20" s="70"/>
      <c r="Y20" s="70"/>
      <c r="Z20" s="70"/>
      <c r="AA20" s="70"/>
      <c r="AB20" s="70"/>
      <c r="AC20" s="70"/>
      <c r="AD20" s="70"/>
      <c r="AE20" s="70"/>
      <c r="AF20" s="70"/>
      <c r="AG20" s="70"/>
      <c r="AH20" s="70"/>
      <c r="AI20" s="70"/>
      <c r="AJ20" s="70"/>
      <c r="AK20" s="70"/>
      <c r="AL20" s="70"/>
      <c r="AM20" s="70"/>
      <c r="AN20" s="70"/>
      <c r="AO20" s="70"/>
      <c r="AP20" s="70"/>
      <c r="AQ20" s="70"/>
      <c r="AR20" s="70"/>
      <c r="AS20" s="70"/>
      <c r="AT20" s="70"/>
      <c r="AU20" s="70"/>
      <c r="AV20" s="70"/>
      <c r="AW20" s="70"/>
      <c r="AX20" s="70"/>
      <c r="AY20" s="70"/>
      <c r="AZ20" s="70"/>
      <c r="BA20" s="70"/>
      <c r="BB20" s="70"/>
      <c r="BC20" s="70"/>
      <c r="BD20" s="70"/>
      <c r="BE20" s="70"/>
      <c r="BF20" s="70"/>
      <c r="BG20" s="70"/>
      <c r="BH20" s="70"/>
      <c r="BI20" s="70"/>
      <c r="BJ20" s="70"/>
      <c r="BK20" s="70"/>
      <c r="BL20" s="70"/>
      <c r="BM20" s="70"/>
      <c r="BN20" s="70"/>
      <c r="BO20" s="70"/>
      <c r="BP20" s="70"/>
      <c r="BQ20" s="70"/>
      <c r="BR20" s="70"/>
      <c r="BS20" s="70"/>
      <c r="BT20" s="70"/>
      <c r="BU20" s="70"/>
      <c r="BV20" s="70"/>
      <c r="BW20" s="70"/>
      <c r="BX20" s="70"/>
    </row>
    <row r="21" spans="1:76">
      <c r="A21" s="92" t="str">
        <v>SUR_XS_200</v>
      </c>
      <c r="B21" s="200"/>
      <c r="C21" s="200"/>
      <c r="D21" s="200"/>
      <c r="E21" s="200"/>
      <c r="F21" s="200"/>
      <c r="G21" s="200"/>
      <c r="H21" s="200"/>
      <c r="I21" s="200"/>
      <c r="J21" s="200"/>
      <c r="K21" s="200"/>
      <c r="L21" s="200"/>
      <c r="M21" s="200"/>
      <c r="N21" s="70"/>
      <c r="O21" s="70"/>
      <c r="P21" s="70"/>
      <c r="Q21" s="70"/>
      <c r="R21" s="70"/>
      <c r="S21" s="70"/>
      <c r="T21" s="70"/>
      <c r="U21" s="70"/>
      <c r="V21" s="70"/>
      <c r="W21" s="70"/>
      <c r="X21" s="70"/>
      <c r="Y21" s="70"/>
      <c r="Z21" s="70"/>
      <c r="AA21" s="70"/>
      <c r="AB21" s="70"/>
      <c r="AC21" s="70"/>
      <c r="AD21" s="70"/>
      <c r="AE21" s="70"/>
      <c r="AF21" s="70"/>
      <c r="AG21" s="70"/>
      <c r="AH21" s="70"/>
      <c r="AI21" s="70"/>
      <c r="AJ21" s="70"/>
      <c r="AK21" s="70"/>
      <c r="AL21" s="70"/>
      <c r="AM21" s="70"/>
      <c r="AN21" s="70"/>
      <c r="AO21" s="70"/>
      <c r="AP21" s="70"/>
      <c r="AQ21" s="70"/>
      <c r="AR21" s="70"/>
      <c r="AS21" s="70"/>
      <c r="AT21" s="70"/>
      <c r="AU21" s="70"/>
      <c r="AV21" s="70"/>
      <c r="AW21" s="70"/>
      <c r="AX21" s="70"/>
      <c r="AY21" s="70"/>
      <c r="AZ21" s="70"/>
      <c r="BA21" s="70"/>
      <c r="BB21" s="70"/>
      <c r="BC21" s="70"/>
      <c r="BD21" s="70"/>
      <c r="BE21" s="70"/>
      <c r="BF21" s="70"/>
      <c r="BG21" s="70"/>
      <c r="BH21" s="70"/>
      <c r="BI21" s="70"/>
      <c r="BJ21" s="70"/>
      <c r="BK21" s="70"/>
      <c r="BL21" s="70"/>
      <c r="BM21" s="70"/>
      <c r="BN21" s="70"/>
      <c r="BO21" s="70"/>
      <c r="BP21" s="70"/>
      <c r="BQ21" s="70"/>
      <c r="BR21" s="70"/>
      <c r="BS21" s="70"/>
      <c r="BT21" s="70"/>
      <c r="BU21" s="70"/>
      <c r="BV21" s="70"/>
      <c r="BW21" s="70"/>
      <c r="BX21" s="70"/>
    </row>
    <row r="22" spans="1:76">
      <c r="A22" s="92" t="str">
        <v>SUR_S_190</v>
      </c>
      <c r="B22" s="200"/>
      <c r="C22" s="200"/>
      <c r="D22" s="200"/>
      <c r="E22" s="200"/>
      <c r="F22" s="200"/>
      <c r="G22" s="200"/>
      <c r="H22" s="200"/>
      <c r="I22" s="200"/>
      <c r="J22" s="200"/>
      <c r="K22" s="200"/>
      <c r="L22" s="200"/>
      <c r="M22" s="200"/>
      <c r="N22" s="70"/>
      <c r="O22" s="70"/>
      <c r="P22" s="70"/>
      <c r="Q22" s="70"/>
      <c r="R22" s="70"/>
      <c r="S22" s="70"/>
      <c r="T22" s="70"/>
      <c r="U22" s="70"/>
      <c r="V22" s="70"/>
      <c r="W22" s="70"/>
      <c r="X22" s="70"/>
      <c r="Y22" s="70"/>
      <c r="Z22" s="70"/>
      <c r="AA22" s="70"/>
      <c r="AB22" s="70"/>
      <c r="AC22" s="70"/>
      <c r="AD22" s="70"/>
      <c r="AE22" s="70"/>
      <c r="AF22" s="70"/>
      <c r="AG22" s="70"/>
      <c r="AH22" s="70"/>
      <c r="AI22" s="70"/>
      <c r="AJ22" s="70"/>
      <c r="AK22" s="70"/>
      <c r="AL22" s="70"/>
      <c r="AM22" s="70"/>
      <c r="AN22" s="70"/>
      <c r="AO22" s="70"/>
      <c r="AP22" s="70"/>
      <c r="AQ22" s="70"/>
      <c r="AR22" s="70"/>
      <c r="AS22" s="70"/>
      <c r="AT22" s="70"/>
      <c r="AU22" s="70"/>
      <c r="AV22" s="70"/>
      <c r="AW22" s="70"/>
      <c r="AX22" s="70"/>
      <c r="AY22" s="70"/>
      <c r="AZ22" s="70"/>
      <c r="BA22" s="70"/>
      <c r="BB22" s="70"/>
      <c r="BC22" s="70"/>
      <c r="BD22" s="70"/>
      <c r="BE22" s="70"/>
      <c r="BF22" s="70"/>
      <c r="BG22" s="70"/>
      <c r="BH22" s="70"/>
      <c r="BI22" s="70"/>
      <c r="BJ22" s="70"/>
      <c r="BK22" s="70"/>
      <c r="BL22" s="70"/>
      <c r="BM22" s="70"/>
      <c r="BN22" s="70"/>
      <c r="BO22" s="70"/>
      <c r="BP22" s="70"/>
      <c r="BQ22" s="70"/>
      <c r="BR22" s="70"/>
      <c r="BS22" s="70"/>
      <c r="BT22" s="70"/>
      <c r="BU22" s="70"/>
      <c r="BV22" s="70"/>
      <c r="BW22" s="70"/>
      <c r="BX22" s="70"/>
    </row>
    <row r="23" spans="1:76">
      <c r="A23" s="92" t="str">
        <v>SUR_S_200</v>
      </c>
      <c r="B23" s="200"/>
      <c r="C23" s="200"/>
      <c r="D23" s="200"/>
      <c r="E23" s="200"/>
      <c r="F23" s="200"/>
      <c r="G23" s="200"/>
      <c r="H23" s="200"/>
      <c r="I23" s="200"/>
      <c r="J23" s="200"/>
      <c r="K23" s="200"/>
      <c r="L23" s="200"/>
      <c r="M23" s="200"/>
      <c r="N23" s="70"/>
      <c r="O23" s="70"/>
      <c r="P23" s="70"/>
      <c r="Q23" s="70"/>
      <c r="R23" s="70"/>
      <c r="S23" s="70"/>
      <c r="T23" s="70"/>
      <c r="U23" s="70"/>
      <c r="V23" s="70"/>
      <c r="W23" s="70"/>
      <c r="X23" s="70"/>
      <c r="Y23" s="70"/>
      <c r="Z23" s="70"/>
      <c r="AA23" s="70"/>
      <c r="AB23" s="70"/>
      <c r="AC23" s="70"/>
      <c r="AD23" s="70"/>
      <c r="AE23" s="70"/>
      <c r="AF23" s="70"/>
      <c r="AG23" s="70"/>
      <c r="AH23" s="70"/>
      <c r="AI23" s="70"/>
      <c r="AJ23" s="70"/>
      <c r="AK23" s="70"/>
      <c r="AL23" s="70"/>
      <c r="AM23" s="70"/>
      <c r="AN23" s="70"/>
      <c r="AO23" s="70"/>
      <c r="AP23" s="70"/>
      <c r="AQ23" s="70"/>
      <c r="AR23" s="70"/>
      <c r="AS23" s="70"/>
      <c r="AT23" s="70"/>
      <c r="AU23" s="70"/>
      <c r="AV23" s="70"/>
      <c r="AW23" s="70"/>
      <c r="AX23" s="70"/>
      <c r="AY23" s="70"/>
      <c r="AZ23" s="70"/>
      <c r="BA23" s="70"/>
      <c r="BB23" s="70"/>
      <c r="BC23" s="70"/>
      <c r="BD23" s="70"/>
      <c r="BE23" s="70"/>
      <c r="BF23" s="70"/>
      <c r="BG23" s="70"/>
      <c r="BH23" s="70"/>
      <c r="BI23" s="70"/>
      <c r="BJ23" s="70"/>
      <c r="BK23" s="70"/>
      <c r="BL23" s="70"/>
      <c r="BM23" s="70"/>
      <c r="BN23" s="70"/>
      <c r="BO23" s="70"/>
      <c r="BP23" s="70"/>
      <c r="BQ23" s="70"/>
      <c r="BR23" s="70"/>
      <c r="BS23" s="70"/>
      <c r="BT23" s="70"/>
      <c r="BU23" s="70"/>
      <c r="BV23" s="70"/>
      <c r="BW23" s="70"/>
      <c r="BX23" s="70"/>
    </row>
    <row r="24" spans="1:76">
      <c r="A24" s="92" t="str">
        <v>SUR_M_190</v>
      </c>
      <c r="B24" s="200"/>
      <c r="C24" s="200"/>
      <c r="D24" s="200"/>
      <c r="E24" s="200"/>
      <c r="F24" s="200"/>
      <c r="G24" s="200"/>
      <c r="H24" s="200"/>
      <c r="I24" s="200"/>
      <c r="J24" s="200"/>
      <c r="K24" s="200"/>
      <c r="L24" s="200"/>
      <c r="M24" s="200"/>
      <c r="N24" s="70"/>
      <c r="O24" s="70"/>
      <c r="P24" s="70"/>
      <c r="Q24" s="70"/>
      <c r="R24" s="70"/>
      <c r="S24" s="70"/>
      <c r="T24" s="70"/>
      <c r="U24" s="70"/>
      <c r="V24" s="70"/>
      <c r="W24" s="70"/>
      <c r="X24" s="70"/>
      <c r="Y24" s="70"/>
      <c r="Z24" s="70"/>
      <c r="AA24" s="70"/>
      <c r="AB24" s="70"/>
      <c r="AC24" s="70"/>
      <c r="AD24" s="70"/>
      <c r="AE24" s="70"/>
      <c r="AF24" s="70"/>
      <c r="AG24" s="70"/>
      <c r="AH24" s="70"/>
      <c r="AI24" s="70"/>
      <c r="AJ24" s="70"/>
      <c r="AK24" s="70"/>
      <c r="AL24" s="70"/>
      <c r="AM24" s="70"/>
      <c r="AN24" s="70"/>
      <c r="AO24" s="70"/>
      <c r="AP24" s="70"/>
      <c r="AQ24" s="70"/>
      <c r="AR24" s="70"/>
      <c r="AS24" s="70"/>
      <c r="AT24" s="70"/>
      <c r="AU24" s="70"/>
      <c r="AV24" s="70"/>
      <c r="AW24" s="70"/>
      <c r="AX24" s="70"/>
      <c r="AY24" s="70"/>
      <c r="AZ24" s="70"/>
      <c r="BA24" s="70"/>
      <c r="BB24" s="70"/>
      <c r="BC24" s="70"/>
      <c r="BD24" s="70"/>
      <c r="BE24" s="70"/>
      <c r="BF24" s="70"/>
      <c r="BG24" s="70"/>
      <c r="BH24" s="70"/>
      <c r="BI24" s="70"/>
      <c r="BJ24" s="70"/>
      <c r="BK24" s="70"/>
      <c r="BL24" s="70"/>
      <c r="BM24" s="70"/>
      <c r="BN24" s="70"/>
      <c r="BO24" s="70"/>
      <c r="BP24" s="70"/>
      <c r="BQ24" s="70"/>
      <c r="BR24" s="70"/>
      <c r="BS24" s="70"/>
      <c r="BT24" s="70"/>
      <c r="BU24" s="70"/>
      <c r="BV24" s="70"/>
      <c r="BW24" s="70"/>
      <c r="BX24" s="70"/>
    </row>
    <row r="25" spans="1:76">
      <c r="A25" s="92" t="str">
        <v>SUR_M_200</v>
      </c>
      <c r="B25" s="200"/>
      <c r="C25" s="200"/>
      <c r="D25" s="200"/>
      <c r="E25" s="200"/>
      <c r="F25" s="200"/>
      <c r="G25" s="200"/>
      <c r="H25" s="200"/>
      <c r="I25" s="200"/>
      <c r="J25" s="200"/>
      <c r="K25" s="200"/>
      <c r="L25" s="200"/>
      <c r="M25" s="200"/>
      <c r="N25" s="70"/>
      <c r="O25" s="70"/>
      <c r="P25" s="70"/>
      <c r="Q25" s="70"/>
      <c r="R25" s="70"/>
      <c r="S25" s="70"/>
      <c r="T25" s="70"/>
      <c r="U25" s="70"/>
      <c r="V25" s="70"/>
      <c r="W25" s="70"/>
      <c r="X25" s="70"/>
      <c r="Y25" s="70"/>
      <c r="Z25" s="70"/>
      <c r="AA25" s="70"/>
      <c r="AB25" s="70"/>
      <c r="AC25" s="70"/>
      <c r="AD25" s="70"/>
      <c r="AE25" s="70"/>
      <c r="AF25" s="70"/>
      <c r="AG25" s="70"/>
      <c r="AH25" s="70"/>
      <c r="AI25" s="70"/>
      <c r="AJ25" s="70"/>
      <c r="AK25" s="70"/>
      <c r="AL25" s="70"/>
      <c r="AM25" s="70"/>
      <c r="AN25" s="70"/>
      <c r="AO25" s="70"/>
      <c r="AP25" s="70"/>
      <c r="AQ25" s="70"/>
      <c r="AR25" s="70"/>
      <c r="AS25" s="70"/>
      <c r="AT25" s="70"/>
      <c r="AU25" s="70"/>
      <c r="AV25" s="70"/>
      <c r="AW25" s="70"/>
      <c r="AX25" s="70"/>
      <c r="AY25" s="70"/>
      <c r="AZ25" s="70"/>
      <c r="BA25" s="70"/>
      <c r="BB25" s="70"/>
      <c r="BC25" s="70"/>
      <c r="BD25" s="70"/>
      <c r="BE25" s="70"/>
      <c r="BF25" s="70"/>
      <c r="BG25" s="70"/>
      <c r="BH25" s="70"/>
      <c r="BI25" s="70"/>
      <c r="BJ25" s="70"/>
      <c r="BK25" s="70"/>
      <c r="BL25" s="70"/>
      <c r="BM25" s="70"/>
      <c r="BN25" s="70"/>
      <c r="BO25" s="70"/>
      <c r="BP25" s="70"/>
      <c r="BQ25" s="70"/>
      <c r="BR25" s="70"/>
      <c r="BS25" s="70"/>
      <c r="BT25" s="70"/>
      <c r="BU25" s="70"/>
      <c r="BV25" s="70"/>
      <c r="BW25" s="70"/>
      <c r="BX25" s="70"/>
    </row>
    <row r="26" spans="1:76">
      <c r="A26" s="92" t="str">
        <v>SUR_L_190</v>
      </c>
      <c r="B26" s="200"/>
      <c r="C26" s="200"/>
      <c r="D26" s="200"/>
      <c r="E26" s="200"/>
      <c r="F26" s="200"/>
      <c r="G26" s="200"/>
      <c r="H26" s="200"/>
      <c r="I26" s="200"/>
      <c r="J26" s="200"/>
      <c r="K26" s="200"/>
      <c r="L26" s="200"/>
      <c r="M26" s="200"/>
      <c r="N26" s="70"/>
      <c r="O26" s="70"/>
      <c r="P26" s="70"/>
      <c r="Q26" s="70"/>
      <c r="R26" s="70"/>
      <c r="S26" s="70"/>
      <c r="T26" s="70"/>
      <c r="U26" s="70"/>
      <c r="V26" s="70"/>
      <c r="W26" s="70"/>
      <c r="X26" s="70"/>
      <c r="Y26" s="70"/>
      <c r="Z26" s="70"/>
      <c r="AA26" s="70"/>
      <c r="AB26" s="70"/>
      <c r="AC26" s="70"/>
      <c r="AD26" s="70"/>
      <c r="AE26" s="70"/>
      <c r="AF26" s="70"/>
      <c r="AG26" s="70"/>
      <c r="AH26" s="70"/>
      <c r="AI26" s="70"/>
      <c r="AJ26" s="70"/>
      <c r="AK26" s="70"/>
      <c r="AL26" s="70"/>
      <c r="AM26" s="70"/>
      <c r="AN26" s="70"/>
      <c r="AO26" s="70"/>
      <c r="AP26" s="70"/>
      <c r="AQ26" s="70"/>
      <c r="AR26" s="70"/>
      <c r="AS26" s="70"/>
      <c r="AT26" s="70"/>
      <c r="AU26" s="70"/>
      <c r="AV26" s="70"/>
      <c r="AW26" s="70"/>
      <c r="AX26" s="70"/>
      <c r="AY26" s="70"/>
      <c r="AZ26" s="70"/>
      <c r="BA26" s="70"/>
      <c r="BB26" s="70"/>
      <c r="BC26" s="70"/>
      <c r="BD26" s="70"/>
      <c r="BE26" s="70"/>
      <c r="BF26" s="70"/>
      <c r="BG26" s="70"/>
      <c r="BH26" s="70"/>
      <c r="BI26" s="70"/>
      <c r="BJ26" s="70"/>
      <c r="BK26" s="70"/>
      <c r="BL26" s="70"/>
      <c r="BM26" s="70"/>
      <c r="BN26" s="70"/>
      <c r="BO26" s="70"/>
      <c r="BP26" s="70"/>
      <c r="BQ26" s="70"/>
      <c r="BR26" s="70"/>
      <c r="BS26" s="70"/>
      <c r="BT26" s="70"/>
      <c r="BU26" s="70"/>
      <c r="BV26" s="70"/>
      <c r="BW26" s="70"/>
      <c r="BX26" s="70"/>
    </row>
    <row r="27" spans="1:76">
      <c r="A27" s="92" t="str">
        <v>SUR_L_200</v>
      </c>
      <c r="B27" s="200"/>
      <c r="C27" s="200"/>
      <c r="D27" s="200"/>
      <c r="E27" s="200"/>
      <c r="F27" s="200"/>
      <c r="G27" s="200"/>
      <c r="H27" s="200"/>
      <c r="I27" s="200"/>
      <c r="J27" s="200"/>
      <c r="K27" s="200"/>
      <c r="L27" s="200"/>
      <c r="M27" s="200"/>
      <c r="N27" s="70"/>
      <c r="O27" s="70"/>
      <c r="P27" s="70"/>
      <c r="Q27" s="70"/>
      <c r="R27" s="70"/>
      <c r="S27" s="70"/>
      <c r="T27" s="70"/>
      <c r="U27" s="70"/>
      <c r="V27" s="70"/>
      <c r="W27" s="70"/>
      <c r="X27" s="70"/>
      <c r="Y27" s="70"/>
      <c r="Z27" s="70"/>
      <c r="AA27" s="70"/>
      <c r="AB27" s="70"/>
      <c r="AC27" s="70"/>
      <c r="AD27" s="70"/>
      <c r="AE27" s="70"/>
      <c r="AF27" s="70"/>
      <c r="AG27" s="70"/>
      <c r="AH27" s="70"/>
      <c r="AI27" s="70"/>
      <c r="AJ27" s="70"/>
      <c r="AK27" s="70"/>
      <c r="AL27" s="70"/>
      <c r="AM27" s="70"/>
      <c r="AN27" s="70"/>
      <c r="AO27" s="70"/>
      <c r="AP27" s="70"/>
      <c r="AQ27" s="70"/>
      <c r="AR27" s="70"/>
      <c r="AS27" s="70"/>
      <c r="AT27" s="70"/>
      <c r="AU27" s="70"/>
      <c r="AV27" s="70"/>
      <c r="AW27" s="70"/>
      <c r="AX27" s="70"/>
      <c r="AY27" s="70"/>
      <c r="AZ27" s="70"/>
      <c r="BA27" s="70"/>
      <c r="BB27" s="70"/>
      <c r="BC27" s="70"/>
      <c r="BD27" s="70"/>
      <c r="BE27" s="70"/>
      <c r="BF27" s="70"/>
      <c r="BG27" s="70"/>
      <c r="BH27" s="70"/>
      <c r="BI27" s="70"/>
      <c r="BJ27" s="70"/>
      <c r="BK27" s="70"/>
      <c r="BL27" s="70"/>
      <c r="BM27" s="70"/>
      <c r="BN27" s="70"/>
      <c r="BO27" s="70"/>
      <c r="BP27" s="70"/>
      <c r="BQ27" s="70"/>
      <c r="BR27" s="70"/>
      <c r="BS27" s="70"/>
      <c r="BT27" s="70"/>
      <c r="BU27" s="70"/>
      <c r="BV27" s="70"/>
      <c r="BW27" s="70"/>
      <c r="BX27" s="70"/>
    </row>
    <row r="28" spans="1:76">
      <c r="A28" s="92" t="str">
        <v>SUR_XL_200</v>
      </c>
      <c r="B28" s="200"/>
      <c r="C28" s="200"/>
      <c r="D28" s="200"/>
      <c r="E28" s="200"/>
      <c r="F28" s="200"/>
      <c r="G28" s="200"/>
      <c r="H28" s="200"/>
      <c r="I28" s="200"/>
      <c r="J28" s="200"/>
      <c r="K28" s="200"/>
      <c r="L28" s="200"/>
      <c r="M28" s="200"/>
      <c r="N28" s="70"/>
      <c r="O28" s="70"/>
      <c r="P28" s="70"/>
      <c r="Q28" s="70"/>
      <c r="R28" s="70"/>
      <c r="S28" s="70"/>
      <c r="T28" s="70"/>
      <c r="U28" s="70"/>
      <c r="V28" s="70"/>
      <c r="W28" s="70"/>
      <c r="X28" s="70"/>
      <c r="Y28" s="70"/>
      <c r="Z28" s="70"/>
      <c r="AA28" s="70"/>
      <c r="AB28" s="70"/>
      <c r="AC28" s="70"/>
      <c r="AD28" s="70"/>
      <c r="AE28" s="70"/>
      <c r="AF28" s="70"/>
      <c r="AG28" s="70"/>
      <c r="AH28" s="70"/>
      <c r="AI28" s="70"/>
      <c r="AJ28" s="70"/>
      <c r="AK28" s="70"/>
      <c r="AL28" s="70"/>
      <c r="AM28" s="70"/>
      <c r="AN28" s="70"/>
      <c r="AO28" s="70"/>
      <c r="AP28" s="70"/>
      <c r="AQ28" s="70"/>
      <c r="AR28" s="70"/>
      <c r="AS28" s="70"/>
      <c r="AT28" s="70"/>
      <c r="AU28" s="70"/>
      <c r="AV28" s="70"/>
      <c r="AW28" s="70"/>
      <c r="AX28" s="70"/>
      <c r="AY28" s="70"/>
      <c r="AZ28" s="70"/>
      <c r="BA28" s="70"/>
      <c r="BB28" s="70"/>
      <c r="BC28" s="70"/>
      <c r="BD28" s="70"/>
      <c r="BE28" s="70"/>
      <c r="BF28" s="70"/>
      <c r="BG28" s="70"/>
      <c r="BH28" s="70"/>
      <c r="BI28" s="70"/>
      <c r="BJ28" s="70"/>
      <c r="BK28" s="70"/>
      <c r="BL28" s="70"/>
      <c r="BM28" s="70"/>
      <c r="BN28" s="70"/>
      <c r="BO28" s="70"/>
      <c r="BP28" s="70"/>
      <c r="BQ28" s="70"/>
      <c r="BR28" s="70"/>
      <c r="BS28" s="70"/>
      <c r="BT28" s="70"/>
      <c r="BU28" s="70"/>
      <c r="BV28" s="70"/>
      <c r="BW28" s="70"/>
      <c r="BX28" s="70"/>
    </row>
    <row r="29" spans="1:76">
      <c r="A29" s="92" t="str">
        <v>O_LU_S</v>
      </c>
      <c r="B29" s="200"/>
      <c r="C29" s="200"/>
      <c r="D29" s="200"/>
      <c r="E29" s="200"/>
      <c r="F29" s="200"/>
      <c r="G29" s="200"/>
      <c r="H29" s="200"/>
      <c r="I29" s="200"/>
      <c r="J29" s="200"/>
      <c r="K29" s="200"/>
      <c r="L29" s="200"/>
      <c r="M29" s="200"/>
      <c r="N29" s="70"/>
      <c r="O29" s="70"/>
      <c r="P29" s="70"/>
      <c r="Q29" s="70"/>
      <c r="R29" s="70"/>
      <c r="S29" s="70"/>
      <c r="T29" s="70"/>
      <c r="U29" s="70"/>
      <c r="V29" s="70"/>
      <c r="W29" s="70"/>
      <c r="X29" s="70"/>
      <c r="Y29" s="70"/>
      <c r="Z29" s="70"/>
      <c r="AA29" s="70"/>
      <c r="AB29" s="70"/>
      <c r="AC29" s="70"/>
      <c r="AD29" s="70"/>
      <c r="AE29" s="70"/>
      <c r="AF29" s="70"/>
      <c r="AG29" s="70"/>
      <c r="AH29" s="70"/>
      <c r="AI29" s="70"/>
      <c r="AJ29" s="70"/>
      <c r="AK29" s="70"/>
      <c r="AL29" s="70"/>
      <c r="AM29" s="70"/>
      <c r="AN29" s="70"/>
      <c r="AO29" s="70"/>
      <c r="AP29" s="70"/>
      <c r="AQ29" s="70"/>
      <c r="AR29" s="70"/>
      <c r="AS29" s="70"/>
      <c r="AT29" s="70"/>
      <c r="AU29" s="70"/>
      <c r="AV29" s="70"/>
      <c r="AW29" s="70"/>
      <c r="AX29" s="70"/>
      <c r="AY29" s="70"/>
      <c r="AZ29" s="70"/>
      <c r="BA29" s="70"/>
      <c r="BB29" s="70"/>
      <c r="BC29" s="70"/>
      <c r="BD29" s="70"/>
      <c r="BE29" s="70"/>
      <c r="BF29" s="70"/>
      <c r="BG29" s="70"/>
      <c r="BH29" s="70"/>
      <c r="BI29" s="70"/>
      <c r="BJ29" s="70"/>
      <c r="BK29" s="70"/>
      <c r="BL29" s="70"/>
      <c r="BM29" s="70"/>
      <c r="BN29" s="70"/>
      <c r="BO29" s="70"/>
      <c r="BP29" s="70"/>
      <c r="BQ29" s="70"/>
      <c r="BR29" s="70"/>
      <c r="BS29" s="70"/>
      <c r="BT29" s="70"/>
      <c r="BU29" s="70"/>
      <c r="BV29" s="70"/>
      <c r="BW29" s="70"/>
      <c r="BX29" s="70"/>
    </row>
    <row r="30" spans="1:76">
      <c r="A30" s="92" t="str">
        <v>O_LU_M</v>
      </c>
      <c r="B30" s="200"/>
      <c r="C30" s="200"/>
      <c r="D30" s="200"/>
      <c r="E30" s="200"/>
      <c r="F30" s="200"/>
      <c r="G30" s="200"/>
      <c r="H30" s="200"/>
      <c r="I30" s="200"/>
      <c r="J30" s="200"/>
      <c r="K30" s="200"/>
      <c r="L30" s="200"/>
      <c r="M30" s="200"/>
      <c r="N30" s="70"/>
      <c r="O30" s="70"/>
      <c r="P30" s="70"/>
      <c r="Q30" s="70"/>
      <c r="R30" s="70"/>
      <c r="S30" s="70"/>
      <c r="T30" s="70"/>
      <c r="U30" s="70"/>
      <c r="V30" s="70"/>
      <c r="W30" s="70"/>
      <c r="X30" s="70"/>
      <c r="Y30" s="70"/>
      <c r="Z30" s="70"/>
      <c r="AA30" s="70"/>
      <c r="AB30" s="70"/>
      <c r="AC30" s="70"/>
      <c r="AD30" s="70"/>
      <c r="AE30" s="70"/>
      <c r="AF30" s="70"/>
      <c r="AG30" s="70"/>
      <c r="AH30" s="70"/>
      <c r="AI30" s="70"/>
      <c r="AJ30" s="70"/>
      <c r="AK30" s="70"/>
      <c r="AL30" s="70"/>
      <c r="AM30" s="70"/>
      <c r="AN30" s="70"/>
      <c r="AO30" s="70"/>
      <c r="AP30" s="70"/>
      <c r="AQ30" s="70"/>
      <c r="AR30" s="70"/>
      <c r="AS30" s="70"/>
      <c r="AT30" s="70"/>
      <c r="AU30" s="70"/>
      <c r="AV30" s="70"/>
      <c r="AW30" s="70"/>
      <c r="AX30" s="70"/>
      <c r="AY30" s="70"/>
      <c r="AZ30" s="70"/>
      <c r="BA30" s="70"/>
      <c r="BB30" s="70"/>
      <c r="BC30" s="70"/>
      <c r="BD30" s="70"/>
      <c r="BE30" s="70"/>
      <c r="BF30" s="70"/>
      <c r="BG30" s="70"/>
      <c r="BH30" s="70"/>
      <c r="BI30" s="70"/>
      <c r="BJ30" s="70"/>
      <c r="BK30" s="70"/>
      <c r="BL30" s="70"/>
      <c r="BM30" s="70"/>
      <c r="BN30" s="70"/>
      <c r="BO30" s="70"/>
      <c r="BP30" s="70"/>
      <c r="BQ30" s="70"/>
      <c r="BR30" s="70"/>
      <c r="BS30" s="70"/>
      <c r="BT30" s="70"/>
      <c r="BU30" s="70"/>
      <c r="BV30" s="70"/>
      <c r="BW30" s="70"/>
      <c r="BX30" s="70"/>
    </row>
    <row r="31" spans="1:76">
      <c r="A31" s="92" t="str">
        <v>O_LU_L</v>
      </c>
      <c r="B31" s="200"/>
      <c r="C31" s="200"/>
      <c r="D31" s="200"/>
      <c r="E31" s="200"/>
      <c r="F31" s="200"/>
      <c r="G31" s="200"/>
      <c r="H31" s="200"/>
      <c r="I31" s="200"/>
      <c r="J31" s="200"/>
      <c r="K31" s="200"/>
      <c r="L31" s="200"/>
      <c r="M31" s="200"/>
      <c r="N31" s="70"/>
      <c r="O31" s="70"/>
      <c r="P31" s="70"/>
      <c r="Q31" s="70"/>
      <c r="R31" s="70"/>
      <c r="S31" s="70"/>
      <c r="T31" s="70"/>
      <c r="U31" s="70"/>
      <c r="V31" s="70"/>
      <c r="W31" s="70"/>
      <c r="X31" s="70"/>
      <c r="Y31" s="70"/>
      <c r="Z31" s="70"/>
      <c r="AA31" s="70"/>
      <c r="AB31" s="70"/>
      <c r="AC31" s="70"/>
      <c r="AD31" s="70"/>
      <c r="AE31" s="70"/>
      <c r="AF31" s="70"/>
      <c r="AG31" s="70"/>
      <c r="AH31" s="70"/>
      <c r="AI31" s="70"/>
      <c r="AJ31" s="70"/>
      <c r="AK31" s="70"/>
      <c r="AL31" s="70"/>
      <c r="AM31" s="70"/>
      <c r="AN31" s="70"/>
      <c r="AO31" s="70"/>
      <c r="AP31" s="70"/>
      <c r="AQ31" s="70"/>
      <c r="AR31" s="70"/>
      <c r="AS31" s="70"/>
      <c r="AT31" s="70"/>
      <c r="AU31" s="70"/>
      <c r="AV31" s="70"/>
      <c r="AW31" s="70"/>
      <c r="AX31" s="70"/>
      <c r="AY31" s="70"/>
      <c r="AZ31" s="70"/>
      <c r="BA31" s="70"/>
      <c r="BB31" s="70"/>
      <c r="BC31" s="70"/>
      <c r="BD31" s="70"/>
      <c r="BE31" s="70"/>
      <c r="BF31" s="70"/>
      <c r="BG31" s="70"/>
      <c r="BH31" s="70"/>
      <c r="BI31" s="70"/>
      <c r="BJ31" s="70"/>
      <c r="BK31" s="70"/>
      <c r="BL31" s="70"/>
      <c r="BM31" s="70"/>
      <c r="BN31" s="70"/>
      <c r="BO31" s="70"/>
      <c r="BP31" s="70"/>
      <c r="BQ31" s="70"/>
      <c r="BR31" s="70"/>
      <c r="BS31" s="70"/>
      <c r="BT31" s="70"/>
      <c r="BU31" s="70"/>
      <c r="BV31" s="70"/>
      <c r="BW31" s="70"/>
      <c r="BX31" s="70"/>
    </row>
    <row r="32" spans="1:76">
      <c r="A32" s="92" t="str">
        <v>O_LU_XL</v>
      </c>
      <c r="B32" s="200"/>
      <c r="C32" s="200"/>
      <c r="D32" s="200"/>
      <c r="E32" s="200"/>
      <c r="F32" s="200"/>
      <c r="G32" s="200"/>
      <c r="H32" s="200"/>
      <c r="I32" s="200"/>
      <c r="J32" s="200"/>
      <c r="K32" s="200"/>
      <c r="L32" s="200"/>
      <c r="M32" s="200"/>
      <c r="N32" s="70"/>
      <c r="O32" s="70"/>
      <c r="P32" s="70"/>
      <c r="Q32" s="70"/>
      <c r="R32" s="70"/>
      <c r="S32" s="70"/>
      <c r="T32" s="70"/>
      <c r="U32" s="70"/>
      <c r="V32" s="70"/>
      <c r="W32" s="70"/>
      <c r="X32" s="70"/>
      <c r="Y32" s="70"/>
      <c r="Z32" s="70"/>
      <c r="AA32" s="70"/>
      <c r="AB32" s="70"/>
      <c r="AC32" s="70"/>
      <c r="AD32" s="70"/>
      <c r="AE32" s="70"/>
      <c r="AF32" s="70"/>
      <c r="AG32" s="70"/>
      <c r="AH32" s="70"/>
      <c r="AI32" s="70"/>
      <c r="AJ32" s="70"/>
      <c r="AK32" s="70"/>
      <c r="AL32" s="70"/>
      <c r="AM32" s="70"/>
      <c r="AN32" s="70"/>
      <c r="AO32" s="70"/>
      <c r="AP32" s="70"/>
      <c r="AQ32" s="70"/>
      <c r="AR32" s="70"/>
      <c r="AS32" s="70"/>
      <c r="AT32" s="70"/>
      <c r="AU32" s="70"/>
      <c r="AV32" s="70"/>
      <c r="AW32" s="70"/>
      <c r="AX32" s="70"/>
      <c r="AY32" s="70"/>
      <c r="AZ32" s="70"/>
      <c r="BA32" s="70"/>
      <c r="BB32" s="70"/>
      <c r="BC32" s="70"/>
      <c r="BD32" s="70"/>
      <c r="BE32" s="70"/>
      <c r="BF32" s="70"/>
      <c r="BG32" s="70"/>
      <c r="BH32" s="70"/>
      <c r="BI32" s="70"/>
      <c r="BJ32" s="70"/>
      <c r="BK32" s="70"/>
      <c r="BL32" s="70"/>
      <c r="BM32" s="70"/>
      <c r="BN32" s="70"/>
      <c r="BO32" s="70"/>
      <c r="BP32" s="70"/>
      <c r="BQ32" s="70"/>
      <c r="BR32" s="70"/>
      <c r="BS32" s="70"/>
      <c r="BT32" s="70"/>
      <c r="BU32" s="70"/>
      <c r="BV32" s="70"/>
      <c r="BW32" s="70"/>
      <c r="BX32" s="70"/>
    </row>
    <row r="33" spans="1:76">
      <c r="A33" s="92" t="str">
        <v>O_ET_S</v>
      </c>
      <c r="B33" s="200"/>
      <c r="C33" s="200"/>
      <c r="D33" s="200"/>
      <c r="E33" s="200"/>
      <c r="F33" s="200"/>
      <c r="G33" s="200"/>
      <c r="H33" s="200"/>
      <c r="I33" s="200"/>
      <c r="J33" s="200"/>
      <c r="K33" s="200"/>
      <c r="L33" s="200"/>
      <c r="M33" s="200"/>
      <c r="N33" s="70"/>
      <c r="O33" s="70"/>
      <c r="P33" s="70"/>
      <c r="Q33" s="70"/>
      <c r="R33" s="70"/>
      <c r="S33" s="70"/>
      <c r="T33" s="70"/>
      <c r="U33" s="70"/>
      <c r="V33" s="70"/>
      <c r="W33" s="70"/>
      <c r="X33" s="70"/>
      <c r="Y33" s="70"/>
      <c r="Z33" s="70"/>
      <c r="AA33" s="70"/>
      <c r="AB33" s="70"/>
      <c r="AC33" s="70"/>
      <c r="AD33" s="70"/>
      <c r="AE33" s="70"/>
      <c r="AF33" s="70"/>
      <c r="AG33" s="70"/>
      <c r="AH33" s="70"/>
      <c r="AI33" s="70"/>
      <c r="AJ33" s="70"/>
      <c r="AK33" s="70"/>
      <c r="AL33" s="70"/>
      <c r="AM33" s="70"/>
      <c r="AN33" s="70"/>
      <c r="AO33" s="70"/>
      <c r="AP33" s="70"/>
      <c r="AQ33" s="70"/>
      <c r="AR33" s="70"/>
      <c r="AS33" s="70"/>
      <c r="AT33" s="70"/>
      <c r="AU33" s="70"/>
      <c r="AV33" s="70"/>
      <c r="AW33" s="70"/>
      <c r="AX33" s="70"/>
      <c r="AY33" s="70"/>
      <c r="AZ33" s="70"/>
      <c r="BA33" s="70"/>
      <c r="BB33" s="70"/>
      <c r="BC33" s="70"/>
      <c r="BD33" s="70"/>
      <c r="BE33" s="70"/>
      <c r="BF33" s="70"/>
      <c r="BG33" s="70"/>
      <c r="BH33" s="70"/>
      <c r="BI33" s="70"/>
      <c r="BJ33" s="70"/>
      <c r="BK33" s="70"/>
      <c r="BL33" s="70"/>
      <c r="BM33" s="70"/>
      <c r="BN33" s="70"/>
      <c r="BO33" s="70"/>
      <c r="BP33" s="70"/>
      <c r="BQ33" s="70"/>
      <c r="BR33" s="70"/>
      <c r="BS33" s="70"/>
      <c r="BT33" s="70"/>
      <c r="BU33" s="70"/>
      <c r="BV33" s="70"/>
      <c r="BW33" s="70"/>
      <c r="BX33" s="70"/>
    </row>
    <row r="34" spans="1:76">
      <c r="A34" s="92" t="str">
        <v>O_ET_M</v>
      </c>
      <c r="B34" s="200"/>
      <c r="C34" s="200"/>
      <c r="D34" s="200"/>
      <c r="E34" s="200"/>
      <c r="F34" s="200"/>
      <c r="G34" s="200"/>
      <c r="H34" s="200"/>
      <c r="I34" s="200"/>
      <c r="J34" s="200"/>
      <c r="K34" s="200"/>
      <c r="L34" s="200"/>
      <c r="M34" s="200"/>
      <c r="N34" s="70"/>
      <c r="O34" s="70"/>
      <c r="P34" s="70"/>
      <c r="Q34" s="70"/>
      <c r="R34" s="70"/>
      <c r="S34" s="70"/>
      <c r="T34" s="70"/>
      <c r="U34" s="70"/>
      <c r="V34" s="70"/>
      <c r="W34" s="70"/>
      <c r="X34" s="70"/>
      <c r="Y34" s="70"/>
      <c r="Z34" s="70"/>
      <c r="AA34" s="70"/>
      <c r="AB34" s="70"/>
      <c r="AC34" s="70"/>
      <c r="AD34" s="70"/>
      <c r="AE34" s="70"/>
      <c r="AF34" s="70"/>
      <c r="AG34" s="70"/>
      <c r="AH34" s="70"/>
      <c r="AI34" s="70"/>
      <c r="AJ34" s="70"/>
      <c r="AK34" s="70"/>
      <c r="AL34" s="70"/>
      <c r="AM34" s="70"/>
      <c r="AN34" s="70"/>
      <c r="AO34" s="70"/>
      <c r="AP34" s="70"/>
      <c r="AQ34" s="70"/>
      <c r="AR34" s="70"/>
      <c r="AS34" s="70"/>
      <c r="AT34" s="70"/>
      <c r="AU34" s="70"/>
      <c r="AV34" s="70"/>
      <c r="AW34" s="70"/>
      <c r="AX34" s="70"/>
      <c r="AY34" s="70"/>
      <c r="AZ34" s="70"/>
      <c r="BA34" s="70"/>
      <c r="BB34" s="70"/>
      <c r="BC34" s="70"/>
      <c r="BD34" s="70"/>
      <c r="BE34" s="70"/>
      <c r="BF34" s="70"/>
      <c r="BG34" s="70"/>
      <c r="BH34" s="70"/>
      <c r="BI34" s="70"/>
      <c r="BJ34" s="70"/>
      <c r="BK34" s="70"/>
      <c r="BL34" s="70"/>
      <c r="BM34" s="70"/>
      <c r="BN34" s="70"/>
      <c r="BO34" s="70"/>
      <c r="BP34" s="70"/>
      <c r="BQ34" s="70"/>
      <c r="BR34" s="70"/>
      <c r="BS34" s="70"/>
      <c r="BT34" s="70"/>
      <c r="BU34" s="70"/>
      <c r="BV34" s="70"/>
      <c r="BW34" s="70"/>
      <c r="BX34" s="70"/>
    </row>
    <row r="35" spans="1:76">
      <c r="A35" s="92" t="str">
        <v>O_ET_L</v>
      </c>
      <c r="B35" s="200"/>
      <c r="C35" s="200"/>
      <c r="D35" s="200"/>
      <c r="E35" s="200"/>
      <c r="F35" s="200"/>
      <c r="G35" s="200"/>
      <c r="H35" s="200"/>
      <c r="I35" s="200"/>
      <c r="J35" s="200"/>
      <c r="K35" s="200"/>
      <c r="L35" s="200"/>
      <c r="M35" s="200"/>
      <c r="N35" s="70"/>
      <c r="O35" s="70"/>
      <c r="P35" s="70"/>
      <c r="Q35" s="70"/>
      <c r="R35" s="70"/>
      <c r="S35" s="70"/>
      <c r="T35" s="70"/>
      <c r="U35" s="70"/>
      <c r="V35" s="70"/>
      <c r="W35" s="70"/>
      <c r="X35" s="70"/>
      <c r="Y35" s="70"/>
      <c r="Z35" s="70"/>
      <c r="AA35" s="70"/>
      <c r="AB35" s="70"/>
      <c r="AC35" s="70"/>
      <c r="AD35" s="70"/>
      <c r="AE35" s="70"/>
      <c r="AF35" s="70"/>
      <c r="AG35" s="70"/>
      <c r="AH35" s="70"/>
      <c r="AI35" s="70"/>
      <c r="AJ35" s="70"/>
      <c r="AK35" s="70"/>
      <c r="AL35" s="70"/>
      <c r="AM35" s="70"/>
      <c r="AN35" s="70"/>
      <c r="AO35" s="70"/>
      <c r="AP35" s="70"/>
      <c r="AQ35" s="70"/>
      <c r="AR35" s="70"/>
      <c r="AS35" s="70"/>
      <c r="AT35" s="70"/>
      <c r="AU35" s="70"/>
      <c r="AV35" s="70"/>
      <c r="AW35" s="70"/>
      <c r="AX35" s="70"/>
      <c r="AY35" s="70"/>
      <c r="AZ35" s="70"/>
      <c r="BA35" s="70"/>
      <c r="BB35" s="70"/>
      <c r="BC35" s="70"/>
      <c r="BD35" s="70"/>
      <c r="BE35" s="70"/>
      <c r="BF35" s="70"/>
      <c r="BG35" s="70"/>
      <c r="BH35" s="70"/>
      <c r="BI35" s="70"/>
      <c r="BJ35" s="70"/>
      <c r="BK35" s="70"/>
      <c r="BL35" s="70"/>
      <c r="BM35" s="70"/>
      <c r="BN35" s="70"/>
      <c r="BO35" s="70"/>
      <c r="BP35" s="70"/>
      <c r="BQ35" s="70"/>
      <c r="BR35" s="70"/>
      <c r="BS35" s="70"/>
      <c r="BT35" s="70"/>
      <c r="BU35" s="70"/>
      <c r="BV35" s="70"/>
      <c r="BW35" s="70"/>
      <c r="BX35" s="70"/>
    </row>
    <row r="36" spans="1:76">
      <c r="A36" s="92" t="str">
        <v>O_ET_XL</v>
      </c>
      <c r="B36" s="200"/>
      <c r="C36" s="200"/>
      <c r="D36" s="200"/>
      <c r="E36" s="200"/>
      <c r="F36" s="200"/>
      <c r="G36" s="200"/>
      <c r="H36" s="200"/>
      <c r="I36" s="200"/>
      <c r="J36" s="200"/>
      <c r="K36" s="200"/>
      <c r="L36" s="200"/>
      <c r="M36" s="200"/>
      <c r="N36" s="70"/>
      <c r="O36" s="70"/>
      <c r="P36" s="70"/>
      <c r="Q36" s="70"/>
      <c r="R36" s="70"/>
      <c r="S36" s="70"/>
      <c r="T36" s="70"/>
      <c r="U36" s="70"/>
      <c r="V36" s="70"/>
      <c r="W36" s="70"/>
      <c r="X36" s="70"/>
      <c r="Y36" s="70"/>
      <c r="Z36" s="70"/>
      <c r="AA36" s="70"/>
      <c r="AB36" s="70"/>
      <c r="AC36" s="70"/>
      <c r="AD36" s="70"/>
      <c r="AE36" s="70"/>
      <c r="AF36" s="70"/>
      <c r="AG36" s="70"/>
      <c r="AH36" s="70"/>
      <c r="AI36" s="70"/>
      <c r="AJ36" s="70"/>
      <c r="AK36" s="70"/>
      <c r="AL36" s="70"/>
      <c r="AM36" s="70"/>
      <c r="AN36" s="70"/>
      <c r="AO36" s="70"/>
      <c r="AP36" s="70"/>
      <c r="AQ36" s="70"/>
      <c r="AR36" s="70"/>
      <c r="AS36" s="70"/>
      <c r="AT36" s="70"/>
      <c r="AU36" s="70"/>
      <c r="AV36" s="70"/>
      <c r="AW36" s="70"/>
      <c r="AX36" s="70"/>
      <c r="AY36" s="70"/>
      <c r="AZ36" s="70"/>
      <c r="BA36" s="70"/>
      <c r="BB36" s="70"/>
      <c r="BC36" s="70"/>
      <c r="BD36" s="70"/>
      <c r="BE36" s="70"/>
      <c r="BF36" s="70"/>
      <c r="BG36" s="70"/>
      <c r="BH36" s="70"/>
      <c r="BI36" s="70"/>
      <c r="BJ36" s="70"/>
      <c r="BK36" s="70"/>
      <c r="BL36" s="70"/>
      <c r="BM36" s="70"/>
      <c r="BN36" s="70"/>
      <c r="BO36" s="70"/>
      <c r="BP36" s="70"/>
      <c r="BQ36" s="70"/>
      <c r="BR36" s="70"/>
      <c r="BS36" s="70"/>
      <c r="BT36" s="70"/>
      <c r="BU36" s="70"/>
      <c r="BV36" s="70"/>
      <c r="BW36" s="70"/>
      <c r="BX36" s="70"/>
    </row>
    <row r="37" spans="1:76">
      <c r="A37" s="92" t="str">
        <v>O_EP_S</v>
      </c>
      <c r="B37" s="200"/>
      <c r="C37" s="200"/>
      <c r="D37" s="200"/>
      <c r="E37" s="200"/>
      <c r="F37" s="200"/>
      <c r="G37" s="200"/>
      <c r="H37" s="200"/>
      <c r="I37" s="200"/>
      <c r="J37" s="200"/>
      <c r="K37" s="200"/>
      <c r="L37" s="200"/>
      <c r="M37" s="200"/>
      <c r="N37" s="70"/>
      <c r="O37" s="70"/>
      <c r="P37" s="70"/>
      <c r="Q37" s="70"/>
      <c r="R37" s="70"/>
      <c r="S37" s="70"/>
      <c r="T37" s="70"/>
      <c r="U37" s="70"/>
      <c r="V37" s="70"/>
      <c r="W37" s="70"/>
      <c r="X37" s="70"/>
      <c r="Y37" s="70"/>
      <c r="Z37" s="70"/>
      <c r="AA37" s="70"/>
      <c r="AB37" s="70"/>
      <c r="AC37" s="70"/>
      <c r="AD37" s="70"/>
      <c r="AE37" s="70"/>
      <c r="AF37" s="70"/>
      <c r="AG37" s="70"/>
      <c r="AH37" s="70"/>
      <c r="AI37" s="70"/>
      <c r="AJ37" s="70"/>
      <c r="AK37" s="70"/>
      <c r="AL37" s="70"/>
      <c r="AM37" s="70"/>
      <c r="AN37" s="70"/>
      <c r="AO37" s="70"/>
      <c r="AP37" s="70"/>
      <c r="AQ37" s="70"/>
      <c r="AR37" s="70"/>
      <c r="AS37" s="70"/>
      <c r="AT37" s="70"/>
      <c r="AU37" s="70"/>
      <c r="AV37" s="70"/>
      <c r="AW37" s="70"/>
      <c r="AX37" s="70"/>
      <c r="AY37" s="70"/>
      <c r="AZ37" s="70"/>
      <c r="BA37" s="70"/>
      <c r="BB37" s="70"/>
      <c r="BC37" s="70"/>
      <c r="BD37" s="70"/>
      <c r="BE37" s="70"/>
      <c r="BF37" s="70"/>
      <c r="BG37" s="70"/>
      <c r="BH37" s="70"/>
      <c r="BI37" s="70"/>
      <c r="BJ37" s="70"/>
      <c r="BK37" s="70"/>
      <c r="BL37" s="70"/>
      <c r="BM37" s="70"/>
      <c r="BN37" s="70"/>
      <c r="BO37" s="70"/>
      <c r="BP37" s="70"/>
      <c r="BQ37" s="70"/>
      <c r="BR37" s="70"/>
      <c r="BS37" s="70"/>
      <c r="BT37" s="70"/>
      <c r="BU37" s="70"/>
      <c r="BV37" s="70"/>
      <c r="BW37" s="70"/>
      <c r="BX37" s="70"/>
    </row>
    <row r="38" spans="1:76">
      <c r="A38" s="92" t="str">
        <v>O_MI_S</v>
      </c>
      <c r="B38" s="200"/>
      <c r="C38" s="200"/>
      <c r="D38" s="200"/>
      <c r="E38" s="200"/>
      <c r="F38" s="200"/>
      <c r="G38" s="200"/>
      <c r="H38" s="200"/>
      <c r="I38" s="200"/>
      <c r="J38" s="200"/>
      <c r="K38" s="200"/>
      <c r="L38" s="200"/>
      <c r="M38" s="200"/>
      <c r="N38" s="70"/>
      <c r="O38" s="70"/>
      <c r="P38" s="70"/>
      <c r="Q38" s="70"/>
      <c r="R38" s="70"/>
      <c r="S38" s="70"/>
      <c r="T38" s="70"/>
      <c r="U38" s="70"/>
      <c r="V38" s="70"/>
      <c r="W38" s="70"/>
      <c r="X38" s="70"/>
      <c r="Y38" s="70"/>
      <c r="Z38" s="70"/>
      <c r="AA38" s="70"/>
      <c r="AB38" s="70"/>
      <c r="AC38" s="70"/>
      <c r="AD38" s="70"/>
      <c r="AE38" s="70"/>
      <c r="AF38" s="70"/>
      <c r="AG38" s="70"/>
      <c r="AH38" s="70"/>
      <c r="AI38" s="70"/>
      <c r="AJ38" s="70"/>
      <c r="AK38" s="70"/>
      <c r="AL38" s="70"/>
      <c r="AM38" s="70"/>
      <c r="AN38" s="70"/>
      <c r="AO38" s="70"/>
      <c r="AP38" s="70"/>
      <c r="AQ38" s="70"/>
      <c r="AR38" s="70"/>
      <c r="AS38" s="70"/>
      <c r="AT38" s="70"/>
      <c r="AU38" s="70"/>
      <c r="AV38" s="70"/>
      <c r="AW38" s="70"/>
      <c r="AX38" s="70"/>
      <c r="AY38" s="70"/>
      <c r="AZ38" s="70"/>
      <c r="BA38" s="70"/>
      <c r="BB38" s="70"/>
      <c r="BC38" s="70"/>
      <c r="BD38" s="70"/>
      <c r="BE38" s="70"/>
      <c r="BF38" s="70"/>
      <c r="BG38" s="70"/>
      <c r="BH38" s="70"/>
      <c r="BI38" s="70"/>
      <c r="BJ38" s="70"/>
      <c r="BK38" s="70"/>
      <c r="BL38" s="70"/>
      <c r="BM38" s="70"/>
      <c r="BN38" s="70"/>
      <c r="BO38" s="70"/>
      <c r="BP38" s="70"/>
      <c r="BQ38" s="70"/>
      <c r="BR38" s="70"/>
      <c r="BS38" s="70"/>
      <c r="BT38" s="70"/>
      <c r="BU38" s="70"/>
      <c r="BV38" s="70"/>
      <c r="BW38" s="70"/>
      <c r="BX38" s="70"/>
    </row>
    <row r="39" spans="1:76">
      <c r="A39" s="92" t="str">
        <v>O_SA_S</v>
      </c>
      <c r="B39" s="200"/>
      <c r="C39" s="200"/>
      <c r="D39" s="200"/>
      <c r="E39" s="200"/>
      <c r="F39" s="200"/>
      <c r="G39" s="200"/>
      <c r="H39" s="200"/>
      <c r="I39" s="200"/>
      <c r="J39" s="200"/>
      <c r="K39" s="200"/>
      <c r="L39" s="200"/>
      <c r="M39" s="200"/>
      <c r="N39" s="70"/>
      <c r="O39" s="70"/>
      <c r="P39" s="70"/>
      <c r="Q39" s="70"/>
      <c r="R39" s="70"/>
      <c r="S39" s="70"/>
      <c r="T39" s="70"/>
      <c r="U39" s="70"/>
      <c r="V39" s="70"/>
      <c r="W39" s="70"/>
      <c r="X39" s="70"/>
      <c r="Y39" s="70"/>
      <c r="Z39" s="70"/>
      <c r="AA39" s="70"/>
      <c r="AB39" s="70"/>
      <c r="AC39" s="70"/>
      <c r="AD39" s="70"/>
      <c r="AE39" s="70"/>
      <c r="AF39" s="70"/>
      <c r="AG39" s="70"/>
      <c r="AH39" s="70"/>
      <c r="AI39" s="70"/>
      <c r="AJ39" s="70"/>
      <c r="AK39" s="70"/>
      <c r="AL39" s="70"/>
      <c r="AM39" s="70"/>
      <c r="AN39" s="70"/>
      <c r="AO39" s="70"/>
      <c r="AP39" s="70"/>
      <c r="AQ39" s="70"/>
      <c r="AR39" s="70"/>
      <c r="AS39" s="70"/>
      <c r="AT39" s="70"/>
      <c r="AU39" s="70"/>
      <c r="AV39" s="70"/>
      <c r="AW39" s="70"/>
      <c r="AX39" s="70"/>
      <c r="AY39" s="70"/>
      <c r="AZ39" s="70"/>
      <c r="BA39" s="70"/>
      <c r="BB39" s="70"/>
      <c r="BC39" s="70"/>
      <c r="BD39" s="70"/>
      <c r="BE39" s="70"/>
      <c r="BF39" s="70"/>
      <c r="BG39" s="70"/>
      <c r="BH39" s="70"/>
      <c r="BI39" s="70"/>
      <c r="BJ39" s="70"/>
      <c r="BK39" s="70"/>
      <c r="BL39" s="70"/>
      <c r="BM39" s="70"/>
      <c r="BN39" s="70"/>
      <c r="BO39" s="70"/>
      <c r="BP39" s="70"/>
      <c r="BQ39" s="70"/>
      <c r="BR39" s="70"/>
      <c r="BS39" s="70"/>
      <c r="BT39" s="70"/>
      <c r="BU39" s="70"/>
      <c r="BV39" s="70"/>
      <c r="BW39" s="70"/>
      <c r="BX39" s="70"/>
    </row>
    <row r="40" spans="1:76">
      <c r="A40" s="92" t="str">
        <v>O_LA_XS</v>
      </c>
      <c r="B40" s="200"/>
      <c r="C40" s="200"/>
      <c r="D40" s="200"/>
      <c r="E40" s="200"/>
      <c r="F40" s="200"/>
      <c r="G40" s="200"/>
      <c r="H40" s="200"/>
      <c r="I40" s="200"/>
      <c r="J40" s="200"/>
      <c r="K40" s="200"/>
      <c r="L40" s="200"/>
      <c r="M40" s="200"/>
      <c r="N40" s="70"/>
      <c r="O40" s="70"/>
      <c r="P40" s="70"/>
      <c r="Q40" s="70"/>
      <c r="R40" s="70"/>
      <c r="S40" s="70"/>
      <c r="T40" s="70"/>
      <c r="U40" s="70"/>
      <c r="V40" s="70"/>
      <c r="W40" s="70"/>
      <c r="X40" s="70"/>
      <c r="Y40" s="70"/>
      <c r="Z40" s="70"/>
      <c r="AA40" s="70"/>
      <c r="AB40" s="70"/>
      <c r="AC40" s="70"/>
      <c r="AD40" s="70"/>
      <c r="AE40" s="70"/>
      <c r="AF40" s="70"/>
      <c r="AG40" s="70"/>
      <c r="AH40" s="70"/>
      <c r="AI40" s="70"/>
      <c r="AJ40" s="70"/>
      <c r="AK40" s="70"/>
      <c r="AL40" s="70"/>
      <c r="AM40" s="70"/>
      <c r="AN40" s="70"/>
      <c r="AO40" s="70"/>
      <c r="AP40" s="70"/>
      <c r="AQ40" s="70"/>
      <c r="AR40" s="70"/>
      <c r="AS40" s="70"/>
      <c r="AT40" s="70"/>
      <c r="AU40" s="70"/>
      <c r="AV40" s="70"/>
      <c r="AW40" s="70"/>
      <c r="AX40" s="70"/>
      <c r="AY40" s="70"/>
      <c r="AZ40" s="70"/>
      <c r="BA40" s="70"/>
      <c r="BB40" s="70"/>
      <c r="BC40" s="70"/>
      <c r="BD40" s="70"/>
      <c r="BE40" s="70"/>
      <c r="BF40" s="70"/>
      <c r="BG40" s="70"/>
      <c r="BH40" s="70"/>
      <c r="BI40" s="70"/>
      <c r="BJ40" s="70"/>
      <c r="BK40" s="70"/>
      <c r="BL40" s="70"/>
      <c r="BM40" s="70"/>
      <c r="BN40" s="70"/>
      <c r="BO40" s="70"/>
      <c r="BP40" s="70"/>
      <c r="BQ40" s="70"/>
      <c r="BR40" s="70"/>
      <c r="BS40" s="70"/>
      <c r="BT40" s="70"/>
      <c r="BU40" s="70"/>
      <c r="BV40" s="70"/>
      <c r="BW40" s="70"/>
      <c r="BX40" s="70"/>
    </row>
    <row r="41" spans="1:76">
      <c r="A41" s="92" t="str">
        <v>O_MI_XS</v>
      </c>
      <c r="B41" s="200"/>
      <c r="C41" s="200"/>
      <c r="D41" s="200"/>
      <c r="E41" s="200"/>
      <c r="F41" s="200"/>
      <c r="G41" s="200"/>
      <c r="H41" s="200"/>
      <c r="I41" s="200"/>
      <c r="J41" s="200"/>
      <c r="K41" s="200"/>
      <c r="L41" s="200"/>
      <c r="M41" s="200"/>
      <c r="N41" s="70"/>
      <c r="O41" s="70"/>
      <c r="P41" s="70"/>
      <c r="Q41" s="70"/>
      <c r="R41" s="70"/>
      <c r="S41" s="70"/>
      <c r="T41" s="70"/>
      <c r="U41" s="70"/>
      <c r="V41" s="70"/>
      <c r="W41" s="70"/>
      <c r="X41" s="70"/>
      <c r="Y41" s="70"/>
      <c r="Z41" s="70"/>
      <c r="AA41" s="70"/>
      <c r="AB41" s="70"/>
      <c r="AC41" s="70"/>
      <c r="AD41" s="70"/>
      <c r="AE41" s="70"/>
      <c r="AF41" s="70"/>
      <c r="AG41" s="70"/>
      <c r="AH41" s="70"/>
      <c r="AI41" s="70"/>
      <c r="AJ41" s="70"/>
      <c r="AK41" s="70"/>
      <c r="AL41" s="70"/>
      <c r="AM41" s="70"/>
      <c r="AN41" s="70"/>
      <c r="AO41" s="70"/>
      <c r="AP41" s="70"/>
      <c r="AQ41" s="70"/>
      <c r="AR41" s="70"/>
      <c r="AS41" s="70"/>
      <c r="AT41" s="70"/>
      <c r="AU41" s="70"/>
      <c r="AV41" s="70"/>
      <c r="AW41" s="70"/>
      <c r="AX41" s="70"/>
      <c r="AY41" s="70"/>
      <c r="AZ41" s="70"/>
      <c r="BA41" s="70"/>
      <c r="BB41" s="70"/>
      <c r="BC41" s="70"/>
      <c r="BD41" s="70"/>
      <c r="BE41" s="70"/>
      <c r="BF41" s="70"/>
      <c r="BG41" s="70"/>
      <c r="BH41" s="70"/>
      <c r="BI41" s="70"/>
      <c r="BJ41" s="70"/>
      <c r="BK41" s="70"/>
      <c r="BL41" s="70"/>
      <c r="BM41" s="70"/>
      <c r="BN41" s="70"/>
      <c r="BO41" s="70"/>
      <c r="BP41" s="70"/>
      <c r="BQ41" s="70"/>
      <c r="BR41" s="70"/>
      <c r="BS41" s="70"/>
      <c r="BT41" s="70"/>
      <c r="BU41" s="70"/>
      <c r="BV41" s="70"/>
      <c r="BW41" s="70"/>
      <c r="BX41" s="70"/>
    </row>
    <row r="42" spans="1:76">
      <c r="A42" s="92" t="str">
        <v>O_EP_XS</v>
      </c>
      <c r="B42" s="200"/>
      <c r="C42" s="200"/>
      <c r="D42" s="200"/>
      <c r="E42" s="200"/>
      <c r="F42" s="200"/>
      <c r="G42" s="200"/>
      <c r="H42" s="200"/>
      <c r="I42" s="200"/>
      <c r="J42" s="200"/>
      <c r="K42" s="200"/>
      <c r="L42" s="200"/>
      <c r="M42" s="200"/>
      <c r="N42" s="70"/>
      <c r="O42" s="70"/>
      <c r="P42" s="70"/>
      <c r="Q42" s="70"/>
      <c r="R42" s="70"/>
      <c r="S42" s="70"/>
      <c r="T42" s="70"/>
      <c r="U42" s="70"/>
      <c r="V42" s="70"/>
      <c r="W42" s="70"/>
      <c r="X42" s="70"/>
      <c r="Y42" s="70"/>
      <c r="Z42" s="70"/>
      <c r="AA42" s="70"/>
      <c r="AB42" s="70"/>
      <c r="AC42" s="70"/>
      <c r="AD42" s="70"/>
      <c r="AE42" s="70"/>
      <c r="AF42" s="70"/>
      <c r="AG42" s="70"/>
      <c r="AH42" s="70"/>
      <c r="AI42" s="70"/>
      <c r="AJ42" s="70"/>
      <c r="AK42" s="70"/>
      <c r="AL42" s="70"/>
      <c r="AM42" s="70"/>
      <c r="AN42" s="70"/>
      <c r="AO42" s="70"/>
      <c r="AP42" s="70"/>
      <c r="AQ42" s="70"/>
      <c r="AR42" s="70"/>
      <c r="AS42" s="70"/>
      <c r="AT42" s="70"/>
      <c r="AU42" s="70"/>
      <c r="AV42" s="70"/>
      <c r="AW42" s="70"/>
      <c r="AX42" s="70"/>
      <c r="AY42" s="70"/>
      <c r="AZ42" s="70"/>
      <c r="BA42" s="70"/>
      <c r="BB42" s="70"/>
      <c r="BC42" s="70"/>
      <c r="BD42" s="70"/>
      <c r="BE42" s="70"/>
      <c r="BF42" s="70"/>
      <c r="BG42" s="70"/>
      <c r="BH42" s="70"/>
      <c r="BI42" s="70"/>
      <c r="BJ42" s="70"/>
      <c r="BK42" s="70"/>
      <c r="BL42" s="70"/>
      <c r="BM42" s="70"/>
      <c r="BN42" s="70"/>
      <c r="BO42" s="70"/>
      <c r="BP42" s="70"/>
      <c r="BQ42" s="70"/>
      <c r="BR42" s="70"/>
      <c r="BS42" s="70"/>
      <c r="BT42" s="70"/>
      <c r="BU42" s="70"/>
      <c r="BV42" s="70"/>
      <c r="BW42" s="70"/>
      <c r="BX42" s="70"/>
    </row>
    <row r="43" spans="1:76">
      <c r="A43" s="92" t="str">
        <v>O_SA_XS</v>
      </c>
      <c r="B43" s="200"/>
      <c r="C43" s="200"/>
      <c r="D43" s="200"/>
      <c r="E43" s="200"/>
      <c r="F43" s="200"/>
      <c r="G43" s="200"/>
      <c r="H43" s="200"/>
      <c r="I43" s="200"/>
      <c r="J43" s="200"/>
      <c r="K43" s="200"/>
      <c r="L43" s="200"/>
      <c r="M43" s="200"/>
      <c r="N43" s="70"/>
      <c r="O43" s="70"/>
      <c r="P43" s="70"/>
      <c r="Q43" s="70"/>
      <c r="R43" s="70"/>
      <c r="S43" s="70"/>
      <c r="T43" s="70"/>
      <c r="U43" s="70"/>
      <c r="V43" s="70"/>
      <c r="W43" s="70"/>
      <c r="X43" s="70"/>
      <c r="Y43" s="70"/>
      <c r="Z43" s="70"/>
      <c r="AA43" s="70"/>
      <c r="AB43" s="70"/>
      <c r="AC43" s="70"/>
      <c r="AD43" s="70"/>
      <c r="AE43" s="70"/>
      <c r="AF43" s="70"/>
      <c r="AG43" s="70"/>
      <c r="AH43" s="70"/>
      <c r="AI43" s="70"/>
      <c r="AJ43" s="70"/>
      <c r="AK43" s="70"/>
      <c r="AL43" s="70"/>
      <c r="AM43" s="70"/>
      <c r="AN43" s="70"/>
      <c r="AO43" s="70"/>
      <c r="AP43" s="70"/>
      <c r="AQ43" s="70"/>
      <c r="AR43" s="70"/>
      <c r="AS43" s="70"/>
      <c r="AT43" s="70"/>
      <c r="AU43" s="70"/>
      <c r="AV43" s="70"/>
      <c r="AW43" s="70"/>
      <c r="AX43" s="70"/>
      <c r="AY43" s="70"/>
      <c r="AZ43" s="70"/>
      <c r="BA43" s="70"/>
      <c r="BB43" s="70"/>
      <c r="BC43" s="70"/>
      <c r="BD43" s="70"/>
      <c r="BE43" s="70"/>
      <c r="BF43" s="70"/>
      <c r="BG43" s="70"/>
      <c r="BH43" s="70"/>
      <c r="BI43" s="70"/>
      <c r="BJ43" s="70"/>
      <c r="BK43" s="70"/>
      <c r="BL43" s="70"/>
      <c r="BM43" s="70"/>
      <c r="BN43" s="70"/>
      <c r="BO43" s="70"/>
      <c r="BP43" s="70"/>
      <c r="BQ43" s="70"/>
      <c r="BR43" s="70"/>
      <c r="BS43" s="70"/>
      <c r="BT43" s="70"/>
      <c r="BU43" s="70"/>
      <c r="BV43" s="70"/>
      <c r="BW43" s="70"/>
      <c r="BX43" s="70"/>
    </row>
    <row r="44" spans="1:76">
      <c r="A44" s="92" t="str">
        <v>T_LU_XS</v>
      </c>
      <c r="B44" s="200"/>
      <c r="C44" s="200"/>
      <c r="D44" s="200"/>
      <c r="E44" s="200"/>
      <c r="F44" s="200"/>
      <c r="G44" s="200"/>
      <c r="H44" s="200"/>
      <c r="I44" s="200"/>
      <c r="J44" s="200"/>
      <c r="K44" s="200"/>
      <c r="L44" s="200"/>
      <c r="M44" s="200"/>
      <c r="N44" s="70"/>
      <c r="O44" s="70"/>
      <c r="P44" s="70"/>
      <c r="Q44" s="70"/>
      <c r="R44" s="70"/>
      <c r="S44" s="70"/>
      <c r="T44" s="70"/>
      <c r="U44" s="70"/>
      <c r="V44" s="70"/>
      <c r="W44" s="70"/>
      <c r="X44" s="70"/>
      <c r="Y44" s="70"/>
      <c r="Z44" s="70"/>
      <c r="AA44" s="70"/>
      <c r="AB44" s="70"/>
      <c r="AC44" s="70"/>
      <c r="AD44" s="70"/>
      <c r="AE44" s="70"/>
      <c r="AF44" s="70"/>
      <c r="AG44" s="70"/>
      <c r="AH44" s="70"/>
      <c r="AI44" s="70"/>
      <c r="AJ44" s="70"/>
      <c r="AK44" s="70"/>
      <c r="AL44" s="70"/>
      <c r="AM44" s="70"/>
      <c r="AN44" s="70"/>
      <c r="AO44" s="70"/>
      <c r="AP44" s="70"/>
      <c r="AQ44" s="70"/>
      <c r="AR44" s="70"/>
      <c r="AS44" s="70"/>
      <c r="AT44" s="70"/>
      <c r="AU44" s="70"/>
      <c r="AV44" s="70"/>
      <c r="AW44" s="70"/>
      <c r="AX44" s="70"/>
      <c r="AY44" s="70"/>
      <c r="AZ44" s="70"/>
      <c r="BA44" s="70"/>
      <c r="BB44" s="70"/>
      <c r="BC44" s="70"/>
      <c r="BD44" s="70"/>
      <c r="BE44" s="70"/>
      <c r="BF44" s="70"/>
      <c r="BG44" s="70"/>
      <c r="BH44" s="70"/>
      <c r="BI44" s="70"/>
      <c r="BJ44" s="70"/>
      <c r="BK44" s="70"/>
      <c r="BL44" s="70"/>
      <c r="BM44" s="70"/>
      <c r="BN44" s="70"/>
      <c r="BO44" s="70"/>
      <c r="BP44" s="70"/>
      <c r="BQ44" s="70"/>
      <c r="BR44" s="70"/>
      <c r="BS44" s="70"/>
      <c r="BT44" s="70"/>
      <c r="BU44" s="70"/>
      <c r="BV44" s="70"/>
      <c r="BW44" s="70"/>
      <c r="BX44" s="70"/>
    </row>
    <row r="45" spans="1:76">
      <c r="A45" s="92" t="str">
        <v>T_LU_S</v>
      </c>
      <c r="B45" s="200"/>
      <c r="C45" s="200"/>
      <c r="D45" s="200"/>
      <c r="E45" s="200"/>
      <c r="F45" s="200"/>
      <c r="G45" s="200"/>
      <c r="H45" s="200"/>
      <c r="I45" s="200"/>
      <c r="J45" s="200"/>
      <c r="K45" s="200"/>
      <c r="L45" s="200"/>
      <c r="M45" s="200"/>
      <c r="N45" s="70"/>
      <c r="O45" s="70"/>
      <c r="P45" s="70"/>
      <c r="Q45" s="70"/>
      <c r="R45" s="70"/>
      <c r="S45" s="70"/>
      <c r="T45" s="70"/>
      <c r="U45" s="70"/>
      <c r="V45" s="70"/>
      <c r="W45" s="70"/>
      <c r="X45" s="70"/>
      <c r="Y45" s="70"/>
      <c r="Z45" s="70"/>
      <c r="AA45" s="70"/>
      <c r="AB45" s="70"/>
      <c r="AC45" s="70"/>
      <c r="AD45" s="70"/>
      <c r="AE45" s="70"/>
      <c r="AF45" s="70"/>
      <c r="AG45" s="70"/>
      <c r="AH45" s="70"/>
      <c r="AI45" s="70"/>
      <c r="AJ45" s="70"/>
      <c r="AK45" s="70"/>
      <c r="AL45" s="70"/>
      <c r="AM45" s="70"/>
      <c r="AN45" s="70"/>
      <c r="AO45" s="70"/>
      <c r="AP45" s="70"/>
      <c r="AQ45" s="70"/>
      <c r="AR45" s="70"/>
      <c r="AS45" s="70"/>
      <c r="AT45" s="70"/>
      <c r="AU45" s="70"/>
      <c r="AV45" s="70"/>
      <c r="AW45" s="70"/>
      <c r="AX45" s="70"/>
      <c r="AY45" s="70"/>
      <c r="AZ45" s="70"/>
      <c r="BA45" s="70"/>
      <c r="BB45" s="70"/>
      <c r="BC45" s="70"/>
      <c r="BD45" s="70"/>
      <c r="BE45" s="70"/>
      <c r="BF45" s="70"/>
      <c r="BG45" s="70"/>
      <c r="BH45" s="70"/>
      <c r="BI45" s="70"/>
      <c r="BJ45" s="70"/>
      <c r="BK45" s="70"/>
      <c r="BL45" s="70"/>
      <c r="BM45" s="70"/>
      <c r="BN45" s="70"/>
      <c r="BO45" s="70"/>
      <c r="BP45" s="70"/>
      <c r="BQ45" s="70"/>
      <c r="BR45" s="70"/>
      <c r="BS45" s="70"/>
      <c r="BT45" s="70"/>
      <c r="BU45" s="70"/>
      <c r="BV45" s="70"/>
      <c r="BW45" s="70"/>
      <c r="BX45" s="70"/>
    </row>
    <row r="46" spans="1:76">
      <c r="A46" s="92" t="str">
        <v>T_LU_M</v>
      </c>
      <c r="B46" s="200"/>
      <c r="C46" s="200"/>
      <c r="D46" s="200"/>
      <c r="E46" s="200"/>
      <c r="F46" s="200"/>
      <c r="G46" s="200"/>
      <c r="H46" s="200"/>
      <c r="I46" s="200"/>
      <c r="J46" s="200"/>
      <c r="K46" s="200"/>
      <c r="L46" s="200"/>
      <c r="M46" s="200"/>
      <c r="N46" s="70"/>
      <c r="O46" s="70"/>
      <c r="P46" s="70"/>
      <c r="Q46" s="70"/>
      <c r="R46" s="70"/>
      <c r="S46" s="70"/>
      <c r="T46" s="70"/>
      <c r="U46" s="70"/>
      <c r="V46" s="70"/>
      <c r="W46" s="70"/>
      <c r="X46" s="70"/>
      <c r="Y46" s="70"/>
      <c r="Z46" s="70"/>
      <c r="AA46" s="70"/>
      <c r="AB46" s="70"/>
      <c r="AC46" s="70"/>
      <c r="AD46" s="70"/>
      <c r="AE46" s="70"/>
      <c r="AF46" s="70"/>
      <c r="AG46" s="70"/>
      <c r="AH46" s="70"/>
      <c r="AI46" s="70"/>
      <c r="AJ46" s="70"/>
      <c r="AK46" s="70"/>
      <c r="AL46" s="70"/>
      <c r="AM46" s="70"/>
      <c r="AN46" s="70"/>
      <c r="AO46" s="70"/>
      <c r="AP46" s="70"/>
      <c r="AQ46" s="70"/>
      <c r="AR46" s="70"/>
      <c r="AS46" s="70"/>
      <c r="AT46" s="70"/>
      <c r="AU46" s="70"/>
      <c r="AV46" s="70"/>
      <c r="AW46" s="70"/>
      <c r="AX46" s="70"/>
      <c r="AY46" s="70"/>
      <c r="AZ46" s="70"/>
      <c r="BA46" s="70"/>
      <c r="BB46" s="70"/>
      <c r="BC46" s="70"/>
      <c r="BD46" s="70"/>
      <c r="BE46" s="70"/>
      <c r="BF46" s="70"/>
      <c r="BG46" s="70"/>
      <c r="BH46" s="70"/>
      <c r="BI46" s="70"/>
      <c r="BJ46" s="70"/>
      <c r="BK46" s="70"/>
      <c r="BL46" s="70"/>
      <c r="BM46" s="70"/>
      <c r="BN46" s="70"/>
      <c r="BO46" s="70"/>
      <c r="BP46" s="70"/>
      <c r="BQ46" s="70"/>
      <c r="BR46" s="70"/>
      <c r="BS46" s="70"/>
      <c r="BT46" s="70"/>
      <c r="BU46" s="70"/>
      <c r="BV46" s="70"/>
      <c r="BW46" s="70"/>
      <c r="BX46" s="70"/>
    </row>
    <row r="47" spans="1:76">
      <c r="A47" s="92" t="str">
        <v>T_LU_L</v>
      </c>
      <c r="B47" s="200"/>
      <c r="C47" s="200"/>
      <c r="D47" s="200"/>
      <c r="E47" s="200"/>
      <c r="F47" s="200"/>
      <c r="G47" s="200"/>
      <c r="H47" s="200"/>
      <c r="I47" s="200"/>
      <c r="J47" s="200"/>
      <c r="K47" s="200"/>
      <c r="L47" s="200"/>
      <c r="M47" s="200"/>
      <c r="N47" s="70"/>
      <c r="O47" s="70"/>
      <c r="P47" s="70"/>
      <c r="Q47" s="70"/>
      <c r="R47" s="70"/>
      <c r="S47" s="70"/>
      <c r="T47" s="70"/>
      <c r="U47" s="70"/>
      <c r="V47" s="70"/>
      <c r="W47" s="70"/>
      <c r="X47" s="70"/>
      <c r="Y47" s="70"/>
      <c r="Z47" s="70"/>
      <c r="AA47" s="70"/>
      <c r="AB47" s="70"/>
      <c r="AC47" s="70"/>
      <c r="AD47" s="70"/>
      <c r="AE47" s="70"/>
      <c r="AF47" s="70"/>
      <c r="AG47" s="70"/>
      <c r="AH47" s="70"/>
      <c r="AI47" s="70"/>
      <c r="AJ47" s="70"/>
      <c r="AK47" s="70"/>
      <c r="AL47" s="70"/>
      <c r="AM47" s="70"/>
      <c r="AN47" s="70"/>
      <c r="AO47" s="70"/>
      <c r="AP47" s="70"/>
      <c r="AQ47" s="70"/>
      <c r="AR47" s="70"/>
      <c r="AS47" s="70"/>
      <c r="AT47" s="70"/>
      <c r="AU47" s="70"/>
      <c r="AV47" s="70"/>
      <c r="AW47" s="70"/>
      <c r="AX47" s="70"/>
      <c r="AY47" s="70"/>
      <c r="AZ47" s="70"/>
      <c r="BA47" s="70"/>
      <c r="BB47" s="70"/>
      <c r="BC47" s="70"/>
      <c r="BD47" s="70"/>
      <c r="BE47" s="70"/>
      <c r="BF47" s="70"/>
      <c r="BG47" s="70"/>
      <c r="BH47" s="70"/>
      <c r="BI47" s="70"/>
      <c r="BJ47" s="70"/>
      <c r="BK47" s="70"/>
      <c r="BL47" s="70"/>
      <c r="BM47" s="70"/>
      <c r="BN47" s="70"/>
      <c r="BO47" s="70"/>
      <c r="BP47" s="70"/>
      <c r="BQ47" s="70"/>
      <c r="BR47" s="70"/>
      <c r="BS47" s="70"/>
      <c r="BT47" s="70"/>
      <c r="BU47" s="70"/>
      <c r="BV47" s="70"/>
      <c r="BW47" s="70"/>
      <c r="BX47" s="70"/>
    </row>
    <row r="48" spans="1:76">
      <c r="A48" s="92" t="str">
        <v>T_LU_XL</v>
      </c>
      <c r="B48" s="200"/>
      <c r="C48" s="200"/>
      <c r="D48" s="200"/>
      <c r="E48" s="200"/>
      <c r="F48" s="200"/>
      <c r="G48" s="200"/>
      <c r="H48" s="200"/>
      <c r="I48" s="200"/>
      <c r="J48" s="200"/>
      <c r="K48" s="200"/>
      <c r="L48" s="200"/>
      <c r="M48" s="200"/>
      <c r="N48" s="70"/>
      <c r="O48" s="70"/>
      <c r="P48" s="70"/>
      <c r="Q48" s="70"/>
      <c r="R48" s="70"/>
      <c r="S48" s="70"/>
      <c r="T48" s="70"/>
      <c r="U48" s="70"/>
      <c r="V48" s="70"/>
      <c r="W48" s="70"/>
      <c r="X48" s="70"/>
      <c r="Y48" s="70"/>
      <c r="Z48" s="70"/>
      <c r="AA48" s="70"/>
      <c r="AB48" s="70"/>
      <c r="AC48" s="70"/>
      <c r="AD48" s="70"/>
      <c r="AE48" s="70"/>
      <c r="AF48" s="70"/>
      <c r="AG48" s="70"/>
      <c r="AH48" s="70"/>
      <c r="AI48" s="70"/>
      <c r="AJ48" s="70"/>
      <c r="AK48" s="70"/>
      <c r="AL48" s="70"/>
      <c r="AM48" s="70"/>
      <c r="AN48" s="70"/>
      <c r="AO48" s="70"/>
      <c r="AP48" s="70"/>
      <c r="AQ48" s="70"/>
      <c r="AR48" s="70"/>
      <c r="AS48" s="70"/>
      <c r="AT48" s="70"/>
      <c r="AU48" s="70"/>
      <c r="AV48" s="70"/>
      <c r="AW48" s="70"/>
      <c r="AX48" s="70"/>
      <c r="AY48" s="70"/>
      <c r="AZ48" s="70"/>
      <c r="BA48" s="70"/>
      <c r="BB48" s="70"/>
      <c r="BC48" s="70"/>
      <c r="BD48" s="70"/>
      <c r="BE48" s="70"/>
      <c r="BF48" s="70"/>
      <c r="BG48" s="70"/>
      <c r="BH48" s="70"/>
      <c r="BI48" s="70"/>
      <c r="BJ48" s="70"/>
      <c r="BK48" s="70"/>
      <c r="BL48" s="70"/>
      <c r="BM48" s="70"/>
      <c r="BN48" s="70"/>
      <c r="BO48" s="70"/>
      <c r="BP48" s="70"/>
      <c r="BQ48" s="70"/>
      <c r="BR48" s="70"/>
      <c r="BS48" s="70"/>
      <c r="BT48" s="70"/>
      <c r="BU48" s="70"/>
      <c r="BV48" s="70"/>
      <c r="BW48" s="70"/>
      <c r="BX48" s="70"/>
    </row>
    <row r="49" spans="1:76">
      <c r="A49" s="92" t="str">
        <v>T_ET_S</v>
      </c>
      <c r="B49" s="200"/>
      <c r="C49" s="200"/>
      <c r="D49" s="200"/>
      <c r="E49" s="200"/>
      <c r="F49" s="200"/>
      <c r="G49" s="200"/>
      <c r="H49" s="200"/>
      <c r="I49" s="200"/>
      <c r="J49" s="200"/>
      <c r="K49" s="200"/>
      <c r="L49" s="200"/>
      <c r="M49" s="200"/>
      <c r="N49" s="70"/>
      <c r="O49" s="70"/>
      <c r="P49" s="70"/>
      <c r="Q49" s="70"/>
      <c r="R49" s="70"/>
      <c r="S49" s="70"/>
      <c r="T49" s="70"/>
      <c r="U49" s="70"/>
      <c r="V49" s="70"/>
      <c r="W49" s="70"/>
      <c r="X49" s="70"/>
      <c r="Y49" s="70"/>
      <c r="Z49" s="70"/>
      <c r="AA49" s="70"/>
      <c r="AB49" s="70"/>
      <c r="AC49" s="70"/>
      <c r="AD49" s="70"/>
      <c r="AE49" s="70"/>
      <c r="AF49" s="70"/>
      <c r="AG49" s="70"/>
      <c r="AH49" s="70"/>
      <c r="AI49" s="70"/>
      <c r="AJ49" s="70"/>
      <c r="AK49" s="70"/>
      <c r="AL49" s="70"/>
      <c r="AM49" s="70"/>
      <c r="AN49" s="70"/>
      <c r="AO49" s="70"/>
      <c r="AP49" s="70"/>
      <c r="AQ49" s="70"/>
      <c r="AR49" s="70"/>
      <c r="AS49" s="70"/>
      <c r="AT49" s="70"/>
      <c r="AU49" s="70"/>
      <c r="AV49" s="70"/>
      <c r="AW49" s="70"/>
      <c r="AX49" s="70"/>
      <c r="AY49" s="70"/>
      <c r="AZ49" s="70"/>
      <c r="BA49" s="70"/>
      <c r="BB49" s="70"/>
      <c r="BC49" s="70"/>
      <c r="BD49" s="70"/>
      <c r="BE49" s="70"/>
      <c r="BF49" s="70"/>
      <c r="BG49" s="70"/>
      <c r="BH49" s="70"/>
      <c r="BI49" s="70"/>
      <c r="BJ49" s="70"/>
      <c r="BK49" s="70"/>
      <c r="BL49" s="70"/>
      <c r="BM49" s="70"/>
      <c r="BN49" s="70"/>
      <c r="BO49" s="70"/>
      <c r="BP49" s="70"/>
      <c r="BQ49" s="70"/>
      <c r="BR49" s="70"/>
      <c r="BS49" s="70"/>
      <c r="BT49" s="70"/>
      <c r="BU49" s="70"/>
      <c r="BV49" s="70"/>
      <c r="BW49" s="70"/>
      <c r="BX49" s="70"/>
    </row>
    <row r="50" spans="1:76">
      <c r="A50" s="92" t="str">
        <v>T_ET_M</v>
      </c>
      <c r="B50" s="200"/>
      <c r="C50" s="200"/>
      <c r="D50" s="200"/>
      <c r="E50" s="200"/>
      <c r="F50" s="200"/>
      <c r="G50" s="200"/>
      <c r="H50" s="200"/>
      <c r="I50" s="200"/>
      <c r="J50" s="200"/>
      <c r="K50" s="200"/>
      <c r="L50" s="200"/>
      <c r="M50" s="200"/>
      <c r="N50" s="70"/>
      <c r="O50" s="70"/>
      <c r="P50" s="70"/>
      <c r="Q50" s="70"/>
      <c r="R50" s="70"/>
      <c r="S50" s="70"/>
      <c r="T50" s="70"/>
      <c r="U50" s="70"/>
      <c r="V50" s="70"/>
      <c r="W50" s="70"/>
      <c r="X50" s="70"/>
      <c r="Y50" s="70"/>
      <c r="Z50" s="70"/>
      <c r="AA50" s="70"/>
      <c r="AB50" s="70"/>
      <c r="AC50" s="70"/>
      <c r="AD50" s="70"/>
      <c r="AE50" s="70"/>
      <c r="AF50" s="70"/>
      <c r="AG50" s="70"/>
      <c r="AH50" s="70"/>
      <c r="AI50" s="70"/>
      <c r="AJ50" s="70"/>
      <c r="AK50" s="70"/>
      <c r="AL50" s="70"/>
      <c r="AM50" s="70"/>
      <c r="AN50" s="70"/>
      <c r="AO50" s="70"/>
      <c r="AP50" s="70"/>
      <c r="AQ50" s="70"/>
      <c r="AR50" s="70"/>
      <c r="AS50" s="70"/>
      <c r="AT50" s="70"/>
      <c r="AU50" s="70"/>
      <c r="AV50" s="70"/>
      <c r="AW50" s="70"/>
      <c r="AX50" s="70"/>
      <c r="AY50" s="70"/>
      <c r="AZ50" s="70"/>
      <c r="BA50" s="70"/>
      <c r="BB50" s="70"/>
      <c r="BC50" s="70"/>
      <c r="BD50" s="70"/>
      <c r="BE50" s="70"/>
      <c r="BF50" s="70"/>
      <c r="BG50" s="70"/>
      <c r="BH50" s="70"/>
      <c r="BI50" s="70"/>
      <c r="BJ50" s="70"/>
      <c r="BK50" s="70"/>
      <c r="BL50" s="70"/>
      <c r="BM50" s="70"/>
      <c r="BN50" s="70"/>
      <c r="BO50" s="70"/>
      <c r="BP50" s="70"/>
      <c r="BQ50" s="70"/>
      <c r="BR50" s="70"/>
      <c r="BS50" s="70"/>
      <c r="BT50" s="70"/>
      <c r="BU50" s="70"/>
      <c r="BV50" s="70"/>
      <c r="BW50" s="70"/>
      <c r="BX50" s="70"/>
    </row>
    <row r="51" spans="1:76">
      <c r="A51" s="92" t="str">
        <v>T_ET_L</v>
      </c>
      <c r="B51" s="200"/>
      <c r="C51" s="200"/>
      <c r="D51" s="200"/>
      <c r="E51" s="200"/>
      <c r="F51" s="200"/>
      <c r="G51" s="200"/>
      <c r="H51" s="200"/>
      <c r="I51" s="200"/>
      <c r="J51" s="200"/>
      <c r="K51" s="200"/>
      <c r="L51" s="200"/>
      <c r="M51" s="200"/>
      <c r="N51" s="70"/>
      <c r="O51" s="70"/>
      <c r="P51" s="70"/>
      <c r="Q51" s="70"/>
      <c r="R51" s="70"/>
      <c r="S51" s="70"/>
      <c r="T51" s="70"/>
      <c r="U51" s="70"/>
      <c r="V51" s="70"/>
      <c r="W51" s="70"/>
      <c r="X51" s="70"/>
      <c r="Y51" s="70"/>
      <c r="Z51" s="70"/>
      <c r="AA51" s="70"/>
      <c r="AB51" s="70"/>
      <c r="AC51" s="70"/>
      <c r="AD51" s="70"/>
      <c r="AE51" s="70"/>
      <c r="AF51" s="70"/>
      <c r="AG51" s="70"/>
      <c r="AH51" s="70"/>
      <c r="AI51" s="70"/>
      <c r="AJ51" s="70"/>
      <c r="AK51" s="70"/>
      <c r="AL51" s="70"/>
      <c r="AM51" s="70"/>
      <c r="AN51" s="70"/>
      <c r="AO51" s="70"/>
      <c r="AP51" s="70"/>
      <c r="AQ51" s="70"/>
      <c r="AR51" s="70"/>
      <c r="AS51" s="70"/>
      <c r="AT51" s="70"/>
      <c r="AU51" s="70"/>
      <c r="AV51" s="70"/>
      <c r="AW51" s="70"/>
      <c r="AX51" s="70"/>
      <c r="AY51" s="70"/>
      <c r="AZ51" s="70"/>
      <c r="BA51" s="70"/>
      <c r="BB51" s="70"/>
      <c r="BC51" s="70"/>
      <c r="BD51" s="70"/>
      <c r="BE51" s="70"/>
      <c r="BF51" s="70"/>
      <c r="BG51" s="70"/>
      <c r="BH51" s="70"/>
      <c r="BI51" s="70"/>
      <c r="BJ51" s="70"/>
      <c r="BK51" s="70"/>
      <c r="BL51" s="70"/>
      <c r="BM51" s="70"/>
      <c r="BN51" s="70"/>
      <c r="BO51" s="70"/>
      <c r="BP51" s="70"/>
      <c r="BQ51" s="70"/>
      <c r="BR51" s="70"/>
      <c r="BS51" s="70"/>
      <c r="BT51" s="70"/>
      <c r="BU51" s="70"/>
      <c r="BV51" s="70"/>
      <c r="BW51" s="70"/>
      <c r="BX51" s="70"/>
    </row>
    <row r="52" spans="1:76">
      <c r="A52" s="92" t="str">
        <v>T_ET_XL</v>
      </c>
      <c r="B52" s="200"/>
      <c r="C52" s="200"/>
      <c r="D52" s="200"/>
      <c r="E52" s="200"/>
      <c r="F52" s="200"/>
      <c r="G52" s="200"/>
      <c r="H52" s="200"/>
      <c r="I52" s="200"/>
      <c r="J52" s="200"/>
      <c r="K52" s="200"/>
      <c r="L52" s="200"/>
      <c r="M52" s="200"/>
      <c r="N52" s="70"/>
      <c r="O52" s="70"/>
      <c r="P52" s="70"/>
      <c r="Q52" s="70"/>
      <c r="R52" s="70"/>
      <c r="S52" s="70"/>
      <c r="T52" s="70"/>
      <c r="U52" s="70"/>
      <c r="V52" s="70"/>
      <c r="W52" s="70"/>
      <c r="X52" s="70"/>
      <c r="Y52" s="70"/>
      <c r="Z52" s="70"/>
      <c r="AA52" s="70"/>
      <c r="AB52" s="70"/>
      <c r="AC52" s="70"/>
      <c r="AD52" s="70"/>
      <c r="AE52" s="70"/>
      <c r="AF52" s="70"/>
      <c r="AG52" s="70"/>
      <c r="AH52" s="70"/>
      <c r="AI52" s="70"/>
      <c r="AJ52" s="70"/>
      <c r="AK52" s="70"/>
      <c r="AL52" s="70"/>
      <c r="AM52" s="70"/>
      <c r="AN52" s="70"/>
      <c r="AO52" s="70"/>
      <c r="AP52" s="70"/>
      <c r="AQ52" s="70"/>
      <c r="AR52" s="70"/>
      <c r="AS52" s="70"/>
      <c r="AT52" s="70"/>
      <c r="AU52" s="70"/>
      <c r="AV52" s="70"/>
      <c r="AW52" s="70"/>
      <c r="AX52" s="70"/>
      <c r="AY52" s="70"/>
      <c r="AZ52" s="70"/>
      <c r="BA52" s="70"/>
      <c r="BB52" s="70"/>
      <c r="BC52" s="70"/>
      <c r="BD52" s="70"/>
      <c r="BE52" s="70"/>
      <c r="BF52" s="70"/>
      <c r="BG52" s="70"/>
      <c r="BH52" s="70"/>
      <c r="BI52" s="70"/>
      <c r="BJ52" s="70"/>
      <c r="BK52" s="70"/>
      <c r="BL52" s="70"/>
      <c r="BM52" s="70"/>
      <c r="BN52" s="70"/>
      <c r="BO52" s="70"/>
      <c r="BP52" s="70"/>
      <c r="BQ52" s="70"/>
      <c r="BR52" s="70"/>
      <c r="BS52" s="70"/>
      <c r="BT52" s="70"/>
      <c r="BU52" s="70"/>
      <c r="BV52" s="70"/>
      <c r="BW52" s="70"/>
      <c r="BX52" s="70"/>
    </row>
    <row r="53" spans="1:76">
      <c r="A53" s="92" t="str">
        <v>MAT_BB</v>
      </c>
      <c r="B53" s="200"/>
      <c r="C53" s="200"/>
      <c r="D53" s="200"/>
      <c r="E53" s="200"/>
      <c r="F53" s="200"/>
      <c r="G53" s="200"/>
      <c r="H53" s="200"/>
      <c r="I53" s="200"/>
      <c r="J53" s="200"/>
      <c r="K53" s="200"/>
      <c r="L53" s="200"/>
      <c r="M53" s="200"/>
      <c r="N53" s="70"/>
      <c r="O53" s="70"/>
      <c r="P53" s="70"/>
      <c r="Q53" s="70"/>
      <c r="R53" s="70"/>
      <c r="S53" s="70"/>
      <c r="T53" s="70"/>
      <c r="U53" s="70"/>
      <c r="V53" s="70"/>
      <c r="W53" s="70"/>
      <c r="X53" s="70"/>
      <c r="Y53" s="70"/>
      <c r="Z53" s="70"/>
      <c r="AA53" s="70"/>
      <c r="AB53" s="70"/>
      <c r="AC53" s="70"/>
      <c r="AD53" s="70"/>
      <c r="AE53" s="70"/>
      <c r="AF53" s="70"/>
      <c r="AG53" s="70"/>
      <c r="AH53" s="70"/>
      <c r="AI53" s="70"/>
      <c r="AJ53" s="70"/>
      <c r="AK53" s="70"/>
      <c r="AL53" s="70"/>
      <c r="AM53" s="70"/>
      <c r="AN53" s="70"/>
      <c r="AO53" s="70"/>
      <c r="AP53" s="70"/>
      <c r="AQ53" s="70"/>
      <c r="AR53" s="70"/>
      <c r="AS53" s="70"/>
      <c r="AT53" s="70"/>
      <c r="AU53" s="70"/>
      <c r="AV53" s="70"/>
      <c r="AW53" s="70"/>
      <c r="AX53" s="70"/>
      <c r="AY53" s="70"/>
      <c r="AZ53" s="70"/>
      <c r="BA53" s="70"/>
      <c r="BB53" s="70"/>
      <c r="BC53" s="70"/>
      <c r="BD53" s="70"/>
      <c r="BE53" s="70"/>
      <c r="BF53" s="70"/>
      <c r="BG53" s="70"/>
      <c r="BH53" s="70"/>
      <c r="BI53" s="70"/>
      <c r="BJ53" s="70"/>
      <c r="BK53" s="70"/>
      <c r="BL53" s="70"/>
      <c r="BM53" s="70"/>
      <c r="BN53" s="70"/>
      <c r="BO53" s="70"/>
      <c r="BP53" s="70"/>
      <c r="BQ53" s="70"/>
      <c r="BR53" s="70"/>
      <c r="BS53" s="70"/>
      <c r="BT53" s="70"/>
      <c r="BU53" s="70"/>
      <c r="BV53" s="70"/>
      <c r="BW53" s="70"/>
      <c r="BX53" s="70"/>
    </row>
    <row r="54" spans="1:76">
      <c r="A54" s="92" t="str">
        <v>MAT_XS</v>
      </c>
      <c r="B54" s="200"/>
      <c r="C54" s="200"/>
      <c r="D54" s="200"/>
      <c r="E54" s="200"/>
      <c r="F54" s="200"/>
      <c r="G54" s="200"/>
      <c r="H54" s="200"/>
      <c r="I54" s="200"/>
      <c r="J54" s="200"/>
      <c r="K54" s="200"/>
      <c r="L54" s="200"/>
      <c r="M54" s="200"/>
      <c r="N54" s="70"/>
      <c r="O54" s="70"/>
      <c r="P54" s="70"/>
      <c r="Q54" s="70"/>
      <c r="R54" s="70"/>
      <c r="S54" s="70"/>
      <c r="T54" s="70"/>
      <c r="U54" s="70"/>
      <c r="V54" s="70"/>
      <c r="W54" s="70"/>
      <c r="X54" s="70"/>
      <c r="Y54" s="70"/>
      <c r="Z54" s="70"/>
      <c r="AA54" s="70"/>
      <c r="AB54" s="70"/>
      <c r="AC54" s="70"/>
      <c r="AD54" s="70"/>
      <c r="AE54" s="70"/>
      <c r="AF54" s="70"/>
      <c r="AG54" s="70"/>
      <c r="AH54" s="70"/>
      <c r="AI54" s="70"/>
      <c r="AJ54" s="70"/>
      <c r="AK54" s="70"/>
      <c r="AL54" s="70"/>
      <c r="AM54" s="70"/>
      <c r="AN54" s="70"/>
      <c r="AO54" s="70"/>
      <c r="AP54" s="70"/>
      <c r="AQ54" s="70"/>
      <c r="AR54" s="70"/>
      <c r="AS54" s="70"/>
      <c r="AT54" s="70"/>
      <c r="AU54" s="70"/>
      <c r="AV54" s="70"/>
      <c r="AW54" s="70"/>
      <c r="AX54" s="70"/>
      <c r="AY54" s="70"/>
      <c r="AZ54" s="70"/>
      <c r="BA54" s="70"/>
      <c r="BB54" s="70"/>
      <c r="BC54" s="70"/>
      <c r="BD54" s="70"/>
      <c r="BE54" s="70"/>
      <c r="BF54" s="70"/>
      <c r="BG54" s="70"/>
      <c r="BH54" s="70"/>
      <c r="BI54" s="70"/>
      <c r="BJ54" s="70"/>
      <c r="BK54" s="70"/>
      <c r="BL54" s="70"/>
      <c r="BM54" s="70"/>
      <c r="BN54" s="70"/>
      <c r="BO54" s="70"/>
      <c r="BP54" s="70"/>
      <c r="BQ54" s="70"/>
      <c r="BR54" s="70"/>
      <c r="BS54" s="70"/>
      <c r="BT54" s="70"/>
      <c r="BU54" s="70"/>
      <c r="BV54" s="70"/>
      <c r="BW54" s="70"/>
      <c r="BX54" s="70"/>
    </row>
    <row r="55" spans="1:76">
      <c r="A55" s="92" t="str">
        <v>MAT_S</v>
      </c>
      <c r="B55" s="200"/>
      <c r="C55" s="200"/>
      <c r="D55" s="200"/>
      <c r="E55" s="200"/>
      <c r="F55" s="200"/>
      <c r="G55" s="200"/>
      <c r="H55" s="200"/>
      <c r="I55" s="200"/>
      <c r="J55" s="200"/>
      <c r="K55" s="200"/>
      <c r="L55" s="200"/>
      <c r="M55" s="200"/>
      <c r="N55" s="70"/>
      <c r="O55" s="70"/>
      <c r="P55" s="70"/>
      <c r="Q55" s="70"/>
      <c r="R55" s="70"/>
      <c r="S55" s="70"/>
      <c r="T55" s="70"/>
      <c r="U55" s="70"/>
      <c r="V55" s="70"/>
      <c r="W55" s="70"/>
      <c r="X55" s="70"/>
      <c r="Y55" s="70"/>
      <c r="Z55" s="70"/>
      <c r="AA55" s="70"/>
      <c r="AB55" s="70"/>
      <c r="AC55" s="70"/>
      <c r="AD55" s="70"/>
      <c r="AE55" s="70"/>
      <c r="AF55" s="70"/>
      <c r="AG55" s="70"/>
      <c r="AH55" s="70"/>
      <c r="AI55" s="70"/>
      <c r="AJ55" s="70"/>
      <c r="AK55" s="70"/>
      <c r="AL55" s="70"/>
      <c r="AM55" s="70"/>
      <c r="AN55" s="70"/>
      <c r="AO55" s="70"/>
      <c r="AP55" s="70"/>
      <c r="AQ55" s="70"/>
      <c r="AR55" s="70"/>
      <c r="AS55" s="70"/>
      <c r="AT55" s="70"/>
      <c r="AU55" s="70"/>
      <c r="AV55" s="70"/>
      <c r="AW55" s="70"/>
      <c r="AX55" s="70"/>
      <c r="AY55" s="70"/>
      <c r="AZ55" s="70"/>
      <c r="BA55" s="70"/>
      <c r="BB55" s="70"/>
      <c r="BC55" s="70"/>
      <c r="BD55" s="70"/>
      <c r="BE55" s="70"/>
      <c r="BF55" s="70"/>
      <c r="BG55" s="70"/>
      <c r="BH55" s="70"/>
      <c r="BI55" s="70"/>
      <c r="BJ55" s="70"/>
      <c r="BK55" s="70"/>
      <c r="BL55" s="70"/>
      <c r="BM55" s="70"/>
      <c r="BN55" s="70"/>
      <c r="BO55" s="70"/>
      <c r="BP55" s="70"/>
      <c r="BQ55" s="70"/>
      <c r="BR55" s="70"/>
      <c r="BS55" s="70"/>
      <c r="BT55" s="70"/>
      <c r="BU55" s="70"/>
      <c r="BV55" s="70"/>
      <c r="BW55" s="70"/>
      <c r="BX55" s="70"/>
    </row>
    <row r="56" spans="1:76">
      <c r="A56" s="92" t="str">
        <v>EV_RO</v>
      </c>
      <c r="B56" s="200"/>
      <c r="C56" s="200"/>
      <c r="D56" s="200"/>
      <c r="E56" s="200"/>
      <c r="F56" s="200"/>
      <c r="G56" s="200"/>
      <c r="H56" s="200"/>
      <c r="I56" s="200"/>
      <c r="J56" s="200"/>
      <c r="K56" s="200"/>
      <c r="L56" s="200"/>
      <c r="M56" s="200"/>
      <c r="N56" s="70"/>
      <c r="O56" s="70"/>
      <c r="P56" s="70"/>
      <c r="Q56" s="70"/>
      <c r="R56" s="70"/>
      <c r="S56" s="70"/>
      <c r="T56" s="70"/>
      <c r="U56" s="70"/>
      <c r="V56" s="70"/>
      <c r="W56" s="70"/>
      <c r="X56" s="70"/>
      <c r="Y56" s="70"/>
      <c r="Z56" s="70"/>
      <c r="AA56" s="70"/>
      <c r="AB56" s="70"/>
      <c r="AC56" s="70"/>
      <c r="AD56" s="70"/>
      <c r="AE56" s="70"/>
      <c r="AF56" s="70"/>
      <c r="AG56" s="70"/>
      <c r="AH56" s="70"/>
      <c r="AI56" s="70"/>
      <c r="AJ56" s="70"/>
      <c r="AK56" s="70"/>
      <c r="AL56" s="70"/>
      <c r="AM56" s="70"/>
      <c r="AN56" s="70"/>
      <c r="AO56" s="70"/>
      <c r="AP56" s="70"/>
      <c r="AQ56" s="70"/>
      <c r="AR56" s="70"/>
      <c r="AS56" s="70"/>
      <c r="AT56" s="70"/>
      <c r="AU56" s="70"/>
      <c r="AV56" s="70"/>
      <c r="AW56" s="70"/>
      <c r="AX56" s="70"/>
      <c r="AY56" s="70"/>
      <c r="AZ56" s="70"/>
      <c r="BA56" s="70"/>
      <c r="BB56" s="70"/>
      <c r="BC56" s="70"/>
      <c r="BD56" s="70"/>
      <c r="BE56" s="70"/>
      <c r="BF56" s="70"/>
      <c r="BG56" s="70"/>
      <c r="BH56" s="70"/>
      <c r="BI56" s="70"/>
      <c r="BJ56" s="70"/>
      <c r="BK56" s="70"/>
      <c r="BL56" s="70"/>
      <c r="BM56" s="70"/>
      <c r="BN56" s="70"/>
      <c r="BO56" s="70"/>
      <c r="BP56" s="70"/>
      <c r="BQ56" s="70"/>
      <c r="BR56" s="70"/>
      <c r="BS56" s="70"/>
      <c r="BT56" s="70"/>
      <c r="BU56" s="70"/>
      <c r="BV56" s="70"/>
      <c r="BW56" s="70"/>
      <c r="BX56" s="70"/>
    </row>
    <row r="57" spans="1:76">
      <c r="A57" s="92" t="str">
        <v>EV_CA</v>
      </c>
      <c r="B57" s="200"/>
      <c r="C57" s="200"/>
      <c r="D57" s="200"/>
      <c r="E57" s="200"/>
      <c r="F57" s="200"/>
      <c r="G57" s="200"/>
      <c r="H57" s="200"/>
      <c r="I57" s="200"/>
      <c r="J57" s="200"/>
      <c r="K57" s="200"/>
      <c r="L57" s="200"/>
      <c r="M57" s="200"/>
      <c r="N57" s="70"/>
      <c r="O57" s="70"/>
      <c r="P57" s="70"/>
      <c r="Q57" s="70"/>
      <c r="R57" s="70"/>
      <c r="S57" s="70"/>
      <c r="T57" s="70"/>
      <c r="U57" s="70"/>
      <c r="V57" s="70"/>
      <c r="W57" s="70"/>
      <c r="X57" s="70"/>
      <c r="Y57" s="70"/>
      <c r="Z57" s="70"/>
      <c r="AA57" s="70"/>
      <c r="AB57" s="70"/>
      <c r="AC57" s="70"/>
      <c r="AD57" s="70"/>
      <c r="AE57" s="70"/>
      <c r="AF57" s="70"/>
      <c r="AG57" s="70"/>
      <c r="AH57" s="70"/>
      <c r="AI57" s="70"/>
      <c r="AJ57" s="70"/>
      <c r="AK57" s="70"/>
      <c r="AL57" s="70"/>
      <c r="AM57" s="70"/>
      <c r="AN57" s="70"/>
      <c r="AO57" s="70"/>
      <c r="AP57" s="70"/>
      <c r="AQ57" s="70"/>
      <c r="AR57" s="70"/>
      <c r="AS57" s="70"/>
      <c r="AT57" s="70"/>
      <c r="AU57" s="70"/>
      <c r="AV57" s="70"/>
      <c r="AW57" s="70"/>
      <c r="AX57" s="70"/>
      <c r="AY57" s="70"/>
      <c r="AZ57" s="70"/>
      <c r="BA57" s="70"/>
      <c r="BB57" s="70"/>
      <c r="BC57" s="70"/>
      <c r="BD57" s="70"/>
      <c r="BE57" s="70"/>
      <c r="BF57" s="70"/>
      <c r="BG57" s="70"/>
      <c r="BH57" s="70"/>
      <c r="BI57" s="70"/>
      <c r="BJ57" s="70"/>
      <c r="BK57" s="70"/>
      <c r="BL57" s="70"/>
      <c r="BM57" s="70"/>
      <c r="BN57" s="70"/>
      <c r="BO57" s="70"/>
      <c r="BP57" s="70"/>
      <c r="BQ57" s="70"/>
      <c r="BR57" s="70"/>
      <c r="BS57" s="70"/>
      <c r="BT57" s="70"/>
      <c r="BU57" s="70"/>
      <c r="BV57" s="70"/>
      <c r="BW57" s="70"/>
      <c r="BX57" s="70"/>
    </row>
    <row r="58" spans="1:76">
      <c r="A58" s="92" t="str">
        <v>SOL_XS</v>
      </c>
      <c r="B58" s="200"/>
      <c r="C58" s="200"/>
      <c r="D58" s="200"/>
      <c r="E58" s="200"/>
      <c r="F58" s="200"/>
      <c r="G58" s="200"/>
      <c r="H58" s="200"/>
      <c r="I58" s="200"/>
      <c r="J58" s="200"/>
      <c r="K58" s="200"/>
      <c r="L58" s="200"/>
      <c r="M58" s="200"/>
      <c r="N58" s="70"/>
      <c r="O58" s="70"/>
      <c r="P58" s="70"/>
      <c r="Q58" s="70"/>
      <c r="R58" s="70"/>
      <c r="S58" s="70"/>
      <c r="T58" s="70"/>
      <c r="U58" s="70"/>
      <c r="V58" s="70"/>
      <c r="W58" s="70"/>
      <c r="X58" s="70"/>
      <c r="Y58" s="70"/>
      <c r="Z58" s="70"/>
      <c r="AA58" s="70"/>
      <c r="AB58" s="70"/>
      <c r="AC58" s="70"/>
      <c r="AD58" s="70"/>
      <c r="AE58" s="70"/>
      <c r="AF58" s="70"/>
      <c r="AG58" s="70"/>
      <c r="AH58" s="70"/>
      <c r="AI58" s="70"/>
      <c r="AJ58" s="70"/>
      <c r="AK58" s="70"/>
      <c r="AL58" s="70"/>
      <c r="AM58" s="70"/>
      <c r="AN58" s="70"/>
      <c r="AO58" s="70"/>
      <c r="AP58" s="70"/>
      <c r="AQ58" s="70"/>
      <c r="AR58" s="70"/>
      <c r="AS58" s="70"/>
      <c r="AT58" s="70"/>
      <c r="AU58" s="70"/>
      <c r="AV58" s="70"/>
      <c r="AW58" s="70"/>
      <c r="AX58" s="70"/>
      <c r="AY58" s="70"/>
      <c r="AZ58" s="70"/>
      <c r="BA58" s="70"/>
      <c r="BB58" s="70"/>
      <c r="BC58" s="70"/>
      <c r="BD58" s="70"/>
      <c r="BE58" s="70"/>
      <c r="BF58" s="70"/>
      <c r="BG58" s="70"/>
      <c r="BH58" s="70"/>
      <c r="BI58" s="70"/>
      <c r="BJ58" s="70"/>
      <c r="BK58" s="70"/>
      <c r="BL58" s="70"/>
      <c r="BM58" s="70"/>
      <c r="BN58" s="70"/>
      <c r="BO58" s="70"/>
      <c r="BP58" s="70"/>
      <c r="BQ58" s="70"/>
      <c r="BR58" s="70"/>
      <c r="BS58" s="70"/>
      <c r="BT58" s="70"/>
      <c r="BU58" s="70"/>
      <c r="BV58" s="70"/>
      <c r="BW58" s="70"/>
      <c r="BX58" s="70"/>
    </row>
    <row r="59" spans="1:76">
      <c r="A59" s="92" t="str">
        <v>SOL_S</v>
      </c>
      <c r="B59" s="200"/>
      <c r="C59" s="200"/>
      <c r="D59" s="200"/>
      <c r="E59" s="200"/>
      <c r="F59" s="200"/>
      <c r="G59" s="200"/>
      <c r="H59" s="200"/>
      <c r="I59" s="200"/>
      <c r="J59" s="200"/>
      <c r="K59" s="200"/>
      <c r="L59" s="200"/>
      <c r="M59" s="200"/>
      <c r="N59" s="70"/>
      <c r="O59" s="70"/>
      <c r="P59" s="70"/>
      <c r="Q59" s="70"/>
      <c r="R59" s="70"/>
      <c r="S59" s="70"/>
      <c r="T59" s="70"/>
      <c r="U59" s="70"/>
      <c r="V59" s="70"/>
      <c r="W59" s="70"/>
      <c r="X59" s="70"/>
      <c r="Y59" s="70"/>
      <c r="Z59" s="70"/>
      <c r="AA59" s="70"/>
      <c r="AB59" s="70"/>
      <c r="AC59" s="70"/>
      <c r="AD59" s="70"/>
      <c r="AE59" s="70"/>
      <c r="AF59" s="70"/>
      <c r="AG59" s="70"/>
      <c r="AH59" s="70"/>
      <c r="AI59" s="70"/>
      <c r="AJ59" s="70"/>
      <c r="AK59" s="70"/>
      <c r="AL59" s="70"/>
      <c r="AM59" s="70"/>
      <c r="AN59" s="70"/>
      <c r="AO59" s="70"/>
      <c r="AP59" s="70"/>
      <c r="AQ59" s="70"/>
      <c r="AR59" s="70"/>
      <c r="AS59" s="70"/>
      <c r="AT59" s="70"/>
      <c r="AU59" s="70"/>
      <c r="AV59" s="70"/>
      <c r="AW59" s="70"/>
      <c r="AX59" s="70"/>
      <c r="AY59" s="70"/>
      <c r="AZ59" s="70"/>
      <c r="BA59" s="70"/>
      <c r="BB59" s="70"/>
      <c r="BC59" s="70"/>
      <c r="BD59" s="70"/>
      <c r="BE59" s="70"/>
      <c r="BF59" s="70"/>
      <c r="BG59" s="70"/>
      <c r="BH59" s="70"/>
      <c r="BI59" s="70"/>
      <c r="BJ59" s="70"/>
      <c r="BK59" s="70"/>
      <c r="BL59" s="70"/>
      <c r="BM59" s="70"/>
      <c r="BN59" s="70"/>
      <c r="BO59" s="70"/>
      <c r="BP59" s="70"/>
      <c r="BQ59" s="70"/>
      <c r="BR59" s="70"/>
      <c r="BS59" s="70"/>
      <c r="BT59" s="70"/>
      <c r="BU59" s="70"/>
      <c r="BV59" s="70"/>
      <c r="BW59" s="70"/>
      <c r="BX59" s="70"/>
    </row>
    <row r="60" spans="1:76">
      <c r="A60" s="92" t="str">
        <v>C_LIN_XS</v>
      </c>
      <c r="B60" s="200"/>
      <c r="C60" s="200"/>
      <c r="D60" s="200"/>
      <c r="E60" s="200"/>
      <c r="F60" s="200"/>
      <c r="G60" s="200"/>
      <c r="H60" s="200"/>
      <c r="I60" s="200"/>
      <c r="J60" s="200"/>
      <c r="K60" s="200"/>
      <c r="L60" s="200"/>
      <c r="M60" s="200"/>
      <c r="N60" s="70"/>
      <c r="O60" s="70"/>
      <c r="P60" s="70"/>
      <c r="Q60" s="70"/>
      <c r="R60" s="70"/>
      <c r="S60" s="70"/>
      <c r="T60" s="70"/>
      <c r="U60" s="70"/>
      <c r="V60" s="70"/>
      <c r="W60" s="70"/>
      <c r="X60" s="70"/>
      <c r="Y60" s="70"/>
      <c r="Z60" s="70"/>
      <c r="AA60" s="70"/>
      <c r="AB60" s="70"/>
      <c r="AC60" s="70"/>
      <c r="AD60" s="70"/>
      <c r="AE60" s="70"/>
      <c r="AF60" s="70"/>
      <c r="AG60" s="70"/>
      <c r="AH60" s="70"/>
      <c r="AI60" s="70"/>
      <c r="AJ60" s="70"/>
      <c r="AK60" s="70"/>
      <c r="AL60" s="70"/>
      <c r="AM60" s="70"/>
      <c r="AN60" s="70"/>
      <c r="AO60" s="70"/>
      <c r="AP60" s="70"/>
      <c r="AQ60" s="70"/>
      <c r="AR60" s="70"/>
      <c r="AS60" s="70"/>
      <c r="AT60" s="70"/>
      <c r="AU60" s="70"/>
      <c r="AV60" s="70"/>
      <c r="AW60" s="70"/>
      <c r="AX60" s="70"/>
      <c r="AY60" s="70"/>
      <c r="AZ60" s="70"/>
      <c r="BA60" s="70"/>
      <c r="BB60" s="70"/>
      <c r="BC60" s="70"/>
      <c r="BD60" s="70"/>
      <c r="BE60" s="70"/>
      <c r="BF60" s="70"/>
      <c r="BG60" s="70"/>
      <c r="BH60" s="70"/>
      <c r="BI60" s="70"/>
      <c r="BJ60" s="70"/>
      <c r="BK60" s="70"/>
      <c r="BL60" s="70"/>
      <c r="BM60" s="70"/>
      <c r="BN60" s="70"/>
      <c r="BO60" s="70"/>
      <c r="BP60" s="70"/>
      <c r="BQ60" s="70"/>
      <c r="BR60" s="70"/>
      <c r="BS60" s="70"/>
      <c r="BT60" s="70"/>
      <c r="BU60" s="70"/>
      <c r="BV60" s="70"/>
      <c r="BW60" s="70"/>
      <c r="BX60" s="70"/>
    </row>
    <row r="61" spans="1:76">
      <c r="A61" s="92" t="str">
        <v>C_LIN_S</v>
      </c>
      <c r="B61" s="200"/>
      <c r="C61" s="200"/>
      <c r="D61" s="200"/>
      <c r="E61" s="200"/>
      <c r="F61" s="200"/>
      <c r="G61" s="200"/>
      <c r="H61" s="200"/>
      <c r="I61" s="200"/>
      <c r="J61" s="200"/>
      <c r="K61" s="200"/>
      <c r="L61" s="200"/>
      <c r="M61" s="200"/>
      <c r="N61" s="70"/>
      <c r="O61" s="70"/>
      <c r="P61" s="70"/>
      <c r="Q61" s="70"/>
      <c r="R61" s="70"/>
      <c r="S61" s="70"/>
      <c r="T61" s="70"/>
      <c r="U61" s="70"/>
      <c r="V61" s="70"/>
      <c r="W61" s="70"/>
      <c r="X61" s="70"/>
      <c r="Y61" s="70"/>
      <c r="Z61" s="70"/>
      <c r="AA61" s="70"/>
      <c r="AB61" s="70"/>
      <c r="AC61" s="70"/>
      <c r="AD61" s="70"/>
      <c r="AE61" s="70"/>
      <c r="AF61" s="70"/>
      <c r="AG61" s="70"/>
      <c r="AH61" s="70"/>
      <c r="AI61" s="70"/>
      <c r="AJ61" s="70"/>
      <c r="AK61" s="70"/>
      <c r="AL61" s="70"/>
      <c r="AM61" s="70"/>
      <c r="AN61" s="70"/>
      <c r="AO61" s="70"/>
      <c r="AP61" s="70"/>
      <c r="AQ61" s="70"/>
      <c r="AR61" s="70"/>
      <c r="AS61" s="70"/>
      <c r="AT61" s="70"/>
      <c r="AU61" s="70"/>
      <c r="AV61" s="70"/>
      <c r="AW61" s="70"/>
      <c r="AX61" s="70"/>
      <c r="AY61" s="70"/>
      <c r="AZ61" s="70"/>
      <c r="BA61" s="70"/>
      <c r="BB61" s="70"/>
      <c r="BC61" s="70"/>
      <c r="BD61" s="70"/>
      <c r="BE61" s="70"/>
      <c r="BF61" s="70"/>
      <c r="BG61" s="70"/>
      <c r="BH61" s="70"/>
      <c r="BI61" s="70"/>
      <c r="BJ61" s="70"/>
      <c r="BK61" s="70"/>
      <c r="BL61" s="70"/>
      <c r="BM61" s="70"/>
      <c r="BN61" s="70"/>
      <c r="BO61" s="70"/>
      <c r="BP61" s="70"/>
      <c r="BQ61" s="70"/>
      <c r="BR61" s="70"/>
      <c r="BS61" s="70"/>
      <c r="BT61" s="70"/>
      <c r="BU61" s="70"/>
      <c r="BV61" s="70"/>
      <c r="BW61" s="70"/>
      <c r="BX61" s="70"/>
    </row>
    <row r="62" spans="1:76">
      <c r="A62" s="92" t="str">
        <v>C_FEU_XS</v>
      </c>
      <c r="B62" s="200"/>
      <c r="C62" s="200"/>
      <c r="D62" s="200"/>
      <c r="E62" s="200"/>
      <c r="F62" s="200"/>
      <c r="G62" s="200"/>
      <c r="H62" s="200"/>
      <c r="I62" s="200"/>
      <c r="J62" s="200"/>
      <c r="K62" s="200"/>
      <c r="L62" s="200"/>
      <c r="M62" s="200"/>
      <c r="N62" s="70"/>
      <c r="O62" s="70"/>
      <c r="P62" s="70"/>
      <c r="Q62" s="70"/>
      <c r="R62" s="70"/>
      <c r="S62" s="70"/>
      <c r="T62" s="70"/>
      <c r="U62" s="70"/>
      <c r="V62" s="70"/>
      <c r="W62" s="70"/>
      <c r="X62" s="70"/>
      <c r="Y62" s="70"/>
      <c r="Z62" s="70"/>
      <c r="AA62" s="70"/>
      <c r="AB62" s="70"/>
      <c r="AC62" s="70"/>
      <c r="AD62" s="70"/>
      <c r="AE62" s="70"/>
      <c r="AF62" s="70"/>
      <c r="AG62" s="70"/>
      <c r="AH62" s="70"/>
      <c r="AI62" s="70"/>
      <c r="AJ62" s="70"/>
      <c r="AK62" s="70"/>
      <c r="AL62" s="70"/>
      <c r="AM62" s="70"/>
      <c r="AN62" s="70"/>
      <c r="AO62" s="70"/>
      <c r="AP62" s="70"/>
      <c r="AQ62" s="70"/>
      <c r="AR62" s="70"/>
      <c r="AS62" s="70"/>
      <c r="AT62" s="70"/>
      <c r="AU62" s="70"/>
      <c r="AV62" s="70"/>
      <c r="AW62" s="70"/>
      <c r="AX62" s="70"/>
      <c r="AY62" s="70"/>
      <c r="AZ62" s="70"/>
      <c r="BA62" s="70"/>
      <c r="BB62" s="70"/>
      <c r="BC62" s="70"/>
      <c r="BD62" s="70"/>
      <c r="BE62" s="70"/>
      <c r="BF62" s="70"/>
      <c r="BG62" s="70"/>
      <c r="BH62" s="70"/>
      <c r="BI62" s="70"/>
      <c r="BJ62" s="70"/>
      <c r="BK62" s="70"/>
      <c r="BL62" s="70"/>
      <c r="BM62" s="70"/>
      <c r="BN62" s="70"/>
      <c r="BO62" s="70"/>
      <c r="BP62" s="70"/>
      <c r="BQ62" s="70"/>
      <c r="BR62" s="70"/>
      <c r="BS62" s="70"/>
      <c r="BT62" s="70"/>
      <c r="BU62" s="70"/>
      <c r="BV62" s="70"/>
      <c r="BW62" s="70"/>
      <c r="BX62" s="70"/>
    </row>
    <row r="63" spans="1:76">
      <c r="A63" s="92" t="str">
        <v>C_FEU_S</v>
      </c>
      <c r="B63" s="200"/>
      <c r="C63" s="200"/>
      <c r="D63" s="200"/>
      <c r="E63" s="200"/>
      <c r="F63" s="200"/>
      <c r="G63" s="200"/>
      <c r="H63" s="200"/>
      <c r="I63" s="200"/>
      <c r="J63" s="200"/>
      <c r="K63" s="200"/>
      <c r="L63" s="200"/>
      <c r="M63" s="200"/>
      <c r="N63" s="70"/>
      <c r="O63" s="70"/>
      <c r="P63" s="70"/>
      <c r="Q63" s="70"/>
      <c r="R63" s="70"/>
      <c r="S63" s="70"/>
      <c r="T63" s="70"/>
      <c r="U63" s="70"/>
      <c r="V63" s="70"/>
      <c r="W63" s="70"/>
      <c r="X63" s="70"/>
      <c r="Y63" s="70"/>
      <c r="Z63" s="70"/>
      <c r="AA63" s="70"/>
      <c r="AB63" s="70"/>
      <c r="AC63" s="70"/>
      <c r="AD63" s="70"/>
      <c r="AE63" s="70"/>
      <c r="AF63" s="70"/>
      <c r="AG63" s="70"/>
      <c r="AH63" s="70"/>
      <c r="AI63" s="70"/>
      <c r="AJ63" s="70"/>
      <c r="AK63" s="70"/>
      <c r="AL63" s="70"/>
      <c r="AM63" s="70"/>
      <c r="AN63" s="70"/>
      <c r="AO63" s="70"/>
      <c r="AP63" s="70"/>
      <c r="AQ63" s="70"/>
      <c r="AR63" s="70"/>
      <c r="AS63" s="70"/>
      <c r="AT63" s="70"/>
      <c r="AU63" s="70"/>
      <c r="AV63" s="70"/>
      <c r="AW63" s="70"/>
      <c r="AX63" s="70"/>
      <c r="AY63" s="70"/>
      <c r="AZ63" s="70"/>
      <c r="BA63" s="70"/>
      <c r="BB63" s="70"/>
      <c r="BC63" s="70"/>
      <c r="BD63" s="70"/>
      <c r="BE63" s="70"/>
      <c r="BF63" s="70"/>
      <c r="BG63" s="70"/>
      <c r="BH63" s="70"/>
      <c r="BI63" s="70"/>
      <c r="BJ63" s="70"/>
      <c r="BK63" s="70"/>
      <c r="BL63" s="70"/>
      <c r="BM63" s="70"/>
      <c r="BN63" s="70"/>
      <c r="BO63" s="70"/>
      <c r="BP63" s="70"/>
      <c r="BQ63" s="70"/>
      <c r="BR63" s="70"/>
      <c r="BS63" s="70"/>
      <c r="BT63" s="70"/>
      <c r="BU63" s="70"/>
      <c r="BV63" s="70"/>
      <c r="BW63" s="70"/>
      <c r="BX63" s="70"/>
    </row>
    <row r="64" spans="1:76">
      <c r="A64" s="92" t="str">
        <v>SEM_1</v>
      </c>
      <c r="B64" s="200"/>
      <c r="C64" s="200"/>
      <c r="D64" s="200"/>
      <c r="E64" s="200"/>
      <c r="F64" s="200"/>
      <c r="G64" s="200"/>
      <c r="H64" s="200"/>
      <c r="I64" s="200"/>
      <c r="J64" s="200"/>
      <c r="K64" s="200"/>
      <c r="L64" s="200"/>
      <c r="M64" s="200"/>
      <c r="N64" s="70"/>
      <c r="O64" s="70"/>
      <c r="P64" s="70"/>
      <c r="Q64" s="70"/>
      <c r="R64" s="70"/>
      <c r="S64" s="70"/>
      <c r="T64" s="70"/>
      <c r="U64" s="70"/>
      <c r="V64" s="70"/>
      <c r="W64" s="70"/>
      <c r="X64" s="70"/>
      <c r="Y64" s="70"/>
      <c r="Z64" s="70"/>
      <c r="AA64" s="70"/>
      <c r="AB64" s="70"/>
      <c r="AC64" s="70"/>
      <c r="AD64" s="70"/>
      <c r="AE64" s="70"/>
      <c r="AF64" s="70"/>
      <c r="AG64" s="70"/>
      <c r="AH64" s="70"/>
      <c r="AI64" s="70"/>
      <c r="AJ64" s="70"/>
      <c r="AK64" s="70"/>
      <c r="AL64" s="70"/>
      <c r="AM64" s="70"/>
      <c r="AN64" s="70"/>
      <c r="AO64" s="70"/>
      <c r="AP64" s="70"/>
      <c r="AQ64" s="70"/>
      <c r="AR64" s="70"/>
      <c r="AS64" s="70"/>
      <c r="AT64" s="70"/>
      <c r="AU64" s="70"/>
      <c r="AV64" s="70"/>
      <c r="AW64" s="70"/>
      <c r="AX64" s="70"/>
      <c r="AY64" s="70"/>
      <c r="AZ64" s="70"/>
      <c r="BA64" s="70"/>
      <c r="BB64" s="70"/>
      <c r="BC64" s="70"/>
      <c r="BD64" s="70"/>
      <c r="BE64" s="70"/>
      <c r="BF64" s="70"/>
      <c r="BG64" s="70"/>
      <c r="BH64" s="70"/>
      <c r="BI64" s="70"/>
      <c r="BJ64" s="70"/>
      <c r="BK64" s="70"/>
      <c r="BL64" s="70"/>
      <c r="BM64" s="70"/>
      <c r="BN64" s="70"/>
      <c r="BO64" s="70"/>
      <c r="BP64" s="70"/>
      <c r="BQ64" s="70"/>
      <c r="BR64" s="70"/>
      <c r="BS64" s="70"/>
      <c r="BT64" s="70"/>
      <c r="BU64" s="70"/>
      <c r="BV64" s="70"/>
      <c r="BW64" s="70"/>
      <c r="BX64" s="70"/>
    </row>
    <row r="65" spans="1:76">
      <c r="A65" s="92" t="str">
        <v>SEM_2</v>
      </c>
      <c r="B65" s="200"/>
      <c r="C65" s="200"/>
      <c r="D65" s="200"/>
      <c r="E65" s="200"/>
      <c r="F65" s="200"/>
      <c r="G65" s="200"/>
      <c r="H65" s="200"/>
      <c r="I65" s="200"/>
      <c r="J65" s="200"/>
      <c r="K65" s="200"/>
      <c r="L65" s="200"/>
      <c r="M65" s="200"/>
      <c r="N65" s="70"/>
      <c r="O65" s="70"/>
      <c r="P65" s="70"/>
      <c r="Q65" s="70"/>
      <c r="R65" s="70"/>
      <c r="S65" s="70"/>
      <c r="T65" s="70"/>
      <c r="U65" s="70"/>
      <c r="V65" s="70"/>
      <c r="W65" s="70"/>
      <c r="X65" s="70"/>
      <c r="Y65" s="70"/>
      <c r="Z65" s="70"/>
      <c r="AA65" s="70"/>
      <c r="AB65" s="70"/>
      <c r="AC65" s="70"/>
      <c r="AD65" s="70"/>
      <c r="AE65" s="70"/>
      <c r="AF65" s="70"/>
      <c r="AG65" s="70"/>
      <c r="AH65" s="70"/>
      <c r="AI65" s="70"/>
      <c r="AJ65" s="70"/>
      <c r="AK65" s="70"/>
      <c r="AL65" s="70"/>
      <c r="AM65" s="70"/>
      <c r="AN65" s="70"/>
      <c r="AO65" s="70"/>
      <c r="AP65" s="70"/>
      <c r="AQ65" s="70"/>
      <c r="AR65" s="70"/>
      <c r="AS65" s="70"/>
      <c r="AT65" s="70"/>
      <c r="AU65" s="70"/>
      <c r="AV65" s="70"/>
      <c r="AW65" s="70"/>
      <c r="AX65" s="70"/>
      <c r="AY65" s="70"/>
      <c r="AZ65" s="70"/>
      <c r="BA65" s="70"/>
      <c r="BB65" s="70"/>
      <c r="BC65" s="70"/>
      <c r="BD65" s="70"/>
      <c r="BE65" s="70"/>
      <c r="BF65" s="70"/>
      <c r="BG65" s="70"/>
      <c r="BH65" s="70"/>
      <c r="BI65" s="70"/>
      <c r="BJ65" s="70"/>
      <c r="BK65" s="70"/>
      <c r="BL65" s="70"/>
      <c r="BM65" s="70"/>
      <c r="BN65" s="70"/>
      <c r="BO65" s="70"/>
      <c r="BP65" s="70"/>
      <c r="BQ65" s="70"/>
      <c r="BR65" s="70"/>
      <c r="BS65" s="70"/>
      <c r="BT65" s="70"/>
      <c r="BU65" s="70"/>
      <c r="BV65" s="70"/>
      <c r="BW65" s="70"/>
      <c r="BX65" s="70"/>
    </row>
    <row r="66" spans="1:76">
      <c r="A66" s="92" t="str">
        <v>SEM_3</v>
      </c>
      <c r="B66" s="200"/>
      <c r="C66" s="200"/>
      <c r="D66" s="200"/>
      <c r="E66" s="200"/>
      <c r="F66" s="200"/>
      <c r="G66" s="200"/>
      <c r="H66" s="200"/>
      <c r="I66" s="200"/>
      <c r="J66" s="200"/>
      <c r="K66" s="200"/>
      <c r="L66" s="200"/>
      <c r="M66" s="200"/>
      <c r="N66" s="70"/>
      <c r="O66" s="70"/>
      <c r="P66" s="70"/>
      <c r="Q66" s="70"/>
      <c r="R66" s="70"/>
      <c r="S66" s="70"/>
      <c r="T66" s="70"/>
      <c r="U66" s="70"/>
      <c r="V66" s="70"/>
      <c r="W66" s="70"/>
      <c r="X66" s="70"/>
      <c r="Y66" s="70"/>
      <c r="Z66" s="70"/>
      <c r="AA66" s="70"/>
      <c r="AB66" s="70"/>
      <c r="AC66" s="70"/>
      <c r="AD66" s="70"/>
      <c r="AE66" s="70"/>
      <c r="AF66" s="70"/>
      <c r="AG66" s="70"/>
      <c r="AH66" s="70"/>
      <c r="AI66" s="70"/>
      <c r="AJ66" s="70"/>
      <c r="AK66" s="70"/>
      <c r="AL66" s="70"/>
      <c r="AM66" s="70"/>
      <c r="AN66" s="70"/>
      <c r="AO66" s="70"/>
      <c r="AP66" s="70"/>
      <c r="AQ66" s="70"/>
      <c r="AR66" s="70"/>
      <c r="AS66" s="70"/>
      <c r="AT66" s="70"/>
      <c r="AU66" s="70"/>
      <c r="AV66" s="70"/>
      <c r="AW66" s="70"/>
      <c r="AX66" s="70"/>
      <c r="AY66" s="70"/>
      <c r="AZ66" s="70"/>
      <c r="BA66" s="70"/>
      <c r="BB66" s="70"/>
      <c r="BC66" s="70"/>
      <c r="BD66" s="70"/>
      <c r="BE66" s="70"/>
      <c r="BF66" s="70"/>
      <c r="BG66" s="70"/>
      <c r="BH66" s="70"/>
      <c r="BI66" s="70"/>
      <c r="BJ66" s="70"/>
      <c r="BK66" s="70"/>
      <c r="BL66" s="70"/>
      <c r="BM66" s="70"/>
      <c r="BN66" s="70"/>
      <c r="BO66" s="70"/>
      <c r="BP66" s="70"/>
      <c r="BQ66" s="70"/>
      <c r="BR66" s="70"/>
      <c r="BS66" s="70"/>
      <c r="BT66" s="70"/>
      <c r="BU66" s="70"/>
      <c r="BV66" s="70"/>
      <c r="BW66" s="70"/>
      <c r="BX66" s="70"/>
    </row>
    <row r="67" spans="1:76">
      <c r="A67" s="92" t="str">
        <v>BON</v>
      </c>
      <c r="B67" s="200"/>
      <c r="C67" s="200"/>
      <c r="D67" s="200"/>
      <c r="E67" s="200"/>
      <c r="F67" s="200"/>
      <c r="G67" s="200"/>
      <c r="H67" s="200"/>
      <c r="I67" s="200"/>
      <c r="J67" s="200"/>
      <c r="K67" s="200"/>
      <c r="L67" s="200"/>
      <c r="M67" s="200"/>
      <c r="N67" s="70"/>
      <c r="O67" s="70"/>
      <c r="P67" s="70"/>
      <c r="Q67" s="70"/>
      <c r="R67" s="70"/>
      <c r="S67" s="70"/>
      <c r="T67" s="70"/>
      <c r="U67" s="70"/>
      <c r="V67" s="70"/>
      <c r="W67" s="70"/>
      <c r="X67" s="70"/>
      <c r="Y67" s="70"/>
      <c r="Z67" s="70"/>
      <c r="AA67" s="70"/>
      <c r="AB67" s="70"/>
      <c r="AC67" s="70"/>
      <c r="AD67" s="70"/>
      <c r="AE67" s="70"/>
      <c r="AF67" s="70"/>
      <c r="AG67" s="70"/>
      <c r="AH67" s="70"/>
      <c r="AI67" s="70"/>
      <c r="AJ67" s="70"/>
      <c r="AK67" s="70"/>
      <c r="AL67" s="70"/>
      <c r="AM67" s="70"/>
      <c r="AN67" s="70"/>
      <c r="AO67" s="70"/>
      <c r="AP67" s="70"/>
      <c r="AQ67" s="70"/>
      <c r="AR67" s="70"/>
      <c r="AS67" s="70"/>
      <c r="AT67" s="70"/>
      <c r="AU67" s="70"/>
      <c r="AV67" s="70"/>
      <c r="AW67" s="70"/>
      <c r="AX67" s="70"/>
      <c r="AY67" s="70"/>
      <c r="AZ67" s="70"/>
      <c r="BA67" s="70"/>
      <c r="BB67" s="70"/>
      <c r="BC67" s="70"/>
      <c r="BD67" s="70"/>
      <c r="BE67" s="70"/>
      <c r="BF67" s="70"/>
      <c r="BG67" s="70"/>
      <c r="BH67" s="70"/>
      <c r="BI67" s="70"/>
      <c r="BJ67" s="70"/>
      <c r="BK67" s="70"/>
      <c r="BL67" s="70"/>
      <c r="BM67" s="70"/>
      <c r="BN67" s="70"/>
      <c r="BO67" s="70"/>
      <c r="BP67" s="70"/>
      <c r="BQ67" s="70"/>
      <c r="BR67" s="70"/>
      <c r="BS67" s="70"/>
      <c r="BT67" s="70"/>
      <c r="BU67" s="70"/>
      <c r="BV67" s="70"/>
      <c r="BW67" s="70"/>
      <c r="BX67" s="70"/>
    </row>
    <row r="68" spans="1:76">
      <c r="A68" s="98" t="str">
        <v>SUR_MES</v>
      </c>
      <c r="B68" s="200"/>
      <c r="C68" s="200"/>
      <c r="D68" s="200"/>
      <c r="E68" s="200"/>
      <c r="F68" s="200"/>
      <c r="G68" s="200"/>
      <c r="H68" s="200"/>
      <c r="I68" s="200"/>
      <c r="J68" s="200"/>
      <c r="K68" s="200"/>
      <c r="L68" s="200"/>
      <c r="M68" s="200"/>
      <c r="N68" s="70"/>
      <c r="O68" s="70"/>
      <c r="P68" s="70"/>
      <c r="Q68" s="70"/>
      <c r="R68" s="70"/>
      <c r="S68" s="70"/>
      <c r="T68" s="70"/>
      <c r="U68" s="70"/>
      <c r="V68" s="70"/>
      <c r="W68" s="70"/>
      <c r="X68" s="70"/>
      <c r="Y68" s="70"/>
      <c r="Z68" s="70"/>
      <c r="AA68" s="70"/>
      <c r="AB68" s="70"/>
      <c r="AC68" s="70"/>
      <c r="AD68" s="70"/>
      <c r="AE68" s="70"/>
      <c r="AF68" s="70"/>
      <c r="AG68" s="70"/>
      <c r="AH68" s="70"/>
      <c r="AI68" s="70"/>
      <c r="AJ68" s="70"/>
      <c r="AK68" s="70"/>
      <c r="AL68" s="70"/>
      <c r="AM68" s="70"/>
      <c r="AN68" s="70"/>
      <c r="AO68" s="70"/>
      <c r="AP68" s="70"/>
      <c r="AQ68" s="70"/>
      <c r="AR68" s="70"/>
      <c r="AS68" s="70"/>
      <c r="AT68" s="70"/>
      <c r="AU68" s="70"/>
      <c r="AV68" s="70"/>
      <c r="AW68" s="70"/>
      <c r="AX68" s="70"/>
      <c r="AY68" s="70"/>
      <c r="AZ68" s="70"/>
      <c r="BA68" s="70"/>
      <c r="BB68" s="70"/>
      <c r="BC68" s="70"/>
      <c r="BD68" s="70"/>
      <c r="BE68" s="70"/>
      <c r="BF68" s="70"/>
      <c r="BG68" s="70"/>
      <c r="BH68" s="70"/>
      <c r="BI68" s="70"/>
      <c r="BJ68" s="70"/>
      <c r="BK68" s="70"/>
      <c r="BL68" s="70"/>
      <c r="BM68" s="70"/>
      <c r="BN68" s="70"/>
      <c r="BO68" s="70"/>
      <c r="BP68" s="70"/>
      <c r="BQ68" s="70"/>
      <c r="BR68" s="70"/>
      <c r="BS68" s="70"/>
      <c r="BT68" s="70"/>
      <c r="BU68" s="70"/>
      <c r="BV68" s="70"/>
      <c r="BW68" s="70"/>
      <c r="BX68" s="70"/>
    </row>
    <row r="69" spans="1:76">
      <c r="A69" s="98" t="str">
        <v>REC_MI</v>
      </c>
      <c r="B69" s="200"/>
      <c r="C69" s="200"/>
      <c r="D69" s="200"/>
      <c r="E69" s="200"/>
      <c r="F69" s="200"/>
      <c r="G69" s="200"/>
      <c r="H69" s="200"/>
      <c r="I69" s="200"/>
      <c r="J69" s="200"/>
      <c r="K69" s="200"/>
      <c r="L69" s="200"/>
      <c r="M69" s="200"/>
      <c r="N69" s="70"/>
      <c r="O69" s="70"/>
      <c r="P69" s="70"/>
      <c r="Q69" s="70"/>
      <c r="R69" s="70"/>
      <c r="S69" s="70"/>
      <c r="T69" s="70"/>
      <c r="U69" s="70"/>
      <c r="V69" s="70"/>
      <c r="W69" s="70"/>
      <c r="X69" s="70"/>
      <c r="Y69" s="70"/>
      <c r="Z69" s="70"/>
      <c r="AA69" s="70"/>
      <c r="AB69" s="70"/>
      <c r="AC69" s="70"/>
      <c r="AD69" s="70"/>
      <c r="AE69" s="70"/>
      <c r="AF69" s="70"/>
      <c r="AG69" s="70"/>
      <c r="AH69" s="70"/>
      <c r="AI69" s="70"/>
      <c r="AJ69" s="70"/>
      <c r="AK69" s="70"/>
      <c r="AL69" s="70"/>
      <c r="AM69" s="70"/>
      <c r="AN69" s="70"/>
      <c r="AO69" s="70"/>
      <c r="AP69" s="70"/>
      <c r="AQ69" s="70"/>
      <c r="AR69" s="70"/>
      <c r="AS69" s="70"/>
      <c r="AT69" s="70"/>
      <c r="AU69" s="70"/>
      <c r="AV69" s="70"/>
      <c r="AW69" s="70"/>
      <c r="AX69" s="70"/>
      <c r="AY69" s="70"/>
      <c r="AZ69" s="70"/>
      <c r="BA69" s="70"/>
      <c r="BB69" s="70"/>
      <c r="BC69" s="70"/>
      <c r="BD69" s="70"/>
      <c r="BE69" s="70"/>
      <c r="BF69" s="70"/>
      <c r="BG69" s="70"/>
      <c r="BH69" s="70"/>
      <c r="BI69" s="70"/>
      <c r="BJ69" s="70"/>
      <c r="BK69" s="70"/>
      <c r="BL69" s="70"/>
      <c r="BM69" s="70"/>
      <c r="BN69" s="70"/>
      <c r="BO69" s="70"/>
      <c r="BP69" s="70"/>
      <c r="BQ69" s="70"/>
      <c r="BR69" s="70"/>
      <c r="BS69" s="70"/>
      <c r="BT69" s="70"/>
      <c r="BU69" s="70"/>
      <c r="BV69" s="70"/>
      <c r="BW69" s="70"/>
      <c r="BX69" s="70"/>
    </row>
    <row r="70" spans="1:76">
      <c r="A70" s="110" t="str">
        <v>REC_EP</v>
      </c>
      <c r="B70" s="200"/>
      <c r="C70" s="200"/>
      <c r="D70" s="200"/>
      <c r="E70" s="200"/>
      <c r="F70" s="200"/>
      <c r="G70" s="200"/>
      <c r="H70" s="200"/>
      <c r="I70" s="200"/>
      <c r="J70" s="200"/>
      <c r="K70" s="200"/>
      <c r="L70" s="200"/>
      <c r="M70" s="200"/>
      <c r="N70" s="70"/>
      <c r="O70" s="70"/>
      <c r="P70" s="70"/>
      <c r="Q70" s="70"/>
      <c r="R70" s="70"/>
      <c r="S70" s="70"/>
      <c r="T70" s="70"/>
      <c r="U70" s="70"/>
      <c r="V70" s="70"/>
      <c r="W70" s="70"/>
      <c r="X70" s="70"/>
      <c r="Y70" s="70"/>
      <c r="Z70" s="70"/>
      <c r="AA70" s="70"/>
      <c r="AB70" s="70"/>
      <c r="AC70" s="70"/>
      <c r="AD70" s="70"/>
      <c r="AE70" s="70"/>
      <c r="AF70" s="70"/>
      <c r="AG70" s="70"/>
      <c r="AH70" s="70"/>
      <c r="AI70" s="70"/>
      <c r="AJ70" s="70"/>
      <c r="AK70" s="70"/>
      <c r="AL70" s="70"/>
      <c r="AM70" s="70"/>
      <c r="AN70" s="70"/>
      <c r="AO70" s="70"/>
      <c r="AP70" s="70"/>
      <c r="AQ70" s="70"/>
      <c r="AR70" s="70"/>
      <c r="AS70" s="70"/>
      <c r="AT70" s="70"/>
      <c r="AU70" s="70"/>
      <c r="AV70" s="70"/>
      <c r="AW70" s="70"/>
      <c r="AX70" s="70"/>
      <c r="AY70" s="70"/>
      <c r="AZ70" s="70"/>
      <c r="BA70" s="70"/>
      <c r="BB70" s="70"/>
      <c r="BC70" s="70"/>
      <c r="BD70" s="70"/>
      <c r="BE70" s="70"/>
      <c r="BF70" s="70"/>
      <c r="BG70" s="70"/>
      <c r="BH70" s="70"/>
      <c r="BI70" s="70"/>
      <c r="BJ70" s="70"/>
      <c r="BK70" s="70"/>
      <c r="BL70" s="70"/>
      <c r="BM70" s="70"/>
      <c r="BN70" s="70"/>
      <c r="BO70" s="70"/>
      <c r="BP70" s="70"/>
      <c r="BQ70" s="70"/>
      <c r="BR70" s="70"/>
      <c r="BS70" s="70"/>
      <c r="BT70" s="70"/>
      <c r="BU70" s="70"/>
      <c r="BV70" s="70"/>
      <c r="BW70" s="70"/>
      <c r="BX70" s="70"/>
    </row>
    <row r="71" spans="1:76">
      <c r="A71" s="6" t="str">
        <v>REC_SA</v>
      </c>
      <c r="B71" s="200"/>
      <c r="C71" s="200"/>
      <c r="D71" s="200"/>
      <c r="E71" s="200"/>
      <c r="F71" s="200"/>
      <c r="G71" s="200"/>
      <c r="H71" s="200"/>
      <c r="I71" s="200"/>
      <c r="J71" s="200"/>
      <c r="K71" s="200"/>
      <c r="L71" s="200"/>
      <c r="M71" s="200"/>
      <c r="N71" s="70"/>
      <c r="O71" s="70"/>
      <c r="P71" s="70"/>
      <c r="Q71" s="70"/>
      <c r="R71" s="70"/>
      <c r="S71" s="70"/>
      <c r="T71" s="70"/>
      <c r="U71" s="70"/>
      <c r="V71" s="70"/>
      <c r="W71" s="70"/>
      <c r="X71" s="70"/>
      <c r="Y71" s="70"/>
      <c r="Z71" s="70"/>
      <c r="AA71" s="70"/>
      <c r="AB71" s="70"/>
      <c r="AC71" s="70"/>
      <c r="AD71" s="70"/>
      <c r="AE71" s="70"/>
      <c r="AF71" s="70"/>
      <c r="AG71" s="70"/>
      <c r="AH71" s="70"/>
      <c r="AI71" s="70"/>
      <c r="AJ71" s="70"/>
      <c r="AK71" s="70"/>
      <c r="AL71" s="70"/>
      <c r="AM71" s="70"/>
      <c r="AN71" s="70"/>
      <c r="AO71" s="70"/>
      <c r="AP71" s="70"/>
      <c r="AQ71" s="70"/>
      <c r="AR71" s="70"/>
      <c r="AS71" s="70"/>
      <c r="AT71" s="70"/>
      <c r="AU71" s="70"/>
      <c r="AV71" s="70"/>
      <c r="AW71" s="70"/>
      <c r="AX71" s="70"/>
      <c r="AY71" s="70"/>
      <c r="AZ71" s="70"/>
      <c r="BA71" s="70"/>
      <c r="BB71" s="70"/>
      <c r="BC71" s="70"/>
      <c r="BD71" s="70"/>
      <c r="BE71" s="70"/>
      <c r="BF71" s="70"/>
      <c r="BG71" s="70"/>
      <c r="BH71" s="70"/>
      <c r="BI71" s="70"/>
      <c r="BJ71" s="70"/>
      <c r="BK71" s="70"/>
      <c r="BL71" s="70"/>
      <c r="BM71" s="70"/>
      <c r="BN71" s="70"/>
      <c r="BO71" s="70"/>
      <c r="BP71" s="70"/>
      <c r="BQ71" s="70"/>
      <c r="BR71" s="70"/>
      <c r="BS71" s="70"/>
      <c r="BT71" s="70"/>
      <c r="BU71" s="70"/>
      <c r="BV71" s="70"/>
      <c r="BW71" s="70"/>
      <c r="BX71" s="70"/>
    </row>
    <row r="72" spans="1:76">
      <c r="A72" s="6">
        <v>0</v>
      </c>
      <c r="B72" s="7"/>
      <c r="C72" s="200" t="e">
        <f>VLOOKUP($A72,'TDC Nb Pièces vendues'!$A$3:$N$39,4,FALSE)</f>
        <v>#N/A</v>
      </c>
      <c r="D72" s="200" t="e">
        <f>VLOOKUP($A72,'TDC Nb Pièces vendues'!$A$3:$N$39,5,FALSE)</f>
        <v>#N/A</v>
      </c>
      <c r="E72" s="200" t="e">
        <f>(VLOOKUP($A72,'TDC Nb Pièces vendues'!$A$3:$N$39,6,FALSE))+(VLOOKUP($A72,'TDC Nb Pièces vendues'!R70:AE92,6,FALSE))</f>
        <v>#N/A</v>
      </c>
      <c r="F72" s="200" t="e">
        <f>VLOOKUP($A72,'TDC Nb Pièces vendues'!$A$3:$N$39,7,FALSE)</f>
        <v>#N/A</v>
      </c>
      <c r="G72" s="200" t="e">
        <f>VLOOKUP($A72,'TDC Nb Pièces vendues'!$A$3:$N$39,8,FALSE)</f>
        <v>#N/A</v>
      </c>
      <c r="H72" s="200" t="e">
        <f>VLOOKUP($A72,'TDC Nb Pièces vendues'!$A$3:$N$39,9,FALSE)</f>
        <v>#N/A</v>
      </c>
      <c r="I72" s="200" t="e">
        <f>VLOOKUP($A72,'TDC Nb Pièces vendues'!$A$3:$N$39,10,FALSE)</f>
        <v>#N/A</v>
      </c>
      <c r="J72" s="200" t="e">
        <f>VLOOKUP($A72,'TDC Nb Pièces vendues'!$A$3:$N$39,11,FALSE)</f>
        <v>#N/A</v>
      </c>
      <c r="K72" s="200" t="e">
        <f>VLOOKUP($A72,'TDC Nb Pièces vendues'!$A$3:$N$39,12,FALSE)</f>
        <v>#N/A</v>
      </c>
      <c r="L72" s="200" t="e">
        <f>VLOOKUP($A72,'TDC Nb Pièces vendues'!$A$3:$N$39,13,FALSE)</f>
        <v>#N/A</v>
      </c>
      <c r="M72" s="70"/>
      <c r="N72" s="70"/>
      <c r="O72" s="70"/>
      <c r="P72" s="70"/>
      <c r="Q72" s="70"/>
      <c r="R72" s="70"/>
      <c r="S72" s="70"/>
      <c r="T72" s="70"/>
      <c r="U72" s="70"/>
      <c r="V72" s="70"/>
      <c r="W72" s="70"/>
      <c r="X72" s="70"/>
      <c r="Y72" s="70"/>
      <c r="Z72" s="70"/>
      <c r="AA72" s="70"/>
      <c r="AB72" s="70"/>
      <c r="AC72" s="70"/>
      <c r="AD72" s="70"/>
      <c r="AE72" s="70"/>
      <c r="AF72" s="70"/>
      <c r="AG72" s="70"/>
      <c r="AH72" s="70"/>
      <c r="AI72" s="70"/>
      <c r="AJ72" s="70"/>
      <c r="AK72" s="70"/>
      <c r="AL72" s="70"/>
      <c r="AM72" s="70"/>
      <c r="AN72" s="70"/>
      <c r="AO72" s="70"/>
      <c r="AP72" s="70"/>
      <c r="AQ72" s="70"/>
      <c r="AR72" s="70"/>
      <c r="AS72" s="70"/>
      <c r="AT72" s="70"/>
      <c r="AU72" s="70"/>
      <c r="AV72" s="70"/>
      <c r="AW72" s="70"/>
      <c r="AX72" s="70"/>
      <c r="AY72" s="70"/>
      <c r="AZ72" s="70"/>
      <c r="BA72" s="70"/>
      <c r="BB72" s="70"/>
      <c r="BC72" s="70"/>
      <c r="BD72" s="70"/>
      <c r="BE72" s="70"/>
      <c r="BF72" s="70"/>
      <c r="BG72" s="70"/>
      <c r="BH72" s="70"/>
      <c r="BI72" s="70"/>
      <c r="BJ72" s="70"/>
      <c r="BK72" s="70"/>
      <c r="BL72" s="70"/>
      <c r="BM72" s="70"/>
      <c r="BN72" s="70"/>
      <c r="BO72" s="70"/>
      <c r="BP72" s="70"/>
      <c r="BQ72" s="70"/>
      <c r="BR72" s="70"/>
      <c r="BS72" s="70"/>
      <c r="BT72" s="70"/>
      <c r="BU72" s="70"/>
      <c r="BV72" s="70"/>
      <c r="BW72" s="70"/>
      <c r="BX72" s="70"/>
    </row>
    <row r="73" spans="1:76">
      <c r="A73" s="6">
        <v>0</v>
      </c>
      <c r="E73" s="70"/>
      <c r="F73" s="70"/>
      <c r="G73" s="70"/>
      <c r="H73" s="70"/>
      <c r="I73" s="70"/>
      <c r="J73" s="70"/>
      <c r="K73" s="70"/>
      <c r="L73" s="70"/>
      <c r="M73" s="70"/>
      <c r="N73" s="70"/>
      <c r="O73" s="70"/>
      <c r="P73" s="70"/>
      <c r="Q73" s="70"/>
      <c r="R73" s="70"/>
      <c r="S73" s="70"/>
      <c r="T73" s="70"/>
      <c r="U73" s="70"/>
      <c r="V73" s="70"/>
      <c r="W73" s="70"/>
      <c r="X73" s="70"/>
      <c r="Y73" s="70"/>
      <c r="Z73" s="70"/>
      <c r="AA73" s="70"/>
      <c r="AB73" s="70"/>
      <c r="AC73" s="70"/>
      <c r="AD73" s="70"/>
      <c r="AE73" s="70"/>
      <c r="AF73" s="70"/>
      <c r="AG73" s="70"/>
      <c r="AH73" s="70"/>
      <c r="AI73" s="70"/>
      <c r="AJ73" s="70"/>
      <c r="AK73" s="70"/>
      <c r="AL73" s="70"/>
      <c r="AM73" s="70"/>
      <c r="AN73" s="70"/>
      <c r="AO73" s="70"/>
      <c r="AP73" s="70"/>
      <c r="AQ73" s="70"/>
      <c r="AR73" s="70"/>
      <c r="AS73" s="70"/>
      <c r="AT73" s="70"/>
      <c r="AU73" s="70"/>
      <c r="AV73" s="70"/>
      <c r="AW73" s="70"/>
      <c r="AX73" s="70"/>
      <c r="AY73" s="70"/>
      <c r="AZ73" s="70"/>
      <c r="BA73" s="70"/>
      <c r="BB73" s="70"/>
      <c r="BC73" s="70"/>
      <c r="BD73" s="70"/>
      <c r="BE73" s="70"/>
      <c r="BF73" s="70"/>
      <c r="BG73" s="70"/>
      <c r="BH73" s="70"/>
      <c r="BI73" s="70"/>
      <c r="BJ73" s="70"/>
      <c r="BK73" s="70"/>
      <c r="BL73" s="70"/>
      <c r="BM73" s="70"/>
      <c r="BN73" s="70"/>
      <c r="BO73" s="70"/>
      <c r="BP73" s="70"/>
      <c r="BQ73" s="70"/>
      <c r="BR73" s="70"/>
      <c r="BS73" s="70"/>
      <c r="BT73" s="70"/>
      <c r="BU73" s="70"/>
      <c r="BV73" s="70"/>
      <c r="BW73" s="70"/>
      <c r="BX73" s="70"/>
    </row>
    <row r="74" spans="1:76">
      <c r="A74" s="6">
        <v>0</v>
      </c>
      <c r="E74" s="70"/>
      <c r="F74" s="70"/>
      <c r="G74" s="70"/>
      <c r="H74" s="70"/>
      <c r="I74" s="70"/>
      <c r="J74" s="70"/>
      <c r="K74" s="70"/>
      <c r="L74" s="70"/>
      <c r="M74" s="70"/>
      <c r="N74" s="70"/>
      <c r="O74" s="70"/>
      <c r="P74" s="70"/>
      <c r="Q74" s="70"/>
      <c r="R74" s="70"/>
      <c r="S74" s="70"/>
      <c r="T74" s="70"/>
      <c r="U74" s="70"/>
      <c r="V74" s="70"/>
      <c r="W74" s="70"/>
      <c r="X74" s="70"/>
      <c r="Y74" s="70"/>
      <c r="Z74" s="70"/>
      <c r="AA74" s="70"/>
      <c r="AB74" s="70"/>
      <c r="AC74" s="70"/>
      <c r="AD74" s="70"/>
      <c r="AE74" s="70"/>
      <c r="AF74" s="70"/>
      <c r="AG74" s="70"/>
      <c r="AH74" s="70"/>
      <c r="AI74" s="70"/>
      <c r="AJ74" s="70"/>
      <c r="AK74" s="70"/>
      <c r="AL74" s="70"/>
      <c r="AM74" s="70"/>
      <c r="AN74" s="70"/>
      <c r="AO74" s="70"/>
      <c r="AP74" s="70"/>
      <c r="AQ74" s="70"/>
      <c r="AR74" s="70"/>
      <c r="AS74" s="70"/>
      <c r="AT74" s="70"/>
      <c r="AU74" s="70"/>
      <c r="AV74" s="70"/>
      <c r="AW74" s="70"/>
      <c r="AX74" s="70"/>
      <c r="AY74" s="70"/>
      <c r="AZ74" s="70"/>
      <c r="BA74" s="70"/>
      <c r="BB74" s="70"/>
      <c r="BC74" s="70"/>
      <c r="BD74" s="70"/>
      <c r="BE74" s="70"/>
      <c r="BF74" s="70"/>
      <c r="BG74" s="70"/>
      <c r="BH74" s="70"/>
      <c r="BI74" s="70"/>
      <c r="BJ74" s="70"/>
      <c r="BK74" s="70"/>
      <c r="BL74" s="70"/>
      <c r="BM74" s="70"/>
      <c r="BN74" s="70"/>
      <c r="BO74" s="70"/>
      <c r="BP74" s="70"/>
      <c r="BQ74" s="70"/>
      <c r="BR74" s="70"/>
      <c r="BS74" s="70"/>
      <c r="BT74" s="70"/>
      <c r="BU74" s="70"/>
      <c r="BV74" s="70"/>
      <c r="BW74" s="70"/>
      <c r="BX74" s="70"/>
    </row>
    <row r="75" spans="1:76">
      <c r="A75" s="6">
        <v>0</v>
      </c>
      <c r="E75" s="70"/>
      <c r="F75" s="70"/>
      <c r="G75" s="70"/>
      <c r="H75" s="70"/>
      <c r="I75" s="70"/>
      <c r="J75" s="70"/>
      <c r="K75" s="70"/>
      <c r="L75" s="70"/>
      <c r="M75" s="70"/>
      <c r="N75" s="70"/>
      <c r="O75" s="70"/>
      <c r="P75" s="70"/>
      <c r="Q75" s="70"/>
      <c r="R75" s="70"/>
      <c r="S75" s="70"/>
      <c r="T75" s="70"/>
      <c r="U75" s="70"/>
      <c r="V75" s="70"/>
      <c r="W75" s="70"/>
      <c r="X75" s="70"/>
      <c r="Y75" s="70"/>
      <c r="Z75" s="70"/>
      <c r="AA75" s="70"/>
      <c r="AB75" s="70"/>
      <c r="AC75" s="70"/>
      <c r="AD75" s="70"/>
      <c r="AE75" s="70"/>
      <c r="AF75" s="70"/>
      <c r="AG75" s="70"/>
      <c r="AH75" s="70"/>
      <c r="AI75" s="70"/>
      <c r="AJ75" s="70"/>
      <c r="AK75" s="70"/>
      <c r="AL75" s="70"/>
      <c r="AM75" s="70"/>
      <c r="AN75" s="70"/>
      <c r="AO75" s="70"/>
      <c r="AP75" s="70"/>
      <c r="AQ75" s="70"/>
      <c r="AR75" s="70"/>
      <c r="AS75" s="70"/>
      <c r="AT75" s="70"/>
      <c r="AU75" s="70"/>
      <c r="AV75" s="70"/>
      <c r="AW75" s="70"/>
      <c r="AX75" s="70"/>
      <c r="AY75" s="70"/>
      <c r="AZ75" s="70"/>
      <c r="BA75" s="70"/>
      <c r="BB75" s="70"/>
      <c r="BC75" s="70"/>
      <c r="BD75" s="70"/>
      <c r="BE75" s="70"/>
      <c r="BF75" s="70"/>
      <c r="BG75" s="70"/>
      <c r="BH75" s="70"/>
      <c r="BI75" s="70"/>
      <c r="BJ75" s="70"/>
      <c r="BK75" s="70"/>
      <c r="BL75" s="70"/>
      <c r="BM75" s="70"/>
      <c r="BN75" s="70"/>
      <c r="BO75" s="70"/>
      <c r="BP75" s="70"/>
      <c r="BQ75" s="70"/>
      <c r="BR75" s="70"/>
      <c r="BS75" s="70"/>
      <c r="BT75" s="70"/>
      <c r="BU75" s="70"/>
      <c r="BV75" s="70"/>
      <c r="BW75" s="70"/>
      <c r="BX75" s="70"/>
    </row>
    <row r="76" spans="1:76">
      <c r="A76" s="6">
        <v>0</v>
      </c>
      <c r="E76" s="70"/>
      <c r="F76" s="70"/>
      <c r="G76" s="70"/>
      <c r="H76" s="70"/>
      <c r="I76" s="70"/>
      <c r="J76" s="70"/>
      <c r="K76" s="70"/>
      <c r="L76" s="70"/>
      <c r="M76" s="70"/>
      <c r="N76" s="70"/>
      <c r="O76" s="70"/>
      <c r="P76" s="70"/>
      <c r="Q76" s="70"/>
      <c r="R76" s="70"/>
      <c r="S76" s="70"/>
      <c r="T76" s="70"/>
      <c r="U76" s="70"/>
      <c r="V76" s="70"/>
      <c r="W76" s="70"/>
      <c r="X76" s="70"/>
      <c r="Y76" s="70"/>
      <c r="Z76" s="70"/>
      <c r="AA76" s="70"/>
      <c r="AB76" s="70"/>
      <c r="AC76" s="70"/>
      <c r="AD76" s="70"/>
      <c r="AE76" s="70"/>
      <c r="AF76" s="70"/>
      <c r="AG76" s="70"/>
      <c r="AH76" s="70"/>
      <c r="AI76" s="70"/>
      <c r="AJ76" s="70"/>
      <c r="AK76" s="70"/>
      <c r="AL76" s="70"/>
      <c r="AM76" s="70"/>
      <c r="AN76" s="70"/>
      <c r="AO76" s="70"/>
      <c r="AP76" s="70"/>
      <c r="AQ76" s="70"/>
      <c r="AR76" s="70"/>
      <c r="AS76" s="70"/>
      <c r="AT76" s="70"/>
      <c r="AU76" s="70"/>
      <c r="AV76" s="70"/>
      <c r="AW76" s="70"/>
      <c r="AX76" s="70"/>
      <c r="AY76" s="70"/>
      <c r="AZ76" s="70"/>
      <c r="BA76" s="70"/>
      <c r="BB76" s="70"/>
      <c r="BC76" s="70"/>
      <c r="BD76" s="70"/>
      <c r="BE76" s="70"/>
      <c r="BF76" s="70"/>
      <c r="BG76" s="70"/>
      <c r="BH76" s="70"/>
      <c r="BI76" s="70"/>
      <c r="BJ76" s="70"/>
      <c r="BK76" s="70"/>
      <c r="BL76" s="70"/>
      <c r="BM76" s="70"/>
      <c r="BN76" s="70"/>
      <c r="BO76" s="70"/>
      <c r="BP76" s="70"/>
      <c r="BQ76" s="70"/>
      <c r="BR76" s="70"/>
      <c r="BS76" s="70"/>
      <c r="BT76" s="70"/>
      <c r="BU76" s="70"/>
      <c r="BV76" s="70"/>
      <c r="BW76" s="70"/>
      <c r="BX76" s="70"/>
    </row>
    <row r="77" spans="1:76">
      <c r="A77" s="6">
        <v>0</v>
      </c>
      <c r="E77" s="70"/>
      <c r="F77" s="70"/>
      <c r="G77" s="70"/>
      <c r="H77" s="70"/>
      <c r="I77" s="70"/>
      <c r="J77" s="70"/>
      <c r="K77" s="70"/>
      <c r="L77" s="70"/>
      <c r="M77" s="70"/>
      <c r="N77" s="70"/>
      <c r="O77" s="70"/>
      <c r="P77" s="70"/>
      <c r="Q77" s="70"/>
      <c r="R77" s="70"/>
      <c r="S77" s="70"/>
      <c r="T77" s="70"/>
      <c r="U77" s="70"/>
      <c r="V77" s="70"/>
      <c r="W77" s="70"/>
      <c r="X77" s="70"/>
      <c r="Y77" s="70"/>
      <c r="Z77" s="70"/>
      <c r="AA77" s="70"/>
      <c r="AB77" s="70"/>
      <c r="AC77" s="70"/>
      <c r="AD77" s="70"/>
      <c r="AE77" s="70"/>
      <c r="AF77" s="70"/>
      <c r="AG77" s="70"/>
      <c r="AH77" s="70"/>
      <c r="AI77" s="70"/>
      <c r="AJ77" s="70"/>
      <c r="AK77" s="70"/>
      <c r="AL77" s="70"/>
      <c r="AM77" s="70"/>
      <c r="AN77" s="70"/>
      <c r="AO77" s="70"/>
      <c r="AP77" s="70"/>
      <c r="AQ77" s="70"/>
      <c r="AR77" s="70"/>
      <c r="AS77" s="70"/>
      <c r="AT77" s="70"/>
      <c r="AU77" s="70"/>
      <c r="AV77" s="70"/>
      <c r="AW77" s="70"/>
      <c r="AX77" s="70"/>
      <c r="AY77" s="70"/>
      <c r="AZ77" s="70"/>
      <c r="BA77" s="70"/>
      <c r="BB77" s="70"/>
      <c r="BC77" s="70"/>
      <c r="BD77" s="70"/>
      <c r="BE77" s="70"/>
      <c r="BF77" s="70"/>
      <c r="BG77" s="70"/>
      <c r="BH77" s="70"/>
      <c r="BI77" s="70"/>
      <c r="BJ77" s="70"/>
      <c r="BK77" s="70"/>
      <c r="BL77" s="70"/>
      <c r="BM77" s="70"/>
      <c r="BN77" s="70"/>
      <c r="BO77" s="70"/>
      <c r="BP77" s="70"/>
      <c r="BQ77" s="70"/>
      <c r="BR77" s="70"/>
      <c r="BS77" s="70"/>
      <c r="BT77" s="70"/>
      <c r="BU77" s="70"/>
      <c r="BV77" s="70"/>
      <c r="BW77" s="70"/>
      <c r="BX77" s="70"/>
    </row>
    <row r="78" spans="1:76">
      <c r="A78" s="6">
        <v>0</v>
      </c>
      <c r="E78" s="70"/>
      <c r="F78" s="70"/>
      <c r="G78" s="70"/>
      <c r="H78" s="70"/>
      <c r="I78" s="70"/>
      <c r="J78" s="70"/>
      <c r="K78" s="70"/>
      <c r="L78" s="70"/>
      <c r="M78" s="70"/>
      <c r="N78" s="70"/>
      <c r="O78" s="70"/>
      <c r="P78" s="70"/>
      <c r="Q78" s="70"/>
      <c r="R78" s="70"/>
      <c r="S78" s="70"/>
      <c r="T78" s="70"/>
      <c r="U78" s="70"/>
      <c r="V78" s="70"/>
      <c r="W78" s="70"/>
      <c r="X78" s="70"/>
      <c r="Y78" s="70"/>
      <c r="Z78" s="70"/>
      <c r="AA78" s="70"/>
      <c r="AB78" s="70"/>
      <c r="AC78" s="70"/>
      <c r="AD78" s="70"/>
      <c r="AE78" s="70"/>
      <c r="AF78" s="70"/>
      <c r="AG78" s="70"/>
      <c r="AH78" s="70"/>
      <c r="AI78" s="70"/>
      <c r="AJ78" s="70"/>
      <c r="AK78" s="70"/>
      <c r="AL78" s="70"/>
      <c r="AM78" s="70"/>
      <c r="AN78" s="70"/>
      <c r="AO78" s="70"/>
      <c r="AP78" s="70"/>
      <c r="AQ78" s="70"/>
      <c r="AR78" s="70"/>
      <c r="AS78" s="70"/>
      <c r="AT78" s="70"/>
      <c r="AU78" s="70"/>
      <c r="AV78" s="70"/>
      <c r="AW78" s="70"/>
      <c r="AX78" s="70"/>
      <c r="AY78" s="70"/>
      <c r="AZ78" s="70"/>
      <c r="BA78" s="70"/>
      <c r="BB78" s="70"/>
      <c r="BC78" s="70"/>
      <c r="BD78" s="70"/>
      <c r="BE78" s="70"/>
      <c r="BF78" s="70"/>
      <c r="BG78" s="70"/>
      <c r="BH78" s="70"/>
      <c r="BI78" s="70"/>
      <c r="BJ78" s="70"/>
      <c r="BK78" s="70"/>
      <c r="BL78" s="70"/>
      <c r="BM78" s="70"/>
      <c r="BN78" s="70"/>
      <c r="BO78" s="70"/>
      <c r="BP78" s="70"/>
      <c r="BQ78" s="70"/>
      <c r="BR78" s="70"/>
      <c r="BS78" s="70"/>
      <c r="BT78" s="70"/>
      <c r="BU78" s="70"/>
      <c r="BV78" s="70"/>
      <c r="BW78" s="70"/>
      <c r="BX78" s="70"/>
    </row>
    <row r="79" spans="1:76">
      <c r="A79" s="6">
        <v>0</v>
      </c>
      <c r="E79" s="70"/>
      <c r="F79" s="70"/>
      <c r="G79" s="70"/>
      <c r="H79" s="70"/>
      <c r="I79" s="70"/>
      <c r="J79" s="70"/>
      <c r="K79" s="70"/>
      <c r="L79" s="70"/>
      <c r="M79" s="70"/>
      <c r="N79" s="70"/>
      <c r="O79" s="70"/>
      <c r="P79" s="70"/>
      <c r="Q79" s="70"/>
      <c r="R79" s="70"/>
      <c r="S79" s="70"/>
      <c r="T79" s="70"/>
      <c r="U79" s="70"/>
      <c r="V79" s="70"/>
      <c r="W79" s="70"/>
      <c r="X79" s="70"/>
      <c r="Y79" s="70"/>
      <c r="Z79" s="70"/>
      <c r="AA79" s="70"/>
      <c r="AB79" s="70"/>
      <c r="AC79" s="70"/>
      <c r="AD79" s="70"/>
      <c r="AE79" s="70"/>
      <c r="AF79" s="70"/>
      <c r="AG79" s="70"/>
      <c r="AH79" s="70"/>
      <c r="AI79" s="70"/>
      <c r="AJ79" s="70"/>
      <c r="AK79" s="70"/>
      <c r="AL79" s="70"/>
      <c r="AM79" s="70"/>
      <c r="AN79" s="70"/>
      <c r="AO79" s="70"/>
      <c r="AP79" s="70"/>
      <c r="AQ79" s="70"/>
      <c r="AR79" s="70"/>
      <c r="AS79" s="70"/>
      <c r="AT79" s="70"/>
      <c r="AU79" s="70"/>
      <c r="AV79" s="70"/>
      <c r="AW79" s="70"/>
      <c r="AX79" s="70"/>
      <c r="AY79" s="70"/>
      <c r="AZ79" s="70"/>
      <c r="BA79" s="70"/>
      <c r="BB79" s="70"/>
      <c r="BC79" s="70"/>
      <c r="BD79" s="70"/>
      <c r="BE79" s="70"/>
      <c r="BF79" s="70"/>
      <c r="BG79" s="70"/>
      <c r="BH79" s="70"/>
      <c r="BI79" s="70"/>
      <c r="BJ79" s="70"/>
      <c r="BK79" s="70"/>
      <c r="BL79" s="70"/>
      <c r="BM79" s="70"/>
      <c r="BN79" s="70"/>
      <c r="BO79" s="70"/>
      <c r="BP79" s="70"/>
      <c r="BQ79" s="70"/>
      <c r="BR79" s="70"/>
      <c r="BS79" s="70"/>
      <c r="BT79" s="70"/>
      <c r="BU79" s="70"/>
      <c r="BV79" s="70"/>
      <c r="BW79" s="70"/>
      <c r="BX79" s="70"/>
    </row>
    <row r="80" spans="1:76">
      <c r="A80" s="6">
        <v>0</v>
      </c>
      <c r="E80" s="70"/>
      <c r="F80" s="70"/>
      <c r="G80" s="70"/>
      <c r="H80" s="70"/>
      <c r="I80" s="70"/>
      <c r="J80" s="70"/>
      <c r="K80" s="70"/>
      <c r="L80" s="70"/>
      <c r="M80" s="70"/>
      <c r="N80" s="70"/>
      <c r="O80" s="70"/>
      <c r="P80" s="70"/>
      <c r="Q80" s="70"/>
      <c r="R80" s="70"/>
      <c r="S80" s="70"/>
      <c r="T80" s="70"/>
      <c r="U80" s="70"/>
      <c r="V80" s="70"/>
      <c r="W80" s="70"/>
      <c r="X80" s="70"/>
      <c r="Y80" s="70"/>
      <c r="Z80" s="70"/>
      <c r="AA80" s="70"/>
      <c r="AB80" s="70"/>
      <c r="AC80" s="70"/>
      <c r="AD80" s="70"/>
      <c r="AE80" s="70"/>
      <c r="AF80" s="70"/>
      <c r="AG80" s="70"/>
      <c r="AH80" s="70"/>
      <c r="AI80" s="70"/>
      <c r="AJ80" s="70"/>
      <c r="AK80" s="70"/>
      <c r="AL80" s="70"/>
      <c r="AM80" s="70"/>
      <c r="AN80" s="70"/>
      <c r="AO80" s="70"/>
      <c r="AP80" s="70"/>
      <c r="AQ80" s="70"/>
      <c r="AR80" s="70"/>
      <c r="AS80" s="70"/>
      <c r="AT80" s="70"/>
      <c r="AU80" s="70"/>
      <c r="AV80" s="70"/>
      <c r="AW80" s="70"/>
      <c r="AX80" s="70"/>
      <c r="AY80" s="70"/>
      <c r="AZ80" s="70"/>
      <c r="BA80" s="70"/>
      <c r="BB80" s="70"/>
      <c r="BC80" s="70"/>
      <c r="BD80" s="70"/>
      <c r="BE80" s="70"/>
      <c r="BF80" s="70"/>
      <c r="BG80" s="70"/>
      <c r="BH80" s="70"/>
      <c r="BI80" s="70"/>
      <c r="BJ80" s="70"/>
      <c r="BK80" s="70"/>
      <c r="BL80" s="70"/>
      <c r="BM80" s="70"/>
      <c r="BN80" s="70"/>
      <c r="BO80" s="70"/>
      <c r="BP80" s="70"/>
      <c r="BQ80" s="70"/>
      <c r="BR80" s="70"/>
      <c r="BS80" s="70"/>
      <c r="BT80" s="70"/>
      <c r="BU80" s="70"/>
      <c r="BV80" s="70"/>
      <c r="BW80" s="70"/>
      <c r="BX80" s="70"/>
    </row>
    <row r="81" spans="1:76">
      <c r="A81" s="6">
        <v>0</v>
      </c>
      <c r="E81" s="70"/>
      <c r="F81" s="70"/>
      <c r="G81" s="70"/>
      <c r="H81" s="70"/>
      <c r="I81" s="70"/>
      <c r="J81" s="70"/>
      <c r="K81" s="70"/>
      <c r="L81" s="70"/>
      <c r="M81" s="70"/>
      <c r="N81" s="70"/>
      <c r="O81" s="70"/>
      <c r="P81" s="70"/>
      <c r="Q81" s="70"/>
      <c r="R81" s="70"/>
      <c r="S81" s="70"/>
      <c r="T81" s="70"/>
      <c r="U81" s="70"/>
      <c r="V81" s="70"/>
      <c r="W81" s="70"/>
      <c r="X81" s="70"/>
      <c r="Y81" s="70"/>
      <c r="Z81" s="70"/>
      <c r="AA81" s="70"/>
      <c r="AB81" s="70"/>
      <c r="AC81" s="70"/>
      <c r="AD81" s="70"/>
      <c r="AE81" s="70"/>
      <c r="AF81" s="70"/>
      <c r="AG81" s="70"/>
      <c r="AH81" s="70"/>
      <c r="AI81" s="70"/>
      <c r="AJ81" s="70"/>
      <c r="AK81" s="70"/>
      <c r="AL81" s="70"/>
      <c r="AM81" s="70"/>
      <c r="AN81" s="70"/>
      <c r="AO81" s="70"/>
      <c r="AP81" s="70"/>
      <c r="AQ81" s="70"/>
      <c r="AR81" s="70"/>
      <c r="AS81" s="70"/>
      <c r="AT81" s="70"/>
      <c r="AU81" s="70"/>
      <c r="AV81" s="70"/>
      <c r="AW81" s="70"/>
      <c r="AX81" s="70"/>
      <c r="AY81" s="70"/>
      <c r="AZ81" s="70"/>
      <c r="BA81" s="70"/>
      <c r="BB81" s="70"/>
      <c r="BC81" s="70"/>
      <c r="BD81" s="70"/>
      <c r="BE81" s="70"/>
      <c r="BF81" s="70"/>
      <c r="BG81" s="70"/>
      <c r="BH81" s="70"/>
      <c r="BI81" s="70"/>
      <c r="BJ81" s="70"/>
      <c r="BK81" s="70"/>
      <c r="BL81" s="70"/>
      <c r="BM81" s="70"/>
      <c r="BN81" s="70"/>
      <c r="BO81" s="70"/>
      <c r="BP81" s="70"/>
      <c r="BQ81" s="70"/>
      <c r="BR81" s="70"/>
      <c r="BS81" s="70"/>
      <c r="BT81" s="70"/>
      <c r="BU81" s="70"/>
      <c r="BV81" s="70"/>
      <c r="BW81" s="70"/>
      <c r="BX81" s="70"/>
    </row>
    <row r="82" spans="1:76">
      <c r="A82" s="6">
        <v>0</v>
      </c>
      <c r="E82" s="70"/>
      <c r="F82" s="70"/>
      <c r="G82" s="70"/>
      <c r="H82" s="70"/>
      <c r="I82" s="70"/>
      <c r="J82" s="70"/>
      <c r="K82" s="70"/>
      <c r="L82" s="70"/>
      <c r="M82" s="70"/>
      <c r="N82" s="70"/>
      <c r="O82" s="70"/>
      <c r="P82" s="70"/>
      <c r="Q82" s="70"/>
      <c r="R82" s="70"/>
      <c r="S82" s="70"/>
      <c r="T82" s="70"/>
      <c r="U82" s="70"/>
      <c r="V82" s="70"/>
      <c r="W82" s="70"/>
      <c r="X82" s="70"/>
      <c r="Y82" s="70"/>
      <c r="Z82" s="70"/>
      <c r="AA82" s="70"/>
      <c r="AB82" s="70"/>
      <c r="AC82" s="70"/>
      <c r="AD82" s="70"/>
      <c r="AE82" s="70"/>
      <c r="AF82" s="70"/>
      <c r="AG82" s="70"/>
      <c r="AH82" s="70"/>
      <c r="AI82" s="70"/>
      <c r="AJ82" s="70"/>
      <c r="AK82" s="70"/>
      <c r="AL82" s="70"/>
      <c r="AM82" s="70"/>
      <c r="AN82" s="70"/>
      <c r="AO82" s="70"/>
      <c r="AP82" s="70"/>
      <c r="AQ82" s="70"/>
      <c r="AR82" s="70"/>
      <c r="AS82" s="70"/>
      <c r="AT82" s="70"/>
      <c r="AU82" s="70"/>
      <c r="AV82" s="70"/>
      <c r="AW82" s="70"/>
      <c r="AX82" s="70"/>
      <c r="AY82" s="70"/>
      <c r="AZ82" s="70"/>
      <c r="BA82" s="70"/>
      <c r="BB82" s="70"/>
      <c r="BC82" s="70"/>
      <c r="BD82" s="70"/>
      <c r="BE82" s="70"/>
      <c r="BF82" s="70"/>
      <c r="BG82" s="70"/>
      <c r="BH82" s="70"/>
      <c r="BI82" s="70"/>
      <c r="BJ82" s="70"/>
      <c r="BK82" s="70"/>
      <c r="BL82" s="70"/>
      <c r="BM82" s="70"/>
      <c r="BN82" s="70"/>
      <c r="BO82" s="70"/>
      <c r="BP82" s="70"/>
      <c r="BQ82" s="70"/>
      <c r="BR82" s="70"/>
      <c r="BS82" s="70"/>
      <c r="BT82" s="70"/>
      <c r="BU82" s="70"/>
      <c r="BV82" s="70"/>
      <c r="BW82" s="70"/>
      <c r="BX82" s="70"/>
    </row>
    <row r="83" spans="1:76">
      <c r="A83" s="6">
        <v>0</v>
      </c>
      <c r="E83" s="70"/>
      <c r="F83" s="70"/>
      <c r="G83" s="70"/>
      <c r="H83" s="70"/>
      <c r="I83" s="70"/>
      <c r="J83" s="70"/>
      <c r="K83" s="70"/>
      <c r="L83" s="70"/>
      <c r="M83" s="70"/>
      <c r="N83" s="70"/>
      <c r="O83" s="70"/>
      <c r="P83" s="70"/>
      <c r="Q83" s="70"/>
      <c r="R83" s="70"/>
      <c r="S83" s="70"/>
      <c r="T83" s="70"/>
      <c r="U83" s="70"/>
      <c r="V83" s="70"/>
      <c r="W83" s="70"/>
      <c r="X83" s="70"/>
      <c r="Y83" s="70"/>
      <c r="Z83" s="70"/>
      <c r="AA83" s="70"/>
      <c r="AB83" s="70"/>
      <c r="AC83" s="70"/>
      <c r="AD83" s="70"/>
      <c r="AE83" s="70"/>
      <c r="AF83" s="70"/>
      <c r="AG83" s="70"/>
      <c r="AH83" s="70"/>
      <c r="AI83" s="70"/>
      <c r="AJ83" s="70"/>
      <c r="AK83" s="70"/>
      <c r="AL83" s="70"/>
      <c r="AM83" s="70"/>
      <c r="AN83" s="70"/>
      <c r="AO83" s="70"/>
      <c r="AP83" s="70"/>
      <c r="AQ83" s="70"/>
      <c r="AR83" s="70"/>
      <c r="AS83" s="70"/>
      <c r="AT83" s="70"/>
      <c r="AU83" s="70"/>
      <c r="AV83" s="70"/>
      <c r="AW83" s="70"/>
      <c r="AX83" s="70"/>
      <c r="AY83" s="70"/>
      <c r="AZ83" s="70"/>
      <c r="BA83" s="70"/>
      <c r="BB83" s="70"/>
      <c r="BC83" s="70"/>
      <c r="BD83" s="70"/>
      <c r="BE83" s="70"/>
      <c r="BF83" s="70"/>
      <c r="BG83" s="70"/>
      <c r="BH83" s="70"/>
      <c r="BI83" s="70"/>
      <c r="BJ83" s="70"/>
      <c r="BK83" s="70"/>
      <c r="BL83" s="70"/>
      <c r="BM83" s="70"/>
      <c r="BN83" s="70"/>
      <c r="BO83" s="70"/>
      <c r="BP83" s="70"/>
      <c r="BQ83" s="70"/>
      <c r="BR83" s="70"/>
      <c r="BS83" s="70"/>
      <c r="BT83" s="70"/>
      <c r="BU83" s="70"/>
      <c r="BV83" s="70"/>
      <c r="BW83" s="70"/>
      <c r="BX83" s="70"/>
    </row>
    <row r="84" spans="1:76">
      <c r="A84" s="6">
        <v>0</v>
      </c>
      <c r="E84" s="70"/>
      <c r="F84" s="70"/>
      <c r="G84" s="70"/>
      <c r="H84" s="70"/>
      <c r="I84" s="70"/>
      <c r="J84" s="70"/>
      <c r="K84" s="70"/>
      <c r="L84" s="70"/>
      <c r="M84" s="70"/>
      <c r="N84" s="70"/>
      <c r="O84" s="70"/>
      <c r="P84" s="70"/>
      <c r="Q84" s="70"/>
      <c r="R84" s="70"/>
      <c r="S84" s="70"/>
      <c r="T84" s="70"/>
      <c r="U84" s="70"/>
      <c r="V84" s="70"/>
      <c r="W84" s="70"/>
      <c r="X84" s="70"/>
      <c r="Y84" s="70"/>
      <c r="Z84" s="70"/>
      <c r="AA84" s="70"/>
      <c r="AB84" s="70"/>
      <c r="AC84" s="70"/>
      <c r="AD84" s="70"/>
      <c r="AE84" s="70"/>
      <c r="AF84" s="70"/>
      <c r="AG84" s="70"/>
      <c r="AH84" s="70"/>
      <c r="AI84" s="70"/>
      <c r="AJ84" s="70"/>
      <c r="AK84" s="70"/>
      <c r="AL84" s="70"/>
      <c r="AM84" s="70"/>
      <c r="AN84" s="70"/>
      <c r="AO84" s="70"/>
      <c r="AP84" s="70"/>
      <c r="AQ84" s="70"/>
      <c r="AR84" s="70"/>
      <c r="AS84" s="70"/>
      <c r="AT84" s="70"/>
      <c r="AU84" s="70"/>
      <c r="AV84" s="70"/>
      <c r="AW84" s="70"/>
      <c r="AX84" s="70"/>
      <c r="AY84" s="70"/>
      <c r="AZ84" s="70"/>
      <c r="BA84" s="70"/>
      <c r="BB84" s="70"/>
      <c r="BC84" s="70"/>
      <c r="BD84" s="70"/>
      <c r="BE84" s="70"/>
      <c r="BF84" s="70"/>
      <c r="BG84" s="70"/>
      <c r="BH84" s="70"/>
      <c r="BI84" s="70"/>
      <c r="BJ84" s="70"/>
      <c r="BK84" s="70"/>
      <c r="BL84" s="70"/>
      <c r="BM84" s="70"/>
      <c r="BN84" s="70"/>
      <c r="BO84" s="70"/>
      <c r="BP84" s="70"/>
      <c r="BQ84" s="70"/>
      <c r="BR84" s="70"/>
      <c r="BS84" s="70"/>
      <c r="BT84" s="70"/>
      <c r="BU84" s="70"/>
      <c r="BV84" s="70"/>
      <c r="BW84" s="70"/>
      <c r="BX84" s="70"/>
    </row>
    <row r="85" spans="1:76">
      <c r="A85" s="6">
        <v>0</v>
      </c>
      <c r="E85" s="70"/>
      <c r="F85" s="70"/>
      <c r="G85" s="70"/>
      <c r="H85" s="70"/>
      <c r="I85" s="70"/>
      <c r="J85" s="70"/>
      <c r="K85" s="70"/>
      <c r="L85" s="70"/>
      <c r="M85" s="70"/>
      <c r="N85" s="70"/>
      <c r="O85" s="70"/>
      <c r="P85" s="70"/>
      <c r="Q85" s="70"/>
      <c r="R85" s="70"/>
      <c r="S85" s="70"/>
      <c r="T85" s="70"/>
      <c r="U85" s="70"/>
      <c r="V85" s="70"/>
      <c r="W85" s="70"/>
      <c r="X85" s="70"/>
      <c r="Y85" s="70"/>
      <c r="Z85" s="70"/>
      <c r="AA85" s="70"/>
      <c r="AB85" s="70"/>
      <c r="AC85" s="70"/>
      <c r="AD85" s="70"/>
      <c r="AE85" s="70"/>
      <c r="AF85" s="70"/>
      <c r="AG85" s="70"/>
      <c r="AH85" s="70"/>
      <c r="AI85" s="70"/>
      <c r="AJ85" s="70"/>
      <c r="AK85" s="70"/>
      <c r="AL85" s="70"/>
      <c r="AM85" s="70"/>
      <c r="AN85" s="70"/>
      <c r="AO85" s="70"/>
      <c r="AP85" s="70"/>
      <c r="AQ85" s="70"/>
      <c r="AR85" s="70"/>
      <c r="AS85" s="70"/>
      <c r="AT85" s="70"/>
      <c r="AU85" s="70"/>
      <c r="AV85" s="70"/>
      <c r="AW85" s="70"/>
      <c r="AX85" s="70"/>
      <c r="AY85" s="70"/>
      <c r="AZ85" s="70"/>
      <c r="BA85" s="70"/>
      <c r="BB85" s="70"/>
      <c r="BC85" s="70"/>
      <c r="BD85" s="70"/>
      <c r="BE85" s="70"/>
      <c r="BF85" s="70"/>
      <c r="BG85" s="70"/>
      <c r="BH85" s="70"/>
      <c r="BI85" s="70"/>
      <c r="BJ85" s="70"/>
      <c r="BK85" s="70"/>
      <c r="BL85" s="70"/>
      <c r="BM85" s="70"/>
      <c r="BN85" s="70"/>
      <c r="BO85" s="70"/>
      <c r="BP85" s="70"/>
      <c r="BQ85" s="70"/>
      <c r="BR85" s="70"/>
      <c r="BS85" s="70"/>
      <c r="BT85" s="70"/>
      <c r="BU85" s="70"/>
      <c r="BV85" s="70"/>
      <c r="BW85" s="70"/>
      <c r="BX85" s="70"/>
    </row>
    <row r="86" spans="1:76">
      <c r="A86" s="6">
        <v>0</v>
      </c>
      <c r="E86" s="70"/>
      <c r="F86" s="70"/>
      <c r="G86" s="70"/>
      <c r="H86" s="70"/>
      <c r="I86" s="70"/>
      <c r="J86" s="70"/>
      <c r="K86" s="70"/>
      <c r="L86" s="70"/>
      <c r="M86" s="70"/>
      <c r="N86" s="70"/>
      <c r="O86" s="70"/>
      <c r="P86" s="70"/>
      <c r="Q86" s="70"/>
      <c r="R86" s="70"/>
      <c r="S86" s="70"/>
      <c r="T86" s="70"/>
      <c r="U86" s="70"/>
      <c r="V86" s="70"/>
      <c r="W86" s="70"/>
      <c r="X86" s="70"/>
      <c r="Y86" s="70"/>
      <c r="Z86" s="70"/>
      <c r="AA86" s="70"/>
      <c r="AB86" s="70"/>
      <c r="AC86" s="70"/>
      <c r="AD86" s="70"/>
      <c r="AE86" s="70"/>
      <c r="AF86" s="70"/>
      <c r="AG86" s="70"/>
      <c r="AH86" s="70"/>
      <c r="AI86" s="70"/>
      <c r="AJ86" s="70"/>
      <c r="AK86" s="70"/>
      <c r="AL86" s="70"/>
      <c r="AM86" s="70"/>
      <c r="AN86" s="70"/>
      <c r="AO86" s="70"/>
      <c r="AP86" s="70"/>
      <c r="AQ86" s="70"/>
      <c r="AR86" s="70"/>
      <c r="AS86" s="70"/>
      <c r="AT86" s="70"/>
      <c r="AU86" s="70"/>
      <c r="AV86" s="70"/>
      <c r="AW86" s="70"/>
      <c r="AX86" s="70"/>
      <c r="AY86" s="70"/>
      <c r="AZ86" s="70"/>
      <c r="BA86" s="70"/>
      <c r="BB86" s="70"/>
      <c r="BC86" s="70"/>
      <c r="BD86" s="70"/>
      <c r="BE86" s="70"/>
      <c r="BF86" s="70"/>
      <c r="BG86" s="70"/>
      <c r="BH86" s="70"/>
      <c r="BI86" s="70"/>
      <c r="BJ86" s="70"/>
      <c r="BK86" s="70"/>
      <c r="BL86" s="70"/>
      <c r="BM86" s="70"/>
      <c r="BN86" s="70"/>
      <c r="BO86" s="70"/>
      <c r="BP86" s="70"/>
      <c r="BQ86" s="70"/>
      <c r="BR86" s="70"/>
      <c r="BS86" s="70"/>
      <c r="BT86" s="70"/>
      <c r="BU86" s="70"/>
      <c r="BV86" s="70"/>
      <c r="BW86" s="70"/>
      <c r="BX86" s="70"/>
    </row>
    <row r="87" spans="1:76">
      <c r="A87" s="6">
        <v>0</v>
      </c>
      <c r="E87" s="70"/>
      <c r="F87" s="70"/>
      <c r="G87" s="70"/>
      <c r="H87" s="70"/>
      <c r="I87" s="70"/>
      <c r="J87" s="70"/>
      <c r="K87" s="70"/>
      <c r="L87" s="70"/>
      <c r="M87" s="70"/>
      <c r="N87" s="70"/>
      <c r="O87" s="70"/>
      <c r="P87" s="70"/>
      <c r="Q87" s="70"/>
      <c r="R87" s="70"/>
      <c r="S87" s="70"/>
      <c r="T87" s="70"/>
      <c r="U87" s="70"/>
      <c r="V87" s="70"/>
      <c r="W87" s="70"/>
      <c r="X87" s="70"/>
      <c r="Y87" s="70"/>
      <c r="Z87" s="70"/>
      <c r="AA87" s="70"/>
      <c r="AB87" s="70"/>
      <c r="AC87" s="70"/>
      <c r="AD87" s="70"/>
      <c r="AE87" s="70"/>
      <c r="AF87" s="70"/>
      <c r="AG87" s="70"/>
      <c r="AH87" s="70"/>
      <c r="AI87" s="70"/>
      <c r="AJ87" s="70"/>
      <c r="AK87" s="70"/>
      <c r="AL87" s="70"/>
      <c r="AM87" s="70"/>
      <c r="AN87" s="70"/>
      <c r="AO87" s="70"/>
      <c r="AP87" s="70"/>
      <c r="AQ87" s="70"/>
      <c r="AR87" s="70"/>
      <c r="AS87" s="70"/>
      <c r="AT87" s="70"/>
      <c r="AU87" s="70"/>
      <c r="AV87" s="70"/>
      <c r="AW87" s="70"/>
      <c r="AX87" s="70"/>
      <c r="AY87" s="70"/>
      <c r="AZ87" s="70"/>
      <c r="BA87" s="70"/>
      <c r="BB87" s="70"/>
      <c r="BC87" s="70"/>
      <c r="BD87" s="70"/>
      <c r="BE87" s="70"/>
      <c r="BF87" s="70"/>
      <c r="BG87" s="70"/>
      <c r="BH87" s="70"/>
      <c r="BI87" s="70"/>
      <c r="BJ87" s="70"/>
      <c r="BK87" s="70"/>
      <c r="BL87" s="70"/>
      <c r="BM87" s="70"/>
      <c r="BN87" s="70"/>
      <c r="BO87" s="70"/>
      <c r="BP87" s="70"/>
      <c r="BQ87" s="70"/>
      <c r="BR87" s="70"/>
      <c r="BS87" s="70"/>
      <c r="BT87" s="70"/>
      <c r="BU87" s="70"/>
      <c r="BV87" s="70"/>
      <c r="BW87" s="70"/>
      <c r="BX87" s="70"/>
    </row>
    <row r="88" spans="1:76">
      <c r="A88" s="6">
        <v>0</v>
      </c>
      <c r="E88" s="70"/>
      <c r="F88" s="70"/>
      <c r="G88" s="70"/>
      <c r="H88" s="70"/>
      <c r="I88" s="70"/>
      <c r="J88" s="70"/>
      <c r="K88" s="70"/>
      <c r="L88" s="70"/>
      <c r="M88" s="70"/>
      <c r="N88" s="70"/>
      <c r="O88" s="70"/>
      <c r="P88" s="70"/>
      <c r="Q88" s="70"/>
      <c r="R88" s="70"/>
      <c r="S88" s="70"/>
      <c r="T88" s="70"/>
      <c r="U88" s="70"/>
      <c r="V88" s="70"/>
      <c r="W88" s="70"/>
      <c r="X88" s="70"/>
      <c r="Y88" s="70"/>
      <c r="Z88" s="70"/>
      <c r="AA88" s="70"/>
      <c r="AB88" s="70"/>
      <c r="AC88" s="70"/>
      <c r="AD88" s="70"/>
      <c r="AE88" s="70"/>
      <c r="AF88" s="70"/>
      <c r="AG88" s="70"/>
      <c r="AH88" s="70"/>
      <c r="AI88" s="70"/>
      <c r="AJ88" s="70"/>
      <c r="AK88" s="70"/>
      <c r="AL88" s="70"/>
      <c r="AM88" s="70"/>
      <c r="AN88" s="70"/>
      <c r="AO88" s="70"/>
      <c r="AP88" s="70"/>
      <c r="AQ88" s="70"/>
      <c r="AR88" s="70"/>
      <c r="AS88" s="70"/>
      <c r="AT88" s="70"/>
      <c r="AU88" s="70"/>
      <c r="AV88" s="70"/>
      <c r="AW88" s="70"/>
      <c r="AX88" s="70"/>
      <c r="AY88" s="70"/>
      <c r="AZ88" s="70"/>
      <c r="BA88" s="70"/>
      <c r="BB88" s="70"/>
      <c r="BC88" s="70"/>
      <c r="BD88" s="70"/>
      <c r="BE88" s="70"/>
      <c r="BF88" s="70"/>
      <c r="BG88" s="70"/>
      <c r="BH88" s="70"/>
      <c r="BI88" s="70"/>
      <c r="BJ88" s="70"/>
      <c r="BK88" s="70"/>
      <c r="BL88" s="70"/>
      <c r="BM88" s="70"/>
      <c r="BN88" s="70"/>
      <c r="BO88" s="70"/>
      <c r="BP88" s="70"/>
      <c r="BQ88" s="70"/>
      <c r="BR88" s="70"/>
      <c r="BS88" s="70"/>
      <c r="BT88" s="70"/>
      <c r="BU88" s="70"/>
      <c r="BV88" s="70"/>
      <c r="BW88" s="70"/>
      <c r="BX88" s="70"/>
    </row>
    <row r="89" spans="1:76">
      <c r="A89" s="6">
        <v>0</v>
      </c>
      <c r="E89" s="70"/>
      <c r="F89" s="70"/>
      <c r="G89" s="70"/>
      <c r="H89" s="70"/>
      <c r="I89" s="70"/>
      <c r="J89" s="70"/>
      <c r="K89" s="70"/>
      <c r="L89" s="70"/>
      <c r="M89" s="70"/>
      <c r="N89" s="70"/>
      <c r="O89" s="70"/>
      <c r="P89" s="70"/>
      <c r="Q89" s="70"/>
      <c r="R89" s="70"/>
      <c r="S89" s="70"/>
      <c r="T89" s="70"/>
      <c r="U89" s="70"/>
      <c r="V89" s="70"/>
      <c r="W89" s="70"/>
      <c r="X89" s="70"/>
      <c r="Y89" s="70"/>
      <c r="Z89" s="70"/>
      <c r="AA89" s="70"/>
      <c r="AB89" s="70"/>
      <c r="AC89" s="70"/>
      <c r="AD89" s="70"/>
      <c r="AE89" s="70"/>
      <c r="AF89" s="70"/>
      <c r="AG89" s="70"/>
      <c r="AH89" s="70"/>
      <c r="AI89" s="70"/>
      <c r="AJ89" s="70"/>
      <c r="AK89" s="70"/>
      <c r="AL89" s="70"/>
      <c r="AM89" s="70"/>
      <c r="AN89" s="70"/>
      <c r="AO89" s="70"/>
      <c r="AP89" s="70"/>
      <c r="AQ89" s="70"/>
      <c r="AR89" s="70"/>
      <c r="AS89" s="70"/>
      <c r="AT89" s="70"/>
      <c r="AU89" s="70"/>
      <c r="AV89" s="70"/>
      <c r="AW89" s="70"/>
      <c r="AX89" s="70"/>
      <c r="AY89" s="70"/>
      <c r="AZ89" s="70"/>
      <c r="BA89" s="70"/>
      <c r="BB89" s="70"/>
      <c r="BC89" s="70"/>
      <c r="BD89" s="70"/>
      <c r="BE89" s="70"/>
      <c r="BF89" s="70"/>
      <c r="BG89" s="70"/>
      <c r="BH89" s="70"/>
      <c r="BI89" s="70"/>
      <c r="BJ89" s="70"/>
      <c r="BK89" s="70"/>
      <c r="BL89" s="70"/>
      <c r="BM89" s="70"/>
      <c r="BN89" s="70"/>
      <c r="BO89" s="70"/>
      <c r="BP89" s="70"/>
      <c r="BQ89" s="70"/>
      <c r="BR89" s="70"/>
      <c r="BS89" s="70"/>
      <c r="BT89" s="70"/>
      <c r="BU89" s="70"/>
      <c r="BV89" s="70"/>
      <c r="BW89" s="70"/>
      <c r="BX89" s="70"/>
    </row>
    <row r="90" spans="1:76">
      <c r="A90" s="6">
        <v>0</v>
      </c>
      <c r="E90" s="70"/>
      <c r="F90" s="70"/>
      <c r="G90" s="70"/>
      <c r="H90" s="70"/>
      <c r="I90" s="70"/>
      <c r="J90" s="70"/>
      <c r="K90" s="70"/>
      <c r="L90" s="70"/>
      <c r="M90" s="70"/>
      <c r="N90" s="70"/>
      <c r="O90" s="70"/>
      <c r="P90" s="70"/>
      <c r="Q90" s="70"/>
      <c r="R90" s="70"/>
      <c r="S90" s="70"/>
      <c r="T90" s="70"/>
      <c r="U90" s="70"/>
      <c r="V90" s="70"/>
      <c r="W90" s="70"/>
      <c r="X90" s="70"/>
      <c r="Y90" s="70"/>
      <c r="Z90" s="70"/>
      <c r="AA90" s="70"/>
      <c r="AB90" s="70"/>
      <c r="AC90" s="70"/>
      <c r="AD90" s="70"/>
      <c r="AE90" s="70"/>
      <c r="AF90" s="70"/>
      <c r="AG90" s="70"/>
      <c r="AH90" s="70"/>
      <c r="AI90" s="70"/>
      <c r="AJ90" s="70"/>
      <c r="AK90" s="70"/>
      <c r="AL90" s="70"/>
      <c r="AM90" s="70"/>
      <c r="AN90" s="70"/>
      <c r="AO90" s="70"/>
      <c r="AP90" s="70"/>
      <c r="AQ90" s="70"/>
      <c r="AR90" s="70"/>
      <c r="AS90" s="70"/>
      <c r="AT90" s="70"/>
      <c r="AU90" s="70"/>
      <c r="AV90" s="70"/>
      <c r="AW90" s="70"/>
      <c r="AX90" s="70"/>
      <c r="AY90" s="70"/>
      <c r="AZ90" s="70"/>
      <c r="BA90" s="70"/>
      <c r="BB90" s="70"/>
      <c r="BC90" s="70"/>
      <c r="BD90" s="70"/>
      <c r="BE90" s="70"/>
      <c r="BF90" s="70"/>
      <c r="BG90" s="70"/>
      <c r="BH90" s="70"/>
      <c r="BI90" s="70"/>
      <c r="BJ90" s="70"/>
      <c r="BK90" s="70"/>
      <c r="BL90" s="70"/>
      <c r="BM90" s="70"/>
      <c r="BN90" s="70"/>
      <c r="BO90" s="70"/>
      <c r="BP90" s="70"/>
      <c r="BQ90" s="70"/>
      <c r="BR90" s="70"/>
      <c r="BS90" s="70"/>
      <c r="BT90" s="70"/>
      <c r="BU90" s="70"/>
      <c r="BV90" s="70"/>
      <c r="BW90" s="70"/>
      <c r="BX90" s="70"/>
    </row>
    <row r="91" spans="1:76">
      <c r="A91" s="6">
        <v>0</v>
      </c>
      <c r="E91" s="70"/>
      <c r="F91" s="70"/>
      <c r="G91" s="70"/>
      <c r="H91" s="70"/>
      <c r="I91" s="70"/>
      <c r="J91" s="70"/>
      <c r="K91" s="70"/>
      <c r="L91" s="70"/>
      <c r="M91" s="70"/>
      <c r="N91" s="70"/>
      <c r="O91" s="70"/>
      <c r="P91" s="70"/>
      <c r="Q91" s="70"/>
      <c r="R91" s="70"/>
      <c r="S91" s="70"/>
      <c r="T91" s="70"/>
      <c r="U91" s="70"/>
      <c r="V91" s="70"/>
      <c r="W91" s="70"/>
      <c r="X91" s="70"/>
      <c r="Y91" s="70"/>
      <c r="Z91" s="70"/>
      <c r="AA91" s="70"/>
      <c r="AB91" s="70"/>
      <c r="AC91" s="70"/>
      <c r="AD91" s="70"/>
      <c r="AE91" s="70"/>
      <c r="AF91" s="70"/>
      <c r="AG91" s="70"/>
      <c r="AH91" s="70"/>
      <c r="AI91" s="70"/>
      <c r="AJ91" s="70"/>
      <c r="AK91" s="70"/>
      <c r="AL91" s="70"/>
      <c r="AM91" s="70"/>
      <c r="AN91" s="70"/>
      <c r="AO91" s="70"/>
      <c r="AP91" s="70"/>
      <c r="AQ91" s="70"/>
      <c r="AR91" s="70"/>
      <c r="AS91" s="70"/>
      <c r="AT91" s="70"/>
      <c r="AU91" s="70"/>
      <c r="AV91" s="70"/>
      <c r="AW91" s="70"/>
      <c r="AX91" s="70"/>
      <c r="AY91" s="70"/>
      <c r="AZ91" s="70"/>
      <c r="BA91" s="70"/>
      <c r="BB91" s="70"/>
      <c r="BC91" s="70"/>
      <c r="BD91" s="70"/>
      <c r="BE91" s="70"/>
      <c r="BF91" s="70"/>
      <c r="BG91" s="70"/>
      <c r="BH91" s="70"/>
      <c r="BI91" s="70"/>
      <c r="BJ91" s="70"/>
      <c r="BK91" s="70"/>
      <c r="BL91" s="70"/>
      <c r="BM91" s="70"/>
      <c r="BN91" s="70"/>
      <c r="BO91" s="70"/>
      <c r="BP91" s="70"/>
      <c r="BQ91" s="70"/>
      <c r="BR91" s="70"/>
      <c r="BS91" s="70"/>
      <c r="BT91" s="70"/>
      <c r="BU91" s="70"/>
      <c r="BV91" s="70"/>
      <c r="BW91" s="70"/>
      <c r="BX91" s="70"/>
    </row>
    <row r="92" spans="1:76">
      <c r="A92" s="6">
        <v>0</v>
      </c>
      <c r="E92" s="70"/>
      <c r="F92" s="70"/>
      <c r="G92" s="70"/>
      <c r="H92" s="70"/>
      <c r="I92" s="70"/>
      <c r="J92" s="70"/>
      <c r="K92" s="70"/>
      <c r="L92" s="70"/>
      <c r="M92" s="70"/>
      <c r="N92" s="70"/>
      <c r="O92" s="70"/>
      <c r="P92" s="70"/>
      <c r="Q92" s="70"/>
      <c r="R92" s="70"/>
      <c r="S92" s="70"/>
      <c r="T92" s="70"/>
      <c r="U92" s="70"/>
      <c r="V92" s="70"/>
      <c r="W92" s="70"/>
      <c r="X92" s="70"/>
      <c r="Y92" s="70"/>
      <c r="Z92" s="70"/>
      <c r="AA92" s="70"/>
      <c r="AB92" s="70"/>
      <c r="AC92" s="70"/>
      <c r="AD92" s="70"/>
      <c r="AE92" s="70"/>
      <c r="AF92" s="70"/>
      <c r="AG92" s="70"/>
      <c r="AH92" s="70"/>
      <c r="AI92" s="70"/>
      <c r="AJ92" s="70"/>
      <c r="AK92" s="70"/>
      <c r="AL92" s="70"/>
      <c r="AM92" s="70"/>
      <c r="AN92" s="70"/>
      <c r="AO92" s="70"/>
      <c r="AP92" s="70"/>
      <c r="AQ92" s="70"/>
      <c r="AR92" s="70"/>
      <c r="AS92" s="70"/>
      <c r="AT92" s="70"/>
      <c r="AU92" s="70"/>
      <c r="AV92" s="70"/>
      <c r="AW92" s="70"/>
      <c r="AX92" s="70"/>
      <c r="AY92" s="70"/>
      <c r="AZ92" s="70"/>
      <c r="BA92" s="70"/>
      <c r="BB92" s="70"/>
      <c r="BC92" s="70"/>
      <c r="BD92" s="70"/>
      <c r="BE92" s="70"/>
      <c r="BF92" s="70"/>
      <c r="BG92" s="70"/>
      <c r="BH92" s="70"/>
      <c r="BI92" s="70"/>
      <c r="BJ92" s="70"/>
      <c r="BK92" s="70"/>
      <c r="BL92" s="70"/>
      <c r="BM92" s="70"/>
      <c r="BN92" s="70"/>
      <c r="BO92" s="70"/>
      <c r="BP92" s="70"/>
      <c r="BQ92" s="70"/>
      <c r="BR92" s="70"/>
      <c r="BS92" s="70"/>
      <c r="BT92" s="70"/>
      <c r="BU92" s="70"/>
      <c r="BV92" s="70"/>
      <c r="BW92" s="70"/>
      <c r="BX92" s="70"/>
    </row>
    <row r="93" spans="1:76">
      <c r="A93" s="6">
        <v>0</v>
      </c>
      <c r="E93" s="70"/>
      <c r="F93" s="70"/>
      <c r="G93" s="70"/>
      <c r="H93" s="70"/>
      <c r="I93" s="70"/>
      <c r="J93" s="70"/>
      <c r="K93" s="70"/>
      <c r="L93" s="70"/>
      <c r="M93" s="70"/>
      <c r="N93" s="70"/>
      <c r="O93" s="70"/>
      <c r="P93" s="70"/>
      <c r="Q93" s="70"/>
      <c r="R93" s="70"/>
      <c r="S93" s="70"/>
      <c r="T93" s="70"/>
      <c r="U93" s="70"/>
      <c r="V93" s="70"/>
      <c r="W93" s="70"/>
      <c r="X93" s="70"/>
      <c r="Y93" s="70"/>
      <c r="Z93" s="70"/>
      <c r="AA93" s="70"/>
      <c r="AB93" s="70"/>
      <c r="AC93" s="70"/>
      <c r="AD93" s="70"/>
      <c r="AE93" s="70"/>
      <c r="AF93" s="70"/>
      <c r="AG93" s="70"/>
      <c r="AH93" s="70"/>
      <c r="AI93" s="70"/>
      <c r="AJ93" s="70"/>
      <c r="AK93" s="70"/>
      <c r="AL93" s="70"/>
      <c r="AM93" s="70"/>
      <c r="AN93" s="70"/>
      <c r="AO93" s="70"/>
      <c r="AP93" s="70"/>
      <c r="AQ93" s="70"/>
      <c r="AR93" s="70"/>
      <c r="AS93" s="70"/>
      <c r="AT93" s="70"/>
      <c r="AU93" s="70"/>
      <c r="AV93" s="70"/>
      <c r="AW93" s="70"/>
      <c r="AX93" s="70"/>
      <c r="AY93" s="70"/>
      <c r="AZ93" s="70"/>
      <c r="BA93" s="70"/>
      <c r="BB93" s="70"/>
      <c r="BC93" s="70"/>
      <c r="BD93" s="70"/>
      <c r="BE93" s="70"/>
      <c r="BF93" s="70"/>
      <c r="BG93" s="70"/>
      <c r="BH93" s="70"/>
      <c r="BI93" s="70"/>
      <c r="BJ93" s="70"/>
      <c r="BK93" s="70"/>
      <c r="BL93" s="70"/>
      <c r="BM93" s="70"/>
      <c r="BN93" s="70"/>
      <c r="BO93" s="70"/>
      <c r="BP93" s="70"/>
      <c r="BQ93" s="70"/>
      <c r="BR93" s="70"/>
      <c r="BS93" s="70"/>
      <c r="BT93" s="70"/>
      <c r="BU93" s="70"/>
      <c r="BV93" s="70"/>
      <c r="BW93" s="70"/>
      <c r="BX93" s="70"/>
    </row>
    <row r="94" spans="1:76">
      <c r="A94" s="6">
        <v>0</v>
      </c>
      <c r="E94" s="70"/>
      <c r="F94" s="70"/>
      <c r="G94" s="70"/>
      <c r="H94" s="70"/>
      <c r="I94" s="70"/>
      <c r="J94" s="70"/>
      <c r="K94" s="70"/>
      <c r="L94" s="70"/>
      <c r="M94" s="70"/>
      <c r="N94" s="70"/>
      <c r="O94" s="70"/>
      <c r="P94" s="70"/>
      <c r="Q94" s="70"/>
      <c r="R94" s="70"/>
      <c r="S94" s="70"/>
      <c r="T94" s="70"/>
      <c r="U94" s="70"/>
      <c r="V94" s="70"/>
      <c r="W94" s="70"/>
      <c r="X94" s="70"/>
      <c r="Y94" s="70"/>
      <c r="Z94" s="70"/>
      <c r="AA94" s="70"/>
      <c r="AB94" s="70"/>
      <c r="AC94" s="70"/>
      <c r="AD94" s="70"/>
      <c r="AE94" s="70"/>
      <c r="AF94" s="70"/>
      <c r="AG94" s="70"/>
      <c r="AH94" s="70"/>
      <c r="AI94" s="70"/>
      <c r="AJ94" s="70"/>
      <c r="AK94" s="70"/>
      <c r="AL94" s="70"/>
      <c r="AM94" s="70"/>
      <c r="AN94" s="70"/>
      <c r="AO94" s="70"/>
      <c r="AP94" s="70"/>
      <c r="AQ94" s="70"/>
      <c r="AR94" s="70"/>
      <c r="AS94" s="70"/>
      <c r="AT94" s="70"/>
      <c r="AU94" s="70"/>
      <c r="AV94" s="70"/>
      <c r="AW94" s="70"/>
      <c r="AX94" s="70"/>
      <c r="AY94" s="70"/>
      <c r="AZ94" s="70"/>
      <c r="BA94" s="70"/>
      <c r="BB94" s="70"/>
      <c r="BC94" s="70"/>
      <c r="BD94" s="70"/>
      <c r="BE94" s="70"/>
      <c r="BF94" s="70"/>
      <c r="BG94" s="70"/>
      <c r="BH94" s="70"/>
      <c r="BI94" s="70"/>
      <c r="BJ94" s="70"/>
      <c r="BK94" s="70"/>
      <c r="BL94" s="70"/>
      <c r="BM94" s="70"/>
      <c r="BN94" s="70"/>
      <c r="BO94" s="70"/>
      <c r="BP94" s="70"/>
      <c r="BQ94" s="70"/>
      <c r="BR94" s="70"/>
      <c r="BS94" s="70"/>
      <c r="BT94" s="70"/>
      <c r="BU94" s="70"/>
      <c r="BV94" s="70"/>
      <c r="BW94" s="70"/>
      <c r="BX94" s="70"/>
    </row>
    <row r="95" spans="1:76">
      <c r="A95" s="6">
        <v>0</v>
      </c>
      <c r="E95" s="70"/>
      <c r="F95" s="70"/>
      <c r="G95" s="70"/>
      <c r="H95" s="70"/>
      <c r="I95" s="70"/>
      <c r="J95" s="70"/>
      <c r="K95" s="70"/>
      <c r="L95" s="70"/>
      <c r="M95" s="70"/>
      <c r="N95" s="70"/>
      <c r="O95" s="70"/>
      <c r="P95" s="70"/>
      <c r="Q95" s="70"/>
      <c r="R95" s="70"/>
      <c r="S95" s="70"/>
      <c r="T95" s="70"/>
      <c r="U95" s="70"/>
      <c r="V95" s="70"/>
      <c r="W95" s="70"/>
      <c r="X95" s="70"/>
      <c r="Y95" s="70"/>
      <c r="Z95" s="70"/>
      <c r="AA95" s="70"/>
      <c r="AB95" s="70"/>
      <c r="AC95" s="70"/>
      <c r="AD95" s="70"/>
      <c r="AE95" s="70"/>
      <c r="AF95" s="70"/>
      <c r="AG95" s="70"/>
      <c r="AH95" s="70"/>
      <c r="AI95" s="70"/>
      <c r="AJ95" s="70"/>
      <c r="AK95" s="70"/>
      <c r="AL95" s="70"/>
      <c r="AM95" s="70"/>
      <c r="AN95" s="70"/>
      <c r="AO95" s="70"/>
      <c r="AP95" s="70"/>
      <c r="AQ95" s="70"/>
      <c r="AR95" s="70"/>
      <c r="AS95" s="70"/>
      <c r="AT95" s="70"/>
      <c r="AU95" s="70"/>
      <c r="AV95" s="70"/>
      <c r="AW95" s="70"/>
      <c r="AX95" s="70"/>
      <c r="AY95" s="70"/>
      <c r="AZ95" s="70"/>
      <c r="BA95" s="70"/>
      <c r="BB95" s="70"/>
      <c r="BC95" s="70"/>
      <c r="BD95" s="70"/>
      <c r="BE95" s="70"/>
      <c r="BF95" s="70"/>
      <c r="BG95" s="70"/>
      <c r="BH95" s="70"/>
      <c r="BI95" s="70"/>
      <c r="BJ95" s="70"/>
      <c r="BK95" s="70"/>
      <c r="BL95" s="70"/>
      <c r="BM95" s="70"/>
      <c r="BN95" s="70"/>
      <c r="BO95" s="70"/>
      <c r="BP95" s="70"/>
      <c r="BQ95" s="70"/>
      <c r="BR95" s="70"/>
      <c r="BS95" s="70"/>
      <c r="BT95" s="70"/>
      <c r="BU95" s="70"/>
      <c r="BV95" s="70"/>
      <c r="BW95" s="70"/>
      <c r="BX95" s="70"/>
    </row>
    <row r="96" spans="1:76">
      <c r="A96" s="6">
        <v>0</v>
      </c>
      <c r="E96" s="70"/>
      <c r="F96" s="70"/>
      <c r="G96" s="70"/>
      <c r="H96" s="70"/>
      <c r="I96" s="70"/>
      <c r="J96" s="70"/>
      <c r="K96" s="70"/>
      <c r="L96" s="70"/>
      <c r="M96" s="70"/>
      <c r="N96" s="70"/>
      <c r="O96" s="70"/>
      <c r="P96" s="70"/>
      <c r="Q96" s="70"/>
      <c r="R96" s="70"/>
      <c r="S96" s="70"/>
      <c r="T96" s="70"/>
      <c r="U96" s="70"/>
      <c r="V96" s="70"/>
      <c r="W96" s="70"/>
      <c r="X96" s="70"/>
      <c r="Y96" s="70"/>
      <c r="Z96" s="70"/>
      <c r="AA96" s="70"/>
      <c r="AB96" s="70"/>
      <c r="AC96" s="70"/>
      <c r="AD96" s="70"/>
      <c r="AE96" s="70"/>
      <c r="AF96" s="70"/>
      <c r="AG96" s="70"/>
      <c r="AH96" s="70"/>
      <c r="AI96" s="70"/>
      <c r="AJ96" s="70"/>
      <c r="AK96" s="70"/>
      <c r="AL96" s="70"/>
      <c r="AM96" s="70"/>
      <c r="AN96" s="70"/>
      <c r="AO96" s="70"/>
      <c r="AP96" s="70"/>
      <c r="AQ96" s="70"/>
      <c r="AR96" s="70"/>
      <c r="AS96" s="70"/>
      <c r="AT96" s="70"/>
      <c r="AU96" s="70"/>
      <c r="AV96" s="70"/>
      <c r="AW96" s="70"/>
      <c r="AX96" s="70"/>
      <c r="AY96" s="70"/>
      <c r="AZ96" s="70"/>
      <c r="BA96" s="70"/>
      <c r="BB96" s="70"/>
      <c r="BC96" s="70"/>
      <c r="BD96" s="70"/>
      <c r="BE96" s="70"/>
      <c r="BF96" s="70"/>
      <c r="BG96" s="70"/>
      <c r="BH96" s="70"/>
      <c r="BI96" s="70"/>
      <c r="BJ96" s="70"/>
      <c r="BK96" s="70"/>
      <c r="BL96" s="70"/>
      <c r="BM96" s="70"/>
      <c r="BN96" s="70"/>
      <c r="BO96" s="70"/>
      <c r="BP96" s="70"/>
      <c r="BQ96" s="70"/>
      <c r="BR96" s="70"/>
      <c r="BS96" s="70"/>
      <c r="BT96" s="70"/>
      <c r="BU96" s="70"/>
      <c r="BV96" s="70"/>
      <c r="BW96" s="70"/>
      <c r="BX96" s="70"/>
    </row>
    <row r="97" spans="1:76">
      <c r="A97" s="6">
        <v>0</v>
      </c>
      <c r="E97" s="70"/>
      <c r="F97" s="70"/>
      <c r="G97" s="70"/>
      <c r="H97" s="70"/>
      <c r="I97" s="70"/>
      <c r="J97" s="70"/>
      <c r="K97" s="70"/>
      <c r="L97" s="70"/>
      <c r="M97" s="70"/>
      <c r="N97" s="70"/>
      <c r="O97" s="70"/>
      <c r="P97" s="70"/>
      <c r="Q97" s="70"/>
      <c r="R97" s="70"/>
      <c r="S97" s="70"/>
      <c r="T97" s="70"/>
      <c r="U97" s="70"/>
      <c r="V97" s="70"/>
      <c r="W97" s="70"/>
      <c r="X97" s="70"/>
      <c r="Y97" s="70"/>
      <c r="Z97" s="70"/>
      <c r="AA97" s="70"/>
      <c r="AB97" s="70"/>
      <c r="AC97" s="70"/>
      <c r="AD97" s="70"/>
      <c r="AE97" s="70"/>
      <c r="AF97" s="70"/>
      <c r="AG97" s="70"/>
      <c r="AH97" s="70"/>
      <c r="AI97" s="70"/>
      <c r="AJ97" s="70"/>
      <c r="AK97" s="70"/>
      <c r="AL97" s="70"/>
      <c r="AM97" s="70"/>
      <c r="AN97" s="70"/>
      <c r="AO97" s="70"/>
      <c r="AP97" s="70"/>
      <c r="AQ97" s="70"/>
      <c r="AR97" s="70"/>
      <c r="AS97" s="70"/>
      <c r="AT97" s="70"/>
      <c r="AU97" s="70"/>
      <c r="AV97" s="70"/>
      <c r="AW97" s="70"/>
      <c r="AX97" s="70"/>
      <c r="AY97" s="70"/>
      <c r="AZ97" s="70"/>
      <c r="BA97" s="70"/>
      <c r="BB97" s="70"/>
      <c r="BC97" s="70"/>
      <c r="BD97" s="70"/>
      <c r="BE97" s="70"/>
      <c r="BF97" s="70"/>
      <c r="BG97" s="70"/>
      <c r="BH97" s="70"/>
      <c r="BI97" s="70"/>
      <c r="BJ97" s="70"/>
      <c r="BK97" s="70"/>
      <c r="BL97" s="70"/>
      <c r="BM97" s="70"/>
      <c r="BN97" s="70"/>
      <c r="BO97" s="70"/>
      <c r="BP97" s="70"/>
      <c r="BQ97" s="70"/>
      <c r="BR97" s="70"/>
      <c r="BS97" s="70"/>
      <c r="BT97" s="70"/>
      <c r="BU97" s="70"/>
      <c r="BV97" s="70"/>
      <c r="BW97" s="70"/>
      <c r="BX97" s="70"/>
    </row>
    <row r="98" spans="1:76">
      <c r="A98" s="6">
        <v>0</v>
      </c>
      <c r="E98" s="70"/>
      <c r="F98" s="70"/>
      <c r="G98" s="70"/>
      <c r="H98" s="70"/>
      <c r="I98" s="70"/>
      <c r="J98" s="70"/>
      <c r="K98" s="70"/>
      <c r="L98" s="70"/>
      <c r="M98" s="70"/>
      <c r="N98" s="70"/>
      <c r="O98" s="70"/>
      <c r="P98" s="70"/>
      <c r="Q98" s="70"/>
      <c r="R98" s="70"/>
      <c r="S98" s="70"/>
      <c r="T98" s="70"/>
      <c r="U98" s="70"/>
      <c r="V98" s="70"/>
      <c r="W98" s="70"/>
      <c r="X98" s="70"/>
      <c r="Y98" s="70"/>
      <c r="Z98" s="70"/>
      <c r="AA98" s="70"/>
      <c r="AB98" s="70"/>
      <c r="AC98" s="70"/>
      <c r="AD98" s="70"/>
      <c r="AE98" s="70"/>
      <c r="AF98" s="70"/>
      <c r="AG98" s="70"/>
      <c r="AH98" s="70"/>
      <c r="AI98" s="70"/>
      <c r="AJ98" s="70"/>
      <c r="AK98" s="70"/>
      <c r="AL98" s="70"/>
      <c r="AM98" s="70"/>
      <c r="AN98" s="70"/>
      <c r="AO98" s="70"/>
      <c r="AP98" s="70"/>
      <c r="AQ98" s="70"/>
      <c r="AR98" s="70"/>
      <c r="AS98" s="70"/>
      <c r="AT98" s="70"/>
      <c r="AU98" s="70"/>
      <c r="AV98" s="70"/>
      <c r="AW98" s="70"/>
      <c r="AX98" s="70"/>
      <c r="AY98" s="70"/>
      <c r="AZ98" s="70"/>
      <c r="BA98" s="70"/>
      <c r="BB98" s="70"/>
      <c r="BC98" s="70"/>
      <c r="BD98" s="70"/>
      <c r="BE98" s="70"/>
      <c r="BF98" s="70"/>
      <c r="BG98" s="70"/>
      <c r="BH98" s="70"/>
      <c r="BI98" s="70"/>
      <c r="BJ98" s="70"/>
      <c r="BK98" s="70"/>
      <c r="BL98" s="70"/>
      <c r="BM98" s="70"/>
      <c r="BN98" s="70"/>
      <c r="BO98" s="70"/>
      <c r="BP98" s="70"/>
      <c r="BQ98" s="70"/>
      <c r="BR98" s="70"/>
      <c r="BS98" s="70"/>
      <c r="BT98" s="70"/>
      <c r="BU98" s="70"/>
      <c r="BV98" s="70"/>
      <c r="BW98" s="70"/>
      <c r="BX98" s="70"/>
    </row>
    <row r="99" spans="1:76">
      <c r="A99" s="6">
        <v>0</v>
      </c>
      <c r="E99" s="70"/>
      <c r="F99" s="70"/>
      <c r="G99" s="70"/>
      <c r="H99" s="70"/>
      <c r="I99" s="70"/>
      <c r="J99" s="70"/>
      <c r="K99" s="70"/>
      <c r="L99" s="70"/>
      <c r="M99" s="70"/>
      <c r="N99" s="70"/>
      <c r="O99" s="70"/>
      <c r="P99" s="70"/>
      <c r="Q99" s="70"/>
      <c r="R99" s="70"/>
      <c r="S99" s="70"/>
      <c r="T99" s="70"/>
      <c r="U99" s="70"/>
      <c r="V99" s="70"/>
      <c r="W99" s="70"/>
      <c r="X99" s="70"/>
      <c r="Y99" s="70"/>
      <c r="Z99" s="70"/>
      <c r="AA99" s="70"/>
      <c r="AB99" s="70"/>
      <c r="AC99" s="70"/>
      <c r="AD99" s="70"/>
      <c r="AE99" s="70"/>
      <c r="AF99" s="70"/>
      <c r="AG99" s="70"/>
      <c r="AH99" s="70"/>
      <c r="AI99" s="70"/>
      <c r="AJ99" s="70"/>
      <c r="AK99" s="70"/>
      <c r="AL99" s="70"/>
      <c r="AM99" s="70"/>
      <c r="AN99" s="70"/>
      <c r="AO99" s="70"/>
      <c r="AP99" s="70"/>
      <c r="AQ99" s="70"/>
      <c r="AR99" s="70"/>
      <c r="AS99" s="70"/>
      <c r="AT99" s="70"/>
      <c r="AU99" s="70"/>
      <c r="AV99" s="70"/>
      <c r="AW99" s="70"/>
      <c r="AX99" s="70"/>
      <c r="AY99" s="70"/>
      <c r="AZ99" s="70"/>
      <c r="BA99" s="70"/>
      <c r="BB99" s="70"/>
      <c r="BC99" s="70"/>
      <c r="BD99" s="70"/>
      <c r="BE99" s="70"/>
      <c r="BF99" s="70"/>
      <c r="BG99" s="70"/>
      <c r="BH99" s="70"/>
      <c r="BI99" s="70"/>
      <c r="BJ99" s="70"/>
      <c r="BK99" s="70"/>
      <c r="BL99" s="70"/>
      <c r="BM99" s="70"/>
      <c r="BN99" s="70"/>
      <c r="BO99" s="70"/>
      <c r="BP99" s="70"/>
      <c r="BQ99" s="70"/>
      <c r="BR99" s="70"/>
      <c r="BS99" s="70"/>
      <c r="BT99" s="70"/>
      <c r="BU99" s="70"/>
      <c r="BV99" s="70"/>
      <c r="BW99" s="70"/>
      <c r="BX99" s="70"/>
    </row>
    <row r="100" spans="1:76">
      <c r="A100" s="6">
        <v>0</v>
      </c>
      <c r="E100" s="70"/>
      <c r="F100" s="70"/>
      <c r="G100" s="70"/>
      <c r="H100" s="70"/>
      <c r="I100" s="70"/>
      <c r="J100" s="70"/>
      <c r="K100" s="70"/>
      <c r="L100" s="70"/>
      <c r="M100" s="70"/>
      <c r="N100" s="70"/>
      <c r="O100" s="70"/>
      <c r="P100" s="70"/>
      <c r="Q100" s="70"/>
      <c r="R100" s="70"/>
      <c r="S100" s="70"/>
      <c r="T100" s="70"/>
      <c r="U100" s="70"/>
      <c r="V100" s="70"/>
      <c r="W100" s="70"/>
      <c r="X100" s="70"/>
      <c r="Y100" s="70"/>
      <c r="Z100" s="70"/>
      <c r="AA100" s="70"/>
      <c r="AB100" s="70"/>
      <c r="AC100" s="70"/>
      <c r="AD100" s="70"/>
      <c r="AE100" s="70"/>
      <c r="AF100" s="70"/>
      <c r="AG100" s="70"/>
      <c r="AH100" s="70"/>
      <c r="AI100" s="70"/>
      <c r="AJ100" s="70"/>
      <c r="AK100" s="70"/>
      <c r="AL100" s="70"/>
      <c r="AM100" s="70"/>
      <c r="AN100" s="70"/>
      <c r="AO100" s="70"/>
      <c r="AP100" s="70"/>
      <c r="AQ100" s="70"/>
      <c r="AR100" s="70"/>
      <c r="AS100" s="70"/>
      <c r="AT100" s="70"/>
      <c r="AU100" s="70"/>
      <c r="AV100" s="70"/>
      <c r="AW100" s="70"/>
      <c r="AX100" s="70"/>
      <c r="AY100" s="70"/>
      <c r="AZ100" s="70"/>
      <c r="BA100" s="70"/>
      <c r="BB100" s="70"/>
      <c r="BC100" s="70"/>
      <c r="BD100" s="70"/>
      <c r="BE100" s="70"/>
      <c r="BF100" s="70"/>
      <c r="BG100" s="70"/>
      <c r="BH100" s="70"/>
      <c r="BI100" s="70"/>
      <c r="BJ100" s="70"/>
      <c r="BK100" s="70"/>
      <c r="BL100" s="70"/>
      <c r="BM100" s="70"/>
      <c r="BN100" s="70"/>
      <c r="BO100" s="70"/>
      <c r="BP100" s="70"/>
      <c r="BQ100" s="70"/>
      <c r="BR100" s="70"/>
      <c r="BS100" s="70"/>
      <c r="BT100" s="70"/>
      <c r="BU100" s="70"/>
      <c r="BV100" s="70"/>
      <c r="BW100" s="70"/>
      <c r="BX100" s="70"/>
    </row>
    <row r="101" spans="1:76">
      <c r="A101" s="6">
        <v>0</v>
      </c>
      <c r="E101" s="70"/>
      <c r="F101" s="70"/>
      <c r="G101" s="70"/>
      <c r="H101" s="70"/>
      <c r="I101" s="70"/>
      <c r="J101" s="70"/>
      <c r="K101" s="70"/>
      <c r="L101" s="70"/>
      <c r="M101" s="70"/>
      <c r="N101" s="70"/>
      <c r="O101" s="70"/>
      <c r="P101" s="70"/>
      <c r="Q101" s="70"/>
      <c r="R101" s="70"/>
      <c r="S101" s="70"/>
      <c r="T101" s="70"/>
      <c r="U101" s="70"/>
      <c r="V101" s="70"/>
      <c r="W101" s="70"/>
      <c r="X101" s="70"/>
      <c r="Y101" s="70"/>
      <c r="Z101" s="70"/>
      <c r="AA101" s="70"/>
      <c r="AB101" s="70"/>
      <c r="AC101" s="70"/>
      <c r="AD101" s="70"/>
      <c r="AE101" s="70"/>
      <c r="AF101" s="70"/>
      <c r="AG101" s="70"/>
      <c r="AH101" s="70"/>
      <c r="AI101" s="70"/>
      <c r="AJ101" s="70"/>
      <c r="AK101" s="70"/>
      <c r="AL101" s="70"/>
      <c r="AM101" s="70"/>
      <c r="AN101" s="70"/>
      <c r="AO101" s="70"/>
      <c r="AP101" s="70"/>
      <c r="AQ101" s="70"/>
      <c r="AR101" s="70"/>
      <c r="AS101" s="70"/>
      <c r="AT101" s="70"/>
      <c r="AU101" s="70"/>
      <c r="AV101" s="70"/>
      <c r="AW101" s="70"/>
      <c r="AX101" s="70"/>
      <c r="AY101" s="70"/>
      <c r="AZ101" s="70"/>
      <c r="BA101" s="70"/>
      <c r="BB101" s="70"/>
      <c r="BC101" s="70"/>
      <c r="BD101" s="70"/>
      <c r="BE101" s="70"/>
      <c r="BF101" s="70"/>
      <c r="BG101" s="70"/>
      <c r="BH101" s="70"/>
      <c r="BI101" s="70"/>
      <c r="BJ101" s="70"/>
      <c r="BK101" s="70"/>
      <c r="BL101" s="70"/>
      <c r="BM101" s="70"/>
      <c r="BN101" s="70"/>
      <c r="BO101" s="70"/>
      <c r="BP101" s="70"/>
      <c r="BQ101" s="70"/>
      <c r="BR101" s="70"/>
      <c r="BS101" s="70"/>
      <c r="BT101" s="70"/>
      <c r="BU101" s="70"/>
      <c r="BV101" s="70"/>
      <c r="BW101" s="70"/>
      <c r="BX101" s="70"/>
    </row>
    <row r="102" spans="1:76">
      <c r="A102" s="6">
        <v>0</v>
      </c>
      <c r="E102" s="70"/>
      <c r="F102" s="70"/>
      <c r="G102" s="70"/>
      <c r="H102" s="70"/>
      <c r="I102" s="70"/>
      <c r="J102" s="70"/>
      <c r="K102" s="70"/>
      <c r="L102" s="70"/>
      <c r="M102" s="70"/>
      <c r="N102" s="70"/>
      <c r="O102" s="70"/>
      <c r="P102" s="70"/>
      <c r="Q102" s="70"/>
      <c r="R102" s="70"/>
      <c r="S102" s="70"/>
      <c r="T102" s="70"/>
      <c r="U102" s="70"/>
      <c r="V102" s="70"/>
      <c r="W102" s="70"/>
      <c r="X102" s="70"/>
      <c r="Y102" s="70"/>
      <c r="Z102" s="70"/>
      <c r="AA102" s="70"/>
      <c r="AB102" s="70"/>
      <c r="AC102" s="70"/>
      <c r="AD102" s="70"/>
      <c r="AE102" s="70"/>
      <c r="AF102" s="70"/>
      <c r="AG102" s="70"/>
      <c r="AH102" s="70"/>
      <c r="AI102" s="70"/>
      <c r="AJ102" s="70"/>
      <c r="AK102" s="70"/>
      <c r="AL102" s="70"/>
      <c r="AM102" s="70"/>
      <c r="AN102" s="70"/>
      <c r="AO102" s="70"/>
      <c r="AP102" s="70"/>
      <c r="AQ102" s="70"/>
      <c r="AR102" s="70"/>
      <c r="AS102" s="70"/>
      <c r="AT102" s="70"/>
      <c r="AU102" s="70"/>
      <c r="AV102" s="70"/>
      <c r="AW102" s="70"/>
      <c r="AX102" s="70"/>
      <c r="AY102" s="70"/>
      <c r="AZ102" s="70"/>
      <c r="BA102" s="70"/>
      <c r="BB102" s="70"/>
      <c r="BC102" s="70"/>
      <c r="BD102" s="70"/>
      <c r="BE102" s="70"/>
      <c r="BF102" s="70"/>
      <c r="BG102" s="70"/>
      <c r="BH102" s="70"/>
      <c r="BI102" s="70"/>
      <c r="BJ102" s="70"/>
      <c r="BK102" s="70"/>
      <c r="BL102" s="70"/>
      <c r="BM102" s="70"/>
      <c r="BN102" s="70"/>
      <c r="BO102" s="70"/>
      <c r="BP102" s="70"/>
      <c r="BQ102" s="70"/>
      <c r="BR102" s="70"/>
      <c r="BS102" s="70"/>
      <c r="BT102" s="70"/>
      <c r="BU102" s="70"/>
      <c r="BV102" s="70"/>
      <c r="BW102" s="70"/>
      <c r="BX102" s="70"/>
    </row>
    <row r="103" spans="1:76">
      <c r="A103" s="6">
        <v>0</v>
      </c>
      <c r="E103" s="70"/>
      <c r="F103" s="70"/>
      <c r="G103" s="70"/>
      <c r="H103" s="70"/>
      <c r="I103" s="70"/>
      <c r="J103" s="70"/>
      <c r="K103" s="70"/>
      <c r="L103" s="70"/>
      <c r="M103" s="70"/>
      <c r="N103" s="70"/>
      <c r="O103" s="70"/>
      <c r="P103" s="70"/>
      <c r="Q103" s="70"/>
      <c r="R103" s="70"/>
      <c r="S103" s="70"/>
      <c r="T103" s="70"/>
      <c r="U103" s="70"/>
      <c r="V103" s="70"/>
      <c r="W103" s="70"/>
      <c r="X103" s="70"/>
      <c r="Y103" s="70"/>
      <c r="Z103" s="70"/>
      <c r="AA103" s="70"/>
      <c r="AB103" s="70"/>
      <c r="AC103" s="70"/>
      <c r="AD103" s="70"/>
      <c r="AE103" s="70"/>
      <c r="AF103" s="70"/>
      <c r="AG103" s="70"/>
      <c r="AH103" s="70"/>
      <c r="AI103" s="70"/>
      <c r="AJ103" s="70"/>
      <c r="AK103" s="70"/>
      <c r="AL103" s="70"/>
      <c r="AM103" s="70"/>
      <c r="AN103" s="70"/>
      <c r="AO103" s="70"/>
      <c r="AP103" s="70"/>
      <c r="AQ103" s="70"/>
      <c r="AR103" s="70"/>
      <c r="AS103" s="70"/>
      <c r="AT103" s="70"/>
      <c r="AU103" s="70"/>
      <c r="AV103" s="70"/>
      <c r="AW103" s="70"/>
      <c r="AX103" s="70"/>
      <c r="AY103" s="70"/>
      <c r="AZ103" s="70"/>
      <c r="BA103" s="70"/>
      <c r="BB103" s="70"/>
      <c r="BC103" s="70"/>
      <c r="BD103" s="70"/>
      <c r="BE103" s="70"/>
      <c r="BF103" s="70"/>
      <c r="BG103" s="70"/>
      <c r="BH103" s="70"/>
      <c r="BI103" s="70"/>
      <c r="BJ103" s="70"/>
      <c r="BK103" s="70"/>
      <c r="BL103" s="70"/>
      <c r="BM103" s="70"/>
      <c r="BN103" s="70"/>
      <c r="BO103" s="70"/>
      <c r="BP103" s="70"/>
      <c r="BQ103" s="70"/>
      <c r="BR103" s="70"/>
      <c r="BS103" s="70"/>
      <c r="BT103" s="70"/>
      <c r="BU103" s="70"/>
      <c r="BV103" s="70"/>
      <c r="BW103" s="70"/>
      <c r="BX103" s="70"/>
    </row>
    <row r="104" spans="1:76">
      <c r="A104" s="6">
        <v>0</v>
      </c>
      <c r="E104" s="70"/>
      <c r="F104" s="70"/>
      <c r="G104" s="70"/>
      <c r="H104" s="70"/>
      <c r="I104" s="70"/>
      <c r="J104" s="70"/>
      <c r="K104" s="70"/>
      <c r="L104" s="70"/>
      <c r="M104" s="70"/>
      <c r="N104" s="70"/>
      <c r="O104" s="70"/>
      <c r="P104" s="70"/>
      <c r="Q104" s="70"/>
      <c r="R104" s="70"/>
      <c r="S104" s="70"/>
      <c r="T104" s="70"/>
      <c r="U104" s="70"/>
      <c r="V104" s="70"/>
      <c r="W104" s="70"/>
      <c r="X104" s="70"/>
      <c r="Y104" s="70"/>
      <c r="Z104" s="70"/>
      <c r="AA104" s="70"/>
      <c r="AB104" s="70"/>
      <c r="AC104" s="70"/>
      <c r="AD104" s="70"/>
      <c r="AE104" s="70"/>
      <c r="AF104" s="70"/>
      <c r="AG104" s="70"/>
      <c r="AH104" s="70"/>
      <c r="AI104" s="70"/>
      <c r="AJ104" s="70"/>
      <c r="AK104" s="70"/>
      <c r="AL104" s="70"/>
      <c r="AM104" s="70"/>
      <c r="AN104" s="70"/>
      <c r="AO104" s="70"/>
      <c r="AP104" s="70"/>
      <c r="AQ104" s="70"/>
      <c r="AR104" s="70"/>
      <c r="AS104" s="70"/>
      <c r="AT104" s="70"/>
      <c r="AU104" s="70"/>
      <c r="AV104" s="70"/>
      <c r="AW104" s="70"/>
      <c r="AX104" s="70"/>
      <c r="AY104" s="70"/>
      <c r="AZ104" s="70"/>
      <c r="BA104" s="70"/>
      <c r="BB104" s="70"/>
      <c r="BC104" s="70"/>
      <c r="BD104" s="70"/>
      <c r="BE104" s="70"/>
      <c r="BF104" s="70"/>
      <c r="BG104" s="70"/>
      <c r="BH104" s="70"/>
      <c r="BI104" s="70"/>
      <c r="BJ104" s="70"/>
      <c r="BK104" s="70"/>
      <c r="BL104" s="70"/>
      <c r="BM104" s="70"/>
      <c r="BN104" s="70"/>
      <c r="BO104" s="70"/>
      <c r="BP104" s="70"/>
      <c r="BQ104" s="70"/>
      <c r="BR104" s="70"/>
      <c r="BS104" s="70"/>
      <c r="BT104" s="70"/>
      <c r="BU104" s="70"/>
      <c r="BV104" s="70"/>
      <c r="BW104" s="70"/>
      <c r="BX104" s="70"/>
    </row>
    <row r="105" spans="1:76">
      <c r="A105" s="6">
        <v>0</v>
      </c>
    </row>
    <row r="106" spans="1:76">
      <c r="A106" s="6">
        <v>0</v>
      </c>
    </row>
    <row r="107" spans="1:76">
      <c r="A107" s="74">
        <v>0</v>
      </c>
      <c r="B107" s="75"/>
      <c r="C107" s="75"/>
      <c r="D107" s="75"/>
      <c r="E107" s="75"/>
      <c r="F107" s="75"/>
      <c r="G107" s="75"/>
      <c r="H107" s="75"/>
      <c r="I107" s="75"/>
      <c r="J107" s="75"/>
      <c r="K107" s="75"/>
      <c r="L107" s="75"/>
      <c r="M107" s="75"/>
      <c r="N107" s="75"/>
      <c r="O107" s="75"/>
    </row>
    <row r="108" spans="1:76">
      <c r="A108" s="74">
        <v>0</v>
      </c>
      <c r="B108" s="75"/>
      <c r="C108" s="75"/>
      <c r="D108" s="75"/>
      <c r="E108" s="75"/>
      <c r="F108" s="75"/>
      <c r="G108" s="75"/>
      <c r="H108" s="75"/>
      <c r="I108" s="75"/>
      <c r="J108" s="75"/>
      <c r="K108" s="75"/>
      <c r="L108" s="75"/>
      <c r="M108" s="75"/>
      <c r="N108" s="75"/>
      <c r="O108" s="75"/>
    </row>
    <row r="109" spans="1:76">
      <c r="A109" s="74">
        <v>0</v>
      </c>
      <c r="B109" s="75"/>
      <c r="C109" s="75"/>
      <c r="D109" s="75"/>
      <c r="E109" s="75"/>
      <c r="F109" s="75"/>
      <c r="G109" s="75"/>
      <c r="H109" s="75"/>
      <c r="I109" s="75"/>
      <c r="J109" s="75"/>
      <c r="K109" s="75"/>
      <c r="L109" s="75"/>
      <c r="M109" s="75"/>
      <c r="N109" s="75"/>
      <c r="O109" s="75"/>
    </row>
    <row r="110" spans="1:76">
      <c r="A110" s="74">
        <v>0</v>
      </c>
      <c r="B110" s="75"/>
      <c r="C110" s="75"/>
      <c r="D110" s="75"/>
      <c r="E110" s="75"/>
      <c r="F110" s="75"/>
      <c r="G110" s="75"/>
      <c r="H110" s="75"/>
      <c r="I110" s="75"/>
      <c r="J110" s="75"/>
      <c r="K110" s="75"/>
      <c r="L110" s="75"/>
      <c r="M110" s="75"/>
      <c r="N110" s="75"/>
      <c r="O110" s="75"/>
    </row>
    <row r="111" spans="1:76">
      <c r="A111" s="74">
        <v>0</v>
      </c>
      <c r="B111" s="75"/>
      <c r="C111" s="75"/>
      <c r="D111" s="75"/>
      <c r="E111" s="75"/>
      <c r="F111" s="75"/>
      <c r="G111" s="75"/>
      <c r="H111" s="75"/>
      <c r="I111" s="75"/>
      <c r="J111" s="75"/>
      <c r="K111" s="75"/>
      <c r="L111" s="75"/>
      <c r="M111" s="75"/>
      <c r="N111" s="75"/>
      <c r="O111" s="75"/>
    </row>
    <row r="112" spans="1:76">
      <c r="A112" s="74">
        <v>0</v>
      </c>
      <c r="B112" s="75"/>
      <c r="C112" s="75"/>
      <c r="D112" s="75"/>
      <c r="E112" s="75"/>
      <c r="F112" s="75"/>
      <c r="G112" s="75"/>
      <c r="H112" s="75"/>
      <c r="I112" s="75"/>
      <c r="J112" s="75"/>
      <c r="K112" s="75"/>
      <c r="L112" s="75"/>
      <c r="M112" s="75"/>
      <c r="N112" s="75"/>
      <c r="O112" s="75"/>
    </row>
    <row r="113" spans="1:15">
      <c r="A113" s="74"/>
      <c r="B113" s="75"/>
      <c r="C113" s="75"/>
      <c r="D113" s="75"/>
      <c r="E113" s="75"/>
      <c r="F113" s="75"/>
      <c r="G113" s="75"/>
      <c r="H113" s="75"/>
      <c r="I113" s="75"/>
      <c r="J113" s="75"/>
      <c r="K113" s="75"/>
      <c r="L113" s="75"/>
      <c r="M113" s="75"/>
      <c r="N113" s="75"/>
      <c r="O113" s="75"/>
    </row>
    <row r="114" spans="1:15">
      <c r="A114" s="74"/>
      <c r="B114" s="75"/>
      <c r="C114" s="75"/>
      <c r="D114" s="75"/>
      <c r="E114" s="75"/>
      <c r="F114" s="75"/>
      <c r="G114" s="75"/>
      <c r="H114" s="75"/>
      <c r="I114" s="75"/>
      <c r="J114" s="75"/>
      <c r="K114" s="75"/>
      <c r="L114" s="75"/>
      <c r="M114" s="75"/>
      <c r="N114" s="75"/>
      <c r="O114" s="75"/>
    </row>
    <row r="115" spans="1:15">
      <c r="A115" s="74"/>
      <c r="B115" s="75"/>
    </row>
    <row r="116" spans="1:15">
      <c r="A116" s="76"/>
      <c r="B116" s="77"/>
    </row>
    <row r="117" spans="1:15">
      <c r="A117" s="76"/>
      <c r="B117" s="77"/>
    </row>
    <row r="118" spans="1:15">
      <c r="A118" s="76"/>
      <c r="B118" s="77"/>
    </row>
    <row r="119" spans="1:15">
      <c r="A119" s="76"/>
      <c r="B119" s="77"/>
    </row>
    <row r="120" spans="1:15">
      <c r="A120" s="76"/>
      <c r="B120" s="77"/>
    </row>
    <row r="121" spans="1:15">
      <c r="A121" s="76"/>
      <c r="B121" s="77"/>
    </row>
    <row r="122" spans="1:15">
      <c r="A122" s="76"/>
      <c r="B122" s="77"/>
    </row>
    <row r="123" spans="1:15">
      <c r="A123" s="76"/>
      <c r="B123" s="77"/>
    </row>
    <row r="124" spans="1:15">
      <c r="A124" s="78"/>
      <c r="B124" s="79"/>
    </row>
  </sheetData>
  <sheetProtection selectLockedCells="1"/>
  <mergeCells count="3">
    <mergeCell ref="A2:O2"/>
    <mergeCell ref="AR3:AU3"/>
    <mergeCell ref="AW3:BT3"/>
  </mergeCells>
  <pageMargins left="0.7" right="0.7" top="0.75" bottom="0.75" header="0.51180555555555496" footer="0.51180555555555496"/>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761BBE1-3325-D545-BB4E-3091DD271E18}">
  <sheetPr>
    <tabColor rgb="FF00B0F0"/>
  </sheetPr>
  <dimension ref="A1:O98"/>
  <sheetViews>
    <sheetView showGridLines="0" showZeros="0" topLeftCell="A19" workbookViewId="0">
      <selection activeCell="D37" sqref="D37"/>
    </sheetView>
  </sheetViews>
  <sheetFormatPr baseColWidth="10" defaultColWidth="11.5" defaultRowHeight="16"/>
  <cols>
    <col min="1" max="1" width="53" style="63" customWidth="1"/>
    <col min="2" max="2" width="13.33203125" style="11" customWidth="1"/>
    <col min="3" max="3" width="15.83203125" style="11" customWidth="1"/>
    <col min="4" max="4" width="15.1640625" style="11" customWidth="1"/>
    <col min="5" max="6" width="14.33203125" style="11" bestFit="1" customWidth="1"/>
    <col min="7" max="7" width="16" style="11" customWidth="1"/>
    <col min="8" max="8" width="14.5" style="11" bestFit="1" customWidth="1"/>
    <col min="9" max="9" width="16.1640625" style="11" customWidth="1"/>
    <col min="10" max="10" width="13.83203125" style="11" bestFit="1" customWidth="1"/>
    <col min="11" max="11" width="14.6640625" style="11" customWidth="1"/>
    <col min="12" max="12" width="14" style="11" customWidth="1"/>
    <col min="13" max="13" width="14.5" style="11" bestFit="1" customWidth="1"/>
    <col min="14" max="14" width="17" style="63" customWidth="1"/>
    <col min="15" max="15" width="17" style="64" customWidth="1"/>
    <col min="16" max="16" width="11.6640625" style="11" bestFit="1" customWidth="1"/>
    <col min="17" max="18" width="11.5" style="11"/>
    <col min="19" max="19" width="11.6640625" style="11" bestFit="1" customWidth="1"/>
    <col min="20" max="16384" width="11.5" style="11"/>
  </cols>
  <sheetData>
    <row r="1" spans="1:15" ht="45">
      <c r="A1" s="37" t="s">
        <v>404</v>
      </c>
      <c r="B1" s="38"/>
      <c r="C1" s="38"/>
      <c r="D1" s="38"/>
      <c r="E1" s="38"/>
      <c r="F1" s="38"/>
      <c r="G1" s="38"/>
      <c r="H1" s="38"/>
      <c r="I1" s="38"/>
      <c r="J1" s="38"/>
      <c r="K1" s="38"/>
      <c r="L1" s="38"/>
      <c r="M1" s="38"/>
      <c r="N1" s="39"/>
      <c r="O1" s="40"/>
    </row>
    <row r="2" spans="1:15">
      <c r="A2" s="41"/>
      <c r="B2" s="42"/>
      <c r="C2" s="42"/>
      <c r="D2" s="42"/>
      <c r="E2" s="42"/>
      <c r="F2" s="42"/>
      <c r="G2" s="42"/>
      <c r="H2" s="42"/>
      <c r="I2" s="42"/>
      <c r="J2" s="42"/>
      <c r="K2" s="42"/>
      <c r="L2" s="42"/>
      <c r="M2" s="42"/>
      <c r="N2" s="43"/>
      <c r="O2" s="44"/>
    </row>
    <row r="3" spans="1:15" s="47" customFormat="1" ht="43" customHeight="1">
      <c r="A3" s="45"/>
      <c r="B3" s="207" t="s">
        <v>4</v>
      </c>
      <c r="C3" s="207" t="s">
        <v>395</v>
      </c>
      <c r="D3" s="207" t="s">
        <v>5</v>
      </c>
      <c r="E3" s="207" t="s">
        <v>396</v>
      </c>
      <c r="F3" s="207" t="s">
        <v>6</v>
      </c>
      <c r="G3" s="207" t="s">
        <v>7</v>
      </c>
      <c r="H3" s="207" t="s">
        <v>8</v>
      </c>
      <c r="I3" s="207" t="s">
        <v>9</v>
      </c>
      <c r="J3" s="207" t="s">
        <v>10</v>
      </c>
      <c r="K3" s="207" t="s">
        <v>11</v>
      </c>
      <c r="L3" s="207" t="s">
        <v>397</v>
      </c>
      <c r="M3" s="207" t="s">
        <v>398</v>
      </c>
      <c r="N3" s="45" t="s">
        <v>82</v>
      </c>
      <c r="O3" s="46"/>
    </row>
    <row r="4" spans="1:15" s="48" customFormat="1" ht="28" customHeight="1">
      <c r="A4" s="191" t="s">
        <v>83</v>
      </c>
      <c r="B4" s="49">
        <v>800</v>
      </c>
      <c r="C4" s="181">
        <f>B10</f>
        <v>2399</v>
      </c>
      <c r="D4" s="181">
        <f t="shared" ref="D4:M4" si="0">C10</f>
        <v>5895</v>
      </c>
      <c r="E4" s="181">
        <f t="shared" si="0"/>
        <v>6495</v>
      </c>
      <c r="F4" s="181">
        <f t="shared" si="0"/>
        <v>6495</v>
      </c>
      <c r="G4" s="181">
        <f t="shared" si="0"/>
        <v>6495</v>
      </c>
      <c r="H4" s="181">
        <f t="shared" si="0"/>
        <v>7609</v>
      </c>
      <c r="I4" s="181">
        <f t="shared" si="0"/>
        <v>7609</v>
      </c>
      <c r="J4" s="181">
        <f t="shared" si="0"/>
        <v>8439</v>
      </c>
      <c r="K4" s="181">
        <f t="shared" si="0"/>
        <v>11192</v>
      </c>
      <c r="L4" s="181">
        <f t="shared" si="0"/>
        <v>15950</v>
      </c>
      <c r="M4" s="181">
        <f t="shared" si="0"/>
        <v>16950</v>
      </c>
      <c r="N4" s="190"/>
    </row>
    <row r="5" spans="1:15" s="50" customFormat="1" ht="24" customHeight="1">
      <c r="A5" s="192" t="s">
        <v>81</v>
      </c>
      <c r="B5" s="181">
        <f>IFERROR(GETPIVOTDATA("Montant",'TCD Recettes mensuelles'!$A$3,"Date",B$3,"Nature","Ventes"),0)</f>
        <v>1599</v>
      </c>
      <c r="C5" s="181">
        <f>IFERROR(GETPIVOTDATA("Montant",'TCD Recettes mensuelles'!$A$3,"Date",C$3,"Nature","Ventes"),0)</f>
        <v>4037</v>
      </c>
      <c r="D5" s="181">
        <f>IFERROR(GETPIVOTDATA("Montant",'TCD Recettes mensuelles'!$A$3,"Date",D$3,"Nature","Ventes"),0)</f>
        <v>750</v>
      </c>
      <c r="E5" s="181">
        <f>IFERROR(GETPIVOTDATA("Montant",'TCD Recettes mensuelles'!$A$3,"Date",E$3,"Nature","Ventes"),0)</f>
        <v>0</v>
      </c>
      <c r="F5" s="181">
        <f>IFERROR(GETPIVOTDATA("Montant",'TCD Recettes mensuelles'!$A$3,"Date",F$3,"Nature","Ventes"),0)</f>
        <v>1059</v>
      </c>
      <c r="G5" s="181">
        <f>IFERROR(GETPIVOTDATA("Montant",'TCD Recettes mensuelles'!$A$3,"Date",G$3,"Nature","Ventes"),0)</f>
        <v>1158</v>
      </c>
      <c r="H5" s="181">
        <f>IFERROR(GETPIVOTDATA("Montant",'TCD Recettes mensuelles'!$A$3,"Date",H$3,"Nature","Ventes"),0)</f>
        <v>650</v>
      </c>
      <c r="I5" s="181">
        <f>IFERROR(GETPIVOTDATA("Montant",'TCD Recettes mensuelles'!$A$3,"Date",I$3,"Nature","Ventes"),0)</f>
        <v>875</v>
      </c>
      <c r="J5" s="181">
        <f>IFERROR(GETPIVOTDATA("Montant",'TCD Recettes mensuelles'!$A$3,"Date",J$3,"Nature","Ventes"),0)</f>
        <v>5538</v>
      </c>
      <c r="K5" s="181">
        <f>IFERROR(GETPIVOTDATA("Montant",'TCD Recettes mensuelles'!$A$3,"Date",K$3,"Nature","Ventes"),0)</f>
        <v>7226</v>
      </c>
      <c r="L5" s="181">
        <f>IFERROR(GETPIVOTDATA("Montant",'TCD Recettes mensuelles'!$A$3,"Date",L$3,"Nature","Ventes"),0)</f>
        <v>1905</v>
      </c>
      <c r="M5" s="181">
        <f>IFERROR(GETPIVOTDATA("Montant",'TCD Recettes mensuelles'!$A$3,"Date",M$3,"Nature","Ventes"),0)</f>
        <v>9129</v>
      </c>
      <c r="N5" s="181">
        <f>SUM(B5:M5)</f>
        <v>33926</v>
      </c>
    </row>
    <row r="6" spans="1:15" s="50" customFormat="1" ht="28" customHeight="1">
      <c r="A6" s="192" t="s">
        <v>84</v>
      </c>
      <c r="B6" s="181">
        <f>IFERROR(GETPIVOTDATA("Montant",'TCD Recettes mensuelles'!$A$3,"Date",B$3,"Nature","Prestations de services"),0)</f>
        <v>0</v>
      </c>
      <c r="C6" s="181">
        <f>IFERROR(GETPIVOTDATA("Montant",'TCD Recettes mensuelles'!$A$3,"Date",C$3,"Nature","Prestations de services"),0)</f>
        <v>0</v>
      </c>
      <c r="D6" s="181">
        <f>IFERROR(GETPIVOTDATA("Montant",'TCD Recettes mensuelles'!$A$3,"Date",D$3,"Nature","Prestations de services"),0)</f>
        <v>0</v>
      </c>
      <c r="E6" s="181">
        <f>IFERROR(GETPIVOTDATA("Montant",'TCD Recettes mensuelles'!$A$3,"Date",E$3,"Nature","Prestations de services"),0)</f>
        <v>0</v>
      </c>
      <c r="F6" s="181">
        <f>IFERROR(GETPIVOTDATA("Montant",'TCD Recettes mensuelles'!$A$3,"Date",F$3,"Nature","Prestations de services"),0)</f>
        <v>0</v>
      </c>
      <c r="G6" s="181">
        <f>IFERROR(GETPIVOTDATA("Montant",'TCD Recettes mensuelles'!$A$3,"Date",G$3,"Nature","Prestations de services"),0)</f>
        <v>0</v>
      </c>
      <c r="H6" s="181">
        <f>IFERROR(GETPIVOTDATA("Montant",'TCD Recettes mensuelles'!$A$3,"Date",H$3,"Nature","Prestations de services"),0)</f>
        <v>0</v>
      </c>
      <c r="I6" s="181">
        <f>IFERROR(GETPIVOTDATA("Montant",'TCD Recettes mensuelles'!$A$3,"Date",I$3,"Nature","Prestations de services"),0)</f>
        <v>0</v>
      </c>
      <c r="J6" s="181">
        <f>IFERROR(GETPIVOTDATA("Montant",'TCD Recettes mensuelles'!$A$3,"Date",J$3,"Nature","Prestations de services"),0)</f>
        <v>0</v>
      </c>
      <c r="K6" s="181">
        <f>IFERROR(GETPIVOTDATA("Montant",'TCD Recettes mensuelles'!$A$3,"Date",K$3,"Nature","Prestations de services"),0)</f>
        <v>0</v>
      </c>
      <c r="L6" s="181">
        <f>IFERROR(GETPIVOTDATA("Montant",'TCD Recettes mensuelles'!$A$3,"Date",L$3,"Nature","Prestations de services"),0)</f>
        <v>0</v>
      </c>
      <c r="M6" s="181">
        <f>IFERROR(GETPIVOTDATA("Montant",'TCD Recettes mensuelles'!$A$3,"Date",M$3,"Nature","Prestations de services"),0)</f>
        <v>0</v>
      </c>
      <c r="N6" s="181">
        <f>SUM(B6:M6)</f>
        <v>0</v>
      </c>
    </row>
    <row r="7" spans="1:15" s="50" customFormat="1" ht="31" customHeight="1">
      <c r="A7" s="176" t="s">
        <v>401</v>
      </c>
      <c r="B7" s="177">
        <f>IFERROR(GETPIVOTDATA("Montant",'TCD Recettes mensuelles'!$A$3,"Date",B$3),0)</f>
        <v>1599</v>
      </c>
      <c r="C7" s="177">
        <f>IFERROR(GETPIVOTDATA("Montant",'TCD Recettes mensuelles'!$A$3,"Date",C$3),0)</f>
        <v>4037</v>
      </c>
      <c r="D7" s="177">
        <f>IFERROR(GETPIVOTDATA("Montant",'TCD Recettes mensuelles'!$A$3,"Date",D$3),0)</f>
        <v>750</v>
      </c>
      <c r="E7" s="177">
        <f>IFERROR(GETPIVOTDATA("Montant",'TCD Recettes mensuelles'!$A$3,"Date",E$3),0)</f>
        <v>0</v>
      </c>
      <c r="F7" s="177">
        <f>IFERROR(GETPIVOTDATA("Montant",'TCD Recettes mensuelles'!$A$3,"Date",F$3),0)</f>
        <v>1059</v>
      </c>
      <c r="G7" s="177">
        <f>IFERROR(GETPIVOTDATA("Montant",'TCD Recettes mensuelles'!$A$3,"Date",G$3),0)</f>
        <v>1158</v>
      </c>
      <c r="H7" s="177">
        <f>IFERROR(GETPIVOTDATA("Montant",'TCD Recettes mensuelles'!$A$3,"Date",H$3),0)</f>
        <v>650</v>
      </c>
      <c r="I7" s="177">
        <f>IFERROR(GETPIVOTDATA("Montant",'TCD Recettes mensuelles'!$A$3,"Date",I$3),0)</f>
        <v>875</v>
      </c>
      <c r="J7" s="177">
        <f>IFERROR(GETPIVOTDATA("Montant",'TCD Recettes mensuelles'!$A$3,"Date",J$3),0)</f>
        <v>5538</v>
      </c>
      <c r="K7" s="177">
        <f>IFERROR(GETPIVOTDATA("Montant",'TCD Recettes mensuelles'!$A$3,"Date",K$3),0)</f>
        <v>7226</v>
      </c>
      <c r="L7" s="177">
        <f>IFERROR(GETPIVOTDATA("Montant",'TCD Recettes mensuelles'!$A$3,"Date",L$3),0)</f>
        <v>1905</v>
      </c>
      <c r="M7" s="177">
        <f>IFERROR(GETPIVOTDATA("Montant",'TCD Recettes mensuelles'!$A$3,"Date",M$3),0)</f>
        <v>9129</v>
      </c>
      <c r="N7" s="185">
        <f t="shared" ref="N7" si="1">SUM(B7:M7)</f>
        <v>33926</v>
      </c>
    </row>
    <row r="8" spans="1:15" s="52" customFormat="1" ht="26" customHeight="1">
      <c r="A8" s="178" t="s">
        <v>402</v>
      </c>
      <c r="B8" s="179">
        <f>IFERROR(GETPIVOTDATA("Montant TTC",'TCD Dépenses mensuelles'!$A$2,"Date",B$3),0)</f>
        <v>0</v>
      </c>
      <c r="C8" s="179">
        <f>IFERROR(GETPIVOTDATA("Montant TTC",'TCD Dépenses mensuelles'!$A$2,"Date",C$3),0)</f>
        <v>541</v>
      </c>
      <c r="D8" s="179">
        <f>IFERROR(GETPIVOTDATA("Montant TTC",'TCD Dépenses mensuelles'!$A$2,"Date",D$3),0)</f>
        <v>150</v>
      </c>
      <c r="E8" s="179">
        <f>IFERROR(GETPIVOTDATA("Montant TTC",'TCD Dépenses mensuelles'!$A$2,"Date",E$3),0)</f>
        <v>0</v>
      </c>
      <c r="F8" s="179">
        <f>IFERROR(GETPIVOTDATA("Montant TTC",'TCD Dépenses mensuelles'!$A$2,"Date",F$3),0)</f>
        <v>1059</v>
      </c>
      <c r="G8" s="179">
        <f>IFERROR(GETPIVOTDATA("Montant TTC",'TCD Dépenses mensuelles'!$A$2,"Date",G$3),0)</f>
        <v>44</v>
      </c>
      <c r="H8" s="179">
        <f>IFERROR(GETPIVOTDATA("Montant TTC",'TCD Dépenses mensuelles'!$A$2,"Date",H$3),0)</f>
        <v>650</v>
      </c>
      <c r="I8" s="179">
        <f>IFERROR(GETPIVOTDATA("Montant TTC",'TCD Dépenses mensuelles'!$A$2,"Date",I$3),0)</f>
        <v>45</v>
      </c>
      <c r="J8" s="179">
        <f>IFERROR(GETPIVOTDATA("Montant TTC",'TCD Dépenses mensuelles'!$A$2,"Date",J$3),0)</f>
        <v>2785</v>
      </c>
      <c r="K8" s="179">
        <f>IFERROR(GETPIVOTDATA("Montant TTC",'TCD Dépenses mensuelles'!$A$2,"Date",K$3),0)</f>
        <v>2468</v>
      </c>
      <c r="L8" s="179">
        <f>IFERROR(GETPIVOTDATA("Montant TTC",'TCD Dépenses mensuelles'!$A$2,"Date",L$3),0)</f>
        <v>905</v>
      </c>
      <c r="M8" s="179">
        <f>IFERROR(GETPIVOTDATA("Montant TTC",'TCD Dépenses mensuelles'!$A$2,"Date",M$3),0)</f>
        <v>2612</v>
      </c>
      <c r="N8" s="185">
        <f>SUM(B8:M8)</f>
        <v>11259</v>
      </c>
      <c r="O8" s="175"/>
    </row>
    <row r="9" spans="1:15" s="54" customFormat="1" ht="31.5" customHeight="1">
      <c r="A9" s="192" t="s">
        <v>85</v>
      </c>
      <c r="B9" s="181">
        <f t="shared" ref="B9:M9" si="2">B7-B8</f>
        <v>1599</v>
      </c>
      <c r="C9" s="181">
        <f t="shared" si="2"/>
        <v>3496</v>
      </c>
      <c r="D9" s="181">
        <f t="shared" si="2"/>
        <v>600</v>
      </c>
      <c r="E9" s="181">
        <f t="shared" si="2"/>
        <v>0</v>
      </c>
      <c r="F9" s="181">
        <f t="shared" si="2"/>
        <v>0</v>
      </c>
      <c r="G9" s="181">
        <f t="shared" si="2"/>
        <v>1114</v>
      </c>
      <c r="H9" s="181">
        <f t="shared" si="2"/>
        <v>0</v>
      </c>
      <c r="I9" s="181">
        <f t="shared" si="2"/>
        <v>830</v>
      </c>
      <c r="J9" s="181">
        <f t="shared" si="2"/>
        <v>2753</v>
      </c>
      <c r="K9" s="181">
        <f t="shared" si="2"/>
        <v>4758</v>
      </c>
      <c r="L9" s="181">
        <f t="shared" si="2"/>
        <v>1000</v>
      </c>
      <c r="M9" s="181">
        <f t="shared" si="2"/>
        <v>6517</v>
      </c>
      <c r="N9" s="182"/>
      <c r="O9" s="53"/>
    </row>
    <row r="10" spans="1:15" s="54" customFormat="1" ht="37.5" customHeight="1">
      <c r="A10" s="193" t="s">
        <v>86</v>
      </c>
      <c r="B10" s="183">
        <f t="shared" ref="B10:M10" si="3">SUM(B4+B9)</f>
        <v>2399</v>
      </c>
      <c r="C10" s="183">
        <f t="shared" si="3"/>
        <v>5895</v>
      </c>
      <c r="D10" s="183">
        <f t="shared" si="3"/>
        <v>6495</v>
      </c>
      <c r="E10" s="183">
        <f t="shared" si="3"/>
        <v>6495</v>
      </c>
      <c r="F10" s="183">
        <f t="shared" si="3"/>
        <v>6495</v>
      </c>
      <c r="G10" s="183">
        <f t="shared" si="3"/>
        <v>7609</v>
      </c>
      <c r="H10" s="183">
        <f t="shared" si="3"/>
        <v>7609</v>
      </c>
      <c r="I10" s="183">
        <f t="shared" si="3"/>
        <v>8439</v>
      </c>
      <c r="J10" s="183">
        <f t="shared" si="3"/>
        <v>11192</v>
      </c>
      <c r="K10" s="183">
        <f t="shared" si="3"/>
        <v>15950</v>
      </c>
      <c r="L10" s="183">
        <f t="shared" si="3"/>
        <v>16950</v>
      </c>
      <c r="M10" s="183">
        <f t="shared" si="3"/>
        <v>23467</v>
      </c>
      <c r="N10" s="184">
        <f>M10+N9</f>
        <v>23467</v>
      </c>
      <c r="O10" s="55"/>
    </row>
    <row r="11" spans="1:15" s="57" customFormat="1" ht="27" customHeight="1">
      <c r="A11" s="194" t="s">
        <v>87</v>
      </c>
      <c r="B11" s="186">
        <v>2800</v>
      </c>
      <c r="C11" s="186"/>
      <c r="D11" s="186"/>
      <c r="E11" s="186"/>
      <c r="F11" s="186"/>
      <c r="G11" s="186"/>
      <c r="H11" s="186"/>
      <c r="I11" s="186"/>
      <c r="J11" s="186"/>
      <c r="K11" s="186"/>
      <c r="L11" s="186"/>
      <c r="M11" s="186"/>
      <c r="N11" s="189"/>
      <c r="O11" s="56"/>
    </row>
    <row r="12" spans="1:15" s="57" customFormat="1" ht="27" customHeight="1">
      <c r="A12" s="194" t="s">
        <v>410</v>
      </c>
      <c r="B12" s="186"/>
      <c r="C12" s="186"/>
      <c r="D12" s="186"/>
      <c r="E12" s="186"/>
      <c r="F12" s="186"/>
      <c r="G12" s="186"/>
      <c r="H12" s="186"/>
      <c r="I12" s="186"/>
      <c r="J12" s="186"/>
      <c r="K12" s="186"/>
      <c r="L12" s="186"/>
      <c r="M12" s="186"/>
      <c r="N12" s="189"/>
      <c r="O12" s="56"/>
    </row>
    <row r="13" spans="1:15" s="61" customFormat="1" ht="26" customHeight="1">
      <c r="A13" s="195" t="s">
        <v>88</v>
      </c>
      <c r="B13" s="187" t="str">
        <f>IF(EXACT(B10,B11),"OK","Erreur")</f>
        <v>Erreur</v>
      </c>
      <c r="C13" s="187" t="str">
        <f t="shared" ref="C13:M13" si="4">IF(EXACT(C10,C11),"OK","Erreur")</f>
        <v>Erreur</v>
      </c>
      <c r="D13" s="187" t="str">
        <f t="shared" si="4"/>
        <v>Erreur</v>
      </c>
      <c r="E13" s="187" t="str">
        <f t="shared" si="4"/>
        <v>Erreur</v>
      </c>
      <c r="F13" s="187" t="str">
        <f t="shared" si="4"/>
        <v>Erreur</v>
      </c>
      <c r="G13" s="187" t="str">
        <f t="shared" si="4"/>
        <v>Erreur</v>
      </c>
      <c r="H13" s="187" t="str">
        <f t="shared" si="4"/>
        <v>Erreur</v>
      </c>
      <c r="I13" s="187" t="str">
        <f t="shared" si="4"/>
        <v>Erreur</v>
      </c>
      <c r="J13" s="187" t="str">
        <f t="shared" si="4"/>
        <v>Erreur</v>
      </c>
      <c r="K13" s="187" t="str">
        <f t="shared" si="4"/>
        <v>Erreur</v>
      </c>
      <c r="L13" s="187" t="str">
        <f t="shared" si="4"/>
        <v>Erreur</v>
      </c>
      <c r="M13" s="187" t="str">
        <f t="shared" si="4"/>
        <v>Erreur</v>
      </c>
      <c r="N13" s="188"/>
      <c r="O13" s="60"/>
    </row>
    <row r="14" spans="1:15" s="61" customFormat="1">
      <c r="A14" s="62"/>
      <c r="H14" s="54"/>
      <c r="I14" s="54"/>
      <c r="J14" s="54"/>
      <c r="N14" s="59"/>
      <c r="O14" s="60"/>
    </row>
    <row r="15" spans="1:15" s="61" customFormat="1">
      <c r="A15" s="62"/>
      <c r="H15" s="54"/>
      <c r="I15" s="54"/>
      <c r="J15" s="54"/>
      <c r="N15" s="59"/>
      <c r="O15" s="60"/>
    </row>
    <row r="16" spans="1:15" s="61" customFormat="1">
      <c r="A16" s="62"/>
      <c r="H16" s="54"/>
      <c r="I16" s="54"/>
      <c r="J16" s="54"/>
      <c r="N16" s="59"/>
      <c r="O16" s="60"/>
    </row>
    <row r="17" spans="1:15" s="61" customFormat="1">
      <c r="A17" s="62"/>
      <c r="H17" s="54"/>
      <c r="I17" s="54"/>
      <c r="J17" s="54"/>
      <c r="N17" s="59"/>
      <c r="O17" s="60"/>
    </row>
    <row r="18" spans="1:15" s="61" customFormat="1">
      <c r="A18" s="62"/>
      <c r="H18" s="54"/>
      <c r="I18" s="54"/>
      <c r="J18" s="54"/>
      <c r="N18" s="59"/>
      <c r="O18" s="60"/>
    </row>
    <row r="19" spans="1:15" s="61" customFormat="1" ht="45">
      <c r="A19" s="37" t="s">
        <v>403</v>
      </c>
      <c r="H19" s="54"/>
      <c r="I19" s="54"/>
      <c r="J19" s="54"/>
      <c r="N19" s="59"/>
      <c r="O19" s="60"/>
    </row>
    <row r="20" spans="1:15" s="61" customFormat="1" ht="29" customHeight="1">
      <c r="A20" s="58"/>
      <c r="B20" s="207" t="s">
        <v>4</v>
      </c>
      <c r="C20" s="207" t="s">
        <v>395</v>
      </c>
      <c r="D20" s="207" t="s">
        <v>5</v>
      </c>
      <c r="E20" s="207" t="s">
        <v>396</v>
      </c>
      <c r="F20" s="207" t="s">
        <v>6</v>
      </c>
      <c r="G20" s="207" t="s">
        <v>7</v>
      </c>
      <c r="H20" s="207" t="s">
        <v>8</v>
      </c>
      <c r="I20" s="207" t="s">
        <v>9</v>
      </c>
      <c r="J20" s="207" t="s">
        <v>10</v>
      </c>
      <c r="K20" s="207" t="s">
        <v>11</v>
      </c>
      <c r="L20" s="207" t="s">
        <v>397</v>
      </c>
      <c r="M20" s="207" t="s">
        <v>398</v>
      </c>
      <c r="N20" s="45" t="s">
        <v>14</v>
      </c>
      <c r="O20" s="60"/>
    </row>
    <row r="21" spans="1:15" s="52" customFormat="1" ht="28" customHeight="1">
      <c r="A21" s="193" t="s">
        <v>399</v>
      </c>
      <c r="B21" s="171">
        <f>B7</f>
        <v>1599</v>
      </c>
      <c r="C21" s="171">
        <f t="shared" ref="C21:M21" si="5">B21+C7</f>
        <v>5636</v>
      </c>
      <c r="D21" s="171">
        <f t="shared" si="5"/>
        <v>6386</v>
      </c>
      <c r="E21" s="171">
        <f t="shared" si="5"/>
        <v>6386</v>
      </c>
      <c r="F21" s="171">
        <f t="shared" si="5"/>
        <v>7445</v>
      </c>
      <c r="G21" s="171">
        <f t="shared" si="5"/>
        <v>8603</v>
      </c>
      <c r="H21" s="172">
        <f t="shared" si="5"/>
        <v>9253</v>
      </c>
      <c r="I21" s="172">
        <f t="shared" si="5"/>
        <v>10128</v>
      </c>
      <c r="J21" s="172">
        <f t="shared" si="5"/>
        <v>15666</v>
      </c>
      <c r="K21" s="171">
        <f t="shared" si="5"/>
        <v>22892</v>
      </c>
      <c r="L21" s="171">
        <f t="shared" si="5"/>
        <v>24797</v>
      </c>
      <c r="M21" s="171">
        <f t="shared" si="5"/>
        <v>33926</v>
      </c>
      <c r="N21" s="51">
        <f>M21</f>
        <v>33926</v>
      </c>
    </row>
    <row r="22" spans="1:15" s="61" customFormat="1" ht="25" customHeight="1">
      <c r="A22" s="193" t="s">
        <v>400</v>
      </c>
      <c r="B22" s="170">
        <f>B8</f>
        <v>0</v>
      </c>
      <c r="C22" s="173">
        <f t="shared" ref="C22:M22" si="6">B22+C8</f>
        <v>541</v>
      </c>
      <c r="D22" s="173">
        <f t="shared" si="6"/>
        <v>691</v>
      </c>
      <c r="E22" s="173">
        <f t="shared" si="6"/>
        <v>691</v>
      </c>
      <c r="F22" s="173">
        <f t="shared" si="6"/>
        <v>1750</v>
      </c>
      <c r="G22" s="173">
        <f t="shared" si="6"/>
        <v>1794</v>
      </c>
      <c r="H22" s="174">
        <f t="shared" si="6"/>
        <v>2444</v>
      </c>
      <c r="I22" s="174">
        <f t="shared" si="6"/>
        <v>2489</v>
      </c>
      <c r="J22" s="174">
        <f t="shared" si="6"/>
        <v>5274</v>
      </c>
      <c r="K22" s="173">
        <f t="shared" si="6"/>
        <v>7742</v>
      </c>
      <c r="L22" s="173">
        <f t="shared" si="6"/>
        <v>8647</v>
      </c>
      <c r="M22" s="173">
        <f t="shared" si="6"/>
        <v>11259</v>
      </c>
      <c r="N22" s="51">
        <f>M22</f>
        <v>11259</v>
      </c>
      <c r="O22" s="60"/>
    </row>
    <row r="23" spans="1:15" s="61" customFormat="1">
      <c r="A23" s="62"/>
      <c r="H23" s="54"/>
      <c r="I23" s="54"/>
      <c r="J23" s="54"/>
      <c r="N23" s="59"/>
      <c r="O23" s="60"/>
    </row>
    <row r="24" spans="1:15" s="61" customFormat="1">
      <c r="A24" s="62"/>
      <c r="H24" s="54"/>
      <c r="I24" s="54"/>
      <c r="J24" s="54"/>
      <c r="N24" s="59"/>
      <c r="O24" s="60"/>
    </row>
    <row r="25" spans="1:15" s="61" customFormat="1">
      <c r="A25" s="62"/>
      <c r="H25" s="54"/>
      <c r="I25" s="54"/>
      <c r="J25" s="54"/>
      <c r="N25" s="59"/>
      <c r="O25" s="60"/>
    </row>
    <row r="26" spans="1:15" s="61" customFormat="1" ht="45">
      <c r="A26" s="37" t="s">
        <v>409</v>
      </c>
      <c r="H26" s="54"/>
      <c r="I26" s="54"/>
      <c r="J26" s="54"/>
      <c r="N26" s="59"/>
      <c r="O26" s="60"/>
    </row>
    <row r="27" spans="1:15" s="61" customFormat="1" ht="28" customHeight="1">
      <c r="A27" s="58"/>
      <c r="B27" s="197" t="s">
        <v>405</v>
      </c>
      <c r="C27" s="197" t="s">
        <v>406</v>
      </c>
      <c r="D27" s="197" t="s">
        <v>407</v>
      </c>
      <c r="E27" s="197" t="s">
        <v>408</v>
      </c>
      <c r="H27" s="54"/>
      <c r="I27" s="54"/>
      <c r="J27" s="54"/>
      <c r="N27" s="59"/>
      <c r="O27" s="60"/>
    </row>
    <row r="28" spans="1:15" s="61" customFormat="1" ht="22" customHeight="1">
      <c r="A28" s="196" t="s">
        <v>81</v>
      </c>
      <c r="B28" s="180">
        <f>SUM(B5:D5)</f>
        <v>6386</v>
      </c>
      <c r="C28" s="180">
        <f>SUM(E5:G5)</f>
        <v>2217</v>
      </c>
      <c r="D28" s="180">
        <f>SUM(H5:J5)</f>
        <v>7063</v>
      </c>
      <c r="E28" s="180">
        <f>SUM(K5:M5)</f>
        <v>18260</v>
      </c>
      <c r="H28" s="54"/>
      <c r="I28" s="54"/>
      <c r="J28" s="54"/>
      <c r="N28" s="59"/>
      <c r="O28" s="60"/>
    </row>
    <row r="29" spans="1:15" s="61" customFormat="1" ht="23" customHeight="1">
      <c r="A29" s="196" t="s">
        <v>84</v>
      </c>
      <c r="B29" s="180">
        <f>SUM(B6:D6)</f>
        <v>0</v>
      </c>
      <c r="C29" s="180">
        <f>SUM(E6:G6)</f>
        <v>0</v>
      </c>
      <c r="D29" s="180">
        <f>SUM(H6:J6)</f>
        <v>0</v>
      </c>
      <c r="E29" s="180">
        <f>SUM(K6:M6)</f>
        <v>0</v>
      </c>
      <c r="H29" s="54"/>
      <c r="I29" s="54"/>
      <c r="J29" s="54"/>
      <c r="N29" s="59"/>
      <c r="O29" s="60"/>
    </row>
    <row r="30" spans="1:15" s="61" customFormat="1">
      <c r="A30" s="62"/>
      <c r="H30" s="54"/>
      <c r="I30" s="54"/>
      <c r="J30" s="54"/>
      <c r="N30" s="59"/>
      <c r="O30" s="60"/>
    </row>
    <row r="31" spans="1:15" s="61" customFormat="1">
      <c r="A31" s="62"/>
      <c r="H31" s="54"/>
      <c r="I31" s="54"/>
      <c r="J31" s="54"/>
      <c r="N31" s="59"/>
      <c r="O31" s="60"/>
    </row>
    <row r="32" spans="1:15" s="61" customFormat="1">
      <c r="A32" s="62"/>
      <c r="H32" s="54"/>
      <c r="I32" s="54"/>
      <c r="J32" s="54"/>
      <c r="N32" s="59"/>
      <c r="O32" s="60"/>
    </row>
    <row r="33" spans="1:15" s="61" customFormat="1" ht="38" customHeight="1">
      <c r="A33" s="37" t="s">
        <v>418</v>
      </c>
      <c r="H33" s="54"/>
      <c r="I33" s="54"/>
      <c r="J33" s="54"/>
      <c r="N33" s="59"/>
      <c r="O33" s="60"/>
    </row>
    <row r="34" spans="1:15" s="61" customFormat="1" ht="52" customHeight="1">
      <c r="A34" s="208" t="s">
        <v>89</v>
      </c>
      <c r="B34" s="209" t="s">
        <v>381</v>
      </c>
      <c r="C34" s="209" t="s">
        <v>382</v>
      </c>
      <c r="D34" s="209" t="s">
        <v>383</v>
      </c>
      <c r="E34" s="209" t="s">
        <v>394</v>
      </c>
      <c r="F34" s="209" t="s">
        <v>384</v>
      </c>
      <c r="G34" s="209" t="s">
        <v>385</v>
      </c>
      <c r="H34" s="209" t="s">
        <v>386</v>
      </c>
      <c r="I34" s="209" t="s">
        <v>387</v>
      </c>
      <c r="J34" s="209" t="s">
        <v>388</v>
      </c>
      <c r="K34" s="209" t="s">
        <v>389</v>
      </c>
      <c r="L34" s="209" t="s">
        <v>12</v>
      </c>
      <c r="M34" s="209" t="s">
        <v>13</v>
      </c>
      <c r="N34" s="209" t="s">
        <v>82</v>
      </c>
      <c r="O34" s="60"/>
    </row>
    <row r="35" spans="1:15" s="61" customFormat="1" ht="19" customHeight="1">
      <c r="A35" s="212" t="s">
        <v>419</v>
      </c>
      <c r="B35" s="210">
        <f>SUM(B36:B89)</f>
        <v>0</v>
      </c>
      <c r="C35" s="210">
        <f t="shared" ref="C35:N35" si="7">SUM(C36:C89)</f>
        <v>541</v>
      </c>
      <c r="D35" s="210">
        <f t="shared" si="7"/>
        <v>150</v>
      </c>
      <c r="E35" s="210">
        <f t="shared" si="7"/>
        <v>0</v>
      </c>
      <c r="F35" s="210">
        <f t="shared" si="7"/>
        <v>1059</v>
      </c>
      <c r="G35" s="210">
        <f t="shared" si="7"/>
        <v>44</v>
      </c>
      <c r="H35" s="210">
        <f t="shared" si="7"/>
        <v>650</v>
      </c>
      <c r="I35" s="210">
        <f t="shared" si="7"/>
        <v>45</v>
      </c>
      <c r="J35" s="210">
        <f t="shared" si="7"/>
        <v>2785</v>
      </c>
      <c r="K35" s="210">
        <f t="shared" si="7"/>
        <v>2468</v>
      </c>
      <c r="L35" s="210">
        <f t="shared" si="7"/>
        <v>905</v>
      </c>
      <c r="M35" s="210">
        <f t="shared" si="7"/>
        <v>2612</v>
      </c>
      <c r="N35" s="210">
        <f t="shared" si="7"/>
        <v>11259</v>
      </c>
      <c r="O35" s="60"/>
    </row>
    <row r="36" spans="1:15" s="61" customFormat="1">
      <c r="A36" s="211" t="str" cm="1">
        <f t="array" ref="A36:A98">L_nature_des_dépenses</f>
        <v>Matières premières</v>
      </c>
      <c r="B36" s="200">
        <f>IFERROR(GETPIVOTDATA("Montant TTC",'TCD Dépenses mensuelles'!$A$2,"Date",B$34,"Nature",$A36),0)</f>
        <v>0</v>
      </c>
      <c r="C36" s="200">
        <f>IFERROR(GETPIVOTDATA("Montant TTC",'TCD Dépenses mensuelles'!$A$2,"Date",C$34,"Nature",$A36),0)</f>
        <v>176</v>
      </c>
      <c r="D36" s="200">
        <f>IFERROR(GETPIVOTDATA("Montant TTC",'TCD Dépenses mensuelles'!$A$2,"Date",D$34,"Nature",$A36),0)</f>
        <v>0</v>
      </c>
      <c r="E36" s="200">
        <f>IFERROR(GETPIVOTDATA("Montant TTC",'TCD Dépenses mensuelles'!$A$2,"Date",E$34,"Nature",$A36),0)</f>
        <v>0</v>
      </c>
      <c r="F36" s="200">
        <f>IFERROR(GETPIVOTDATA("Montant TTC",'TCD Dépenses mensuelles'!$A$2,"Date",F$34,"Nature",$A36),0)</f>
        <v>0</v>
      </c>
      <c r="G36" s="200">
        <f>IFERROR(GETPIVOTDATA("Montant TTC",'TCD Dépenses mensuelles'!$A$2,"Date",G$34,"Nature",$A36),0)</f>
        <v>0</v>
      </c>
      <c r="H36" s="200">
        <f>IFERROR(GETPIVOTDATA("Montant TTC",'TCD Dépenses mensuelles'!$A$2,"Date",H$34,"Nature",$A36),0)</f>
        <v>450</v>
      </c>
      <c r="I36" s="200">
        <f>IFERROR(GETPIVOTDATA("Montant TTC",'TCD Dépenses mensuelles'!$A$2,"Date",I$34,"Nature",$A36),0)</f>
        <v>0</v>
      </c>
      <c r="J36" s="200">
        <f>IFERROR(GETPIVOTDATA("Montant TTC",'TCD Dépenses mensuelles'!$A$2,"Date",J$34,"Nature",$A36),0)</f>
        <v>207</v>
      </c>
      <c r="K36" s="200">
        <f>IFERROR(GETPIVOTDATA("Montant TTC",'TCD Dépenses mensuelles'!$A$2,"Date",K$34,"Nature",$A36),0)</f>
        <v>91</v>
      </c>
      <c r="L36" s="200">
        <f>IFERROR(GETPIVOTDATA("Montant TTC",'TCD Dépenses mensuelles'!$A$2,"Date",L$34,"Nature",$A36),0)</f>
        <v>298</v>
      </c>
      <c r="M36" s="200">
        <f>IFERROR(GETPIVOTDATA("Montant TTC",'TCD Dépenses mensuelles'!$A$2,"Date",M$34,"Nature",$A36),0)</f>
        <v>424</v>
      </c>
      <c r="N36" s="200">
        <f>SUM(B36:M36)</f>
        <v>1646</v>
      </c>
      <c r="O36" s="60"/>
    </row>
    <row r="37" spans="1:15" s="61" customFormat="1">
      <c r="A37" s="211" t="str">
        <v>Fournitures couture</v>
      </c>
      <c r="B37" s="200">
        <f>IFERROR(GETPIVOTDATA("Montant TTC",'TCD Dépenses mensuelles'!$A$2,"Date",B$34,"Nature",$A37),0)</f>
        <v>0</v>
      </c>
      <c r="C37" s="200">
        <f>IFERROR(GETPIVOTDATA("Montant TTC",'TCD Dépenses mensuelles'!$A$2,"Date",C$34,"Nature",$A37),0)</f>
        <v>162</v>
      </c>
      <c r="D37" s="200">
        <f>IFERROR(GETPIVOTDATA("Montant TTC",'TCD Dépenses mensuelles'!$A$2,"Date",D$34,"Nature",$A37),0)</f>
        <v>150</v>
      </c>
      <c r="E37" s="200">
        <f>IFERROR(GETPIVOTDATA("Montant TTC",'TCD Dépenses mensuelles'!$A$2,"Date",E$34,"Nature",$A37),0)</f>
        <v>0</v>
      </c>
      <c r="F37" s="200">
        <f>IFERROR(GETPIVOTDATA("Montant TTC",'TCD Dépenses mensuelles'!$A$2,"Date",F$34,"Nature",$A37),0)</f>
        <v>0</v>
      </c>
      <c r="G37" s="200">
        <f>IFERROR(GETPIVOTDATA("Montant TTC",'TCD Dépenses mensuelles'!$A$2,"Date",G$34,"Nature",$A37),0)</f>
        <v>0</v>
      </c>
      <c r="H37" s="200">
        <f>IFERROR(GETPIVOTDATA("Montant TTC",'TCD Dépenses mensuelles'!$A$2,"Date",H$34,"Nature",$A37),0)</f>
        <v>200</v>
      </c>
      <c r="I37" s="200">
        <f>IFERROR(GETPIVOTDATA("Montant TTC",'TCD Dépenses mensuelles'!$A$2,"Date",I$34,"Nature",$A37),0)</f>
        <v>45</v>
      </c>
      <c r="J37" s="200">
        <f>IFERROR(GETPIVOTDATA("Montant TTC",'TCD Dépenses mensuelles'!$A$2,"Date",J$34,"Nature",$A37),0)</f>
        <v>676</v>
      </c>
      <c r="K37" s="200">
        <f>IFERROR(GETPIVOTDATA("Montant TTC",'TCD Dépenses mensuelles'!$A$2,"Date",K$34,"Nature",$A37),0)</f>
        <v>919</v>
      </c>
      <c r="L37" s="200">
        <f>IFERROR(GETPIVOTDATA("Montant TTC",'TCD Dépenses mensuelles'!$A$2,"Date",L$34,"Nature",$A37),0)</f>
        <v>28</v>
      </c>
      <c r="M37" s="200">
        <f>IFERROR(GETPIVOTDATA("Montant TTC",'TCD Dépenses mensuelles'!$A$2,"Date",M$34,"Nature",$A37),0)</f>
        <v>829</v>
      </c>
      <c r="N37" s="200">
        <f t="shared" ref="N37:N58" si="8">SUM(B37:M37)</f>
        <v>3009</v>
      </c>
      <c r="O37" s="60"/>
    </row>
    <row r="38" spans="1:15" s="61" customFormat="1">
      <c r="A38" s="211" t="str">
        <v>Sous-traitance</v>
      </c>
      <c r="B38" s="200">
        <f>IFERROR(GETPIVOTDATA("Montant TTC",'TCD Dépenses mensuelles'!$A$2,"Date",B$34,"Nature",$A38),0)</f>
        <v>0</v>
      </c>
      <c r="C38" s="200">
        <f>IFERROR(GETPIVOTDATA("Montant TTC",'TCD Dépenses mensuelles'!$A$2,"Date",C$34,"Nature",$A38),0)</f>
        <v>0</v>
      </c>
      <c r="D38" s="200">
        <f>IFERROR(GETPIVOTDATA("Montant TTC",'TCD Dépenses mensuelles'!$A$2,"Date",D$34,"Nature",$A38),0)</f>
        <v>0</v>
      </c>
      <c r="E38" s="200">
        <f>IFERROR(GETPIVOTDATA("Montant TTC",'TCD Dépenses mensuelles'!$A$2,"Date",E$34,"Nature",$A38),0)</f>
        <v>0</v>
      </c>
      <c r="F38" s="200">
        <f>IFERROR(GETPIVOTDATA("Montant TTC",'TCD Dépenses mensuelles'!$A$2,"Date",F$34,"Nature",$A38),0)</f>
        <v>0</v>
      </c>
      <c r="G38" s="200">
        <f>IFERROR(GETPIVOTDATA("Montant TTC",'TCD Dépenses mensuelles'!$A$2,"Date",G$34,"Nature",$A38),0)</f>
        <v>0</v>
      </c>
      <c r="H38" s="200">
        <f>IFERROR(GETPIVOTDATA("Montant TTC",'TCD Dépenses mensuelles'!$A$2,"Date",H$34,"Nature",$A38),0)</f>
        <v>0</v>
      </c>
      <c r="I38" s="200">
        <f>IFERROR(GETPIVOTDATA("Montant TTC",'TCD Dépenses mensuelles'!$A$2,"Date",I$34,"Nature",$A38),0)</f>
        <v>0</v>
      </c>
      <c r="J38" s="200">
        <f>IFERROR(GETPIVOTDATA("Montant TTC",'TCD Dépenses mensuelles'!$A$2,"Date",J$34,"Nature",$A38),0)</f>
        <v>0</v>
      </c>
      <c r="K38" s="200">
        <f>IFERROR(GETPIVOTDATA("Montant TTC",'TCD Dépenses mensuelles'!$A$2,"Date",K$34,"Nature",$A38),0)</f>
        <v>0</v>
      </c>
      <c r="L38" s="200">
        <f>IFERROR(GETPIVOTDATA("Montant TTC",'TCD Dépenses mensuelles'!$A$2,"Date",L$34,"Nature",$A38),0)</f>
        <v>0</v>
      </c>
      <c r="M38" s="200">
        <f>IFERROR(GETPIVOTDATA("Montant TTC",'TCD Dépenses mensuelles'!$A$2,"Date",M$34,"Nature",$A38),0)</f>
        <v>0</v>
      </c>
      <c r="N38" s="200">
        <f t="shared" si="8"/>
        <v>0</v>
      </c>
      <c r="O38" s="60"/>
    </row>
    <row r="39" spans="1:15" s="61" customFormat="1">
      <c r="A39" s="211" t="str">
        <v>Energie : eau, électricité, chauffage</v>
      </c>
      <c r="B39" s="200">
        <f>IFERROR(GETPIVOTDATA("Montant TTC",'TCD Dépenses mensuelles'!$A$2,"Date",B$34,"Nature",$A39),0)</f>
        <v>0</v>
      </c>
      <c r="C39" s="200">
        <f>IFERROR(GETPIVOTDATA("Montant TTC",'TCD Dépenses mensuelles'!$A$2,"Date",C$34,"Nature",$A39),0)</f>
        <v>0</v>
      </c>
      <c r="D39" s="200">
        <f>IFERROR(GETPIVOTDATA("Montant TTC",'TCD Dépenses mensuelles'!$A$2,"Date",D$34,"Nature",$A39),0)</f>
        <v>0</v>
      </c>
      <c r="E39" s="200">
        <f>IFERROR(GETPIVOTDATA("Montant TTC",'TCD Dépenses mensuelles'!$A$2,"Date",E$34,"Nature",$A39),0)</f>
        <v>0</v>
      </c>
      <c r="F39" s="200">
        <f>IFERROR(GETPIVOTDATA("Montant TTC",'TCD Dépenses mensuelles'!$A$2,"Date",F$34,"Nature",$A39),0)</f>
        <v>0</v>
      </c>
      <c r="G39" s="200">
        <f>IFERROR(GETPIVOTDATA("Montant TTC",'TCD Dépenses mensuelles'!$A$2,"Date",G$34,"Nature",$A39),0)</f>
        <v>0</v>
      </c>
      <c r="H39" s="200">
        <f>IFERROR(GETPIVOTDATA("Montant TTC",'TCD Dépenses mensuelles'!$A$2,"Date",H$34,"Nature",$A39),0)</f>
        <v>0</v>
      </c>
      <c r="I39" s="200">
        <f>IFERROR(GETPIVOTDATA("Montant TTC",'TCD Dépenses mensuelles'!$A$2,"Date",I$34,"Nature",$A39),0)</f>
        <v>0</v>
      </c>
      <c r="J39" s="200">
        <f>IFERROR(GETPIVOTDATA("Montant TTC",'TCD Dépenses mensuelles'!$A$2,"Date",J$34,"Nature",$A39),0)</f>
        <v>104</v>
      </c>
      <c r="K39" s="200">
        <f>IFERROR(GETPIVOTDATA("Montant TTC",'TCD Dépenses mensuelles'!$A$2,"Date",K$34,"Nature",$A39),0)</f>
        <v>954</v>
      </c>
      <c r="L39" s="200">
        <f>IFERROR(GETPIVOTDATA("Montant TTC",'TCD Dépenses mensuelles'!$A$2,"Date",L$34,"Nature",$A39),0)</f>
        <v>0</v>
      </c>
      <c r="M39" s="200">
        <f>IFERROR(GETPIVOTDATA("Montant TTC",'TCD Dépenses mensuelles'!$A$2,"Date",M$34,"Nature",$A39),0)</f>
        <v>760</v>
      </c>
      <c r="N39" s="200">
        <f t="shared" si="8"/>
        <v>1818</v>
      </c>
      <c r="O39" s="60"/>
    </row>
    <row r="40" spans="1:15" s="61" customFormat="1">
      <c r="A40" s="211" t="str">
        <v>Mobilier d'expo</v>
      </c>
      <c r="B40" s="200">
        <f>IFERROR(GETPIVOTDATA("Montant TTC",'TCD Dépenses mensuelles'!$A$2,"Date",B$34,"Nature",$A40),0)</f>
        <v>0</v>
      </c>
      <c r="C40" s="200">
        <f>IFERROR(GETPIVOTDATA("Montant TTC",'TCD Dépenses mensuelles'!$A$2,"Date",C$34,"Nature",$A40),0)</f>
        <v>0</v>
      </c>
      <c r="D40" s="200">
        <f>IFERROR(GETPIVOTDATA("Montant TTC",'TCD Dépenses mensuelles'!$A$2,"Date",D$34,"Nature",$A40),0)</f>
        <v>0</v>
      </c>
      <c r="E40" s="200">
        <f>IFERROR(GETPIVOTDATA("Montant TTC",'TCD Dépenses mensuelles'!$A$2,"Date",E$34,"Nature",$A40),0)</f>
        <v>0</v>
      </c>
      <c r="F40" s="200">
        <f>IFERROR(GETPIVOTDATA("Montant TTC",'TCD Dépenses mensuelles'!$A$2,"Date",F$34,"Nature",$A40),0)</f>
        <v>79</v>
      </c>
      <c r="G40" s="200">
        <f>IFERROR(GETPIVOTDATA("Montant TTC",'TCD Dépenses mensuelles'!$A$2,"Date",G$34,"Nature",$A40),0)</f>
        <v>0</v>
      </c>
      <c r="H40" s="200">
        <f>IFERROR(GETPIVOTDATA("Montant TTC",'TCD Dépenses mensuelles'!$A$2,"Date",H$34,"Nature",$A40),0)</f>
        <v>0</v>
      </c>
      <c r="I40" s="200">
        <f>IFERROR(GETPIVOTDATA("Montant TTC",'TCD Dépenses mensuelles'!$A$2,"Date",I$34,"Nature",$A40),0)</f>
        <v>0</v>
      </c>
      <c r="J40" s="200">
        <f>IFERROR(GETPIVOTDATA("Montant TTC",'TCD Dépenses mensuelles'!$A$2,"Date",J$34,"Nature",$A40),0)</f>
        <v>92</v>
      </c>
      <c r="K40" s="200">
        <f>IFERROR(GETPIVOTDATA("Montant TTC",'TCD Dépenses mensuelles'!$A$2,"Date",K$34,"Nature",$A40),0)</f>
        <v>119</v>
      </c>
      <c r="L40" s="200">
        <f>IFERROR(GETPIVOTDATA("Montant TTC",'TCD Dépenses mensuelles'!$A$2,"Date",L$34,"Nature",$A40),0)</f>
        <v>0</v>
      </c>
      <c r="M40" s="200">
        <f>IFERROR(GETPIVOTDATA("Montant TTC",'TCD Dépenses mensuelles'!$A$2,"Date",M$34,"Nature",$A40),0)</f>
        <v>296</v>
      </c>
      <c r="N40" s="200">
        <f t="shared" si="8"/>
        <v>586</v>
      </c>
      <c r="O40" s="60"/>
    </row>
    <row r="41" spans="1:15" s="61" customFormat="1">
      <c r="A41" s="211" t="str">
        <v>Fournitures, petit outillage</v>
      </c>
      <c r="B41" s="200">
        <f>IFERROR(GETPIVOTDATA("Montant TTC",'TCD Dépenses mensuelles'!$A$2,"Date",B$34,"Nature",$A41),0)</f>
        <v>0</v>
      </c>
      <c r="C41" s="200">
        <f>IFERROR(GETPIVOTDATA("Montant TTC",'TCD Dépenses mensuelles'!$A$2,"Date",C$34,"Nature",$A41),0)</f>
        <v>0</v>
      </c>
      <c r="D41" s="200">
        <f>IFERROR(GETPIVOTDATA("Montant TTC",'TCD Dépenses mensuelles'!$A$2,"Date",D$34,"Nature",$A41),0)</f>
        <v>0</v>
      </c>
      <c r="E41" s="200">
        <f>IFERROR(GETPIVOTDATA("Montant TTC",'TCD Dépenses mensuelles'!$A$2,"Date",E$34,"Nature",$A41),0)</f>
        <v>0</v>
      </c>
      <c r="F41" s="200">
        <f>IFERROR(GETPIVOTDATA("Montant TTC",'TCD Dépenses mensuelles'!$A$2,"Date",F$34,"Nature",$A41),0)</f>
        <v>0</v>
      </c>
      <c r="G41" s="200">
        <f>IFERROR(GETPIVOTDATA("Montant TTC",'TCD Dépenses mensuelles'!$A$2,"Date",G$34,"Nature",$A41),0)</f>
        <v>0</v>
      </c>
      <c r="H41" s="200">
        <f>IFERROR(GETPIVOTDATA("Montant TTC",'TCD Dépenses mensuelles'!$A$2,"Date",H$34,"Nature",$A41),0)</f>
        <v>0</v>
      </c>
      <c r="I41" s="200">
        <f>IFERROR(GETPIVOTDATA("Montant TTC",'TCD Dépenses mensuelles'!$A$2,"Date",I$34,"Nature",$A41),0)</f>
        <v>0</v>
      </c>
      <c r="J41" s="200">
        <f>IFERROR(GETPIVOTDATA("Montant TTC",'TCD Dépenses mensuelles'!$A$2,"Date",J$34,"Nature",$A41),0)</f>
        <v>0</v>
      </c>
      <c r="K41" s="200">
        <f>IFERROR(GETPIVOTDATA("Montant TTC",'TCD Dépenses mensuelles'!$A$2,"Date",K$34,"Nature",$A41),0)</f>
        <v>0</v>
      </c>
      <c r="L41" s="200">
        <f>IFERROR(GETPIVOTDATA("Montant TTC",'TCD Dépenses mensuelles'!$A$2,"Date",L$34,"Nature",$A41),0)</f>
        <v>0</v>
      </c>
      <c r="M41" s="200">
        <f>IFERROR(GETPIVOTDATA("Montant TTC",'TCD Dépenses mensuelles'!$A$2,"Date",M$34,"Nature",$A41),0)</f>
        <v>0</v>
      </c>
      <c r="N41" s="200">
        <f t="shared" si="8"/>
        <v>0</v>
      </c>
      <c r="O41" s="60"/>
    </row>
    <row r="42" spans="1:15" s="61" customFormat="1">
      <c r="A42" s="211" t="str">
        <v>Fournitures administratives (bureau)</v>
      </c>
      <c r="B42" s="200">
        <f>IFERROR(GETPIVOTDATA("Montant TTC",'TCD Dépenses mensuelles'!$A$2,"Date",B$34,"Nature",$A42),0)</f>
        <v>0</v>
      </c>
      <c r="C42" s="200">
        <f>IFERROR(GETPIVOTDATA("Montant TTC",'TCD Dépenses mensuelles'!$A$2,"Date",C$34,"Nature",$A42),0)</f>
        <v>0</v>
      </c>
      <c r="D42" s="200">
        <f>IFERROR(GETPIVOTDATA("Montant TTC",'TCD Dépenses mensuelles'!$A$2,"Date",D$34,"Nature",$A42),0)</f>
        <v>0</v>
      </c>
      <c r="E42" s="200">
        <f>IFERROR(GETPIVOTDATA("Montant TTC",'TCD Dépenses mensuelles'!$A$2,"Date",E$34,"Nature",$A42),0)</f>
        <v>0</v>
      </c>
      <c r="F42" s="200">
        <f>IFERROR(GETPIVOTDATA("Montant TTC",'TCD Dépenses mensuelles'!$A$2,"Date",F$34,"Nature",$A42),0)</f>
        <v>0</v>
      </c>
      <c r="G42" s="200">
        <f>IFERROR(GETPIVOTDATA("Montant TTC",'TCD Dépenses mensuelles'!$A$2,"Date",G$34,"Nature",$A42),0)</f>
        <v>0</v>
      </c>
      <c r="H42" s="200">
        <f>IFERROR(GETPIVOTDATA("Montant TTC",'TCD Dépenses mensuelles'!$A$2,"Date",H$34,"Nature",$A42),0)</f>
        <v>0</v>
      </c>
      <c r="I42" s="200">
        <f>IFERROR(GETPIVOTDATA("Montant TTC",'TCD Dépenses mensuelles'!$A$2,"Date",I$34,"Nature",$A42),0)</f>
        <v>0</v>
      </c>
      <c r="J42" s="200">
        <f>IFERROR(GETPIVOTDATA("Montant TTC",'TCD Dépenses mensuelles'!$A$2,"Date",J$34,"Nature",$A42),0)</f>
        <v>0</v>
      </c>
      <c r="K42" s="200">
        <f>IFERROR(GETPIVOTDATA("Montant TTC",'TCD Dépenses mensuelles'!$A$2,"Date",K$34,"Nature",$A42),0)</f>
        <v>0</v>
      </c>
      <c r="L42" s="200">
        <f>IFERROR(GETPIVOTDATA("Montant TTC",'TCD Dépenses mensuelles'!$A$2,"Date",L$34,"Nature",$A42),0)</f>
        <v>0</v>
      </c>
      <c r="M42" s="200">
        <f>IFERROR(GETPIVOTDATA("Montant TTC",'TCD Dépenses mensuelles'!$A$2,"Date",M$34,"Nature",$A42),0)</f>
        <v>0</v>
      </c>
      <c r="N42" s="200">
        <f t="shared" si="8"/>
        <v>0</v>
      </c>
      <c r="O42" s="60"/>
    </row>
    <row r="43" spans="1:15" s="61" customFormat="1">
      <c r="A43" s="211" t="str">
        <v>Emballage et conditionnement (cartons, étiquettes…)</v>
      </c>
      <c r="B43" s="200">
        <f>IFERROR(GETPIVOTDATA("Montant TTC",'TCD Dépenses mensuelles'!$A$2,"Date",B$34,"Nature",$A43),0)</f>
        <v>0</v>
      </c>
      <c r="C43" s="200">
        <f>IFERROR(GETPIVOTDATA("Montant TTC",'TCD Dépenses mensuelles'!$A$2,"Date",C$34,"Nature",$A43),0)</f>
        <v>0</v>
      </c>
      <c r="D43" s="200">
        <f>IFERROR(GETPIVOTDATA("Montant TTC",'TCD Dépenses mensuelles'!$A$2,"Date",D$34,"Nature",$A43),0)</f>
        <v>0</v>
      </c>
      <c r="E43" s="200">
        <f>IFERROR(GETPIVOTDATA("Montant TTC",'TCD Dépenses mensuelles'!$A$2,"Date",E$34,"Nature",$A43),0)</f>
        <v>0</v>
      </c>
      <c r="F43" s="200">
        <f>IFERROR(GETPIVOTDATA("Montant TTC",'TCD Dépenses mensuelles'!$A$2,"Date",F$34,"Nature",$A43),0)</f>
        <v>0</v>
      </c>
      <c r="G43" s="200">
        <f>IFERROR(GETPIVOTDATA("Montant TTC",'TCD Dépenses mensuelles'!$A$2,"Date",G$34,"Nature",$A43),0)</f>
        <v>0</v>
      </c>
      <c r="H43" s="200">
        <f>IFERROR(GETPIVOTDATA("Montant TTC",'TCD Dépenses mensuelles'!$A$2,"Date",H$34,"Nature",$A43),0)</f>
        <v>0</v>
      </c>
      <c r="I43" s="200">
        <f>IFERROR(GETPIVOTDATA("Montant TTC",'TCD Dépenses mensuelles'!$A$2,"Date",I$34,"Nature",$A43),0)</f>
        <v>0</v>
      </c>
      <c r="J43" s="200">
        <f>IFERROR(GETPIVOTDATA("Montant TTC",'TCD Dépenses mensuelles'!$A$2,"Date",J$34,"Nature",$A43),0)</f>
        <v>0</v>
      </c>
      <c r="K43" s="200">
        <f>IFERROR(GETPIVOTDATA("Montant TTC",'TCD Dépenses mensuelles'!$A$2,"Date",K$34,"Nature",$A43),0)</f>
        <v>0</v>
      </c>
      <c r="L43" s="200">
        <f>IFERROR(GETPIVOTDATA("Montant TTC",'TCD Dépenses mensuelles'!$A$2,"Date",L$34,"Nature",$A43),0)</f>
        <v>0</v>
      </c>
      <c r="M43" s="200">
        <f>IFERROR(GETPIVOTDATA("Montant TTC",'TCD Dépenses mensuelles'!$A$2,"Date",M$34,"Nature",$A43),0)</f>
        <v>0</v>
      </c>
      <c r="N43" s="200">
        <f t="shared" si="8"/>
        <v>0</v>
      </c>
      <c r="O43" s="60"/>
    </row>
    <row r="44" spans="1:15" s="61" customFormat="1">
      <c r="A44" s="211" t="str">
        <v xml:space="preserve">Loyers et charges locatives </v>
      </c>
      <c r="B44" s="200">
        <f>IFERROR(GETPIVOTDATA("Montant TTC",'TCD Dépenses mensuelles'!$A$2,"Date",B$34,"Nature",$A44),0)</f>
        <v>0</v>
      </c>
      <c r="C44" s="200">
        <f>IFERROR(GETPIVOTDATA("Montant TTC",'TCD Dépenses mensuelles'!$A$2,"Date",C$34,"Nature",$A44),0)</f>
        <v>55</v>
      </c>
      <c r="D44" s="200">
        <f>IFERROR(GETPIVOTDATA("Montant TTC",'TCD Dépenses mensuelles'!$A$2,"Date",D$34,"Nature",$A44),0)</f>
        <v>0</v>
      </c>
      <c r="E44" s="200">
        <f>IFERROR(GETPIVOTDATA("Montant TTC",'TCD Dépenses mensuelles'!$A$2,"Date",E$34,"Nature",$A44),0)</f>
        <v>0</v>
      </c>
      <c r="F44" s="200">
        <f>IFERROR(GETPIVOTDATA("Montant TTC",'TCD Dépenses mensuelles'!$A$2,"Date",F$34,"Nature",$A44),0)</f>
        <v>114</v>
      </c>
      <c r="G44" s="200">
        <f>IFERROR(GETPIVOTDATA("Montant TTC",'TCD Dépenses mensuelles'!$A$2,"Date",G$34,"Nature",$A44),0)</f>
        <v>0</v>
      </c>
      <c r="H44" s="200">
        <f>IFERROR(GETPIVOTDATA("Montant TTC",'TCD Dépenses mensuelles'!$A$2,"Date",H$34,"Nature",$A44),0)</f>
        <v>0</v>
      </c>
      <c r="I44" s="200">
        <f>IFERROR(GETPIVOTDATA("Montant TTC",'TCD Dépenses mensuelles'!$A$2,"Date",I$34,"Nature",$A44),0)</f>
        <v>0</v>
      </c>
      <c r="J44" s="200">
        <f>IFERROR(GETPIVOTDATA("Montant TTC",'TCD Dépenses mensuelles'!$A$2,"Date",J$34,"Nature",$A44),0)</f>
        <v>564</v>
      </c>
      <c r="K44" s="200">
        <f>IFERROR(GETPIVOTDATA("Montant TTC",'TCD Dépenses mensuelles'!$A$2,"Date",K$34,"Nature",$A44),0)</f>
        <v>196</v>
      </c>
      <c r="L44" s="200">
        <f>IFERROR(GETPIVOTDATA("Montant TTC",'TCD Dépenses mensuelles'!$A$2,"Date",L$34,"Nature",$A44),0)</f>
        <v>470</v>
      </c>
      <c r="M44" s="200">
        <f>IFERROR(GETPIVOTDATA("Montant TTC",'TCD Dépenses mensuelles'!$A$2,"Date",M$34,"Nature",$A44),0)</f>
        <v>129</v>
      </c>
      <c r="N44" s="200">
        <f t="shared" si="8"/>
        <v>1528</v>
      </c>
      <c r="O44" s="60"/>
    </row>
    <row r="45" spans="1:15" s="61" customFormat="1">
      <c r="A45" s="211" t="str">
        <v>Assurances</v>
      </c>
      <c r="B45" s="200">
        <f>IFERROR(GETPIVOTDATA("Montant TTC",'TCD Dépenses mensuelles'!$A$2,"Date",B$34,"Nature",$A45),0)</f>
        <v>0</v>
      </c>
      <c r="C45" s="200">
        <f>IFERROR(GETPIVOTDATA("Montant TTC",'TCD Dépenses mensuelles'!$A$2,"Date",C$34,"Nature",$A45),0)</f>
        <v>0</v>
      </c>
      <c r="D45" s="200">
        <f>IFERROR(GETPIVOTDATA("Montant TTC",'TCD Dépenses mensuelles'!$A$2,"Date",D$34,"Nature",$A45),0)</f>
        <v>0</v>
      </c>
      <c r="E45" s="200">
        <f>IFERROR(GETPIVOTDATA("Montant TTC",'TCD Dépenses mensuelles'!$A$2,"Date",E$34,"Nature",$A45),0)</f>
        <v>0</v>
      </c>
      <c r="F45" s="200">
        <f>IFERROR(GETPIVOTDATA("Montant TTC",'TCD Dépenses mensuelles'!$A$2,"Date",F$34,"Nature",$A45),0)</f>
        <v>866</v>
      </c>
      <c r="G45" s="200">
        <f>IFERROR(GETPIVOTDATA("Montant TTC",'TCD Dépenses mensuelles'!$A$2,"Date",G$34,"Nature",$A45),0)</f>
        <v>0</v>
      </c>
      <c r="H45" s="200">
        <f>IFERROR(GETPIVOTDATA("Montant TTC",'TCD Dépenses mensuelles'!$A$2,"Date",H$34,"Nature",$A45),0)</f>
        <v>0</v>
      </c>
      <c r="I45" s="200">
        <f>IFERROR(GETPIVOTDATA("Montant TTC",'TCD Dépenses mensuelles'!$A$2,"Date",I$34,"Nature",$A45),0)</f>
        <v>0</v>
      </c>
      <c r="J45" s="200">
        <f>IFERROR(GETPIVOTDATA("Montant TTC",'TCD Dépenses mensuelles'!$A$2,"Date",J$34,"Nature",$A45),0)</f>
        <v>238</v>
      </c>
      <c r="K45" s="200">
        <f>IFERROR(GETPIVOTDATA("Montant TTC",'TCD Dépenses mensuelles'!$A$2,"Date",K$34,"Nature",$A45),0)</f>
        <v>0</v>
      </c>
      <c r="L45" s="200">
        <f>IFERROR(GETPIVOTDATA("Montant TTC",'TCD Dépenses mensuelles'!$A$2,"Date",L$34,"Nature",$A45),0)</f>
        <v>109</v>
      </c>
      <c r="M45" s="200">
        <f>IFERROR(GETPIVOTDATA("Montant TTC",'TCD Dépenses mensuelles'!$A$2,"Date",M$34,"Nature",$A45),0)</f>
        <v>174</v>
      </c>
      <c r="N45" s="200">
        <f t="shared" si="8"/>
        <v>1387</v>
      </c>
      <c r="O45" s="60"/>
    </row>
    <row r="46" spans="1:15" s="61" customFormat="1">
      <c r="A46" s="211" t="str">
        <v>Entretien (locaux, matériels)</v>
      </c>
      <c r="B46" s="200">
        <f>IFERROR(GETPIVOTDATA("Montant TTC",'TCD Dépenses mensuelles'!$A$2,"Date",B$34,"Nature",$A46),0)</f>
        <v>0</v>
      </c>
      <c r="C46" s="200">
        <f>IFERROR(GETPIVOTDATA("Montant TTC",'TCD Dépenses mensuelles'!$A$2,"Date",C$34,"Nature",$A46),0)</f>
        <v>0</v>
      </c>
      <c r="D46" s="200">
        <f>IFERROR(GETPIVOTDATA("Montant TTC",'TCD Dépenses mensuelles'!$A$2,"Date",D$34,"Nature",$A46),0)</f>
        <v>0</v>
      </c>
      <c r="E46" s="200">
        <f>IFERROR(GETPIVOTDATA("Montant TTC",'TCD Dépenses mensuelles'!$A$2,"Date",E$34,"Nature",$A46),0)</f>
        <v>0</v>
      </c>
      <c r="F46" s="200">
        <f>IFERROR(GETPIVOTDATA("Montant TTC",'TCD Dépenses mensuelles'!$A$2,"Date",F$34,"Nature",$A46),0)</f>
        <v>0</v>
      </c>
      <c r="G46" s="200">
        <f>IFERROR(GETPIVOTDATA("Montant TTC",'TCD Dépenses mensuelles'!$A$2,"Date",G$34,"Nature",$A46),0)</f>
        <v>0</v>
      </c>
      <c r="H46" s="200">
        <f>IFERROR(GETPIVOTDATA("Montant TTC",'TCD Dépenses mensuelles'!$A$2,"Date",H$34,"Nature",$A46),0)</f>
        <v>0</v>
      </c>
      <c r="I46" s="200">
        <f>IFERROR(GETPIVOTDATA("Montant TTC",'TCD Dépenses mensuelles'!$A$2,"Date",I$34,"Nature",$A46),0)</f>
        <v>0</v>
      </c>
      <c r="J46" s="200">
        <f>IFERROR(GETPIVOTDATA("Montant TTC",'TCD Dépenses mensuelles'!$A$2,"Date",J$34,"Nature",$A46),0)</f>
        <v>0</v>
      </c>
      <c r="K46" s="200">
        <f>IFERROR(GETPIVOTDATA("Montant TTC",'TCD Dépenses mensuelles'!$A$2,"Date",K$34,"Nature",$A46),0)</f>
        <v>0</v>
      </c>
      <c r="L46" s="200">
        <f>IFERROR(GETPIVOTDATA("Montant TTC",'TCD Dépenses mensuelles'!$A$2,"Date",L$34,"Nature",$A46),0)</f>
        <v>0</v>
      </c>
      <c r="M46" s="200">
        <f>IFERROR(GETPIVOTDATA("Montant TTC",'TCD Dépenses mensuelles'!$A$2,"Date",M$34,"Nature",$A46),0)</f>
        <v>0</v>
      </c>
      <c r="N46" s="200">
        <f t="shared" si="8"/>
        <v>0</v>
      </c>
      <c r="O46" s="60"/>
    </row>
    <row r="47" spans="1:15" s="61" customFormat="1">
      <c r="A47" s="211" t="str">
        <v>Frais de site Internet</v>
      </c>
      <c r="B47" s="200">
        <f>IFERROR(GETPIVOTDATA("Montant TTC",'TCD Dépenses mensuelles'!$A$2,"Date",B$34,"Nature",$A47),0)</f>
        <v>0</v>
      </c>
      <c r="C47" s="200">
        <f>IFERROR(GETPIVOTDATA("Montant TTC",'TCD Dépenses mensuelles'!$A$2,"Date",C$34,"Nature",$A47),0)</f>
        <v>0</v>
      </c>
      <c r="D47" s="200">
        <f>IFERROR(GETPIVOTDATA("Montant TTC",'TCD Dépenses mensuelles'!$A$2,"Date",D$34,"Nature",$A47),0)</f>
        <v>0</v>
      </c>
      <c r="E47" s="200">
        <f>IFERROR(GETPIVOTDATA("Montant TTC",'TCD Dépenses mensuelles'!$A$2,"Date",E$34,"Nature",$A47),0)</f>
        <v>0</v>
      </c>
      <c r="F47" s="200">
        <f>IFERROR(GETPIVOTDATA("Montant TTC",'TCD Dépenses mensuelles'!$A$2,"Date",F$34,"Nature",$A47),0)</f>
        <v>0</v>
      </c>
      <c r="G47" s="200">
        <f>IFERROR(GETPIVOTDATA("Montant TTC",'TCD Dépenses mensuelles'!$A$2,"Date",G$34,"Nature",$A47),0)</f>
        <v>0</v>
      </c>
      <c r="H47" s="200">
        <f>IFERROR(GETPIVOTDATA("Montant TTC",'TCD Dépenses mensuelles'!$A$2,"Date",H$34,"Nature",$A47),0)</f>
        <v>0</v>
      </c>
      <c r="I47" s="200">
        <f>IFERROR(GETPIVOTDATA("Montant TTC",'TCD Dépenses mensuelles'!$A$2,"Date",I$34,"Nature",$A47),0)</f>
        <v>0</v>
      </c>
      <c r="J47" s="200">
        <f>IFERROR(GETPIVOTDATA("Montant TTC",'TCD Dépenses mensuelles'!$A$2,"Date",J$34,"Nature",$A47),0)</f>
        <v>0</v>
      </c>
      <c r="K47" s="200">
        <f>IFERROR(GETPIVOTDATA("Montant TTC",'TCD Dépenses mensuelles'!$A$2,"Date",K$34,"Nature",$A47),0)</f>
        <v>0</v>
      </c>
      <c r="L47" s="200">
        <f>IFERROR(GETPIVOTDATA("Montant TTC",'TCD Dépenses mensuelles'!$A$2,"Date",L$34,"Nature",$A47),0)</f>
        <v>0</v>
      </c>
      <c r="M47" s="200">
        <f>IFERROR(GETPIVOTDATA("Montant TTC",'TCD Dépenses mensuelles'!$A$2,"Date",M$34,"Nature",$A47),0)</f>
        <v>0</v>
      </c>
      <c r="N47" s="200">
        <f t="shared" si="8"/>
        <v>0</v>
      </c>
      <c r="O47" s="60"/>
    </row>
    <row r="48" spans="1:15" s="61" customFormat="1">
      <c r="A48" s="211" t="str">
        <v>Frais postaux, téléphone, Internet</v>
      </c>
      <c r="B48" s="200">
        <f>IFERROR(GETPIVOTDATA("Montant TTC",'TCD Dépenses mensuelles'!$A$2,"Date",B$34,"Nature",$A48),0)</f>
        <v>0</v>
      </c>
      <c r="C48" s="200">
        <f>IFERROR(GETPIVOTDATA("Montant TTC",'TCD Dépenses mensuelles'!$A$2,"Date",C$34,"Nature",$A48),0)</f>
        <v>0</v>
      </c>
      <c r="D48" s="200">
        <f>IFERROR(GETPIVOTDATA("Montant TTC",'TCD Dépenses mensuelles'!$A$2,"Date",D$34,"Nature",$A48),0)</f>
        <v>0</v>
      </c>
      <c r="E48" s="200">
        <f>IFERROR(GETPIVOTDATA("Montant TTC",'TCD Dépenses mensuelles'!$A$2,"Date",E$34,"Nature",$A48),0)</f>
        <v>0</v>
      </c>
      <c r="F48" s="200">
        <f>IFERROR(GETPIVOTDATA("Montant TTC",'TCD Dépenses mensuelles'!$A$2,"Date",F$34,"Nature",$A48),0)</f>
        <v>0</v>
      </c>
      <c r="G48" s="200">
        <f>IFERROR(GETPIVOTDATA("Montant TTC",'TCD Dépenses mensuelles'!$A$2,"Date",G$34,"Nature",$A48),0)</f>
        <v>0</v>
      </c>
      <c r="H48" s="200">
        <f>IFERROR(GETPIVOTDATA("Montant TTC",'TCD Dépenses mensuelles'!$A$2,"Date",H$34,"Nature",$A48),0)</f>
        <v>0</v>
      </c>
      <c r="I48" s="200">
        <f>IFERROR(GETPIVOTDATA("Montant TTC",'TCD Dépenses mensuelles'!$A$2,"Date",I$34,"Nature",$A48),0)</f>
        <v>0</v>
      </c>
      <c r="J48" s="200">
        <f>IFERROR(GETPIVOTDATA("Montant TTC",'TCD Dépenses mensuelles'!$A$2,"Date",J$34,"Nature",$A48),0)</f>
        <v>0</v>
      </c>
      <c r="K48" s="200">
        <f>IFERROR(GETPIVOTDATA("Montant TTC",'TCD Dépenses mensuelles'!$A$2,"Date",K$34,"Nature",$A48),0)</f>
        <v>0</v>
      </c>
      <c r="L48" s="200">
        <f>IFERROR(GETPIVOTDATA("Montant TTC",'TCD Dépenses mensuelles'!$A$2,"Date",L$34,"Nature",$A48),0)</f>
        <v>0</v>
      </c>
      <c r="M48" s="200">
        <f>IFERROR(GETPIVOTDATA("Montant TTC",'TCD Dépenses mensuelles'!$A$2,"Date",M$34,"Nature",$A48),0)</f>
        <v>0</v>
      </c>
      <c r="N48" s="200">
        <f t="shared" si="8"/>
        <v>0</v>
      </c>
      <c r="O48" s="60"/>
    </row>
    <row r="49" spans="1:15" s="61" customFormat="1">
      <c r="A49" s="211" t="str">
        <v>Communication</v>
      </c>
      <c r="B49" s="200">
        <f>IFERROR(GETPIVOTDATA("Montant TTC",'TCD Dépenses mensuelles'!$A$2,"Date",B$34,"Nature",$A49),0)</f>
        <v>0</v>
      </c>
      <c r="C49" s="200">
        <f>IFERROR(GETPIVOTDATA("Montant TTC",'TCD Dépenses mensuelles'!$A$2,"Date",C$34,"Nature",$A49),0)</f>
        <v>0</v>
      </c>
      <c r="D49" s="200">
        <f>IFERROR(GETPIVOTDATA("Montant TTC",'TCD Dépenses mensuelles'!$A$2,"Date",D$34,"Nature",$A49),0)</f>
        <v>0</v>
      </c>
      <c r="E49" s="200">
        <f>IFERROR(GETPIVOTDATA("Montant TTC",'TCD Dépenses mensuelles'!$A$2,"Date",E$34,"Nature",$A49),0)</f>
        <v>0</v>
      </c>
      <c r="F49" s="200">
        <f>IFERROR(GETPIVOTDATA("Montant TTC",'TCD Dépenses mensuelles'!$A$2,"Date",F$34,"Nature",$A49),0)</f>
        <v>0</v>
      </c>
      <c r="G49" s="200">
        <f>IFERROR(GETPIVOTDATA("Montant TTC",'TCD Dépenses mensuelles'!$A$2,"Date",G$34,"Nature",$A49),0)</f>
        <v>0</v>
      </c>
      <c r="H49" s="200">
        <f>IFERROR(GETPIVOTDATA("Montant TTC",'TCD Dépenses mensuelles'!$A$2,"Date",H$34,"Nature",$A49),0)</f>
        <v>0</v>
      </c>
      <c r="I49" s="200">
        <f>IFERROR(GETPIVOTDATA("Montant TTC",'TCD Dépenses mensuelles'!$A$2,"Date",I$34,"Nature",$A49),0)</f>
        <v>0</v>
      </c>
      <c r="J49" s="200">
        <f>IFERROR(GETPIVOTDATA("Montant TTC",'TCD Dépenses mensuelles'!$A$2,"Date",J$34,"Nature",$A49),0)</f>
        <v>0</v>
      </c>
      <c r="K49" s="200">
        <f>IFERROR(GETPIVOTDATA("Montant TTC",'TCD Dépenses mensuelles'!$A$2,"Date",K$34,"Nature",$A49),0)</f>
        <v>0</v>
      </c>
      <c r="L49" s="200">
        <f>IFERROR(GETPIVOTDATA("Montant TTC",'TCD Dépenses mensuelles'!$A$2,"Date",L$34,"Nature",$A49),0)</f>
        <v>0</v>
      </c>
      <c r="M49" s="200">
        <f>IFERROR(GETPIVOTDATA("Montant TTC",'TCD Dépenses mensuelles'!$A$2,"Date",M$34,"Nature",$A49),0)</f>
        <v>0</v>
      </c>
      <c r="N49" s="200">
        <f t="shared" si="8"/>
        <v>0</v>
      </c>
      <c r="O49" s="60"/>
    </row>
    <row r="50" spans="1:15" s="61" customFormat="1">
      <c r="A50" s="211" t="str">
        <v>Formation</v>
      </c>
      <c r="B50" s="200">
        <f>IFERROR(GETPIVOTDATA("Montant TTC",'TCD Dépenses mensuelles'!$A$2,"Date",B$34,"Nature",$A50),0)</f>
        <v>0</v>
      </c>
      <c r="C50" s="200">
        <f>IFERROR(GETPIVOTDATA("Montant TTC",'TCD Dépenses mensuelles'!$A$2,"Date",C$34,"Nature",$A50),0)</f>
        <v>50</v>
      </c>
      <c r="D50" s="200">
        <f>IFERROR(GETPIVOTDATA("Montant TTC",'TCD Dépenses mensuelles'!$A$2,"Date",D$34,"Nature",$A50),0)</f>
        <v>0</v>
      </c>
      <c r="E50" s="200">
        <f>IFERROR(GETPIVOTDATA("Montant TTC",'TCD Dépenses mensuelles'!$A$2,"Date",E$34,"Nature",$A50),0)</f>
        <v>0</v>
      </c>
      <c r="F50" s="200">
        <f>IFERROR(GETPIVOTDATA("Montant TTC",'TCD Dépenses mensuelles'!$A$2,"Date",F$34,"Nature",$A50),0)</f>
        <v>0</v>
      </c>
      <c r="G50" s="200">
        <f>IFERROR(GETPIVOTDATA("Montant TTC",'TCD Dépenses mensuelles'!$A$2,"Date",G$34,"Nature",$A50),0)</f>
        <v>13</v>
      </c>
      <c r="H50" s="200">
        <f>IFERROR(GETPIVOTDATA("Montant TTC",'TCD Dépenses mensuelles'!$A$2,"Date",H$34,"Nature",$A50),0)</f>
        <v>0</v>
      </c>
      <c r="I50" s="200">
        <f>IFERROR(GETPIVOTDATA("Montant TTC",'TCD Dépenses mensuelles'!$A$2,"Date",I$34,"Nature",$A50),0)</f>
        <v>0</v>
      </c>
      <c r="J50" s="200">
        <f>IFERROR(GETPIVOTDATA("Montant TTC",'TCD Dépenses mensuelles'!$A$2,"Date",J$34,"Nature",$A50),0)</f>
        <v>526</v>
      </c>
      <c r="K50" s="200">
        <f>IFERROR(GETPIVOTDATA("Montant TTC",'TCD Dépenses mensuelles'!$A$2,"Date",K$34,"Nature",$A50),0)</f>
        <v>163</v>
      </c>
      <c r="L50" s="200">
        <f>IFERROR(GETPIVOTDATA("Montant TTC",'TCD Dépenses mensuelles'!$A$2,"Date",L$34,"Nature",$A50),0)</f>
        <v>0</v>
      </c>
      <c r="M50" s="200">
        <f>IFERROR(GETPIVOTDATA("Montant TTC",'TCD Dépenses mensuelles'!$A$2,"Date",M$34,"Nature",$A50),0)</f>
        <v>0</v>
      </c>
      <c r="N50" s="200">
        <f t="shared" si="8"/>
        <v>752</v>
      </c>
      <c r="O50" s="60"/>
    </row>
    <row r="51" spans="1:15" s="61" customFormat="1">
      <c r="A51" s="211" t="str">
        <v>Déplacements, réception</v>
      </c>
      <c r="B51" s="200">
        <f>IFERROR(GETPIVOTDATA("Montant TTC",'TCD Dépenses mensuelles'!$A$2,"Date",B$34,"Nature",$A51),0)</f>
        <v>0</v>
      </c>
      <c r="C51" s="200">
        <f>IFERROR(GETPIVOTDATA("Montant TTC",'TCD Dépenses mensuelles'!$A$2,"Date",C$34,"Nature",$A51),0)</f>
        <v>0</v>
      </c>
      <c r="D51" s="200">
        <f>IFERROR(GETPIVOTDATA("Montant TTC",'TCD Dépenses mensuelles'!$A$2,"Date",D$34,"Nature",$A51),0)</f>
        <v>0</v>
      </c>
      <c r="E51" s="200">
        <f>IFERROR(GETPIVOTDATA("Montant TTC",'TCD Dépenses mensuelles'!$A$2,"Date",E$34,"Nature",$A51),0)</f>
        <v>0</v>
      </c>
      <c r="F51" s="200">
        <f>IFERROR(GETPIVOTDATA("Montant TTC",'TCD Dépenses mensuelles'!$A$2,"Date",F$34,"Nature",$A51),0)</f>
        <v>0</v>
      </c>
      <c r="G51" s="200">
        <f>IFERROR(GETPIVOTDATA("Montant TTC",'TCD Dépenses mensuelles'!$A$2,"Date",G$34,"Nature",$A51),0)</f>
        <v>0</v>
      </c>
      <c r="H51" s="200">
        <f>IFERROR(GETPIVOTDATA("Montant TTC",'TCD Dépenses mensuelles'!$A$2,"Date",H$34,"Nature",$A51),0)</f>
        <v>0</v>
      </c>
      <c r="I51" s="200">
        <f>IFERROR(GETPIVOTDATA("Montant TTC",'TCD Dépenses mensuelles'!$A$2,"Date",I$34,"Nature",$A51),0)</f>
        <v>0</v>
      </c>
      <c r="J51" s="200">
        <f>IFERROR(GETPIVOTDATA("Montant TTC",'TCD Dépenses mensuelles'!$A$2,"Date",J$34,"Nature",$A51),0)</f>
        <v>0</v>
      </c>
      <c r="K51" s="200">
        <f>IFERROR(GETPIVOTDATA("Montant TTC",'TCD Dépenses mensuelles'!$A$2,"Date",K$34,"Nature",$A51),0)</f>
        <v>0</v>
      </c>
      <c r="L51" s="200">
        <f>IFERROR(GETPIVOTDATA("Montant TTC",'TCD Dépenses mensuelles'!$A$2,"Date",L$34,"Nature",$A51),0)</f>
        <v>0</v>
      </c>
      <c r="M51" s="200">
        <f>IFERROR(GETPIVOTDATA("Montant TTC",'TCD Dépenses mensuelles'!$A$2,"Date",M$34,"Nature",$A51),0)</f>
        <v>0</v>
      </c>
      <c r="N51" s="200">
        <f t="shared" si="8"/>
        <v>0</v>
      </c>
      <c r="O51" s="60"/>
    </row>
    <row r="52" spans="1:15">
      <c r="A52" s="211" t="str">
        <v>Expo, frais de participation aux salons</v>
      </c>
      <c r="B52" s="200">
        <f>IFERROR(GETPIVOTDATA("Montant TTC",'TCD Dépenses mensuelles'!$A$2,"Date",B$34,"Nature",$A52),0)</f>
        <v>0</v>
      </c>
      <c r="C52" s="200">
        <f>IFERROR(GETPIVOTDATA("Montant TTC",'TCD Dépenses mensuelles'!$A$2,"Date",C$34,"Nature",$A52),0)</f>
        <v>98</v>
      </c>
      <c r="D52" s="200">
        <f>IFERROR(GETPIVOTDATA("Montant TTC",'TCD Dépenses mensuelles'!$A$2,"Date",D$34,"Nature",$A52),0)</f>
        <v>0</v>
      </c>
      <c r="E52" s="200">
        <f>IFERROR(GETPIVOTDATA("Montant TTC",'TCD Dépenses mensuelles'!$A$2,"Date",E$34,"Nature",$A52),0)</f>
        <v>0</v>
      </c>
      <c r="F52" s="200">
        <f>IFERROR(GETPIVOTDATA("Montant TTC",'TCD Dépenses mensuelles'!$A$2,"Date",F$34,"Nature",$A52),0)</f>
        <v>0</v>
      </c>
      <c r="G52" s="200">
        <f>IFERROR(GETPIVOTDATA("Montant TTC",'TCD Dépenses mensuelles'!$A$2,"Date",G$34,"Nature",$A52),0)</f>
        <v>31</v>
      </c>
      <c r="H52" s="200">
        <f>IFERROR(GETPIVOTDATA("Montant TTC",'TCD Dépenses mensuelles'!$A$2,"Date",H$34,"Nature",$A52),0)</f>
        <v>0</v>
      </c>
      <c r="I52" s="200">
        <f>IFERROR(GETPIVOTDATA("Montant TTC",'TCD Dépenses mensuelles'!$A$2,"Date",I$34,"Nature",$A52),0)</f>
        <v>0</v>
      </c>
      <c r="J52" s="200">
        <f>IFERROR(GETPIVOTDATA("Montant TTC",'TCD Dépenses mensuelles'!$A$2,"Date",J$34,"Nature",$A52),0)</f>
        <v>378</v>
      </c>
      <c r="K52" s="200">
        <f>IFERROR(GETPIVOTDATA("Montant TTC",'TCD Dépenses mensuelles'!$A$2,"Date",K$34,"Nature",$A52),0)</f>
        <v>26</v>
      </c>
      <c r="L52" s="200">
        <f>IFERROR(GETPIVOTDATA("Montant TTC",'TCD Dépenses mensuelles'!$A$2,"Date",L$34,"Nature",$A52),0)</f>
        <v>0</v>
      </c>
      <c r="M52" s="200">
        <f>IFERROR(GETPIVOTDATA("Montant TTC",'TCD Dépenses mensuelles'!$A$2,"Date",M$34,"Nature",$A52),0)</f>
        <v>0</v>
      </c>
      <c r="N52" s="200">
        <f t="shared" si="8"/>
        <v>533</v>
      </c>
    </row>
    <row r="53" spans="1:15">
      <c r="A53" s="211" t="str">
        <v>Retraite complémentaire</v>
      </c>
      <c r="B53" s="200">
        <f>IFERROR(GETPIVOTDATA("Montant TTC",'TCD Dépenses mensuelles'!$A$2,"Date",B$34,"Nature",$A53),0)</f>
        <v>0</v>
      </c>
      <c r="C53" s="200">
        <f>IFERROR(GETPIVOTDATA("Montant TTC",'TCD Dépenses mensuelles'!$A$2,"Date",C$34,"Nature",$A53),0)</f>
        <v>0</v>
      </c>
      <c r="D53" s="200">
        <f>IFERROR(GETPIVOTDATA("Montant TTC",'TCD Dépenses mensuelles'!$A$2,"Date",D$34,"Nature",$A53),0)</f>
        <v>0</v>
      </c>
      <c r="E53" s="200">
        <f>IFERROR(GETPIVOTDATA("Montant TTC",'TCD Dépenses mensuelles'!$A$2,"Date",E$34,"Nature",$A53),0)</f>
        <v>0</v>
      </c>
      <c r="F53" s="200">
        <f>IFERROR(GETPIVOTDATA("Montant TTC",'TCD Dépenses mensuelles'!$A$2,"Date",F$34,"Nature",$A53),0)</f>
        <v>0</v>
      </c>
      <c r="G53" s="200">
        <f>IFERROR(GETPIVOTDATA("Montant TTC",'TCD Dépenses mensuelles'!$A$2,"Date",G$34,"Nature",$A53),0)</f>
        <v>0</v>
      </c>
      <c r="H53" s="200">
        <f>IFERROR(GETPIVOTDATA("Montant TTC",'TCD Dépenses mensuelles'!$A$2,"Date",H$34,"Nature",$A53),0)</f>
        <v>0</v>
      </c>
      <c r="I53" s="200">
        <f>IFERROR(GETPIVOTDATA("Montant TTC",'TCD Dépenses mensuelles'!$A$2,"Date",I$34,"Nature",$A53),0)</f>
        <v>0</v>
      </c>
      <c r="J53" s="200">
        <f>IFERROR(GETPIVOTDATA("Montant TTC",'TCD Dépenses mensuelles'!$A$2,"Date",J$34,"Nature",$A53),0)</f>
        <v>0</v>
      </c>
      <c r="K53" s="200">
        <f>IFERROR(GETPIVOTDATA("Montant TTC",'TCD Dépenses mensuelles'!$A$2,"Date",K$34,"Nature",$A53),0)</f>
        <v>0</v>
      </c>
      <c r="L53" s="200">
        <f>IFERROR(GETPIVOTDATA("Montant TTC",'TCD Dépenses mensuelles'!$A$2,"Date",L$34,"Nature",$A53),0)</f>
        <v>0</v>
      </c>
      <c r="M53" s="200">
        <f>IFERROR(GETPIVOTDATA("Montant TTC",'TCD Dépenses mensuelles'!$A$2,"Date",M$34,"Nature",$A53),0)</f>
        <v>0</v>
      </c>
      <c r="N53" s="200">
        <f t="shared" si="8"/>
        <v>0</v>
      </c>
    </row>
    <row r="54" spans="1:15">
      <c r="A54" s="211" t="str">
        <v>Cotisations (adhésions)</v>
      </c>
      <c r="B54" s="200">
        <f>IFERROR(GETPIVOTDATA("Montant TTC",'TCD Dépenses mensuelles'!$A$2,"Date",B$34,"Nature",$A54),0)</f>
        <v>0</v>
      </c>
      <c r="C54" s="200">
        <f>IFERROR(GETPIVOTDATA("Montant TTC",'TCD Dépenses mensuelles'!$A$2,"Date",C$34,"Nature",$A54),0)</f>
        <v>0</v>
      </c>
      <c r="D54" s="200">
        <f>IFERROR(GETPIVOTDATA("Montant TTC",'TCD Dépenses mensuelles'!$A$2,"Date",D$34,"Nature",$A54),0)</f>
        <v>0</v>
      </c>
      <c r="E54" s="200">
        <f>IFERROR(GETPIVOTDATA("Montant TTC",'TCD Dépenses mensuelles'!$A$2,"Date",E$34,"Nature",$A54),0)</f>
        <v>0</v>
      </c>
      <c r="F54" s="200">
        <f>IFERROR(GETPIVOTDATA("Montant TTC",'TCD Dépenses mensuelles'!$A$2,"Date",F$34,"Nature",$A54),0)</f>
        <v>0</v>
      </c>
      <c r="G54" s="200">
        <f>IFERROR(GETPIVOTDATA("Montant TTC",'TCD Dépenses mensuelles'!$A$2,"Date",G$34,"Nature",$A54),0)</f>
        <v>0</v>
      </c>
      <c r="H54" s="200">
        <f>IFERROR(GETPIVOTDATA("Montant TTC",'TCD Dépenses mensuelles'!$A$2,"Date",H$34,"Nature",$A54),0)</f>
        <v>0</v>
      </c>
      <c r="I54" s="200">
        <f>IFERROR(GETPIVOTDATA("Montant TTC",'TCD Dépenses mensuelles'!$A$2,"Date",I$34,"Nature",$A54),0)</f>
        <v>0</v>
      </c>
      <c r="J54" s="200">
        <f>IFERROR(GETPIVOTDATA("Montant TTC",'TCD Dépenses mensuelles'!$A$2,"Date",J$34,"Nature",$A54),0)</f>
        <v>0</v>
      </c>
      <c r="K54" s="200">
        <f>IFERROR(GETPIVOTDATA("Montant TTC",'TCD Dépenses mensuelles'!$A$2,"Date",K$34,"Nature",$A54),0)</f>
        <v>0</v>
      </c>
      <c r="L54" s="200">
        <f>IFERROR(GETPIVOTDATA("Montant TTC",'TCD Dépenses mensuelles'!$A$2,"Date",L$34,"Nature",$A54),0)</f>
        <v>0</v>
      </c>
      <c r="M54" s="200">
        <f>IFERROR(GETPIVOTDATA("Montant TTC",'TCD Dépenses mensuelles'!$A$2,"Date",M$34,"Nature",$A54),0)</f>
        <v>0</v>
      </c>
      <c r="N54" s="200">
        <f t="shared" si="8"/>
        <v>0</v>
      </c>
    </row>
    <row r="55" spans="1:15">
      <c r="A55" s="211" t="str">
        <v>Impôts et taxes</v>
      </c>
      <c r="B55" s="200">
        <f>IFERROR(GETPIVOTDATA("Montant TTC",'TCD Dépenses mensuelles'!$A$2,"Date",B$34,"Nature",$A55),0)</f>
        <v>0</v>
      </c>
      <c r="C55" s="200">
        <f>IFERROR(GETPIVOTDATA("Montant TTC",'TCD Dépenses mensuelles'!$A$2,"Date",C$34,"Nature",$A55),0)</f>
        <v>0</v>
      </c>
      <c r="D55" s="200">
        <f>IFERROR(GETPIVOTDATA("Montant TTC",'TCD Dépenses mensuelles'!$A$2,"Date",D$34,"Nature",$A55),0)</f>
        <v>0</v>
      </c>
      <c r="E55" s="200">
        <f>IFERROR(GETPIVOTDATA("Montant TTC",'TCD Dépenses mensuelles'!$A$2,"Date",E$34,"Nature",$A55),0)</f>
        <v>0</v>
      </c>
      <c r="F55" s="200">
        <f>IFERROR(GETPIVOTDATA("Montant TTC",'TCD Dépenses mensuelles'!$A$2,"Date",F$34,"Nature",$A55),0)</f>
        <v>0</v>
      </c>
      <c r="G55" s="200">
        <f>IFERROR(GETPIVOTDATA("Montant TTC",'TCD Dépenses mensuelles'!$A$2,"Date",G$34,"Nature",$A55),0)</f>
        <v>0</v>
      </c>
      <c r="H55" s="200">
        <f>IFERROR(GETPIVOTDATA("Montant TTC",'TCD Dépenses mensuelles'!$A$2,"Date",H$34,"Nature",$A55),0)</f>
        <v>0</v>
      </c>
      <c r="I55" s="200">
        <f>IFERROR(GETPIVOTDATA("Montant TTC",'TCD Dépenses mensuelles'!$A$2,"Date",I$34,"Nature",$A55),0)</f>
        <v>0</v>
      </c>
      <c r="J55" s="200">
        <f>IFERROR(GETPIVOTDATA("Montant TTC",'TCD Dépenses mensuelles'!$A$2,"Date",J$34,"Nature",$A55),0)</f>
        <v>0</v>
      </c>
      <c r="K55" s="200">
        <f>IFERROR(GETPIVOTDATA("Montant TTC",'TCD Dépenses mensuelles'!$A$2,"Date",K$34,"Nature",$A55),0)</f>
        <v>0</v>
      </c>
      <c r="L55" s="200">
        <f>IFERROR(GETPIVOTDATA("Montant TTC",'TCD Dépenses mensuelles'!$A$2,"Date",L$34,"Nature",$A55),0)</f>
        <v>0</v>
      </c>
      <c r="M55" s="200">
        <f>IFERROR(GETPIVOTDATA("Montant TTC",'TCD Dépenses mensuelles'!$A$2,"Date",M$34,"Nature",$A55),0)</f>
        <v>0</v>
      </c>
      <c r="N55" s="200">
        <f t="shared" si="8"/>
        <v>0</v>
      </c>
    </row>
    <row r="56" spans="1:15">
      <c r="A56" s="211" t="str">
        <v>Rémunération du dirigeant</v>
      </c>
      <c r="B56" s="200">
        <f>IFERROR(GETPIVOTDATA("Montant TTC",'TCD Dépenses mensuelles'!$A$2,"Date",B$34,"Nature",$A56),0)</f>
        <v>0</v>
      </c>
      <c r="C56" s="200">
        <f>IFERROR(GETPIVOTDATA("Montant TTC",'TCD Dépenses mensuelles'!$A$2,"Date",C$34,"Nature",$A56),0)</f>
        <v>0</v>
      </c>
      <c r="D56" s="200">
        <f>IFERROR(GETPIVOTDATA("Montant TTC",'TCD Dépenses mensuelles'!$A$2,"Date",D$34,"Nature",$A56),0)</f>
        <v>0</v>
      </c>
      <c r="E56" s="200">
        <f>IFERROR(GETPIVOTDATA("Montant TTC",'TCD Dépenses mensuelles'!$A$2,"Date",E$34,"Nature",$A56),0)</f>
        <v>0</v>
      </c>
      <c r="F56" s="200">
        <f>IFERROR(GETPIVOTDATA("Montant TTC",'TCD Dépenses mensuelles'!$A$2,"Date",F$34,"Nature",$A56),0)</f>
        <v>0</v>
      </c>
      <c r="G56" s="200">
        <f>IFERROR(GETPIVOTDATA("Montant TTC",'TCD Dépenses mensuelles'!$A$2,"Date",G$34,"Nature",$A56),0)</f>
        <v>0</v>
      </c>
      <c r="H56" s="200">
        <f>IFERROR(GETPIVOTDATA("Montant TTC",'TCD Dépenses mensuelles'!$A$2,"Date",H$34,"Nature",$A56),0)</f>
        <v>0</v>
      </c>
      <c r="I56" s="200">
        <f>IFERROR(GETPIVOTDATA("Montant TTC",'TCD Dépenses mensuelles'!$A$2,"Date",I$34,"Nature",$A56),0)</f>
        <v>0</v>
      </c>
      <c r="J56" s="200">
        <f>IFERROR(GETPIVOTDATA("Montant TTC",'TCD Dépenses mensuelles'!$A$2,"Date",J$34,"Nature",$A56),0)</f>
        <v>0</v>
      </c>
      <c r="K56" s="200">
        <f>IFERROR(GETPIVOTDATA("Montant TTC",'TCD Dépenses mensuelles'!$A$2,"Date",K$34,"Nature",$A56),0)</f>
        <v>0</v>
      </c>
      <c r="L56" s="200">
        <f>IFERROR(GETPIVOTDATA("Montant TTC",'TCD Dépenses mensuelles'!$A$2,"Date",L$34,"Nature",$A56),0)</f>
        <v>0</v>
      </c>
      <c r="M56" s="200">
        <f>IFERROR(GETPIVOTDATA("Montant TTC",'TCD Dépenses mensuelles'!$A$2,"Date",M$34,"Nature",$A56),0)</f>
        <v>0</v>
      </c>
      <c r="N56" s="200">
        <f t="shared" si="8"/>
        <v>0</v>
      </c>
    </row>
    <row r="57" spans="1:15">
      <c r="A57" s="211" t="str">
        <v>Charges sociales de l'exploitant (URSSAF, CFE…)</v>
      </c>
      <c r="B57" s="200">
        <f>IFERROR(GETPIVOTDATA("Montant TTC",'TCD Dépenses mensuelles'!$A$2,"Date",B$34,"Nature",$A57),0)</f>
        <v>0</v>
      </c>
      <c r="C57" s="200">
        <f>IFERROR(GETPIVOTDATA("Montant TTC",'TCD Dépenses mensuelles'!$A$2,"Date",C$34,"Nature",$A57),0)</f>
        <v>0</v>
      </c>
      <c r="D57" s="200">
        <f>IFERROR(GETPIVOTDATA("Montant TTC",'TCD Dépenses mensuelles'!$A$2,"Date",D$34,"Nature",$A57),0)</f>
        <v>0</v>
      </c>
      <c r="E57" s="200">
        <f>IFERROR(GETPIVOTDATA("Montant TTC",'TCD Dépenses mensuelles'!$A$2,"Date",E$34,"Nature",$A57),0)</f>
        <v>0</v>
      </c>
      <c r="F57" s="200">
        <f>IFERROR(GETPIVOTDATA("Montant TTC",'TCD Dépenses mensuelles'!$A$2,"Date",F$34,"Nature",$A57),0)</f>
        <v>0</v>
      </c>
      <c r="G57" s="200">
        <f>IFERROR(GETPIVOTDATA("Montant TTC",'TCD Dépenses mensuelles'!$A$2,"Date",G$34,"Nature",$A57),0)</f>
        <v>0</v>
      </c>
      <c r="H57" s="200">
        <f>IFERROR(GETPIVOTDATA("Montant TTC",'TCD Dépenses mensuelles'!$A$2,"Date",H$34,"Nature",$A57),0)</f>
        <v>0</v>
      </c>
      <c r="I57" s="200">
        <f>IFERROR(GETPIVOTDATA("Montant TTC",'TCD Dépenses mensuelles'!$A$2,"Date",I$34,"Nature",$A57),0)</f>
        <v>0</v>
      </c>
      <c r="J57" s="200">
        <f>IFERROR(GETPIVOTDATA("Montant TTC",'TCD Dépenses mensuelles'!$A$2,"Date",J$34,"Nature",$A57),0)</f>
        <v>0</v>
      </c>
      <c r="K57" s="200">
        <f>IFERROR(GETPIVOTDATA("Montant TTC",'TCD Dépenses mensuelles'!$A$2,"Date",K$34,"Nature",$A57),0)</f>
        <v>0</v>
      </c>
      <c r="L57" s="200">
        <f>IFERROR(GETPIVOTDATA("Montant TTC",'TCD Dépenses mensuelles'!$A$2,"Date",L$34,"Nature",$A57),0)</f>
        <v>0</v>
      </c>
      <c r="M57" s="200">
        <f>IFERROR(GETPIVOTDATA("Montant TTC",'TCD Dépenses mensuelles'!$A$2,"Date",M$34,"Nature",$A57),0)</f>
        <v>0</v>
      </c>
      <c r="N57" s="200">
        <f t="shared" si="8"/>
        <v>0</v>
      </c>
    </row>
    <row r="58" spans="1:15">
      <c r="A58" s="211" t="str">
        <v>Frais bancaires</v>
      </c>
      <c r="B58" s="200">
        <f>IFERROR(GETPIVOTDATA("Montant TTC",'TCD Dépenses mensuelles'!$A$2,"Date",B$34,"Nature",$A58),0)</f>
        <v>0</v>
      </c>
      <c r="C58" s="200">
        <f>IFERROR(GETPIVOTDATA("Montant TTC",'TCD Dépenses mensuelles'!$A$2,"Date",C$34,"Nature",$A58),0)</f>
        <v>0</v>
      </c>
      <c r="D58" s="200">
        <f>IFERROR(GETPIVOTDATA("Montant TTC",'TCD Dépenses mensuelles'!$A$2,"Date",D$34,"Nature",$A58),0)</f>
        <v>0</v>
      </c>
      <c r="E58" s="200">
        <f>IFERROR(GETPIVOTDATA("Montant TTC",'TCD Dépenses mensuelles'!$A$2,"Date",E$34,"Nature",$A58),0)</f>
        <v>0</v>
      </c>
      <c r="F58" s="200">
        <f>IFERROR(GETPIVOTDATA("Montant TTC",'TCD Dépenses mensuelles'!$A$2,"Date",F$34,"Nature",$A58),0)</f>
        <v>0</v>
      </c>
      <c r="G58" s="200">
        <f>IFERROR(GETPIVOTDATA("Montant TTC",'TCD Dépenses mensuelles'!$A$2,"Date",G$34,"Nature",$A58),0)</f>
        <v>0</v>
      </c>
      <c r="H58" s="200">
        <f>IFERROR(GETPIVOTDATA("Montant TTC",'TCD Dépenses mensuelles'!$A$2,"Date",H$34,"Nature",$A58),0)</f>
        <v>0</v>
      </c>
      <c r="I58" s="200">
        <f>IFERROR(GETPIVOTDATA("Montant TTC",'TCD Dépenses mensuelles'!$A$2,"Date",I$34,"Nature",$A58),0)</f>
        <v>0</v>
      </c>
      <c r="J58" s="200">
        <f>IFERROR(GETPIVOTDATA("Montant TTC",'TCD Dépenses mensuelles'!$A$2,"Date",J$34,"Nature",$A58),0)</f>
        <v>0</v>
      </c>
      <c r="K58" s="200">
        <f>IFERROR(GETPIVOTDATA("Montant TTC",'TCD Dépenses mensuelles'!$A$2,"Date",K$34,"Nature",$A58),0)</f>
        <v>0</v>
      </c>
      <c r="L58" s="200">
        <f>IFERROR(GETPIVOTDATA("Montant TTC",'TCD Dépenses mensuelles'!$A$2,"Date",L$34,"Nature",$A58),0)</f>
        <v>0</v>
      </c>
      <c r="M58" s="200">
        <f>IFERROR(GETPIVOTDATA("Montant TTC",'TCD Dépenses mensuelles'!$A$2,"Date",M$34,"Nature",$A58),0)</f>
        <v>0</v>
      </c>
      <c r="N58" s="200">
        <f t="shared" si="8"/>
        <v>0</v>
      </c>
    </row>
    <row r="59" spans="1:15">
      <c r="A59" s="63">
        <v>0</v>
      </c>
    </row>
    <row r="60" spans="1:15">
      <c r="A60" s="63">
        <v>0</v>
      </c>
    </row>
    <row r="61" spans="1:15">
      <c r="A61" s="63">
        <v>0</v>
      </c>
    </row>
    <row r="62" spans="1:15">
      <c r="A62" s="63">
        <v>0</v>
      </c>
    </row>
    <row r="63" spans="1:15">
      <c r="A63" s="63">
        <v>0</v>
      </c>
    </row>
    <row r="64" spans="1:15">
      <c r="A64" s="63">
        <v>0</v>
      </c>
    </row>
    <row r="65" spans="1:1">
      <c r="A65" s="63">
        <v>0</v>
      </c>
    </row>
    <row r="66" spans="1:1">
      <c r="A66" s="63">
        <v>0</v>
      </c>
    </row>
    <row r="67" spans="1:1">
      <c r="A67" s="63">
        <v>0</v>
      </c>
    </row>
    <row r="68" spans="1:1">
      <c r="A68" s="63">
        <v>0</v>
      </c>
    </row>
    <row r="69" spans="1:1">
      <c r="A69" s="63">
        <v>0</v>
      </c>
    </row>
    <row r="70" spans="1:1">
      <c r="A70" s="63">
        <v>0</v>
      </c>
    </row>
    <row r="71" spans="1:1">
      <c r="A71" s="63">
        <v>0</v>
      </c>
    </row>
    <row r="72" spans="1:1">
      <c r="A72" s="63">
        <v>0</v>
      </c>
    </row>
    <row r="73" spans="1:1">
      <c r="A73" s="63">
        <v>0</v>
      </c>
    </row>
    <row r="74" spans="1:1">
      <c r="A74" s="63">
        <v>0</v>
      </c>
    </row>
    <row r="75" spans="1:1">
      <c r="A75" s="63">
        <v>0</v>
      </c>
    </row>
    <row r="76" spans="1:1">
      <c r="A76" s="63">
        <v>0</v>
      </c>
    </row>
    <row r="77" spans="1:1">
      <c r="A77" s="63">
        <v>0</v>
      </c>
    </row>
    <row r="78" spans="1:1">
      <c r="A78" s="63">
        <v>0</v>
      </c>
    </row>
    <row r="79" spans="1:1">
      <c r="A79" s="63">
        <v>0</v>
      </c>
    </row>
    <row r="80" spans="1:1">
      <c r="A80" s="63">
        <v>0</v>
      </c>
    </row>
    <row r="81" spans="1:1">
      <c r="A81" s="63">
        <v>0</v>
      </c>
    </row>
    <row r="82" spans="1:1">
      <c r="A82" s="63">
        <v>0</v>
      </c>
    </row>
    <row r="83" spans="1:1">
      <c r="A83" s="63">
        <v>0</v>
      </c>
    </row>
    <row r="84" spans="1:1">
      <c r="A84" s="63">
        <v>0</v>
      </c>
    </row>
    <row r="85" spans="1:1">
      <c r="A85" s="63">
        <v>0</v>
      </c>
    </row>
    <row r="86" spans="1:1">
      <c r="A86" s="63">
        <v>0</v>
      </c>
    </row>
    <row r="87" spans="1:1">
      <c r="A87" s="63">
        <v>0</v>
      </c>
    </row>
    <row r="88" spans="1:1">
      <c r="A88" s="63">
        <v>0</v>
      </c>
    </row>
    <row r="89" spans="1:1">
      <c r="A89" s="63">
        <v>0</v>
      </c>
    </row>
    <row r="90" spans="1:1">
      <c r="A90" s="63">
        <v>0</v>
      </c>
    </row>
    <row r="91" spans="1:1">
      <c r="A91" s="63">
        <v>0</v>
      </c>
    </row>
    <row r="92" spans="1:1">
      <c r="A92" s="63">
        <v>0</v>
      </c>
    </row>
    <row r="93" spans="1:1">
      <c r="A93" s="63">
        <v>0</v>
      </c>
    </row>
    <row r="94" spans="1:1">
      <c r="A94" s="63">
        <v>0</v>
      </c>
    </row>
    <row r="95" spans="1:1">
      <c r="A95" s="63">
        <v>0</v>
      </c>
    </row>
    <row r="96" spans="1:1">
      <c r="A96" s="63">
        <v>0</v>
      </c>
    </row>
    <row r="97" spans="1:1">
      <c r="A97" s="63">
        <v>0</v>
      </c>
    </row>
    <row r="98" spans="1:1">
      <c r="A98" s="63">
        <v>0</v>
      </c>
    </row>
  </sheetData>
  <sheetProtection selectLockedCells="1"/>
  <phoneticPr fontId="40" type="noConversion"/>
  <pageMargins left="0.19685039370078741" right="0.19685039370078741" top="0.42" bottom="0.28999999999999998" header="0.37" footer="0.34"/>
  <headerFooter alignWithMargins="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1DC432E-E452-1F4D-BB47-6365A8D4AABE}">
  <dimension ref="A2:N82"/>
  <sheetViews>
    <sheetView showGridLines="0" showZeros="0" zoomScale="108" zoomScaleNormal="108" workbookViewId="0">
      <selection activeCell="H20" sqref="H20"/>
    </sheetView>
  </sheetViews>
  <sheetFormatPr baseColWidth="10" defaultRowHeight="16"/>
  <cols>
    <col min="1" max="1" width="40.6640625" bestFit="1" customWidth="1"/>
    <col min="2" max="2" width="22.83203125" bestFit="1" customWidth="1"/>
    <col min="3" max="3" width="4.6640625" bestFit="1" customWidth="1"/>
    <col min="4" max="4" width="4.5" bestFit="1" customWidth="1"/>
    <col min="5" max="6" width="5.33203125" bestFit="1" customWidth="1"/>
    <col min="7" max="7" width="4.1640625" bestFit="1" customWidth="1"/>
    <col min="8" max="8" width="4.33203125" bestFit="1" customWidth="1"/>
    <col min="9" max="9" width="5" bestFit="1" customWidth="1"/>
    <col min="10" max="11" width="5.33203125" bestFit="1" customWidth="1"/>
    <col min="12" max="12" width="4.33203125" bestFit="1" customWidth="1"/>
    <col min="13" max="13" width="5.33203125" bestFit="1" customWidth="1"/>
    <col min="14" max="14" width="12" customWidth="1"/>
    <col min="15" max="24" width="22.83203125" bestFit="1" customWidth="1"/>
    <col min="25" max="25" width="26" bestFit="1" customWidth="1"/>
    <col min="26" max="26" width="21.5" bestFit="1" customWidth="1"/>
    <col min="27" max="27" width="37.33203125" bestFit="1" customWidth="1"/>
    <col min="28" max="28" width="43" bestFit="1" customWidth="1"/>
    <col min="29" max="29" width="19.5" bestFit="1" customWidth="1"/>
    <col min="30" max="30" width="32.5" bestFit="1" customWidth="1"/>
    <col min="31" max="31" width="43" bestFit="1" customWidth="1"/>
    <col min="32" max="32" width="19.5" bestFit="1" customWidth="1"/>
    <col min="33" max="33" width="32.5" bestFit="1" customWidth="1"/>
    <col min="34" max="34" width="43" bestFit="1" customWidth="1"/>
    <col min="35" max="35" width="19.5" bestFit="1" customWidth="1"/>
    <col min="36" max="36" width="32.5" bestFit="1" customWidth="1"/>
    <col min="37" max="37" width="43" bestFit="1" customWidth="1"/>
    <col min="38" max="38" width="24.33203125" bestFit="1" customWidth="1"/>
    <col min="39" max="39" width="37.33203125" bestFit="1" customWidth="1"/>
    <col min="40" max="40" width="47.83203125" bestFit="1" customWidth="1"/>
    <col min="41" max="41" width="32.5" bestFit="1" customWidth="1"/>
    <col min="42" max="42" width="19.5" bestFit="1" customWidth="1"/>
    <col min="43" max="43" width="32.5" bestFit="1" customWidth="1"/>
    <col min="44" max="44" width="43" bestFit="1" customWidth="1"/>
    <col min="45" max="45" width="32.5" bestFit="1" customWidth="1"/>
    <col min="46" max="46" width="19.5" bestFit="1" customWidth="1"/>
    <col min="47" max="47" width="32.5" bestFit="1" customWidth="1"/>
    <col min="48" max="48" width="43" bestFit="1" customWidth="1"/>
    <col min="49" max="49" width="32.5" bestFit="1" customWidth="1"/>
    <col min="50" max="50" width="24.33203125" bestFit="1" customWidth="1"/>
    <col min="51" max="51" width="37.33203125" bestFit="1" customWidth="1"/>
    <col min="52" max="52" width="47.83203125" bestFit="1" customWidth="1"/>
    <col min="53" max="53" width="37.33203125" bestFit="1" customWidth="1"/>
    <col min="54" max="54" width="43" bestFit="1" customWidth="1"/>
    <col min="55" max="55" width="32.5" bestFit="1" customWidth="1"/>
    <col min="56" max="56" width="30.83203125" bestFit="1" customWidth="1"/>
    <col min="57" max="57" width="19.5" bestFit="1" customWidth="1"/>
    <col min="58" max="58" width="32.5" bestFit="1" customWidth="1"/>
    <col min="59" max="59" width="43" bestFit="1" customWidth="1"/>
    <col min="60" max="60" width="32.5" bestFit="1" customWidth="1"/>
    <col min="61" max="61" width="30.83203125" bestFit="1" customWidth="1"/>
    <col min="62" max="62" width="24.33203125" bestFit="1" customWidth="1"/>
    <col min="63" max="63" width="37.33203125" bestFit="1" customWidth="1"/>
    <col min="64" max="64" width="47.83203125" bestFit="1" customWidth="1"/>
    <col min="65" max="65" width="37.33203125" bestFit="1" customWidth="1"/>
    <col min="66" max="66" width="35.6640625" bestFit="1" customWidth="1"/>
    <col min="67" max="67" width="24.1640625" bestFit="1" customWidth="1"/>
    <col min="68" max="68" width="19.5" bestFit="1" customWidth="1"/>
    <col min="69" max="69" width="32.5" bestFit="1" customWidth="1"/>
    <col min="70" max="70" width="43" bestFit="1" customWidth="1"/>
    <col min="71" max="71" width="32.5" bestFit="1" customWidth="1"/>
    <col min="72" max="72" width="30.83203125" bestFit="1" customWidth="1"/>
    <col min="73" max="73" width="24.1640625" bestFit="1" customWidth="1"/>
    <col min="74" max="74" width="24.33203125" bestFit="1" customWidth="1"/>
    <col min="75" max="75" width="37.33203125" bestFit="1" customWidth="1"/>
    <col min="76" max="76" width="47.83203125" bestFit="1" customWidth="1"/>
    <col min="77" max="77" width="37.33203125" bestFit="1" customWidth="1"/>
    <col min="78" max="78" width="35.6640625" bestFit="1" customWidth="1"/>
    <col min="79" max="79" width="29" bestFit="1" customWidth="1"/>
    <col min="80" max="80" width="32.5" bestFit="1" customWidth="1"/>
    <col min="81" max="81" width="43" bestFit="1" customWidth="1"/>
    <col min="82" max="82" width="32.5" bestFit="1" customWidth="1"/>
    <col min="83" max="83" width="30.83203125" bestFit="1" customWidth="1"/>
    <col min="84" max="84" width="24.1640625" bestFit="1" customWidth="1"/>
    <col min="85" max="85" width="34.1640625" bestFit="1" customWidth="1"/>
    <col min="86" max="86" width="24.33203125" bestFit="1" customWidth="1"/>
    <col min="87" max="87" width="37.33203125" bestFit="1" customWidth="1"/>
    <col min="88" max="88" width="47.83203125" bestFit="1" customWidth="1"/>
    <col min="89" max="89" width="37.33203125" bestFit="1" customWidth="1"/>
    <col min="90" max="90" width="35.6640625" bestFit="1" customWidth="1"/>
    <col min="91" max="91" width="29" bestFit="1" customWidth="1"/>
    <col min="92" max="92" width="39" bestFit="1" customWidth="1"/>
    <col min="93" max="93" width="32.5" bestFit="1" customWidth="1"/>
    <col min="94" max="94" width="30.83203125" bestFit="1" customWidth="1"/>
    <col min="95" max="95" width="24.1640625" bestFit="1" customWidth="1"/>
    <col min="96" max="96" width="34.1640625" bestFit="1" customWidth="1"/>
    <col min="97" max="97" width="51.6640625" bestFit="1" customWidth="1"/>
    <col min="98" max="98" width="24.33203125" bestFit="1" customWidth="1"/>
    <col min="99" max="99" width="37.33203125" bestFit="1" customWidth="1"/>
    <col min="100" max="100" width="47.83203125" bestFit="1" customWidth="1"/>
    <col min="101" max="101" width="37.33203125" bestFit="1" customWidth="1"/>
    <col min="102" max="102" width="35.6640625" bestFit="1" customWidth="1"/>
    <col min="103" max="103" width="29" bestFit="1" customWidth="1"/>
    <col min="104" max="104" width="39" bestFit="1" customWidth="1"/>
    <col min="105" max="105" width="56.5" bestFit="1" customWidth="1"/>
    <col min="106" max="106" width="24.1640625" bestFit="1" customWidth="1"/>
    <col min="107" max="107" width="34.1640625" bestFit="1" customWidth="1"/>
    <col min="108" max="108" width="51.6640625" bestFit="1" customWidth="1"/>
    <col min="109" max="109" width="23.5" bestFit="1" customWidth="1"/>
    <col min="110" max="110" width="24.33203125" bestFit="1" customWidth="1"/>
    <col min="111" max="111" width="37.33203125" bestFit="1" customWidth="1"/>
    <col min="112" max="112" width="47.83203125" bestFit="1" customWidth="1"/>
    <col min="113" max="113" width="37.33203125" bestFit="1" customWidth="1"/>
    <col min="114" max="114" width="35.6640625" bestFit="1" customWidth="1"/>
    <col min="115" max="115" width="29" bestFit="1" customWidth="1"/>
    <col min="116" max="116" width="39" bestFit="1" customWidth="1"/>
    <col min="117" max="117" width="56.5" bestFit="1" customWidth="1"/>
    <col min="118" max="118" width="28.33203125" bestFit="1" customWidth="1"/>
    <col min="119" max="119" width="34.1640625" bestFit="1" customWidth="1"/>
    <col min="120" max="120" width="51.6640625" bestFit="1" customWidth="1"/>
    <col min="121" max="121" width="23.5" bestFit="1" customWidth="1"/>
    <col min="122" max="122" width="28.83203125" bestFit="1" customWidth="1"/>
    <col min="123" max="123" width="24.33203125" bestFit="1" customWidth="1"/>
    <col min="124" max="124" width="37.33203125" bestFit="1" customWidth="1"/>
    <col min="125" max="125" width="47.83203125" bestFit="1" customWidth="1"/>
    <col min="126" max="126" width="37.33203125" bestFit="1" customWidth="1"/>
    <col min="127" max="127" width="35.6640625" bestFit="1" customWidth="1"/>
    <col min="128" max="128" width="29" bestFit="1" customWidth="1"/>
    <col min="129" max="129" width="39" bestFit="1" customWidth="1"/>
    <col min="130" max="130" width="56.5" bestFit="1" customWidth="1"/>
    <col min="131" max="131" width="28.33203125" bestFit="1" customWidth="1"/>
    <col min="132" max="132" width="51.6640625" bestFit="1" customWidth="1"/>
    <col min="133" max="133" width="23.5" bestFit="1" customWidth="1"/>
    <col min="134" max="134" width="44.83203125" bestFit="1" customWidth="1"/>
    <col min="135" max="135" width="28.83203125" bestFit="1" customWidth="1"/>
    <col min="136" max="136" width="24.33203125" bestFit="1" customWidth="1"/>
    <col min="137" max="137" width="37.33203125" bestFit="1" customWidth="1"/>
    <col min="138" max="138" width="47.83203125" bestFit="1" customWidth="1"/>
    <col min="139" max="139" width="37.33203125" bestFit="1" customWidth="1"/>
    <col min="140" max="140" width="35.6640625" bestFit="1" customWidth="1"/>
    <col min="141" max="141" width="29" bestFit="1" customWidth="1"/>
    <col min="142" max="142" width="39" bestFit="1" customWidth="1"/>
    <col min="143" max="143" width="56.5" bestFit="1" customWidth="1"/>
    <col min="144" max="144" width="28.33203125" bestFit="1" customWidth="1"/>
    <col min="145" max="145" width="23.5" bestFit="1" customWidth="1"/>
    <col min="146" max="146" width="33.1640625" bestFit="1" customWidth="1"/>
    <col min="147" max="147" width="44.83203125" bestFit="1" customWidth="1"/>
    <col min="148" max="148" width="28.83203125" bestFit="1" customWidth="1"/>
    <col min="149" max="149" width="24.33203125" bestFit="1" customWidth="1"/>
    <col min="150" max="150" width="37.33203125" bestFit="1" customWidth="1"/>
    <col min="151" max="151" width="47.83203125" bestFit="1" customWidth="1"/>
    <col min="152" max="152" width="37.33203125" bestFit="1" customWidth="1"/>
    <col min="153" max="153" width="35.6640625" bestFit="1" customWidth="1"/>
    <col min="154" max="154" width="29" bestFit="1" customWidth="1"/>
    <col min="155" max="155" width="39" bestFit="1" customWidth="1"/>
    <col min="156" max="156" width="56.5" bestFit="1" customWidth="1"/>
    <col min="157" max="157" width="28.33203125" bestFit="1" customWidth="1"/>
    <col min="158" max="158" width="40" bestFit="1" customWidth="1"/>
    <col min="159" max="159" width="33.1640625" bestFit="1" customWidth="1"/>
    <col min="160" max="160" width="44.83203125" bestFit="1" customWidth="1"/>
    <col min="161" max="161" width="28.83203125" bestFit="1" customWidth="1"/>
    <col min="162" max="162" width="24.33203125" bestFit="1" customWidth="1"/>
    <col min="163" max="163" width="37.33203125" bestFit="1" customWidth="1"/>
    <col min="164" max="164" width="47.83203125" bestFit="1" customWidth="1"/>
    <col min="165" max="165" width="37.33203125" bestFit="1" customWidth="1"/>
    <col min="166" max="166" width="35.6640625" bestFit="1" customWidth="1"/>
    <col min="167" max="167" width="29" bestFit="1" customWidth="1"/>
    <col min="168" max="168" width="39" bestFit="1" customWidth="1"/>
    <col min="169" max="169" width="56.5" bestFit="1" customWidth="1"/>
    <col min="170" max="170" width="28.33203125" bestFit="1" customWidth="1"/>
    <col min="171" max="171" width="40" bestFit="1" customWidth="1"/>
    <col min="172" max="172" width="33.1640625" bestFit="1" customWidth="1"/>
    <col min="173" max="173" width="44.83203125" bestFit="1" customWidth="1"/>
    <col min="174" max="174" width="28.83203125" bestFit="1" customWidth="1"/>
    <col min="175" max="175" width="24.33203125" bestFit="1" customWidth="1"/>
    <col min="176" max="176" width="37.33203125" bestFit="1" customWidth="1"/>
    <col min="177" max="177" width="47.83203125" bestFit="1" customWidth="1"/>
    <col min="178" max="178" width="37.33203125" bestFit="1" customWidth="1"/>
    <col min="179" max="179" width="35.6640625" bestFit="1" customWidth="1"/>
    <col min="180" max="180" width="29" bestFit="1" customWidth="1"/>
    <col min="181" max="181" width="39" bestFit="1" customWidth="1"/>
    <col min="182" max="182" width="56.5" bestFit="1" customWidth="1"/>
    <col min="183" max="183" width="28.33203125" bestFit="1" customWidth="1"/>
    <col min="184" max="184" width="40" bestFit="1" customWidth="1"/>
    <col min="185" max="185" width="33.1640625" bestFit="1" customWidth="1"/>
    <col min="186" max="186" width="44.83203125" bestFit="1" customWidth="1"/>
    <col min="187" max="187" width="28.83203125" bestFit="1" customWidth="1"/>
    <col min="188" max="188" width="24.33203125" bestFit="1" customWidth="1"/>
    <col min="189" max="189" width="37.33203125" bestFit="1" customWidth="1"/>
    <col min="190" max="190" width="47.83203125" bestFit="1" customWidth="1"/>
    <col min="191" max="191" width="37.33203125" bestFit="1" customWidth="1"/>
    <col min="192" max="192" width="35.6640625" bestFit="1" customWidth="1"/>
    <col min="193" max="193" width="29" bestFit="1" customWidth="1"/>
    <col min="194" max="194" width="39" bestFit="1" customWidth="1"/>
    <col min="195" max="195" width="56.5" bestFit="1" customWidth="1"/>
    <col min="196" max="196" width="28.33203125" bestFit="1" customWidth="1"/>
    <col min="197" max="197" width="40" bestFit="1" customWidth="1"/>
    <col min="198" max="198" width="33.1640625" bestFit="1" customWidth="1"/>
    <col min="199" max="199" width="44.83203125" bestFit="1" customWidth="1"/>
    <col min="200" max="200" width="28.83203125" bestFit="1" customWidth="1"/>
    <col min="201" max="201" width="24.33203125" bestFit="1" customWidth="1"/>
    <col min="202" max="202" width="37.33203125" bestFit="1" customWidth="1"/>
    <col min="203" max="203" width="47.83203125" bestFit="1" customWidth="1"/>
    <col min="204" max="204" width="37.33203125" bestFit="1" customWidth="1"/>
    <col min="205" max="205" width="35.6640625" bestFit="1" customWidth="1"/>
    <col min="206" max="206" width="29" bestFit="1" customWidth="1"/>
    <col min="207" max="207" width="39" bestFit="1" customWidth="1"/>
    <col min="208" max="208" width="56.5" bestFit="1" customWidth="1"/>
    <col min="209" max="209" width="28.33203125" bestFit="1" customWidth="1"/>
    <col min="210" max="210" width="40" bestFit="1" customWidth="1"/>
    <col min="211" max="211" width="33.1640625" bestFit="1" customWidth="1"/>
    <col min="212" max="212" width="44.83203125" bestFit="1" customWidth="1"/>
    <col min="213" max="213" width="28.83203125" bestFit="1" customWidth="1"/>
    <col min="214" max="214" width="24.33203125" bestFit="1" customWidth="1"/>
    <col min="215" max="215" width="37.33203125" bestFit="1" customWidth="1"/>
    <col min="216" max="216" width="47.83203125" bestFit="1" customWidth="1"/>
    <col min="217" max="217" width="37.33203125" bestFit="1" customWidth="1"/>
    <col min="218" max="218" width="35.6640625" bestFit="1" customWidth="1"/>
    <col min="219" max="219" width="29" bestFit="1" customWidth="1"/>
    <col min="220" max="220" width="39" bestFit="1" customWidth="1"/>
    <col min="221" max="221" width="56.5" bestFit="1" customWidth="1"/>
    <col min="222" max="222" width="28.33203125" bestFit="1" customWidth="1"/>
    <col min="223" max="223" width="40" bestFit="1" customWidth="1"/>
    <col min="224" max="224" width="33.1640625" bestFit="1" customWidth="1"/>
    <col min="225" max="225" width="44.83203125" bestFit="1" customWidth="1"/>
    <col min="226" max="226" width="28.83203125" bestFit="1" customWidth="1"/>
    <col min="227" max="227" width="24.33203125" bestFit="1" customWidth="1"/>
    <col min="228" max="228" width="37.33203125" bestFit="1" customWidth="1"/>
    <col min="229" max="229" width="47.83203125" bestFit="1" customWidth="1"/>
    <col min="230" max="230" width="37.33203125" bestFit="1" customWidth="1"/>
    <col min="231" max="231" width="35.6640625" bestFit="1" customWidth="1"/>
    <col min="232" max="232" width="29" bestFit="1" customWidth="1"/>
    <col min="233" max="233" width="39" bestFit="1" customWidth="1"/>
    <col min="234" max="234" width="56.5" bestFit="1" customWidth="1"/>
    <col min="235" max="235" width="28.33203125" bestFit="1" customWidth="1"/>
    <col min="236" max="236" width="40" bestFit="1" customWidth="1"/>
    <col min="237" max="237" width="33.1640625" bestFit="1" customWidth="1"/>
    <col min="238" max="238" width="44.83203125" bestFit="1" customWidth="1"/>
    <col min="239" max="239" width="28.83203125" bestFit="1" customWidth="1"/>
    <col min="240" max="240" width="24.33203125" bestFit="1" customWidth="1"/>
    <col min="241" max="241" width="37.33203125" bestFit="1" customWidth="1"/>
    <col min="242" max="242" width="47.83203125" bestFit="1" customWidth="1"/>
    <col min="243" max="243" width="37.33203125" bestFit="1" customWidth="1"/>
    <col min="244" max="244" width="35.6640625" bestFit="1" customWidth="1"/>
    <col min="245" max="245" width="29" bestFit="1" customWidth="1"/>
    <col min="246" max="246" width="39" bestFit="1" customWidth="1"/>
    <col min="247" max="247" width="56.5" bestFit="1" customWidth="1"/>
    <col min="248" max="248" width="28.33203125" bestFit="1" customWidth="1"/>
    <col min="249" max="249" width="40" bestFit="1" customWidth="1"/>
    <col min="250" max="250" width="33.1640625" bestFit="1" customWidth="1"/>
    <col min="251" max="251" width="44.83203125" bestFit="1" customWidth="1"/>
    <col min="252" max="252" width="28.83203125" bestFit="1" customWidth="1"/>
    <col min="253" max="253" width="24.33203125" bestFit="1" customWidth="1"/>
    <col min="254" max="254" width="37.33203125" bestFit="1" customWidth="1"/>
    <col min="255" max="255" width="47.83203125" bestFit="1" customWidth="1"/>
    <col min="256" max="256" width="37.33203125" bestFit="1" customWidth="1"/>
    <col min="257" max="257" width="35.6640625" bestFit="1" customWidth="1"/>
    <col min="258" max="258" width="29" bestFit="1" customWidth="1"/>
    <col min="259" max="259" width="39" bestFit="1" customWidth="1"/>
    <col min="260" max="260" width="56.5" bestFit="1" customWidth="1"/>
    <col min="261" max="261" width="28.33203125" bestFit="1" customWidth="1"/>
    <col min="262" max="262" width="40" bestFit="1" customWidth="1"/>
    <col min="263" max="263" width="33.1640625" bestFit="1" customWidth="1"/>
    <col min="264" max="264" width="44.83203125" bestFit="1" customWidth="1"/>
    <col min="265" max="265" width="28.83203125" bestFit="1" customWidth="1"/>
    <col min="266" max="266" width="24.33203125" bestFit="1" customWidth="1"/>
    <col min="267" max="267" width="37.33203125" bestFit="1" customWidth="1"/>
    <col min="268" max="268" width="47.83203125" bestFit="1" customWidth="1"/>
    <col min="269" max="269" width="37.33203125" bestFit="1" customWidth="1"/>
    <col min="270" max="270" width="35.6640625" bestFit="1" customWidth="1"/>
    <col min="271" max="271" width="29" bestFit="1" customWidth="1"/>
    <col min="272" max="272" width="39" bestFit="1" customWidth="1"/>
    <col min="273" max="273" width="56.5" bestFit="1" customWidth="1"/>
    <col min="274" max="274" width="28.33203125" bestFit="1" customWidth="1"/>
    <col min="275" max="275" width="33.1640625" bestFit="1" customWidth="1"/>
    <col min="276" max="276" width="44.83203125" bestFit="1" customWidth="1"/>
    <col min="277" max="277" width="28.83203125" bestFit="1" customWidth="1"/>
    <col min="278" max="278" width="24.33203125" bestFit="1" customWidth="1"/>
    <col min="279" max="279" width="37.33203125" bestFit="1" customWidth="1"/>
    <col min="280" max="280" width="47.83203125" bestFit="1" customWidth="1"/>
    <col min="281" max="281" width="37.33203125" bestFit="1" customWidth="1"/>
    <col min="282" max="282" width="35.6640625" bestFit="1" customWidth="1"/>
    <col min="283" max="283" width="29" bestFit="1" customWidth="1"/>
    <col min="284" max="284" width="39" bestFit="1" customWidth="1"/>
    <col min="285" max="285" width="56.5" bestFit="1" customWidth="1"/>
    <col min="286" max="286" width="28.33203125" bestFit="1" customWidth="1"/>
    <col min="287" max="287" width="24.6640625" bestFit="1" customWidth="1"/>
    <col min="288" max="288" width="44.83203125" bestFit="1" customWidth="1"/>
    <col min="289" max="289" width="28.83203125" bestFit="1" customWidth="1"/>
    <col min="290" max="290" width="24.33203125" bestFit="1" customWidth="1"/>
    <col min="291" max="291" width="37.33203125" bestFit="1" customWidth="1"/>
    <col min="292" max="292" width="47.83203125" bestFit="1" customWidth="1"/>
    <col min="293" max="293" width="37.33203125" bestFit="1" customWidth="1"/>
    <col min="294" max="294" width="35.6640625" bestFit="1" customWidth="1"/>
    <col min="295" max="295" width="29" bestFit="1" customWidth="1"/>
    <col min="296" max="296" width="39" bestFit="1" customWidth="1"/>
    <col min="297" max="297" width="56.5" bestFit="1" customWidth="1"/>
    <col min="298" max="298" width="28.33203125" bestFit="1" customWidth="1"/>
    <col min="299" max="299" width="24.6640625" bestFit="1" customWidth="1"/>
    <col min="300" max="300" width="22.1640625" bestFit="1" customWidth="1"/>
  </cols>
  <sheetData>
    <row r="2" spans="1:14">
      <c r="A2" s="199" t="s">
        <v>392</v>
      </c>
      <c r="B2" s="199" t="s">
        <v>380</v>
      </c>
      <c r="C2" s="200"/>
      <c r="D2" s="200"/>
      <c r="E2" s="200"/>
      <c r="F2" s="200"/>
      <c r="G2" s="200"/>
      <c r="H2" s="200"/>
      <c r="I2" s="200"/>
      <c r="J2" s="200"/>
      <c r="K2" s="200"/>
      <c r="L2" s="200"/>
      <c r="M2" s="200"/>
      <c r="N2" s="200"/>
    </row>
    <row r="3" spans="1:14">
      <c r="A3" s="199" t="s">
        <v>377</v>
      </c>
      <c r="B3" s="200" t="s">
        <v>378</v>
      </c>
      <c r="C3" s="200" t="s">
        <v>381</v>
      </c>
      <c r="D3" s="200" t="s">
        <v>382</v>
      </c>
      <c r="E3" s="200" t="s">
        <v>383</v>
      </c>
      <c r="F3" s="200" t="s">
        <v>384</v>
      </c>
      <c r="G3" s="200" t="s">
        <v>385</v>
      </c>
      <c r="H3" s="200" t="s">
        <v>386</v>
      </c>
      <c r="I3" s="200" t="s">
        <v>387</v>
      </c>
      <c r="J3" s="200" t="s">
        <v>388</v>
      </c>
      <c r="K3" s="200" t="s">
        <v>389</v>
      </c>
      <c r="L3" s="200" t="s">
        <v>12</v>
      </c>
      <c r="M3" s="200" t="s">
        <v>13</v>
      </c>
      <c r="N3" s="200" t="s">
        <v>379</v>
      </c>
    </row>
    <row r="4" spans="1:14">
      <c r="A4" s="201" t="s">
        <v>17</v>
      </c>
      <c r="B4" s="202"/>
      <c r="C4" s="202"/>
      <c r="D4" s="202"/>
      <c r="E4" s="202"/>
      <c r="F4" s="202">
        <v>866</v>
      </c>
      <c r="G4" s="202"/>
      <c r="H4" s="202"/>
      <c r="I4" s="202"/>
      <c r="J4" s="202">
        <v>238</v>
      </c>
      <c r="K4" s="202"/>
      <c r="L4" s="202">
        <v>109</v>
      </c>
      <c r="M4" s="202">
        <v>174</v>
      </c>
      <c r="N4" s="202">
        <v>1387</v>
      </c>
    </row>
    <row r="5" spans="1:14">
      <c r="A5" s="201" t="s">
        <v>16</v>
      </c>
      <c r="B5" s="202"/>
      <c r="C5" s="202"/>
      <c r="D5" s="202"/>
      <c r="E5" s="202"/>
      <c r="F5" s="202"/>
      <c r="G5" s="202"/>
      <c r="H5" s="202"/>
      <c r="I5" s="202"/>
      <c r="J5" s="202">
        <v>104</v>
      </c>
      <c r="K5" s="202">
        <v>954</v>
      </c>
      <c r="L5" s="202"/>
      <c r="M5" s="202">
        <v>760</v>
      </c>
      <c r="N5" s="202">
        <v>1818</v>
      </c>
    </row>
    <row r="6" spans="1:14">
      <c r="A6" s="201" t="s">
        <v>106</v>
      </c>
      <c r="B6" s="202"/>
      <c r="C6" s="202"/>
      <c r="D6" s="202">
        <v>98</v>
      </c>
      <c r="E6" s="202"/>
      <c r="F6" s="202"/>
      <c r="G6" s="202">
        <v>31</v>
      </c>
      <c r="H6" s="202"/>
      <c r="I6" s="202"/>
      <c r="J6" s="202">
        <v>378</v>
      </c>
      <c r="K6" s="202">
        <v>26</v>
      </c>
      <c r="L6" s="202"/>
      <c r="M6" s="202"/>
      <c r="N6" s="202">
        <v>533</v>
      </c>
    </row>
    <row r="7" spans="1:14">
      <c r="A7" s="201" t="s">
        <v>19</v>
      </c>
      <c r="B7" s="202"/>
      <c r="C7" s="202"/>
      <c r="D7" s="202">
        <v>50</v>
      </c>
      <c r="E7" s="202"/>
      <c r="F7" s="202"/>
      <c r="G7" s="202">
        <v>13</v>
      </c>
      <c r="H7" s="202"/>
      <c r="I7" s="202"/>
      <c r="J7" s="202">
        <v>526</v>
      </c>
      <c r="K7" s="202">
        <v>163</v>
      </c>
      <c r="L7" s="202"/>
      <c r="M7" s="202"/>
      <c r="N7" s="202">
        <v>752</v>
      </c>
    </row>
    <row r="8" spans="1:14">
      <c r="A8" s="201" t="s">
        <v>94</v>
      </c>
      <c r="B8" s="202"/>
      <c r="C8" s="202"/>
      <c r="D8" s="202">
        <v>162</v>
      </c>
      <c r="E8" s="202">
        <v>150</v>
      </c>
      <c r="F8" s="202"/>
      <c r="G8" s="202"/>
      <c r="H8" s="202">
        <v>200</v>
      </c>
      <c r="I8" s="202">
        <v>45</v>
      </c>
      <c r="J8" s="202">
        <v>676</v>
      </c>
      <c r="K8" s="202">
        <v>919</v>
      </c>
      <c r="L8" s="202">
        <v>28</v>
      </c>
      <c r="M8" s="202">
        <v>829</v>
      </c>
      <c r="N8" s="202">
        <v>3009</v>
      </c>
    </row>
    <row r="9" spans="1:14">
      <c r="A9" s="201" t="s">
        <v>103</v>
      </c>
      <c r="B9" s="202"/>
      <c r="C9" s="202"/>
      <c r="D9" s="202">
        <v>55</v>
      </c>
      <c r="E9" s="202"/>
      <c r="F9" s="202">
        <v>114</v>
      </c>
      <c r="G9" s="202"/>
      <c r="H9" s="202"/>
      <c r="I9" s="202"/>
      <c r="J9" s="202">
        <v>564</v>
      </c>
      <c r="K9" s="202">
        <v>196</v>
      </c>
      <c r="L9" s="202">
        <v>470</v>
      </c>
      <c r="M9" s="202">
        <v>129</v>
      </c>
      <c r="N9" s="202">
        <v>1528</v>
      </c>
    </row>
    <row r="10" spans="1:14">
      <c r="A10" s="201" t="s">
        <v>15</v>
      </c>
      <c r="B10" s="202"/>
      <c r="C10" s="202"/>
      <c r="D10" s="202">
        <v>176</v>
      </c>
      <c r="E10" s="202"/>
      <c r="F10" s="202"/>
      <c r="G10" s="202"/>
      <c r="H10" s="202">
        <v>450</v>
      </c>
      <c r="I10" s="202"/>
      <c r="J10" s="202">
        <v>207</v>
      </c>
      <c r="K10" s="202">
        <v>91</v>
      </c>
      <c r="L10" s="202">
        <v>298</v>
      </c>
      <c r="M10" s="202">
        <v>424</v>
      </c>
      <c r="N10" s="202">
        <v>1646</v>
      </c>
    </row>
    <row r="11" spans="1:14">
      <c r="A11" s="201" t="s">
        <v>99</v>
      </c>
      <c r="B11" s="202"/>
      <c r="C11" s="202"/>
      <c r="D11" s="202"/>
      <c r="E11" s="202"/>
      <c r="F11" s="202">
        <v>79</v>
      </c>
      <c r="G11" s="202"/>
      <c r="H11" s="202"/>
      <c r="I11" s="202"/>
      <c r="J11" s="202">
        <v>92</v>
      </c>
      <c r="K11" s="202">
        <v>119</v>
      </c>
      <c r="L11" s="202"/>
      <c r="M11" s="202">
        <v>296</v>
      </c>
      <c r="N11" s="202">
        <v>586</v>
      </c>
    </row>
    <row r="12" spans="1:14">
      <c r="A12" s="201" t="s">
        <v>378</v>
      </c>
      <c r="B12" s="202"/>
      <c r="C12" s="202"/>
      <c r="D12" s="202"/>
      <c r="E12" s="202"/>
      <c r="F12" s="202"/>
      <c r="G12" s="202"/>
      <c r="H12" s="202"/>
      <c r="I12" s="202"/>
      <c r="J12" s="202"/>
      <c r="K12" s="202"/>
      <c r="L12" s="202"/>
      <c r="M12" s="202"/>
      <c r="N12" s="202"/>
    </row>
    <row r="13" spans="1:14">
      <c r="A13" s="201" t="s">
        <v>110</v>
      </c>
      <c r="B13" s="202"/>
      <c r="C13" s="202"/>
      <c r="D13" s="202"/>
      <c r="E13" s="202"/>
      <c r="F13" s="202"/>
      <c r="G13" s="202"/>
      <c r="H13" s="202"/>
      <c r="I13" s="202"/>
      <c r="J13" s="202"/>
      <c r="K13" s="202"/>
      <c r="L13" s="202"/>
      <c r="M13" s="202"/>
      <c r="N13" s="202"/>
    </row>
    <row r="14" spans="1:14">
      <c r="A14" s="201" t="s">
        <v>379</v>
      </c>
      <c r="B14" s="202"/>
      <c r="C14" s="202"/>
      <c r="D14" s="202">
        <v>541</v>
      </c>
      <c r="E14" s="202">
        <v>150</v>
      </c>
      <c r="F14" s="202">
        <v>1059</v>
      </c>
      <c r="G14" s="202">
        <v>44</v>
      </c>
      <c r="H14" s="202">
        <v>650</v>
      </c>
      <c r="I14" s="202">
        <v>45</v>
      </c>
      <c r="J14" s="202">
        <v>2785</v>
      </c>
      <c r="K14" s="202">
        <v>2468</v>
      </c>
      <c r="L14" s="202">
        <v>905</v>
      </c>
      <c r="M14" s="202">
        <v>2612</v>
      </c>
      <c r="N14" s="202">
        <v>11259</v>
      </c>
    </row>
    <row r="19" spans="1:14">
      <c r="A19" s="203" t="s">
        <v>89</v>
      </c>
      <c r="B19" s="204" t="s">
        <v>381</v>
      </c>
      <c r="C19" s="204" t="s">
        <v>382</v>
      </c>
      <c r="D19" s="204" t="s">
        <v>383</v>
      </c>
      <c r="E19" s="204" t="s">
        <v>394</v>
      </c>
      <c r="F19" s="204" t="s">
        <v>384</v>
      </c>
      <c r="G19" s="204" t="s">
        <v>385</v>
      </c>
      <c r="H19" s="204" t="s">
        <v>386</v>
      </c>
      <c r="I19" s="204" t="s">
        <v>387</v>
      </c>
      <c r="J19" s="204" t="s">
        <v>388</v>
      </c>
      <c r="K19" s="204" t="s">
        <v>389</v>
      </c>
      <c r="L19" s="204" t="s">
        <v>12</v>
      </c>
      <c r="M19" s="204" t="s">
        <v>13</v>
      </c>
      <c r="N19" s="205" t="s">
        <v>82</v>
      </c>
    </row>
    <row r="20" spans="1:14">
      <c r="A20" s="200" t="str" cm="1">
        <f t="array" ref="A20:A82">L_nature_des_dépenses</f>
        <v>Matières premières</v>
      </c>
      <c r="B20" s="200">
        <f>IFERROR(GETPIVOTDATA("Montant TTC",$A$2,"Date",B$19,"Nature",$A20),0)</f>
        <v>0</v>
      </c>
      <c r="C20" s="200">
        <f t="shared" ref="C20:M35" si="0">IFERROR(GETPIVOTDATA("Montant TTC",$A$2,"Date",C$19,"Nature",$A20),0)</f>
        <v>176</v>
      </c>
      <c r="D20" s="200">
        <f t="shared" si="0"/>
        <v>0</v>
      </c>
      <c r="E20" s="200">
        <f t="shared" si="0"/>
        <v>0</v>
      </c>
      <c r="F20" s="200">
        <f t="shared" si="0"/>
        <v>0</v>
      </c>
      <c r="G20" s="200">
        <f t="shared" si="0"/>
        <v>0</v>
      </c>
      <c r="H20" s="200">
        <f t="shared" si="0"/>
        <v>450</v>
      </c>
      <c r="I20" s="200">
        <f t="shared" si="0"/>
        <v>0</v>
      </c>
      <c r="J20" s="200">
        <f t="shared" si="0"/>
        <v>207</v>
      </c>
      <c r="K20" s="200">
        <f t="shared" si="0"/>
        <v>91</v>
      </c>
      <c r="L20" s="200">
        <f t="shared" si="0"/>
        <v>298</v>
      </c>
      <c r="M20" s="200">
        <f t="shared" si="0"/>
        <v>424</v>
      </c>
      <c r="N20" s="206">
        <f>SUM(B20:M20)</f>
        <v>1646</v>
      </c>
    </row>
    <row r="21" spans="1:14">
      <c r="A21" s="200" t="str">
        <v>Fournitures couture</v>
      </c>
      <c r="B21" s="200">
        <f t="shared" ref="B21:M42" si="1">IFERROR(GETPIVOTDATA("Montant TTC",$A$2,"Date",B$19,"Nature",$A21),0)</f>
        <v>0</v>
      </c>
      <c r="C21" s="200">
        <f t="shared" si="0"/>
        <v>162</v>
      </c>
      <c r="D21" s="200">
        <f t="shared" si="0"/>
        <v>150</v>
      </c>
      <c r="E21" s="200">
        <f t="shared" si="0"/>
        <v>0</v>
      </c>
      <c r="F21" s="200">
        <f t="shared" si="0"/>
        <v>0</v>
      </c>
      <c r="G21" s="200">
        <f t="shared" si="0"/>
        <v>0</v>
      </c>
      <c r="H21" s="200">
        <f t="shared" si="0"/>
        <v>200</v>
      </c>
      <c r="I21" s="200">
        <f t="shared" si="0"/>
        <v>45</v>
      </c>
      <c r="J21" s="200">
        <f t="shared" si="0"/>
        <v>676</v>
      </c>
      <c r="K21" s="200">
        <f t="shared" si="0"/>
        <v>919</v>
      </c>
      <c r="L21" s="200">
        <f t="shared" si="0"/>
        <v>28</v>
      </c>
      <c r="M21" s="200">
        <f t="shared" si="0"/>
        <v>829</v>
      </c>
      <c r="N21" s="206">
        <f t="shared" ref="N21:N42" si="2">SUM(B21:M21)</f>
        <v>3009</v>
      </c>
    </row>
    <row r="22" spans="1:14">
      <c r="A22" s="200" t="str">
        <v>Sous-traitance</v>
      </c>
      <c r="B22" s="200">
        <f t="shared" si="1"/>
        <v>0</v>
      </c>
      <c r="C22" s="200">
        <f t="shared" si="0"/>
        <v>0</v>
      </c>
      <c r="D22" s="200">
        <f t="shared" si="0"/>
        <v>0</v>
      </c>
      <c r="E22" s="200">
        <f t="shared" si="0"/>
        <v>0</v>
      </c>
      <c r="F22" s="200">
        <f t="shared" si="0"/>
        <v>0</v>
      </c>
      <c r="G22" s="200">
        <f t="shared" si="0"/>
        <v>0</v>
      </c>
      <c r="H22" s="200">
        <f t="shared" si="0"/>
        <v>0</v>
      </c>
      <c r="I22" s="200">
        <f t="shared" si="0"/>
        <v>0</v>
      </c>
      <c r="J22" s="200">
        <f t="shared" si="0"/>
        <v>0</v>
      </c>
      <c r="K22" s="200">
        <f t="shared" si="0"/>
        <v>0</v>
      </c>
      <c r="L22" s="200">
        <f t="shared" si="0"/>
        <v>0</v>
      </c>
      <c r="M22" s="200">
        <f t="shared" si="0"/>
        <v>0</v>
      </c>
      <c r="N22" s="206">
        <f t="shared" si="2"/>
        <v>0</v>
      </c>
    </row>
    <row r="23" spans="1:14">
      <c r="A23" s="200" t="str">
        <v>Energie : eau, électricité, chauffage</v>
      </c>
      <c r="B23" s="200">
        <f t="shared" si="1"/>
        <v>0</v>
      </c>
      <c r="C23" s="200">
        <f t="shared" si="0"/>
        <v>0</v>
      </c>
      <c r="D23" s="200">
        <f t="shared" si="0"/>
        <v>0</v>
      </c>
      <c r="E23" s="200">
        <f t="shared" si="0"/>
        <v>0</v>
      </c>
      <c r="F23" s="200">
        <f t="shared" si="0"/>
        <v>0</v>
      </c>
      <c r="G23" s="200">
        <f t="shared" si="0"/>
        <v>0</v>
      </c>
      <c r="H23" s="200">
        <f t="shared" si="0"/>
        <v>0</v>
      </c>
      <c r="I23" s="200">
        <f t="shared" si="0"/>
        <v>0</v>
      </c>
      <c r="J23" s="200">
        <f t="shared" si="0"/>
        <v>104</v>
      </c>
      <c r="K23" s="200">
        <f t="shared" si="0"/>
        <v>954</v>
      </c>
      <c r="L23" s="200">
        <f t="shared" si="0"/>
        <v>0</v>
      </c>
      <c r="M23" s="200">
        <f t="shared" si="0"/>
        <v>760</v>
      </c>
      <c r="N23" s="206">
        <f t="shared" si="2"/>
        <v>1818</v>
      </c>
    </row>
    <row r="24" spans="1:14">
      <c r="A24" s="200" t="str">
        <v>Mobilier d'expo</v>
      </c>
      <c r="B24" s="200">
        <f t="shared" si="1"/>
        <v>0</v>
      </c>
      <c r="C24" s="200">
        <f t="shared" si="0"/>
        <v>0</v>
      </c>
      <c r="D24" s="200">
        <f t="shared" si="0"/>
        <v>0</v>
      </c>
      <c r="E24" s="200">
        <f t="shared" si="0"/>
        <v>0</v>
      </c>
      <c r="F24" s="200">
        <f t="shared" si="0"/>
        <v>79</v>
      </c>
      <c r="G24" s="200">
        <f t="shared" si="0"/>
        <v>0</v>
      </c>
      <c r="H24" s="200">
        <f t="shared" si="0"/>
        <v>0</v>
      </c>
      <c r="I24" s="200">
        <f t="shared" si="0"/>
        <v>0</v>
      </c>
      <c r="J24" s="200">
        <f t="shared" si="0"/>
        <v>92</v>
      </c>
      <c r="K24" s="200">
        <f t="shared" si="0"/>
        <v>119</v>
      </c>
      <c r="L24" s="200">
        <f t="shared" si="0"/>
        <v>0</v>
      </c>
      <c r="M24" s="200">
        <f t="shared" si="0"/>
        <v>296</v>
      </c>
      <c r="N24" s="206">
        <f t="shared" si="2"/>
        <v>586</v>
      </c>
    </row>
    <row r="25" spans="1:14">
      <c r="A25" s="200" t="str">
        <v>Fournitures, petit outillage</v>
      </c>
      <c r="B25" s="200">
        <f t="shared" si="1"/>
        <v>0</v>
      </c>
      <c r="C25" s="200">
        <f t="shared" si="0"/>
        <v>0</v>
      </c>
      <c r="D25" s="200">
        <f t="shared" si="0"/>
        <v>0</v>
      </c>
      <c r="E25" s="200">
        <f t="shared" si="0"/>
        <v>0</v>
      </c>
      <c r="F25" s="200">
        <f t="shared" si="0"/>
        <v>0</v>
      </c>
      <c r="G25" s="200">
        <f t="shared" si="0"/>
        <v>0</v>
      </c>
      <c r="H25" s="200">
        <f t="shared" si="0"/>
        <v>0</v>
      </c>
      <c r="I25" s="200">
        <f t="shared" si="0"/>
        <v>0</v>
      </c>
      <c r="J25" s="200">
        <f t="shared" si="0"/>
        <v>0</v>
      </c>
      <c r="K25" s="200">
        <f t="shared" si="0"/>
        <v>0</v>
      </c>
      <c r="L25" s="200">
        <f t="shared" si="0"/>
        <v>0</v>
      </c>
      <c r="M25" s="200">
        <f t="shared" si="0"/>
        <v>0</v>
      </c>
      <c r="N25" s="206">
        <f t="shared" si="2"/>
        <v>0</v>
      </c>
    </row>
    <row r="26" spans="1:14">
      <c r="A26" s="200" t="str">
        <v>Fournitures administratives (bureau)</v>
      </c>
      <c r="B26" s="200">
        <f t="shared" si="1"/>
        <v>0</v>
      </c>
      <c r="C26" s="200">
        <f t="shared" si="0"/>
        <v>0</v>
      </c>
      <c r="D26" s="200">
        <f t="shared" si="0"/>
        <v>0</v>
      </c>
      <c r="E26" s="200">
        <f t="shared" si="0"/>
        <v>0</v>
      </c>
      <c r="F26" s="200">
        <f t="shared" si="0"/>
        <v>0</v>
      </c>
      <c r="G26" s="200">
        <f t="shared" si="0"/>
        <v>0</v>
      </c>
      <c r="H26" s="200">
        <f t="shared" si="0"/>
        <v>0</v>
      </c>
      <c r="I26" s="200">
        <f t="shared" si="0"/>
        <v>0</v>
      </c>
      <c r="J26" s="200">
        <f t="shared" si="0"/>
        <v>0</v>
      </c>
      <c r="K26" s="200">
        <f t="shared" si="0"/>
        <v>0</v>
      </c>
      <c r="L26" s="200">
        <f t="shared" si="0"/>
        <v>0</v>
      </c>
      <c r="M26" s="200">
        <f t="shared" si="0"/>
        <v>0</v>
      </c>
      <c r="N26" s="206">
        <f t="shared" si="2"/>
        <v>0</v>
      </c>
    </row>
    <row r="27" spans="1:14">
      <c r="A27" s="200" t="str">
        <v>Emballage et conditionnement (cartons, étiquettes…)</v>
      </c>
      <c r="B27" s="200">
        <f t="shared" si="1"/>
        <v>0</v>
      </c>
      <c r="C27" s="200">
        <f t="shared" si="0"/>
        <v>0</v>
      </c>
      <c r="D27" s="200">
        <f t="shared" si="0"/>
        <v>0</v>
      </c>
      <c r="E27" s="200">
        <f t="shared" si="0"/>
        <v>0</v>
      </c>
      <c r="F27" s="200">
        <f t="shared" si="0"/>
        <v>0</v>
      </c>
      <c r="G27" s="200">
        <f t="shared" si="0"/>
        <v>0</v>
      </c>
      <c r="H27" s="200">
        <f t="shared" si="0"/>
        <v>0</v>
      </c>
      <c r="I27" s="200">
        <f t="shared" si="0"/>
        <v>0</v>
      </c>
      <c r="J27" s="200">
        <f t="shared" si="0"/>
        <v>0</v>
      </c>
      <c r="K27" s="200">
        <f t="shared" si="0"/>
        <v>0</v>
      </c>
      <c r="L27" s="200">
        <f t="shared" si="0"/>
        <v>0</v>
      </c>
      <c r="M27" s="200">
        <f t="shared" si="0"/>
        <v>0</v>
      </c>
      <c r="N27" s="206">
        <f t="shared" si="2"/>
        <v>0</v>
      </c>
    </row>
    <row r="28" spans="1:14">
      <c r="A28" s="200" t="str">
        <v xml:space="preserve">Loyers et charges locatives </v>
      </c>
      <c r="B28" s="200">
        <f t="shared" si="1"/>
        <v>0</v>
      </c>
      <c r="C28" s="200">
        <f t="shared" si="0"/>
        <v>55</v>
      </c>
      <c r="D28" s="200">
        <f t="shared" si="0"/>
        <v>0</v>
      </c>
      <c r="E28" s="200">
        <f t="shared" si="0"/>
        <v>0</v>
      </c>
      <c r="F28" s="200">
        <f t="shared" si="0"/>
        <v>114</v>
      </c>
      <c r="G28" s="200">
        <f t="shared" si="0"/>
        <v>0</v>
      </c>
      <c r="H28" s="200">
        <f t="shared" si="0"/>
        <v>0</v>
      </c>
      <c r="I28" s="200">
        <f t="shared" si="0"/>
        <v>0</v>
      </c>
      <c r="J28" s="200">
        <f t="shared" si="0"/>
        <v>564</v>
      </c>
      <c r="K28" s="200">
        <f t="shared" si="0"/>
        <v>196</v>
      </c>
      <c r="L28" s="200">
        <f t="shared" si="0"/>
        <v>470</v>
      </c>
      <c r="M28" s="200">
        <f t="shared" si="0"/>
        <v>129</v>
      </c>
      <c r="N28" s="206">
        <f t="shared" si="2"/>
        <v>1528</v>
      </c>
    </row>
    <row r="29" spans="1:14">
      <c r="A29" s="200" t="str">
        <v>Assurances</v>
      </c>
      <c r="B29" s="200">
        <f t="shared" si="1"/>
        <v>0</v>
      </c>
      <c r="C29" s="200">
        <f t="shared" si="0"/>
        <v>0</v>
      </c>
      <c r="D29" s="200">
        <f t="shared" si="0"/>
        <v>0</v>
      </c>
      <c r="E29" s="200">
        <f t="shared" si="0"/>
        <v>0</v>
      </c>
      <c r="F29" s="200">
        <f t="shared" si="0"/>
        <v>866</v>
      </c>
      <c r="G29" s="200">
        <f t="shared" si="0"/>
        <v>0</v>
      </c>
      <c r="H29" s="200">
        <f t="shared" si="0"/>
        <v>0</v>
      </c>
      <c r="I29" s="200">
        <f t="shared" si="0"/>
        <v>0</v>
      </c>
      <c r="J29" s="200">
        <f t="shared" si="0"/>
        <v>238</v>
      </c>
      <c r="K29" s="200">
        <f t="shared" si="0"/>
        <v>0</v>
      </c>
      <c r="L29" s="200">
        <f t="shared" si="0"/>
        <v>109</v>
      </c>
      <c r="M29" s="200">
        <f t="shared" si="0"/>
        <v>174</v>
      </c>
      <c r="N29" s="206">
        <f t="shared" si="2"/>
        <v>1387</v>
      </c>
    </row>
    <row r="30" spans="1:14">
      <c r="A30" s="200" t="str">
        <v>Entretien (locaux, matériels)</v>
      </c>
      <c r="B30" s="200">
        <f t="shared" si="1"/>
        <v>0</v>
      </c>
      <c r="C30" s="200">
        <f t="shared" si="0"/>
        <v>0</v>
      </c>
      <c r="D30" s="200">
        <f t="shared" si="0"/>
        <v>0</v>
      </c>
      <c r="E30" s="200">
        <f t="shared" si="0"/>
        <v>0</v>
      </c>
      <c r="F30" s="200">
        <f t="shared" si="0"/>
        <v>0</v>
      </c>
      <c r="G30" s="200">
        <f t="shared" si="0"/>
        <v>0</v>
      </c>
      <c r="H30" s="200">
        <f t="shared" si="0"/>
        <v>0</v>
      </c>
      <c r="I30" s="200">
        <f t="shared" si="0"/>
        <v>0</v>
      </c>
      <c r="J30" s="200">
        <f t="shared" si="0"/>
        <v>0</v>
      </c>
      <c r="K30" s="200">
        <f t="shared" si="0"/>
        <v>0</v>
      </c>
      <c r="L30" s="200">
        <f t="shared" si="0"/>
        <v>0</v>
      </c>
      <c r="M30" s="200">
        <f t="shared" si="0"/>
        <v>0</v>
      </c>
      <c r="N30" s="206">
        <f t="shared" si="2"/>
        <v>0</v>
      </c>
    </row>
    <row r="31" spans="1:14">
      <c r="A31" s="200" t="str">
        <v>Frais de site Internet</v>
      </c>
      <c r="B31" s="200">
        <f t="shared" si="1"/>
        <v>0</v>
      </c>
      <c r="C31" s="200">
        <f t="shared" si="0"/>
        <v>0</v>
      </c>
      <c r="D31" s="200">
        <f t="shared" si="0"/>
        <v>0</v>
      </c>
      <c r="E31" s="200">
        <f t="shared" si="0"/>
        <v>0</v>
      </c>
      <c r="F31" s="200">
        <f t="shared" si="0"/>
        <v>0</v>
      </c>
      <c r="G31" s="200">
        <f t="shared" si="0"/>
        <v>0</v>
      </c>
      <c r="H31" s="200">
        <f t="shared" si="0"/>
        <v>0</v>
      </c>
      <c r="I31" s="200">
        <f t="shared" si="0"/>
        <v>0</v>
      </c>
      <c r="J31" s="200">
        <f t="shared" si="0"/>
        <v>0</v>
      </c>
      <c r="K31" s="200">
        <f t="shared" si="0"/>
        <v>0</v>
      </c>
      <c r="L31" s="200">
        <f t="shared" si="0"/>
        <v>0</v>
      </c>
      <c r="M31" s="200">
        <f t="shared" si="0"/>
        <v>0</v>
      </c>
      <c r="N31" s="206">
        <f t="shared" si="2"/>
        <v>0</v>
      </c>
    </row>
    <row r="32" spans="1:14">
      <c r="A32" s="200" t="str">
        <v>Frais postaux, téléphone, Internet</v>
      </c>
      <c r="B32" s="200">
        <f t="shared" si="1"/>
        <v>0</v>
      </c>
      <c r="C32" s="200">
        <f t="shared" si="0"/>
        <v>0</v>
      </c>
      <c r="D32" s="200">
        <f t="shared" si="0"/>
        <v>0</v>
      </c>
      <c r="E32" s="200">
        <f t="shared" si="0"/>
        <v>0</v>
      </c>
      <c r="F32" s="200">
        <f t="shared" si="0"/>
        <v>0</v>
      </c>
      <c r="G32" s="200">
        <f t="shared" si="0"/>
        <v>0</v>
      </c>
      <c r="H32" s="200">
        <f t="shared" si="0"/>
        <v>0</v>
      </c>
      <c r="I32" s="200">
        <f t="shared" si="0"/>
        <v>0</v>
      </c>
      <c r="J32" s="200">
        <f t="shared" si="0"/>
        <v>0</v>
      </c>
      <c r="K32" s="200">
        <f t="shared" si="0"/>
        <v>0</v>
      </c>
      <c r="L32" s="200">
        <f t="shared" si="0"/>
        <v>0</v>
      </c>
      <c r="M32" s="200">
        <f t="shared" si="0"/>
        <v>0</v>
      </c>
      <c r="N32" s="206">
        <f t="shared" si="2"/>
        <v>0</v>
      </c>
    </row>
    <row r="33" spans="1:14">
      <c r="A33" s="200" t="str">
        <v>Communication</v>
      </c>
      <c r="B33" s="200">
        <f t="shared" si="1"/>
        <v>0</v>
      </c>
      <c r="C33" s="200">
        <f t="shared" si="0"/>
        <v>0</v>
      </c>
      <c r="D33" s="200">
        <f t="shared" si="0"/>
        <v>0</v>
      </c>
      <c r="E33" s="200">
        <f t="shared" si="0"/>
        <v>0</v>
      </c>
      <c r="F33" s="200">
        <f t="shared" si="0"/>
        <v>0</v>
      </c>
      <c r="G33" s="200">
        <f t="shared" si="0"/>
        <v>0</v>
      </c>
      <c r="H33" s="200">
        <f t="shared" si="0"/>
        <v>0</v>
      </c>
      <c r="I33" s="200">
        <f t="shared" si="0"/>
        <v>0</v>
      </c>
      <c r="J33" s="200">
        <f t="shared" si="0"/>
        <v>0</v>
      </c>
      <c r="K33" s="200">
        <f t="shared" si="0"/>
        <v>0</v>
      </c>
      <c r="L33" s="200">
        <f t="shared" si="0"/>
        <v>0</v>
      </c>
      <c r="M33" s="200">
        <f t="shared" si="0"/>
        <v>0</v>
      </c>
      <c r="N33" s="206">
        <f t="shared" si="2"/>
        <v>0</v>
      </c>
    </row>
    <row r="34" spans="1:14">
      <c r="A34" s="200" t="str">
        <v>Formation</v>
      </c>
      <c r="B34" s="200">
        <f t="shared" si="1"/>
        <v>0</v>
      </c>
      <c r="C34" s="200">
        <f t="shared" si="0"/>
        <v>50</v>
      </c>
      <c r="D34" s="200">
        <f t="shared" si="0"/>
        <v>0</v>
      </c>
      <c r="E34" s="200">
        <f t="shared" si="0"/>
        <v>0</v>
      </c>
      <c r="F34" s="200">
        <f t="shared" si="0"/>
        <v>0</v>
      </c>
      <c r="G34" s="200">
        <f t="shared" si="0"/>
        <v>13</v>
      </c>
      <c r="H34" s="200">
        <f t="shared" si="0"/>
        <v>0</v>
      </c>
      <c r="I34" s="200">
        <f t="shared" si="0"/>
        <v>0</v>
      </c>
      <c r="J34" s="200">
        <f t="shared" si="0"/>
        <v>526</v>
      </c>
      <c r="K34" s="200">
        <f t="shared" si="0"/>
        <v>163</v>
      </c>
      <c r="L34" s="200">
        <f t="shared" si="0"/>
        <v>0</v>
      </c>
      <c r="M34" s="200">
        <f t="shared" si="0"/>
        <v>0</v>
      </c>
      <c r="N34" s="206">
        <f t="shared" si="2"/>
        <v>752</v>
      </c>
    </row>
    <row r="35" spans="1:14">
      <c r="A35" s="200" t="str">
        <v>Déplacements, réception</v>
      </c>
      <c r="B35" s="200">
        <f t="shared" si="1"/>
        <v>0</v>
      </c>
      <c r="C35" s="200">
        <f t="shared" si="0"/>
        <v>0</v>
      </c>
      <c r="D35" s="200">
        <f t="shared" si="0"/>
        <v>0</v>
      </c>
      <c r="E35" s="200">
        <f t="shared" si="0"/>
        <v>0</v>
      </c>
      <c r="F35" s="200">
        <f t="shared" si="0"/>
        <v>0</v>
      </c>
      <c r="G35" s="200">
        <f t="shared" si="0"/>
        <v>0</v>
      </c>
      <c r="H35" s="200">
        <f t="shared" si="0"/>
        <v>0</v>
      </c>
      <c r="I35" s="200">
        <f t="shared" si="0"/>
        <v>0</v>
      </c>
      <c r="J35" s="200">
        <f t="shared" si="0"/>
        <v>0</v>
      </c>
      <c r="K35" s="200">
        <f t="shared" si="0"/>
        <v>0</v>
      </c>
      <c r="L35" s="200">
        <f t="shared" si="0"/>
        <v>0</v>
      </c>
      <c r="M35" s="200">
        <f t="shared" si="0"/>
        <v>0</v>
      </c>
      <c r="N35" s="206">
        <f t="shared" si="2"/>
        <v>0</v>
      </c>
    </row>
    <row r="36" spans="1:14">
      <c r="A36" s="200" t="str">
        <v>Expo, frais de participation aux salons</v>
      </c>
      <c r="B36" s="200">
        <f t="shared" si="1"/>
        <v>0</v>
      </c>
      <c r="C36" s="200">
        <f t="shared" si="1"/>
        <v>98</v>
      </c>
      <c r="D36" s="200">
        <f t="shared" si="1"/>
        <v>0</v>
      </c>
      <c r="E36" s="200">
        <f t="shared" si="1"/>
        <v>0</v>
      </c>
      <c r="F36" s="200">
        <f t="shared" si="1"/>
        <v>0</v>
      </c>
      <c r="G36" s="200">
        <f t="shared" si="1"/>
        <v>31</v>
      </c>
      <c r="H36" s="200">
        <f t="shared" si="1"/>
        <v>0</v>
      </c>
      <c r="I36" s="200">
        <f t="shared" si="1"/>
        <v>0</v>
      </c>
      <c r="J36" s="200">
        <f t="shared" si="1"/>
        <v>378</v>
      </c>
      <c r="K36" s="200">
        <f t="shared" si="1"/>
        <v>26</v>
      </c>
      <c r="L36" s="200">
        <f t="shared" si="1"/>
        <v>0</v>
      </c>
      <c r="M36" s="200">
        <f t="shared" si="1"/>
        <v>0</v>
      </c>
      <c r="N36" s="206">
        <f t="shared" si="2"/>
        <v>533</v>
      </c>
    </row>
    <row r="37" spans="1:14">
      <c r="A37" s="200" t="str">
        <v>Retraite complémentaire</v>
      </c>
      <c r="B37" s="200">
        <f t="shared" si="1"/>
        <v>0</v>
      </c>
      <c r="C37" s="200">
        <f t="shared" si="1"/>
        <v>0</v>
      </c>
      <c r="D37" s="200">
        <f t="shared" si="1"/>
        <v>0</v>
      </c>
      <c r="E37" s="200">
        <f t="shared" si="1"/>
        <v>0</v>
      </c>
      <c r="F37" s="200">
        <f t="shared" si="1"/>
        <v>0</v>
      </c>
      <c r="G37" s="200">
        <f t="shared" si="1"/>
        <v>0</v>
      </c>
      <c r="H37" s="200">
        <f t="shared" si="1"/>
        <v>0</v>
      </c>
      <c r="I37" s="200">
        <f t="shared" si="1"/>
        <v>0</v>
      </c>
      <c r="J37" s="200">
        <f t="shared" si="1"/>
        <v>0</v>
      </c>
      <c r="K37" s="200">
        <f t="shared" si="1"/>
        <v>0</v>
      </c>
      <c r="L37" s="200">
        <f t="shared" si="1"/>
        <v>0</v>
      </c>
      <c r="M37" s="200">
        <f t="shared" si="1"/>
        <v>0</v>
      </c>
      <c r="N37" s="206">
        <f t="shared" si="2"/>
        <v>0</v>
      </c>
    </row>
    <row r="38" spans="1:14">
      <c r="A38" s="200" t="str">
        <v>Cotisations (adhésions)</v>
      </c>
      <c r="B38" s="200">
        <f t="shared" si="1"/>
        <v>0</v>
      </c>
      <c r="C38" s="200">
        <f t="shared" si="1"/>
        <v>0</v>
      </c>
      <c r="D38" s="200">
        <f t="shared" si="1"/>
        <v>0</v>
      </c>
      <c r="E38" s="200">
        <f t="shared" si="1"/>
        <v>0</v>
      </c>
      <c r="F38" s="200">
        <f t="shared" si="1"/>
        <v>0</v>
      </c>
      <c r="G38" s="200">
        <f t="shared" si="1"/>
        <v>0</v>
      </c>
      <c r="H38" s="200">
        <f t="shared" si="1"/>
        <v>0</v>
      </c>
      <c r="I38" s="200">
        <f t="shared" si="1"/>
        <v>0</v>
      </c>
      <c r="J38" s="200">
        <f t="shared" si="1"/>
        <v>0</v>
      </c>
      <c r="K38" s="200">
        <f t="shared" si="1"/>
        <v>0</v>
      </c>
      <c r="L38" s="200">
        <f t="shared" si="1"/>
        <v>0</v>
      </c>
      <c r="M38" s="200">
        <f t="shared" si="1"/>
        <v>0</v>
      </c>
      <c r="N38" s="206">
        <f t="shared" si="2"/>
        <v>0</v>
      </c>
    </row>
    <row r="39" spans="1:14">
      <c r="A39" s="200" t="str">
        <v>Impôts et taxes</v>
      </c>
      <c r="B39" s="200">
        <f t="shared" si="1"/>
        <v>0</v>
      </c>
      <c r="C39" s="200">
        <f t="shared" si="1"/>
        <v>0</v>
      </c>
      <c r="D39" s="200">
        <f t="shared" si="1"/>
        <v>0</v>
      </c>
      <c r="E39" s="200">
        <f t="shared" si="1"/>
        <v>0</v>
      </c>
      <c r="F39" s="200">
        <f t="shared" si="1"/>
        <v>0</v>
      </c>
      <c r="G39" s="200">
        <f t="shared" si="1"/>
        <v>0</v>
      </c>
      <c r="H39" s="200">
        <f t="shared" si="1"/>
        <v>0</v>
      </c>
      <c r="I39" s="200">
        <f t="shared" si="1"/>
        <v>0</v>
      </c>
      <c r="J39" s="200">
        <f t="shared" si="1"/>
        <v>0</v>
      </c>
      <c r="K39" s="200">
        <f t="shared" si="1"/>
        <v>0</v>
      </c>
      <c r="L39" s="200">
        <f t="shared" si="1"/>
        <v>0</v>
      </c>
      <c r="M39" s="200">
        <f t="shared" si="1"/>
        <v>0</v>
      </c>
      <c r="N39" s="206">
        <f t="shared" si="2"/>
        <v>0</v>
      </c>
    </row>
    <row r="40" spans="1:14">
      <c r="A40" s="200" t="str">
        <v>Rémunération du dirigeant</v>
      </c>
      <c r="B40" s="200">
        <f t="shared" si="1"/>
        <v>0</v>
      </c>
      <c r="C40" s="200">
        <f t="shared" si="1"/>
        <v>0</v>
      </c>
      <c r="D40" s="200">
        <f t="shared" si="1"/>
        <v>0</v>
      </c>
      <c r="E40" s="200">
        <f t="shared" si="1"/>
        <v>0</v>
      </c>
      <c r="F40" s="200">
        <f t="shared" si="1"/>
        <v>0</v>
      </c>
      <c r="G40" s="200">
        <f t="shared" si="1"/>
        <v>0</v>
      </c>
      <c r="H40" s="200">
        <f t="shared" si="1"/>
        <v>0</v>
      </c>
      <c r="I40" s="200">
        <f t="shared" si="1"/>
        <v>0</v>
      </c>
      <c r="J40" s="200">
        <f t="shared" si="1"/>
        <v>0</v>
      </c>
      <c r="K40" s="200">
        <f t="shared" si="1"/>
        <v>0</v>
      </c>
      <c r="L40" s="200">
        <f t="shared" si="1"/>
        <v>0</v>
      </c>
      <c r="M40" s="200">
        <f t="shared" si="1"/>
        <v>0</v>
      </c>
      <c r="N40" s="206">
        <f t="shared" si="2"/>
        <v>0</v>
      </c>
    </row>
    <row r="41" spans="1:14">
      <c r="A41" s="200" t="str">
        <v>Charges sociales de l'exploitant (URSSAF, CFE…)</v>
      </c>
      <c r="B41" s="200">
        <f t="shared" si="1"/>
        <v>0</v>
      </c>
      <c r="C41" s="200">
        <f t="shared" si="1"/>
        <v>0</v>
      </c>
      <c r="D41" s="200">
        <f t="shared" si="1"/>
        <v>0</v>
      </c>
      <c r="E41" s="200">
        <f t="shared" si="1"/>
        <v>0</v>
      </c>
      <c r="F41" s="200">
        <f t="shared" si="1"/>
        <v>0</v>
      </c>
      <c r="G41" s="200">
        <f t="shared" si="1"/>
        <v>0</v>
      </c>
      <c r="H41" s="200">
        <f t="shared" si="1"/>
        <v>0</v>
      </c>
      <c r="I41" s="200">
        <f t="shared" si="1"/>
        <v>0</v>
      </c>
      <c r="J41" s="200">
        <f t="shared" si="1"/>
        <v>0</v>
      </c>
      <c r="K41" s="200">
        <f t="shared" si="1"/>
        <v>0</v>
      </c>
      <c r="L41" s="200">
        <f t="shared" si="1"/>
        <v>0</v>
      </c>
      <c r="M41" s="200">
        <f t="shared" si="1"/>
        <v>0</v>
      </c>
      <c r="N41" s="206">
        <f t="shared" si="2"/>
        <v>0</v>
      </c>
    </row>
    <row r="42" spans="1:14">
      <c r="A42" s="200" t="str">
        <v>Frais bancaires</v>
      </c>
      <c r="B42" s="200">
        <f t="shared" si="1"/>
        <v>0</v>
      </c>
      <c r="C42" s="200">
        <f t="shared" si="1"/>
        <v>0</v>
      </c>
      <c r="D42" s="200">
        <f t="shared" si="1"/>
        <v>0</v>
      </c>
      <c r="E42" s="200">
        <f t="shared" si="1"/>
        <v>0</v>
      </c>
      <c r="F42" s="200">
        <f t="shared" si="1"/>
        <v>0</v>
      </c>
      <c r="G42" s="200">
        <f t="shared" si="1"/>
        <v>0</v>
      </c>
      <c r="H42" s="200">
        <f t="shared" si="1"/>
        <v>0</v>
      </c>
      <c r="I42" s="200">
        <f t="shared" si="1"/>
        <v>0</v>
      </c>
      <c r="J42" s="200">
        <f t="shared" si="1"/>
        <v>0</v>
      </c>
      <c r="K42" s="200">
        <f t="shared" si="1"/>
        <v>0</v>
      </c>
      <c r="L42" s="200">
        <f t="shared" si="1"/>
        <v>0</v>
      </c>
      <c r="M42" s="200">
        <f t="shared" si="1"/>
        <v>0</v>
      </c>
      <c r="N42" s="206">
        <f t="shared" si="2"/>
        <v>0</v>
      </c>
    </row>
    <row r="43" spans="1:14">
      <c r="A43">
        <v>0</v>
      </c>
    </row>
    <row r="44" spans="1:14">
      <c r="A44">
        <v>0</v>
      </c>
    </row>
    <row r="45" spans="1:14">
      <c r="A45">
        <v>0</v>
      </c>
    </row>
    <row r="46" spans="1:14">
      <c r="A46">
        <v>0</v>
      </c>
    </row>
    <row r="47" spans="1:14">
      <c r="A47">
        <v>0</v>
      </c>
    </row>
    <row r="48" spans="1:14">
      <c r="A48">
        <v>0</v>
      </c>
    </row>
    <row r="49" spans="1:1">
      <c r="A49">
        <v>0</v>
      </c>
    </row>
    <row r="50" spans="1:1">
      <c r="A50">
        <v>0</v>
      </c>
    </row>
    <row r="51" spans="1:1">
      <c r="A51">
        <v>0</v>
      </c>
    </row>
    <row r="52" spans="1:1">
      <c r="A52">
        <v>0</v>
      </c>
    </row>
    <row r="53" spans="1:1">
      <c r="A53">
        <v>0</v>
      </c>
    </row>
    <row r="54" spans="1:1">
      <c r="A54">
        <v>0</v>
      </c>
    </row>
    <row r="55" spans="1:1">
      <c r="A55">
        <v>0</v>
      </c>
    </row>
    <row r="56" spans="1:1">
      <c r="A56">
        <v>0</v>
      </c>
    </row>
    <row r="57" spans="1:1">
      <c r="A57">
        <v>0</v>
      </c>
    </row>
    <row r="58" spans="1:1">
      <c r="A58">
        <v>0</v>
      </c>
    </row>
    <row r="59" spans="1:1">
      <c r="A59">
        <v>0</v>
      </c>
    </row>
    <row r="60" spans="1:1">
      <c r="A60">
        <v>0</v>
      </c>
    </row>
    <row r="61" spans="1:1">
      <c r="A61">
        <v>0</v>
      </c>
    </row>
    <row r="62" spans="1:1">
      <c r="A62">
        <v>0</v>
      </c>
    </row>
    <row r="63" spans="1:1">
      <c r="A63">
        <v>0</v>
      </c>
    </row>
    <row r="64" spans="1:1">
      <c r="A64">
        <v>0</v>
      </c>
    </row>
    <row r="65" spans="1:1">
      <c r="A65">
        <v>0</v>
      </c>
    </row>
    <row r="66" spans="1:1">
      <c r="A66">
        <v>0</v>
      </c>
    </row>
    <row r="67" spans="1:1">
      <c r="A67">
        <v>0</v>
      </c>
    </row>
    <row r="68" spans="1:1">
      <c r="A68">
        <v>0</v>
      </c>
    </row>
    <row r="69" spans="1:1">
      <c r="A69">
        <v>0</v>
      </c>
    </row>
    <row r="70" spans="1:1">
      <c r="A70">
        <v>0</v>
      </c>
    </row>
    <row r="71" spans="1:1">
      <c r="A71">
        <v>0</v>
      </c>
    </row>
    <row r="72" spans="1:1">
      <c r="A72">
        <v>0</v>
      </c>
    </row>
    <row r="73" spans="1:1">
      <c r="A73">
        <v>0</v>
      </c>
    </row>
    <row r="74" spans="1:1">
      <c r="A74">
        <v>0</v>
      </c>
    </row>
    <row r="75" spans="1:1">
      <c r="A75">
        <v>0</v>
      </c>
    </row>
    <row r="76" spans="1:1">
      <c r="A76">
        <v>0</v>
      </c>
    </row>
    <row r="77" spans="1:1">
      <c r="A77">
        <v>0</v>
      </c>
    </row>
    <row r="78" spans="1:1">
      <c r="A78">
        <v>0</v>
      </c>
    </row>
    <row r="79" spans="1:1">
      <c r="A79">
        <v>0</v>
      </c>
    </row>
    <row r="80" spans="1:1">
      <c r="A80">
        <v>0</v>
      </c>
    </row>
    <row r="81" spans="1:1">
      <c r="A81">
        <v>0</v>
      </c>
    </row>
    <row r="82" spans="1:1">
      <c r="A82">
        <v>0</v>
      </c>
    </row>
  </sheetData>
  <phoneticPr fontId="40" type="noConversion"/>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11923E3-2EDC-B14B-A7D1-CFCF35601B2B}">
  <dimension ref="A1:EB40"/>
  <sheetViews>
    <sheetView workbookViewId="0">
      <selection activeCell="F5" sqref="F5"/>
    </sheetView>
  </sheetViews>
  <sheetFormatPr baseColWidth="10" defaultRowHeight="16" outlineLevelRow="1"/>
  <cols>
    <col min="1" max="1" width="25.5" bestFit="1" customWidth="1"/>
    <col min="2" max="2" width="23.6640625" style="167" bestFit="1" customWidth="1"/>
    <col min="3" max="3" width="7.1640625" style="139" bestFit="1" customWidth="1"/>
    <col min="4" max="4" width="7.5" bestFit="1" customWidth="1"/>
    <col min="5" max="5" width="6" bestFit="1" customWidth="1"/>
    <col min="6" max="6" width="7.33203125" bestFit="1" customWidth="1"/>
    <col min="7" max="7" width="7" bestFit="1" customWidth="1"/>
    <col min="8" max="8" width="5.6640625" bestFit="1" customWidth="1"/>
    <col min="9" max="9" width="5.5" bestFit="1" customWidth="1"/>
    <col min="10" max="12" width="7.33203125" bestFit="1" customWidth="1"/>
    <col min="13" max="13" width="7.1640625" bestFit="1" customWidth="1"/>
    <col min="14" max="14" width="8.6640625" bestFit="1" customWidth="1"/>
    <col min="15" max="15" width="8" bestFit="1" customWidth="1"/>
    <col min="16" max="16" width="10.5" bestFit="1" customWidth="1"/>
    <col min="17" max="17" width="9.1640625" bestFit="1" customWidth="1"/>
    <col min="18" max="18" width="9" bestFit="1" customWidth="1"/>
    <col min="19" max="19" width="11.5" bestFit="1" customWidth="1"/>
    <col min="20" max="20" width="7.6640625" bestFit="1" customWidth="1"/>
    <col min="21" max="22" width="7.83203125" bestFit="1" customWidth="1"/>
    <col min="23" max="23" width="10.1640625" bestFit="1" customWidth="1"/>
    <col min="24" max="26" width="7.6640625" bestFit="1" customWidth="1"/>
    <col min="27" max="27" width="7.5" bestFit="1" customWidth="1"/>
    <col min="28" max="28" width="7.6640625" bestFit="1" customWidth="1"/>
    <col min="29" max="29" width="10" bestFit="1" customWidth="1"/>
    <col min="30" max="30" width="7.1640625" bestFit="1" customWidth="1"/>
    <col min="31" max="31" width="9.5" bestFit="1" customWidth="1"/>
    <col min="32" max="32" width="8.5" bestFit="1" customWidth="1"/>
    <col min="33" max="33" width="8.6640625" bestFit="1" customWidth="1"/>
    <col min="34" max="34" width="8.5" bestFit="1" customWidth="1"/>
    <col min="35" max="35" width="8.6640625" bestFit="1" customWidth="1"/>
    <col min="36" max="36" width="11" bestFit="1" customWidth="1"/>
    <col min="37" max="39" width="8.6640625" bestFit="1" customWidth="1"/>
    <col min="40" max="43" width="8.5" bestFit="1" customWidth="1"/>
    <col min="44" max="45" width="8.6640625" bestFit="1" customWidth="1"/>
    <col min="46" max="46" width="11" bestFit="1" customWidth="1"/>
    <col min="47" max="54" width="7.5" bestFit="1" customWidth="1"/>
    <col min="55" max="55" width="9.83203125" bestFit="1" customWidth="1"/>
    <col min="56" max="58" width="7.6640625" bestFit="1" customWidth="1"/>
    <col min="59" max="60" width="7.83203125" bestFit="1" customWidth="1"/>
    <col min="61" max="61" width="10.1640625" bestFit="1" customWidth="1"/>
    <col min="62" max="67" width="8" bestFit="1" customWidth="1"/>
    <col min="68" max="72" width="7.6640625" bestFit="1" customWidth="1"/>
    <col min="73" max="73" width="7.83203125" bestFit="1" customWidth="1"/>
    <col min="74" max="74" width="7.6640625" bestFit="1" customWidth="1"/>
    <col min="75" max="75" width="7.83203125" bestFit="1" customWidth="1"/>
    <col min="76" max="76" width="7.6640625" bestFit="1" customWidth="1"/>
    <col min="77" max="77" width="7.83203125" bestFit="1" customWidth="1"/>
    <col min="78" max="78" width="8" bestFit="1" customWidth="1"/>
    <col min="79" max="79" width="10.33203125" bestFit="1" customWidth="1"/>
    <col min="80" max="80" width="8.6640625" bestFit="1" customWidth="1"/>
    <col min="81" max="81" width="18.6640625" bestFit="1" customWidth="1"/>
    <col min="82" max="82" width="9.5" bestFit="1" customWidth="1"/>
    <col min="83" max="83" width="18.6640625" bestFit="1" customWidth="1"/>
    <col min="84" max="84" width="9.5" bestFit="1" customWidth="1"/>
    <col min="85" max="85" width="18.6640625" bestFit="1" customWidth="1"/>
    <col min="86" max="86" width="9.5" bestFit="1" customWidth="1"/>
    <col min="87" max="87" width="18.33203125" bestFit="1" customWidth="1"/>
    <col min="88" max="88" width="9.5" bestFit="1" customWidth="1"/>
    <col min="89" max="89" width="18.33203125" bestFit="1" customWidth="1"/>
    <col min="90" max="90" width="9.5" bestFit="1" customWidth="1"/>
    <col min="91" max="91" width="18.33203125" bestFit="1" customWidth="1"/>
    <col min="92" max="92" width="9.5" bestFit="1" customWidth="1"/>
    <col min="93" max="93" width="18.5" bestFit="1" customWidth="1"/>
    <col min="94" max="94" width="9.5" bestFit="1" customWidth="1"/>
    <col min="95" max="95" width="18.5" bestFit="1" customWidth="1"/>
    <col min="96" max="96" width="9.5" bestFit="1" customWidth="1"/>
    <col min="97" max="97" width="18.6640625" bestFit="1" customWidth="1"/>
    <col min="98" max="98" width="9.5" bestFit="1" customWidth="1"/>
    <col min="99" max="99" width="18.6640625" bestFit="1" customWidth="1"/>
    <col min="100" max="100" width="9.5" bestFit="1" customWidth="1"/>
    <col min="101" max="101" width="18.6640625" bestFit="1" customWidth="1"/>
    <col min="102" max="102" width="9.5" bestFit="1" customWidth="1"/>
    <col min="103" max="103" width="18.6640625" bestFit="1" customWidth="1"/>
    <col min="104" max="104" width="9.33203125" bestFit="1" customWidth="1"/>
    <col min="105" max="105" width="18.6640625" bestFit="1" customWidth="1"/>
    <col min="106" max="106" width="9.5" bestFit="1" customWidth="1"/>
    <col min="107" max="107" width="18.6640625" bestFit="1" customWidth="1"/>
    <col min="108" max="108" width="9.5" bestFit="1" customWidth="1"/>
    <col min="109" max="109" width="18.33203125" bestFit="1" customWidth="1"/>
    <col min="110" max="110" width="9.5" bestFit="1" customWidth="1"/>
    <col min="111" max="111" width="18.5" bestFit="1" customWidth="1"/>
    <col min="112" max="112" width="9.5" bestFit="1" customWidth="1"/>
    <col min="113" max="113" width="18.5" bestFit="1" customWidth="1"/>
    <col min="114" max="114" width="9.5" bestFit="1" customWidth="1"/>
    <col min="115" max="115" width="18.5" bestFit="1" customWidth="1"/>
    <col min="116" max="116" width="9.33203125" bestFit="1" customWidth="1"/>
    <col min="117" max="117" width="18.5" bestFit="1" customWidth="1"/>
    <col min="118" max="118" width="9.5" bestFit="1" customWidth="1"/>
    <col min="119" max="119" width="18.5" bestFit="1" customWidth="1"/>
    <col min="120" max="120" width="9.5" bestFit="1" customWidth="1"/>
    <col min="121" max="121" width="18.5" bestFit="1" customWidth="1"/>
    <col min="122" max="122" width="9.5" bestFit="1" customWidth="1"/>
    <col min="123" max="123" width="18.5" bestFit="1" customWidth="1"/>
    <col min="124" max="124" width="9.5" bestFit="1" customWidth="1"/>
    <col min="125" max="125" width="18.5" bestFit="1" customWidth="1"/>
    <col min="126" max="126" width="9.5" bestFit="1" customWidth="1"/>
    <col min="127" max="127" width="18.6640625" bestFit="1" customWidth="1"/>
    <col min="128" max="128" width="9.5" bestFit="1" customWidth="1"/>
    <col min="129" max="129" width="18.6640625" bestFit="1" customWidth="1"/>
    <col min="130" max="130" width="8.83203125" bestFit="1" customWidth="1"/>
    <col min="131" max="131" width="12.1640625" bestFit="1" customWidth="1"/>
    <col min="132" max="132" width="8.6640625" bestFit="1" customWidth="1"/>
    <col min="133" max="133" width="9.5" bestFit="1" customWidth="1"/>
    <col min="137" max="137" width="8.83203125" bestFit="1" customWidth="1"/>
    <col min="138" max="138" width="12" bestFit="1" customWidth="1"/>
  </cols>
  <sheetData>
    <row r="1" spans="1:132" ht="59">
      <c r="A1" s="24" t="s">
        <v>393</v>
      </c>
    </row>
    <row r="2" spans="1:132" ht="42" customHeight="1"/>
    <row r="3" spans="1:132">
      <c r="A3" s="136" t="s">
        <v>376</v>
      </c>
      <c r="B3" s="225" t="s">
        <v>380</v>
      </c>
      <c r="C3" s="140"/>
      <c r="D3" s="140"/>
      <c r="E3" s="140"/>
      <c r="F3" s="140"/>
      <c r="G3" s="140"/>
      <c r="H3" s="140"/>
      <c r="I3" s="140"/>
      <c r="J3" s="140"/>
      <c r="K3" s="140"/>
      <c r="L3" s="140"/>
      <c r="M3" s="140"/>
      <c r="N3" s="140"/>
    </row>
    <row r="4" spans="1:132" s="161" customFormat="1" ht="40" customHeight="1">
      <c r="A4" s="168" t="s">
        <v>377</v>
      </c>
      <c r="B4" s="224" t="s">
        <v>378</v>
      </c>
      <c r="C4" s="224" t="s">
        <v>381</v>
      </c>
      <c r="D4" s="224" t="s">
        <v>382</v>
      </c>
      <c r="E4" s="224" t="s">
        <v>383</v>
      </c>
      <c r="F4" s="224" t="s">
        <v>384</v>
      </c>
      <c r="G4" s="224" t="s">
        <v>385</v>
      </c>
      <c r="H4" s="224" t="s">
        <v>386</v>
      </c>
      <c r="I4" s="224" t="s">
        <v>387</v>
      </c>
      <c r="J4" s="224" t="s">
        <v>388</v>
      </c>
      <c r="K4" s="224" t="s">
        <v>389</v>
      </c>
      <c r="L4" s="224" t="s">
        <v>12</v>
      </c>
      <c r="M4" s="224" t="s">
        <v>13</v>
      </c>
      <c r="N4" s="198" t="s">
        <v>379</v>
      </c>
      <c r="O4"/>
      <c r="P4"/>
      <c r="Q4"/>
      <c r="R4"/>
      <c r="S4"/>
      <c r="T4"/>
      <c r="U4"/>
      <c r="V4"/>
      <c r="W4"/>
      <c r="X4"/>
      <c r="Y4"/>
      <c r="Z4"/>
      <c r="AA4"/>
      <c r="AB4"/>
      <c r="AC4"/>
      <c r="AD4"/>
      <c r="AE4"/>
      <c r="AF4"/>
      <c r="AG4"/>
      <c r="AH4"/>
      <c r="AI4"/>
      <c r="AJ4"/>
      <c r="AK4"/>
      <c r="AL4"/>
      <c r="AM4"/>
      <c r="AN4"/>
      <c r="AO4"/>
      <c r="AP4"/>
      <c r="AQ4"/>
      <c r="AR4"/>
      <c r="AS4"/>
      <c r="AT4"/>
      <c r="AU4"/>
      <c r="AV4"/>
      <c r="AW4"/>
      <c r="AX4"/>
      <c r="AY4"/>
      <c r="AZ4"/>
      <c r="BA4"/>
      <c r="BB4"/>
      <c r="BC4"/>
      <c r="BD4"/>
      <c r="BE4"/>
      <c r="BF4"/>
      <c r="BG4"/>
      <c r="BH4"/>
      <c r="BI4"/>
      <c r="BJ4"/>
      <c r="BK4"/>
      <c r="BL4"/>
      <c r="BM4"/>
      <c r="BN4"/>
      <c r="BO4"/>
      <c r="BP4"/>
      <c r="BQ4"/>
      <c r="BR4"/>
      <c r="BS4"/>
      <c r="BT4"/>
      <c r="BU4"/>
      <c r="BV4"/>
      <c r="BW4"/>
      <c r="BX4"/>
      <c r="BY4"/>
      <c r="BZ4"/>
      <c r="CA4"/>
      <c r="CB4"/>
      <c r="CC4"/>
      <c r="CD4"/>
      <c r="CE4"/>
      <c r="CF4"/>
      <c r="CG4"/>
      <c r="CH4"/>
      <c r="CI4"/>
      <c r="CJ4"/>
      <c r="CK4"/>
      <c r="CL4"/>
      <c r="CM4"/>
      <c r="CN4"/>
      <c r="CO4"/>
      <c r="CP4"/>
      <c r="CQ4"/>
      <c r="CR4"/>
      <c r="CS4"/>
      <c r="CT4"/>
      <c r="CU4"/>
      <c r="CV4"/>
      <c r="CW4"/>
      <c r="CX4"/>
      <c r="CY4"/>
      <c r="CZ4"/>
      <c r="DA4"/>
      <c r="DB4"/>
      <c r="DC4"/>
      <c r="DD4"/>
      <c r="DE4"/>
      <c r="DF4"/>
      <c r="DG4"/>
      <c r="DH4"/>
      <c r="DI4"/>
      <c r="DJ4"/>
      <c r="DK4"/>
      <c r="DL4"/>
      <c r="DM4"/>
      <c r="DN4"/>
      <c r="DO4"/>
      <c r="DP4"/>
      <c r="DQ4"/>
      <c r="DR4"/>
      <c r="DS4"/>
      <c r="DT4"/>
      <c r="DU4"/>
      <c r="DV4"/>
      <c r="DW4"/>
      <c r="DX4"/>
      <c r="DY4"/>
      <c r="DZ4"/>
      <c r="EA4"/>
      <c r="EB4"/>
    </row>
    <row r="5" spans="1:132" s="169" customFormat="1" ht="32" customHeight="1" outlineLevel="1">
      <c r="A5" s="162" t="s">
        <v>81</v>
      </c>
      <c r="B5" s="163"/>
      <c r="C5" s="163">
        <v>1599</v>
      </c>
      <c r="D5" s="163">
        <v>4037</v>
      </c>
      <c r="E5" s="163">
        <v>750</v>
      </c>
      <c r="F5" s="163">
        <v>1059</v>
      </c>
      <c r="G5" s="163">
        <v>1158</v>
      </c>
      <c r="H5" s="163">
        <v>650</v>
      </c>
      <c r="I5" s="163">
        <v>875</v>
      </c>
      <c r="J5" s="163">
        <v>5538</v>
      </c>
      <c r="K5" s="163">
        <v>7226</v>
      </c>
      <c r="L5" s="163">
        <v>1905</v>
      </c>
      <c r="M5" s="163">
        <v>9129</v>
      </c>
      <c r="N5" s="163">
        <v>33926</v>
      </c>
      <c r="O5"/>
      <c r="P5"/>
      <c r="Q5"/>
      <c r="R5"/>
      <c r="S5"/>
      <c r="T5"/>
      <c r="U5"/>
      <c r="V5"/>
      <c r="W5"/>
      <c r="X5"/>
      <c r="Y5"/>
      <c r="Z5"/>
      <c r="AA5"/>
      <c r="AB5"/>
      <c r="AC5"/>
      <c r="AD5"/>
      <c r="AE5"/>
      <c r="AF5"/>
      <c r="AG5"/>
      <c r="AH5"/>
      <c r="AI5"/>
      <c r="AJ5"/>
      <c r="AK5"/>
      <c r="AL5"/>
      <c r="AM5"/>
      <c r="AN5"/>
      <c r="AO5"/>
      <c r="AP5"/>
      <c r="AQ5"/>
      <c r="AR5"/>
      <c r="AS5"/>
      <c r="AT5"/>
      <c r="AU5"/>
      <c r="AV5"/>
      <c r="AW5"/>
      <c r="AX5"/>
      <c r="AY5"/>
      <c r="AZ5"/>
      <c r="BA5"/>
      <c r="BB5"/>
      <c r="BC5"/>
      <c r="BD5"/>
      <c r="BE5"/>
      <c r="BF5"/>
      <c r="BG5"/>
      <c r="BH5"/>
      <c r="BI5"/>
      <c r="BJ5"/>
      <c r="BK5"/>
      <c r="BL5"/>
      <c r="BM5"/>
      <c r="BN5"/>
      <c r="BO5"/>
      <c r="BP5"/>
      <c r="BQ5"/>
      <c r="BR5"/>
      <c r="BS5"/>
      <c r="BT5"/>
      <c r="BU5"/>
      <c r="BV5"/>
      <c r="BW5"/>
      <c r="BX5"/>
      <c r="BY5"/>
      <c r="BZ5"/>
      <c r="CA5"/>
      <c r="CB5"/>
      <c r="CC5"/>
      <c r="CD5"/>
      <c r="CE5"/>
      <c r="CF5"/>
      <c r="CG5"/>
      <c r="CH5"/>
      <c r="CI5"/>
      <c r="CJ5"/>
      <c r="CK5"/>
      <c r="CL5"/>
      <c r="CM5"/>
      <c r="CN5"/>
      <c r="CO5"/>
      <c r="CP5"/>
      <c r="CQ5"/>
      <c r="CR5"/>
      <c r="CS5"/>
      <c r="CT5"/>
      <c r="CU5"/>
      <c r="CV5"/>
      <c r="CW5"/>
      <c r="CX5"/>
      <c r="CY5"/>
      <c r="CZ5"/>
      <c r="DA5"/>
      <c r="DB5"/>
      <c r="DC5"/>
      <c r="DD5"/>
      <c r="DE5"/>
      <c r="DF5"/>
      <c r="DG5"/>
      <c r="DH5"/>
      <c r="DI5"/>
      <c r="DJ5"/>
      <c r="DK5"/>
      <c r="DL5"/>
      <c r="DM5"/>
      <c r="DN5"/>
      <c r="DO5"/>
      <c r="DP5"/>
      <c r="DQ5"/>
      <c r="DR5"/>
      <c r="DS5"/>
      <c r="DT5"/>
      <c r="DU5"/>
      <c r="DV5"/>
      <c r="DW5"/>
      <c r="DX5"/>
      <c r="DY5"/>
      <c r="DZ5"/>
      <c r="EA5"/>
      <c r="EB5"/>
    </row>
    <row r="6" spans="1:132" s="138" customFormat="1" ht="28" customHeight="1">
      <c r="A6" s="162" t="s">
        <v>378</v>
      </c>
      <c r="B6" s="163"/>
      <c r="C6" s="163"/>
      <c r="D6" s="163"/>
      <c r="E6" s="163"/>
      <c r="F6" s="163"/>
      <c r="G6" s="163"/>
      <c r="H6" s="163"/>
      <c r="I6" s="163"/>
      <c r="J6" s="163"/>
      <c r="K6" s="163"/>
      <c r="L6" s="163"/>
      <c r="M6" s="163"/>
      <c r="N6" s="163"/>
      <c r="O6"/>
      <c r="P6"/>
      <c r="Q6"/>
      <c r="R6"/>
      <c r="S6"/>
      <c r="T6"/>
      <c r="U6"/>
      <c r="V6"/>
      <c r="W6"/>
      <c r="X6"/>
      <c r="Y6"/>
      <c r="Z6"/>
      <c r="AA6"/>
      <c r="AB6"/>
      <c r="AC6"/>
      <c r="AD6"/>
      <c r="AE6"/>
      <c r="AF6"/>
      <c r="AG6"/>
      <c r="AH6"/>
      <c r="AI6"/>
      <c r="AJ6"/>
      <c r="AK6"/>
      <c r="AL6"/>
      <c r="AM6"/>
      <c r="AN6"/>
      <c r="AO6"/>
      <c r="AP6"/>
      <c r="AQ6"/>
      <c r="AR6"/>
      <c r="AS6"/>
      <c r="AT6"/>
      <c r="AU6"/>
      <c r="AV6"/>
      <c r="AW6"/>
      <c r="AX6"/>
      <c r="AY6"/>
      <c r="AZ6"/>
      <c r="BA6"/>
      <c r="BB6"/>
      <c r="BC6"/>
      <c r="BD6"/>
      <c r="BE6"/>
      <c r="BF6"/>
      <c r="BG6"/>
      <c r="BH6"/>
      <c r="BI6"/>
      <c r="BJ6"/>
      <c r="BK6"/>
      <c r="BL6"/>
      <c r="BM6"/>
      <c r="BN6"/>
      <c r="BO6"/>
      <c r="BP6"/>
      <c r="BQ6"/>
      <c r="BR6"/>
      <c r="BS6"/>
      <c r="BT6"/>
      <c r="BU6"/>
      <c r="BV6"/>
      <c r="BW6"/>
      <c r="BX6"/>
      <c r="BY6"/>
      <c r="BZ6"/>
      <c r="CA6"/>
      <c r="CB6"/>
      <c r="CC6"/>
      <c r="CD6"/>
      <c r="CE6"/>
      <c r="CF6"/>
      <c r="CG6"/>
      <c r="CH6"/>
      <c r="CI6"/>
      <c r="CJ6"/>
      <c r="CK6"/>
      <c r="CL6"/>
      <c r="CM6"/>
      <c r="CN6"/>
      <c r="CO6"/>
      <c r="CP6"/>
      <c r="CQ6"/>
      <c r="CR6"/>
      <c r="CS6"/>
      <c r="CT6"/>
      <c r="CU6"/>
      <c r="CV6"/>
      <c r="CW6"/>
      <c r="CX6"/>
      <c r="CY6"/>
      <c r="CZ6"/>
      <c r="DA6"/>
      <c r="DB6"/>
      <c r="DC6"/>
      <c r="DD6"/>
      <c r="DE6"/>
      <c r="DF6"/>
      <c r="DG6"/>
      <c r="DH6"/>
      <c r="DI6"/>
      <c r="DJ6"/>
      <c r="DK6"/>
      <c r="DL6"/>
      <c r="DM6"/>
      <c r="DN6"/>
      <c r="DO6"/>
      <c r="DP6"/>
      <c r="DQ6"/>
      <c r="DR6"/>
      <c r="DS6"/>
      <c r="DT6"/>
      <c r="DU6"/>
      <c r="DV6"/>
      <c r="DW6"/>
      <c r="DX6"/>
      <c r="DY6"/>
      <c r="DZ6"/>
      <c r="EA6"/>
      <c r="EB6"/>
    </row>
    <row r="7" spans="1:132" s="138" customFormat="1" ht="34" customHeight="1">
      <c r="A7" s="166" t="s">
        <v>379</v>
      </c>
      <c r="B7" s="164"/>
      <c r="C7" s="164">
        <v>1599</v>
      </c>
      <c r="D7" s="164">
        <v>4037</v>
      </c>
      <c r="E7" s="164">
        <v>750</v>
      </c>
      <c r="F7" s="164">
        <v>1059</v>
      </c>
      <c r="G7" s="164">
        <v>1158</v>
      </c>
      <c r="H7" s="164">
        <v>650</v>
      </c>
      <c r="I7" s="164">
        <v>875</v>
      </c>
      <c r="J7" s="164">
        <v>5538</v>
      </c>
      <c r="K7" s="164">
        <v>7226</v>
      </c>
      <c r="L7" s="164">
        <v>1905</v>
      </c>
      <c r="M7" s="164">
        <v>9129</v>
      </c>
      <c r="N7" s="165">
        <v>33926</v>
      </c>
      <c r="O7"/>
      <c r="P7"/>
      <c r="Q7"/>
      <c r="R7"/>
      <c r="S7"/>
      <c r="T7"/>
      <c r="U7"/>
      <c r="V7"/>
      <c r="W7"/>
      <c r="X7"/>
      <c r="Y7"/>
      <c r="Z7"/>
      <c r="AA7"/>
      <c r="AB7"/>
      <c r="AC7"/>
      <c r="AD7"/>
      <c r="AE7"/>
      <c r="AF7"/>
      <c r="AG7"/>
      <c r="AH7"/>
      <c r="AI7"/>
      <c r="AJ7"/>
      <c r="AK7"/>
      <c r="AL7"/>
      <c r="AM7"/>
      <c r="AN7"/>
      <c r="AO7"/>
      <c r="AP7"/>
      <c r="AQ7"/>
      <c r="AR7"/>
      <c r="AS7"/>
      <c r="AT7"/>
      <c r="AU7"/>
      <c r="AV7"/>
      <c r="AW7"/>
      <c r="AX7"/>
      <c r="AY7"/>
      <c r="AZ7"/>
      <c r="BA7"/>
      <c r="BB7"/>
      <c r="BC7"/>
      <c r="BD7"/>
      <c r="BE7"/>
      <c r="BF7"/>
      <c r="BG7"/>
      <c r="BH7"/>
      <c r="BI7"/>
      <c r="BJ7"/>
      <c r="BK7"/>
      <c r="BL7"/>
      <c r="BM7"/>
      <c r="BN7"/>
      <c r="BO7"/>
      <c r="BP7"/>
      <c r="BQ7"/>
      <c r="BR7"/>
      <c r="BS7"/>
      <c r="BT7"/>
      <c r="BU7"/>
      <c r="BV7"/>
      <c r="BW7"/>
      <c r="BX7"/>
      <c r="BY7"/>
      <c r="BZ7"/>
      <c r="CA7"/>
      <c r="CB7"/>
      <c r="CC7"/>
      <c r="CD7"/>
      <c r="CE7"/>
      <c r="CF7"/>
      <c r="CG7"/>
      <c r="CH7"/>
      <c r="CI7"/>
      <c r="CJ7"/>
      <c r="CK7"/>
      <c r="CL7"/>
      <c r="CM7"/>
      <c r="CN7"/>
      <c r="CO7"/>
      <c r="CP7"/>
      <c r="CQ7"/>
      <c r="CR7"/>
      <c r="CS7"/>
      <c r="CT7"/>
      <c r="CU7"/>
      <c r="CV7"/>
      <c r="CW7"/>
      <c r="CX7"/>
      <c r="CY7"/>
      <c r="CZ7"/>
      <c r="DA7"/>
      <c r="DB7"/>
      <c r="DC7"/>
      <c r="DD7"/>
      <c r="DE7"/>
      <c r="DF7"/>
      <c r="DG7"/>
      <c r="DH7"/>
      <c r="DI7"/>
      <c r="DJ7"/>
      <c r="DK7"/>
      <c r="DL7"/>
      <c r="DM7"/>
      <c r="DN7"/>
      <c r="DO7"/>
      <c r="DP7"/>
      <c r="DQ7"/>
      <c r="DR7"/>
      <c r="DS7"/>
      <c r="DT7"/>
      <c r="DU7"/>
      <c r="DV7"/>
      <c r="DW7"/>
      <c r="DX7"/>
      <c r="DY7"/>
      <c r="DZ7"/>
      <c r="EA7"/>
      <c r="EB7"/>
    </row>
    <row r="8" spans="1:132">
      <c r="B8"/>
      <c r="C8"/>
    </row>
    <row r="9" spans="1:132">
      <c r="C9"/>
    </row>
    <row r="10" spans="1:132">
      <c r="C10"/>
    </row>
    <row r="11" spans="1:132">
      <c r="C11"/>
    </row>
    <row r="12" spans="1:132" s="137" customFormat="1" ht="19">
      <c r="A12"/>
      <c r="B12" s="167"/>
      <c r="C12"/>
    </row>
    <row r="13" spans="1:132">
      <c r="C13"/>
    </row>
    <row r="14" spans="1:132">
      <c r="C14"/>
    </row>
    <row r="15" spans="1:132">
      <c r="C15"/>
    </row>
    <row r="16" spans="1:132">
      <c r="C16"/>
    </row>
    <row r="17" spans="1:3" s="137" customFormat="1" ht="19">
      <c r="A17"/>
      <c r="B17" s="167"/>
      <c r="C17"/>
    </row>
    <row r="18" spans="1:3">
      <c r="C18"/>
    </row>
    <row r="19" spans="1:3">
      <c r="C19"/>
    </row>
    <row r="20" spans="1:3">
      <c r="C20"/>
    </row>
    <row r="21" spans="1:3">
      <c r="C21"/>
    </row>
    <row r="22" spans="1:3" s="137" customFormat="1" ht="19">
      <c r="A22"/>
      <c r="B22" s="167"/>
      <c r="C22"/>
    </row>
    <row r="26" spans="1:3">
      <c r="C26"/>
    </row>
    <row r="27" spans="1:3">
      <c r="C27"/>
    </row>
    <row r="28" spans="1:3">
      <c r="C28"/>
    </row>
    <row r="29" spans="1:3">
      <c r="C29"/>
    </row>
    <row r="30" spans="1:3">
      <c r="C30"/>
    </row>
    <row r="31" spans="1:3">
      <c r="C31"/>
    </row>
    <row r="32" spans="1:3">
      <c r="C32"/>
    </row>
    <row r="33" spans="3:3">
      <c r="C33"/>
    </row>
    <row r="34" spans="3:3">
      <c r="C34"/>
    </row>
    <row r="35" spans="3:3">
      <c r="C35"/>
    </row>
    <row r="36" spans="3:3">
      <c r="C36"/>
    </row>
    <row r="37" spans="3:3">
      <c r="C37"/>
    </row>
    <row r="38" spans="3:3">
      <c r="C38"/>
    </row>
    <row r="39" spans="3:3">
      <c r="C39"/>
    </row>
    <row r="40" spans="3:3">
      <c r="C40"/>
    </row>
  </sheetData>
  <phoneticPr fontId="40" type="noConversion"/>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J75"/>
  <sheetViews>
    <sheetView showZeros="0" zoomScaleNormal="100" workbookViewId="0">
      <selection activeCell="A2" sqref="A2:A66"/>
    </sheetView>
  </sheetViews>
  <sheetFormatPr baseColWidth="10" defaultRowHeight="13"/>
  <cols>
    <col min="1" max="1" width="20.1640625" style="91" customWidth="1"/>
    <col min="2" max="3" width="40.83203125" style="91" customWidth="1"/>
    <col min="4" max="4" width="54.33203125" style="91" customWidth="1"/>
    <col min="5" max="5" width="38.1640625" style="91" customWidth="1"/>
    <col min="6" max="6" width="40.83203125" style="91" customWidth="1"/>
    <col min="7" max="7" width="42.33203125" style="91" customWidth="1"/>
    <col min="8" max="8" width="28.6640625" style="91" customWidth="1"/>
    <col min="9" max="9" width="44.33203125" style="91" customWidth="1"/>
    <col min="10" max="10" width="12.83203125" style="91" customWidth="1"/>
    <col min="11" max="16384" width="10.83203125" style="91"/>
  </cols>
  <sheetData>
    <row r="1" spans="1:10" ht="43" customHeight="1">
      <c r="A1" s="90" t="s">
        <v>2</v>
      </c>
      <c r="B1" s="90" t="s">
        <v>3</v>
      </c>
      <c r="C1" s="90" t="s">
        <v>197</v>
      </c>
      <c r="D1" s="90" t="s">
        <v>89</v>
      </c>
      <c r="E1" s="90" t="s">
        <v>90</v>
      </c>
      <c r="F1" s="90" t="s">
        <v>91</v>
      </c>
      <c r="G1" s="90" t="s">
        <v>92</v>
      </c>
      <c r="H1" s="90" t="s">
        <v>194</v>
      </c>
      <c r="I1" s="90" t="s">
        <v>176</v>
      </c>
      <c r="J1" s="90" t="s">
        <v>196</v>
      </c>
    </row>
    <row r="2" spans="1:10" ht="20" customHeight="1">
      <c r="A2" s="92" t="s">
        <v>112</v>
      </c>
      <c r="B2" s="87" t="s">
        <v>32</v>
      </c>
      <c r="C2" s="99" t="s">
        <v>198</v>
      </c>
      <c r="D2" s="93" t="s">
        <v>15</v>
      </c>
      <c r="E2" s="93" t="s">
        <v>93</v>
      </c>
      <c r="F2" s="93" t="s">
        <v>80</v>
      </c>
      <c r="G2" s="93" t="s">
        <v>81</v>
      </c>
      <c r="H2" s="91" t="s">
        <v>193</v>
      </c>
      <c r="I2" s="94" t="s">
        <v>183</v>
      </c>
      <c r="J2" s="98">
        <v>2018</v>
      </c>
    </row>
    <row r="3" spans="1:10" ht="19" customHeight="1">
      <c r="A3" s="92" t="s">
        <v>113</v>
      </c>
      <c r="B3" s="87" t="s">
        <v>31</v>
      </c>
      <c r="C3" s="88" t="s">
        <v>199</v>
      </c>
      <c r="D3" s="93" t="s">
        <v>94</v>
      </c>
      <c r="E3" s="93" t="s">
        <v>95</v>
      </c>
      <c r="F3" s="93" t="s">
        <v>96</v>
      </c>
      <c r="G3" s="95" t="s">
        <v>84</v>
      </c>
      <c r="H3" s="91" t="s">
        <v>174</v>
      </c>
      <c r="I3" s="94" t="s">
        <v>177</v>
      </c>
      <c r="J3" s="98">
        <v>2019</v>
      </c>
    </row>
    <row r="4" spans="1:10" ht="20" customHeight="1">
      <c r="A4" s="92" t="s">
        <v>114</v>
      </c>
      <c r="B4" s="87" t="s">
        <v>30</v>
      </c>
      <c r="C4" s="99" t="s">
        <v>36</v>
      </c>
      <c r="D4" s="93" t="s">
        <v>23</v>
      </c>
      <c r="E4" s="93" t="s">
        <v>80</v>
      </c>
      <c r="F4" s="93" t="s">
        <v>97</v>
      </c>
      <c r="G4" s="93"/>
      <c r="H4" s="91" t="s">
        <v>175</v>
      </c>
      <c r="I4" s="94" t="s">
        <v>188</v>
      </c>
      <c r="J4" s="98">
        <v>2020</v>
      </c>
    </row>
    <row r="5" spans="1:10" ht="20" customHeight="1">
      <c r="A5" s="92" t="s">
        <v>115</v>
      </c>
      <c r="B5" s="87" t="s">
        <v>28</v>
      </c>
      <c r="C5" s="100" t="s">
        <v>37</v>
      </c>
      <c r="D5" s="93" t="s">
        <v>16</v>
      </c>
      <c r="E5" s="93" t="s">
        <v>98</v>
      </c>
      <c r="F5" s="93" t="s">
        <v>93</v>
      </c>
      <c r="G5" s="93"/>
      <c r="I5" s="94" t="s">
        <v>185</v>
      </c>
      <c r="J5" s="98">
        <v>2021</v>
      </c>
    </row>
    <row r="6" spans="1:10" ht="20" customHeight="1">
      <c r="A6" s="92" t="s">
        <v>116</v>
      </c>
      <c r="B6" s="87" t="s">
        <v>33</v>
      </c>
      <c r="C6" s="100" t="s">
        <v>38</v>
      </c>
      <c r="D6" s="93" t="s">
        <v>99</v>
      </c>
      <c r="E6" s="93" t="s">
        <v>97</v>
      </c>
      <c r="G6" s="93"/>
      <c r="I6" s="94" t="s">
        <v>180</v>
      </c>
      <c r="J6" s="98">
        <v>2022</v>
      </c>
    </row>
    <row r="7" spans="1:10" ht="20" customHeight="1">
      <c r="A7" s="92" t="s">
        <v>117</v>
      </c>
      <c r="B7" s="87" t="s">
        <v>34</v>
      </c>
      <c r="C7" s="100" t="s">
        <v>39</v>
      </c>
      <c r="D7" s="93" t="s">
        <v>100</v>
      </c>
      <c r="E7" s="93"/>
      <c r="G7" s="93"/>
      <c r="I7" s="94" t="s">
        <v>186</v>
      </c>
      <c r="J7" s="98">
        <v>2023</v>
      </c>
    </row>
    <row r="8" spans="1:10" ht="20" customHeight="1">
      <c r="A8" s="92" t="s">
        <v>118</v>
      </c>
      <c r="B8" s="87" t="s">
        <v>31</v>
      </c>
      <c r="C8" s="100" t="s">
        <v>41</v>
      </c>
      <c r="D8" s="93" t="s">
        <v>101</v>
      </c>
      <c r="E8" s="93"/>
      <c r="G8" s="93"/>
      <c r="I8" s="94" t="s">
        <v>184</v>
      </c>
      <c r="J8" s="98">
        <v>2024</v>
      </c>
    </row>
    <row r="9" spans="1:10" ht="20" customHeight="1">
      <c r="A9" s="92" t="s">
        <v>119</v>
      </c>
      <c r="B9" s="87" t="s">
        <v>30</v>
      </c>
      <c r="C9" s="100" t="s">
        <v>45</v>
      </c>
      <c r="D9" s="93" t="s">
        <v>102</v>
      </c>
      <c r="E9" s="93"/>
      <c r="I9" s="94" t="s">
        <v>182</v>
      </c>
      <c r="J9" s="98">
        <v>2025</v>
      </c>
    </row>
    <row r="10" spans="1:10" ht="20" customHeight="1">
      <c r="A10" s="92" t="s">
        <v>120</v>
      </c>
      <c r="B10" s="87" t="s">
        <v>28</v>
      </c>
      <c r="C10" s="100" t="s">
        <v>40</v>
      </c>
      <c r="D10" s="93" t="s">
        <v>103</v>
      </c>
      <c r="E10" s="93"/>
      <c r="I10" s="94" t="s">
        <v>179</v>
      </c>
      <c r="J10" s="98">
        <v>2026</v>
      </c>
    </row>
    <row r="11" spans="1:10" ht="20" customHeight="1">
      <c r="A11" s="92" t="s">
        <v>121</v>
      </c>
      <c r="B11" s="87" t="s">
        <v>33</v>
      </c>
      <c r="C11" s="100" t="s">
        <v>55</v>
      </c>
      <c r="D11" s="93" t="s">
        <v>17</v>
      </c>
      <c r="E11" s="93"/>
      <c r="I11" s="94" t="s">
        <v>189</v>
      </c>
      <c r="J11" s="98">
        <v>2027</v>
      </c>
    </row>
    <row r="12" spans="1:10" ht="20" customHeight="1">
      <c r="A12" s="92" t="s">
        <v>122</v>
      </c>
      <c r="B12" s="87" t="s">
        <v>34</v>
      </c>
      <c r="C12" s="100" t="s">
        <v>53</v>
      </c>
      <c r="D12" s="93" t="s">
        <v>18</v>
      </c>
      <c r="E12" s="93"/>
      <c r="I12" s="94" t="s">
        <v>191</v>
      </c>
      <c r="J12" s="98">
        <v>2028</v>
      </c>
    </row>
    <row r="13" spans="1:10" ht="20" customHeight="1">
      <c r="A13" s="92" t="s">
        <v>210</v>
      </c>
      <c r="B13" s="87" t="s">
        <v>25</v>
      </c>
      <c r="C13" s="96"/>
      <c r="D13" s="93" t="s">
        <v>21</v>
      </c>
      <c r="E13" s="93"/>
      <c r="I13" s="94" t="s">
        <v>178</v>
      </c>
      <c r="J13" s="98">
        <v>2029</v>
      </c>
    </row>
    <row r="14" spans="1:10" ht="20" customHeight="1">
      <c r="A14" s="92" t="s">
        <v>123</v>
      </c>
      <c r="B14" s="87" t="s">
        <v>35</v>
      </c>
      <c r="C14" s="87"/>
      <c r="D14" s="93" t="s">
        <v>20</v>
      </c>
      <c r="E14" s="93"/>
      <c r="I14" s="94" t="s">
        <v>181</v>
      </c>
      <c r="J14" s="98">
        <v>2030</v>
      </c>
    </row>
    <row r="15" spans="1:10" ht="20" customHeight="1">
      <c r="A15" s="92" t="s">
        <v>125</v>
      </c>
      <c r="B15" s="87" t="s">
        <v>124</v>
      </c>
      <c r="C15" s="87"/>
      <c r="D15" s="93" t="s">
        <v>104</v>
      </c>
      <c r="E15" s="93"/>
      <c r="I15" s="94" t="s">
        <v>187</v>
      </c>
      <c r="J15" s="98"/>
    </row>
    <row r="16" spans="1:10" ht="20" customHeight="1">
      <c r="A16" s="92" t="s">
        <v>127</v>
      </c>
      <c r="B16" s="87" t="s">
        <v>126</v>
      </c>
      <c r="C16" s="87"/>
      <c r="D16" s="93" t="s">
        <v>19</v>
      </c>
      <c r="E16" s="93"/>
      <c r="I16" s="94" t="s">
        <v>190</v>
      </c>
      <c r="J16" s="98"/>
    </row>
    <row r="17" spans="1:10" ht="20" customHeight="1">
      <c r="A17" s="92" t="s">
        <v>129</v>
      </c>
      <c r="B17" s="87" t="s">
        <v>128</v>
      </c>
      <c r="C17" s="97"/>
      <c r="D17" s="93" t="s">
        <v>105</v>
      </c>
      <c r="E17" s="93"/>
      <c r="I17" s="93" t="s">
        <v>204</v>
      </c>
    </row>
    <row r="18" spans="1:10" ht="20" customHeight="1">
      <c r="A18" s="92" t="s">
        <v>131</v>
      </c>
      <c r="B18" s="87" t="s">
        <v>130</v>
      </c>
      <c r="C18" s="87"/>
      <c r="D18" s="93" t="s">
        <v>106</v>
      </c>
      <c r="E18" s="93"/>
      <c r="I18" s="93" t="s">
        <v>282</v>
      </c>
    </row>
    <row r="19" spans="1:10" ht="20" customHeight="1">
      <c r="A19" s="92" t="s">
        <v>133</v>
      </c>
      <c r="B19" s="87" t="s">
        <v>132</v>
      </c>
      <c r="C19" s="87"/>
      <c r="D19" s="93" t="s">
        <v>107</v>
      </c>
      <c r="E19" s="93"/>
      <c r="I19" s="93" t="s">
        <v>260</v>
      </c>
    </row>
    <row r="20" spans="1:10" ht="20" customHeight="1">
      <c r="A20" s="92" t="s">
        <v>134</v>
      </c>
      <c r="B20" s="87" t="s">
        <v>31</v>
      </c>
      <c r="C20" s="87"/>
      <c r="D20" s="93" t="s">
        <v>108</v>
      </c>
      <c r="E20" s="93"/>
      <c r="I20" s="93"/>
    </row>
    <row r="21" spans="1:10" ht="20" customHeight="1">
      <c r="A21" s="92" t="s">
        <v>136</v>
      </c>
      <c r="B21" s="87" t="s">
        <v>135</v>
      </c>
      <c r="C21" s="87"/>
      <c r="D21" s="93" t="s">
        <v>22</v>
      </c>
      <c r="E21" s="93"/>
      <c r="I21" s="93"/>
    </row>
    <row r="22" spans="1:10" ht="20" customHeight="1">
      <c r="A22" s="92" t="s">
        <v>137</v>
      </c>
      <c r="B22" s="87" t="s">
        <v>29</v>
      </c>
      <c r="C22" s="87"/>
      <c r="D22" s="93" t="s">
        <v>109</v>
      </c>
      <c r="E22" s="93"/>
      <c r="I22" s="93"/>
    </row>
    <row r="23" spans="1:10" ht="20" customHeight="1">
      <c r="A23" s="92" t="s">
        <v>139</v>
      </c>
      <c r="B23" s="87" t="s">
        <v>138</v>
      </c>
      <c r="C23" s="87"/>
      <c r="D23" s="93" t="s">
        <v>110</v>
      </c>
      <c r="E23" s="93"/>
      <c r="I23" s="93"/>
    </row>
    <row r="24" spans="1:10" ht="20" customHeight="1">
      <c r="A24" s="92" t="s">
        <v>140</v>
      </c>
      <c r="B24" s="87" t="s">
        <v>56</v>
      </c>
      <c r="C24" s="87"/>
      <c r="D24" s="93" t="s">
        <v>111</v>
      </c>
      <c r="E24" s="93"/>
      <c r="I24" s="93"/>
    </row>
    <row r="25" spans="1:10" ht="20" customHeight="1">
      <c r="A25" s="92" t="s">
        <v>195</v>
      </c>
      <c r="B25" s="87" t="s">
        <v>57</v>
      </c>
      <c r="C25" s="87"/>
      <c r="D25" s="108"/>
      <c r="E25" s="108"/>
      <c r="F25" s="108"/>
      <c r="G25" s="108"/>
      <c r="H25" s="108"/>
      <c r="I25" s="108"/>
      <c r="J25" s="108"/>
    </row>
    <row r="26" spans="1:10" ht="20" customHeight="1">
      <c r="A26" s="92" t="s">
        <v>141</v>
      </c>
      <c r="B26" s="87" t="s">
        <v>216</v>
      </c>
      <c r="C26" s="87"/>
      <c r="D26" s="93"/>
      <c r="E26" s="93"/>
      <c r="I26" s="93"/>
    </row>
    <row r="27" spans="1:10" ht="20" customHeight="1">
      <c r="A27" s="92" t="s">
        <v>202</v>
      </c>
      <c r="B27" s="87" t="s">
        <v>58</v>
      </c>
      <c r="C27" s="87"/>
      <c r="D27" s="93"/>
      <c r="E27" s="93"/>
      <c r="I27" s="93"/>
    </row>
    <row r="28" spans="1:10" ht="20" customHeight="1">
      <c r="A28" s="92" t="s">
        <v>218</v>
      </c>
      <c r="B28" s="87" t="s">
        <v>60</v>
      </c>
      <c r="C28" s="87"/>
      <c r="D28" s="98"/>
      <c r="E28" s="93"/>
      <c r="I28" s="93"/>
    </row>
    <row r="29" spans="1:10" ht="20" customHeight="1">
      <c r="A29" s="92" t="s">
        <v>142</v>
      </c>
      <c r="B29" s="87" t="s">
        <v>61</v>
      </c>
      <c r="C29" s="87"/>
      <c r="D29" s="108"/>
      <c r="E29" s="108"/>
      <c r="F29" s="108"/>
      <c r="G29" s="108"/>
      <c r="H29" s="108"/>
      <c r="I29" s="108"/>
      <c r="J29" s="108"/>
    </row>
    <row r="30" spans="1:10" ht="20" customHeight="1">
      <c r="A30" s="92" t="s">
        <v>143</v>
      </c>
      <c r="B30" s="87" t="s">
        <v>217</v>
      </c>
      <c r="C30" s="97"/>
      <c r="D30" s="98"/>
      <c r="I30" s="93"/>
    </row>
    <row r="31" spans="1:10" ht="20" customHeight="1">
      <c r="A31" s="92" t="s">
        <v>145</v>
      </c>
      <c r="B31" s="87" t="s">
        <v>144</v>
      </c>
      <c r="C31" s="87"/>
      <c r="I31" s="93"/>
    </row>
    <row r="32" spans="1:10" ht="20" customHeight="1">
      <c r="A32" s="92" t="s">
        <v>147</v>
      </c>
      <c r="B32" s="87" t="s">
        <v>63</v>
      </c>
      <c r="C32" s="87"/>
      <c r="I32" s="93"/>
    </row>
    <row r="33" spans="1:10" ht="20" customHeight="1">
      <c r="A33" s="92" t="s">
        <v>146</v>
      </c>
      <c r="B33" s="89" t="s">
        <v>64</v>
      </c>
      <c r="C33" s="87"/>
      <c r="I33" s="93"/>
    </row>
    <row r="34" spans="1:10" ht="20" customHeight="1">
      <c r="A34" s="92" t="s">
        <v>212</v>
      </c>
      <c r="B34" s="89" t="s">
        <v>211</v>
      </c>
      <c r="C34" s="87"/>
      <c r="D34" s="108"/>
      <c r="E34" s="108"/>
      <c r="F34" s="108"/>
      <c r="G34" s="108"/>
      <c r="H34" s="108"/>
      <c r="I34" s="108"/>
      <c r="J34" s="108"/>
    </row>
    <row r="35" spans="1:10" ht="20" customHeight="1">
      <c r="A35" s="92" t="s">
        <v>219</v>
      </c>
      <c r="B35" s="87" t="s">
        <v>42</v>
      </c>
      <c r="C35" s="97"/>
    </row>
    <row r="36" spans="1:10" ht="20" customHeight="1">
      <c r="A36" s="92" t="s">
        <v>220</v>
      </c>
      <c r="B36" s="89" t="s">
        <v>43</v>
      </c>
      <c r="C36" s="87"/>
    </row>
    <row r="37" spans="1:10" ht="20" customHeight="1">
      <c r="A37" s="92" t="s">
        <v>221</v>
      </c>
      <c r="B37" s="87" t="s">
        <v>44</v>
      </c>
      <c r="C37" s="87"/>
    </row>
    <row r="38" spans="1:10" ht="20" customHeight="1">
      <c r="A38" s="92" t="s">
        <v>222</v>
      </c>
      <c r="B38" s="87" t="s">
        <v>213</v>
      </c>
      <c r="C38" s="87"/>
      <c r="D38" s="108"/>
      <c r="E38" s="108"/>
      <c r="F38" s="108"/>
      <c r="G38" s="108"/>
      <c r="H38" s="108"/>
      <c r="I38" s="108"/>
      <c r="J38" s="108"/>
    </row>
    <row r="39" spans="1:10" ht="20" customHeight="1">
      <c r="A39" s="92" t="s">
        <v>223</v>
      </c>
      <c r="B39" s="87" t="s">
        <v>46</v>
      </c>
      <c r="C39" s="87"/>
    </row>
    <row r="40" spans="1:10" ht="20" customHeight="1">
      <c r="A40" s="92" t="s">
        <v>148</v>
      </c>
      <c r="B40" s="87" t="s">
        <v>59</v>
      </c>
      <c r="C40" s="97"/>
    </row>
    <row r="41" spans="1:10" ht="20" customHeight="1">
      <c r="A41" s="92" t="s">
        <v>149</v>
      </c>
      <c r="B41" s="87" t="s">
        <v>224</v>
      </c>
      <c r="C41" s="109"/>
      <c r="D41" s="108"/>
      <c r="E41" s="108"/>
      <c r="F41" s="108"/>
      <c r="G41" s="108"/>
      <c r="H41" s="108"/>
      <c r="I41" s="108"/>
      <c r="J41" s="108"/>
    </row>
    <row r="42" spans="1:10" ht="20" customHeight="1">
      <c r="A42" s="92" t="s">
        <v>150</v>
      </c>
      <c r="B42" s="87" t="s">
        <v>214</v>
      </c>
      <c r="C42" s="87"/>
    </row>
    <row r="43" spans="1:10" ht="20" customHeight="1">
      <c r="A43" s="92" t="s">
        <v>152</v>
      </c>
      <c r="B43" s="87" t="s">
        <v>151</v>
      </c>
      <c r="C43" s="89"/>
    </row>
    <row r="44" spans="1:10" ht="20" customHeight="1">
      <c r="A44" s="92" t="s">
        <v>225</v>
      </c>
      <c r="B44" s="87" t="s">
        <v>62</v>
      </c>
      <c r="C44" s="97"/>
    </row>
    <row r="45" spans="1:10" ht="20" customHeight="1">
      <c r="A45" s="92" t="s">
        <v>153</v>
      </c>
      <c r="B45" s="87" t="s">
        <v>226</v>
      </c>
      <c r="C45" s="109"/>
      <c r="D45" s="108"/>
      <c r="E45" s="108"/>
      <c r="F45" s="108"/>
      <c r="G45" s="108"/>
      <c r="H45" s="108"/>
      <c r="I45" s="108"/>
      <c r="J45" s="108"/>
    </row>
    <row r="46" spans="1:10" ht="20" customHeight="1">
      <c r="A46" s="92" t="s">
        <v>203</v>
      </c>
      <c r="B46" s="87" t="s">
        <v>215</v>
      </c>
      <c r="C46" s="87"/>
    </row>
    <row r="47" spans="1:10" ht="20" customHeight="1">
      <c r="A47" s="92" t="s">
        <v>155</v>
      </c>
      <c r="B47" s="87" t="s">
        <v>154</v>
      </c>
      <c r="C47" s="89"/>
    </row>
    <row r="48" spans="1:10" ht="20" customHeight="1">
      <c r="A48" s="92" t="s">
        <v>156</v>
      </c>
      <c r="B48" s="87" t="s">
        <v>47</v>
      </c>
      <c r="C48" s="87"/>
    </row>
    <row r="49" spans="1:10" ht="20" customHeight="1">
      <c r="A49" s="92" t="s">
        <v>157</v>
      </c>
      <c r="B49" s="87" t="s">
        <v>48</v>
      </c>
      <c r="C49" s="97"/>
    </row>
    <row r="50" spans="1:10" ht="20" customHeight="1">
      <c r="A50" s="92" t="s">
        <v>158</v>
      </c>
      <c r="B50" s="89" t="s">
        <v>49</v>
      </c>
      <c r="C50" s="87"/>
    </row>
    <row r="51" spans="1:10" ht="20" customHeight="1">
      <c r="A51" s="92" t="s">
        <v>263</v>
      </c>
      <c r="B51" s="87" t="s">
        <v>205</v>
      </c>
      <c r="C51" s="87"/>
    </row>
    <row r="52" spans="1:10" ht="20" customHeight="1">
      <c r="A52" s="92" t="s">
        <v>264</v>
      </c>
      <c r="B52" s="87" t="s">
        <v>206</v>
      </c>
      <c r="C52" s="87"/>
      <c r="D52" s="108"/>
      <c r="E52" s="108"/>
      <c r="F52" s="108"/>
      <c r="G52" s="108"/>
      <c r="H52" s="108"/>
      <c r="I52" s="108"/>
      <c r="J52" s="108"/>
    </row>
    <row r="53" spans="1:10" ht="20" customHeight="1">
      <c r="A53" s="92" t="s">
        <v>159</v>
      </c>
      <c r="B53" s="87" t="s">
        <v>50</v>
      </c>
      <c r="C53" s="87"/>
    </row>
    <row r="54" spans="1:10" ht="16">
      <c r="A54" s="92" t="s">
        <v>160</v>
      </c>
      <c r="B54" s="87" t="s">
        <v>51</v>
      </c>
      <c r="C54" s="87"/>
    </row>
    <row r="55" spans="1:10" ht="16">
      <c r="A55" s="92" t="s">
        <v>265</v>
      </c>
      <c r="B55" s="87" t="s">
        <v>161</v>
      </c>
      <c r="C55" s="87"/>
    </row>
    <row r="56" spans="1:10" ht="16">
      <c r="A56" s="92" t="s">
        <v>266</v>
      </c>
      <c r="B56" s="87" t="s">
        <v>162</v>
      </c>
      <c r="C56" s="87"/>
    </row>
    <row r="57" spans="1:10" ht="16">
      <c r="A57" s="92" t="s">
        <v>267</v>
      </c>
      <c r="B57" s="87" t="s">
        <v>52</v>
      </c>
      <c r="C57" s="87"/>
    </row>
    <row r="58" spans="1:10" ht="18">
      <c r="A58" s="92" t="s">
        <v>268</v>
      </c>
      <c r="B58" s="87" t="s">
        <v>54</v>
      </c>
      <c r="C58" s="97"/>
    </row>
    <row r="59" spans="1:10" ht="16">
      <c r="A59" s="92" t="s">
        <v>207</v>
      </c>
      <c r="B59" s="87" t="s">
        <v>163</v>
      </c>
      <c r="C59" s="87"/>
    </row>
    <row r="60" spans="1:10" ht="16">
      <c r="A60" s="92" t="s">
        <v>208</v>
      </c>
      <c r="B60" s="87" t="s">
        <v>164</v>
      </c>
      <c r="C60" s="87"/>
    </row>
    <row r="61" spans="1:10" ht="16">
      <c r="A61" s="92" t="s">
        <v>166</v>
      </c>
      <c r="B61" s="87" t="s">
        <v>165</v>
      </c>
      <c r="C61" s="89"/>
    </row>
    <row r="62" spans="1:10" ht="16">
      <c r="A62" s="92" t="s">
        <v>167</v>
      </c>
      <c r="B62" s="87" t="s">
        <v>26</v>
      </c>
      <c r="C62" s="87"/>
    </row>
    <row r="63" spans="1:10" ht="16">
      <c r="A63" s="92" t="s">
        <v>209</v>
      </c>
      <c r="B63" s="87" t="s">
        <v>27</v>
      </c>
      <c r="C63" s="87"/>
    </row>
    <row r="64" spans="1:10" ht="16">
      <c r="A64" s="98" t="s">
        <v>270</v>
      </c>
      <c r="B64" s="98" t="s">
        <v>273</v>
      </c>
      <c r="C64" s="87"/>
    </row>
    <row r="65" spans="1:10" ht="18">
      <c r="A65" s="98" t="s">
        <v>271</v>
      </c>
      <c r="B65" s="98" t="s">
        <v>274</v>
      </c>
      <c r="C65" s="97"/>
    </row>
    <row r="66" spans="1:10" ht="16">
      <c r="A66" s="110" t="s">
        <v>272</v>
      </c>
      <c r="B66" s="111" t="s">
        <v>275</v>
      </c>
      <c r="C66" s="87"/>
      <c r="D66" s="112"/>
      <c r="E66" s="112"/>
      <c r="F66" s="112"/>
      <c r="G66" s="112"/>
      <c r="H66" s="112"/>
      <c r="I66" s="112"/>
      <c r="J66" s="112"/>
    </row>
    <row r="67" spans="1:10" ht="16">
      <c r="C67" s="87"/>
    </row>
    <row r="68" spans="1:10" ht="16">
      <c r="C68" s="87"/>
    </row>
    <row r="69" spans="1:10" ht="16">
      <c r="C69" s="87"/>
    </row>
    <row r="70" spans="1:10" ht="18">
      <c r="C70" s="97"/>
    </row>
    <row r="71" spans="1:10" ht="16">
      <c r="C71" s="87"/>
    </row>
    <row r="72" spans="1:10" ht="16">
      <c r="C72" s="87"/>
    </row>
    <row r="73" spans="1:10" ht="16">
      <c r="C73" s="87"/>
    </row>
    <row r="74" spans="1:10" ht="16">
      <c r="C74" s="87"/>
    </row>
    <row r="75" spans="1:10" ht="16">
      <c r="C75" s="87"/>
    </row>
  </sheetData>
  <sheetProtection selectLockedCells="1"/>
  <sortState xmlns:xlrd2="http://schemas.microsoft.com/office/spreadsheetml/2017/richdata2" ref="I2:I16">
    <sortCondition ref="I2:I16"/>
  </sortState>
  <phoneticPr fontId="40" type="noConversion"/>
  <pageMargins left="0.7" right="0.7" top="0.75" bottom="0.75" header="0.3" footer="0.3"/>
  <pageSetup paperSize="9" orientation="portrait" horizontalDpi="0" verticalDpi="0"/>
  <tableParts count="1">
    <tablePart r:id="rId1"/>
  </tableParts>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Template/>
  <TotalTime>9891</TotalTime>
  <Application>Microsoft Macintosh Excel</Application>
  <DocSecurity>0</DocSecurity>
  <ScaleCrop>false</ScaleCrop>
  <HeadingPairs>
    <vt:vector size="4" baseType="variant">
      <vt:variant>
        <vt:lpstr>Feuilles de calcul</vt:lpstr>
      </vt:variant>
      <vt:variant>
        <vt:i4>10</vt:i4>
      </vt:variant>
      <vt:variant>
        <vt:lpstr>Plages nommées</vt:lpstr>
      </vt:variant>
      <vt:variant>
        <vt:i4>15</vt:i4>
      </vt:variant>
    </vt:vector>
  </HeadingPairs>
  <TitlesOfParts>
    <vt:vector size="25" baseType="lpstr">
      <vt:lpstr>Feuil9</vt:lpstr>
      <vt:lpstr>Saisie Recettes (2)</vt:lpstr>
      <vt:lpstr>Saisie Dépenses</vt:lpstr>
      <vt:lpstr>Saisie Recettes</vt:lpstr>
      <vt:lpstr>TDC Nb Pièces vendues</vt:lpstr>
      <vt:lpstr>Nb de pièces vendues</vt:lpstr>
      <vt:lpstr>Tréso et CA (2)</vt:lpstr>
      <vt:lpstr>TCD Dépenses mensuelles</vt:lpstr>
      <vt:lpstr>TCD Recettes mensuelles</vt:lpstr>
      <vt:lpstr>Paramétrage</vt:lpstr>
      <vt:lpstr>Dépenses</vt:lpstr>
      <vt:lpstr>'Saisie Recettes (2)'!Janvier</vt:lpstr>
      <vt:lpstr>Janvier</vt:lpstr>
      <vt:lpstr>L_Année</vt:lpstr>
      <vt:lpstr>L_catégories</vt:lpstr>
      <vt:lpstr>L_désignation</vt:lpstr>
      <vt:lpstr>L_lieux_vente</vt:lpstr>
      <vt:lpstr>L_Mode_Encaissement</vt:lpstr>
      <vt:lpstr>L_Mode_Paiement</vt:lpstr>
      <vt:lpstr>L_nature_des_dépenses</vt:lpstr>
      <vt:lpstr>L_nature_recettes</vt:lpstr>
      <vt:lpstr>L_Paiement</vt:lpstr>
      <vt:lpstr>L_références</vt:lpstr>
      <vt:lpstr>Menu_deroulant</vt:lpstr>
      <vt:lpstr>références_avec_acompte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Christel Valenza</dc:creator>
  <dc:description/>
  <cp:lastModifiedBy>Christel Valenza</cp:lastModifiedBy>
  <cp:revision>27</cp:revision>
  <dcterms:created xsi:type="dcterms:W3CDTF">2020-01-31T14:30:16Z</dcterms:created>
  <dcterms:modified xsi:type="dcterms:W3CDTF">2021-05-19T13:24:35Z</dcterms:modified>
  <dc:language>fr-FR</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