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766"/>
  <workbookPr showInkAnnotation="0" codeName="ThisWorkbook"/>
  <mc:AlternateContent xmlns:mc="http://schemas.openxmlformats.org/markup-compatibility/2006">
    <mc:Choice Requires="x15">
      <x15ac:absPath xmlns:x15ac="http://schemas.microsoft.com/office/spreadsheetml/2010/11/ac" url="C:\Users\Hub bibi\Documents\Excel\"/>
    </mc:Choice>
  </mc:AlternateContent>
  <bookViews>
    <workbookView xWindow="0" yWindow="0" windowWidth="24000" windowHeight="10095" tabRatio="681"/>
  </bookViews>
  <sheets>
    <sheet name="Recettes" sheetId="3" r:id="rId1"/>
    <sheet name="Data" sheetId="2" r:id="rId2"/>
    <sheet name="Prix" sheetId="1" r:id="rId3"/>
    <sheet name="Classic FR" sheetId="4" r:id="rId4"/>
    <sheet name="Classic FR Nuts" sheetId="5" r:id="rId5"/>
    <sheet name="Classic FR Smoky" sheetId="6" r:id="rId6"/>
    <sheet name="Thé Vert Menthe" sheetId="7" r:id="rId7"/>
    <sheet name="Crème de Bourbon" sheetId="8" r:id="rId8"/>
    <sheet name="Mojito" sheetId="9" r:id="rId9"/>
  </sheets>
  <calcPr calcId="162913" concurrentCalc="0"/>
  <extLst>
    <ext xmlns:mx="http://schemas.microsoft.com/office/mac/excel/2008/main" uri="{7523E5D3-25F3-A5E0-1632-64F254C22452}">
      <mx:ArchID Flags="2"/>
    </ext>
  </extLst>
</workbook>
</file>

<file path=xl/calcChain.xml><?xml version="1.0" encoding="utf-8"?>
<calcChain xmlns="http://schemas.openxmlformats.org/spreadsheetml/2006/main">
  <c r="T10" i="3" l="1"/>
  <c r="T9" i="3"/>
  <c r="T8" i="3"/>
  <c r="Q8" i="3"/>
  <c r="Q10" i="3"/>
  <c r="Q9" i="3"/>
  <c r="R8" i="3"/>
  <c r="N10" i="3"/>
  <c r="N9" i="3"/>
  <c r="N8" i="3"/>
  <c r="O8" i="3"/>
  <c r="R11" i="3"/>
  <c r="R10" i="3"/>
  <c r="R9" i="3"/>
  <c r="L11" i="3"/>
  <c r="L8" i="3"/>
  <c r="O11" i="3"/>
  <c r="O10" i="3"/>
  <c r="O9" i="3"/>
  <c r="L9" i="3"/>
  <c r="S5" i="2"/>
  <c r="T9" i="2"/>
  <c r="R9" i="2"/>
  <c r="Q5" i="2"/>
  <c r="R8" i="2"/>
  <c r="R7" i="2"/>
  <c r="C5" i="4"/>
  <c r="C6" i="4"/>
  <c r="C8" i="4"/>
  <c r="L9" i="2"/>
  <c r="L7" i="2"/>
  <c r="L6" i="2"/>
  <c r="F60" i="1"/>
  <c r="F65" i="1"/>
  <c r="F70" i="1"/>
  <c r="F75" i="1"/>
  <c r="F80" i="1"/>
  <c r="F85" i="1"/>
  <c r="F52" i="1"/>
  <c r="F14" i="1"/>
  <c r="F15" i="1"/>
  <c r="F93" i="1"/>
  <c r="F97" i="1"/>
  <c r="F92" i="1"/>
  <c r="F99" i="1"/>
  <c r="I12" i="9"/>
  <c r="Z35" i="2"/>
  <c r="Y40" i="2"/>
  <c r="F5" i="9"/>
  <c r="Y41" i="2"/>
  <c r="F6" i="9"/>
  <c r="Y42" i="2"/>
  <c r="F7" i="9"/>
  <c r="F8" i="9"/>
  <c r="E7" i="9"/>
  <c r="E6" i="9"/>
  <c r="E5" i="9"/>
  <c r="AA39" i="2"/>
  <c r="Y39" i="2"/>
  <c r="X35" i="2"/>
  <c r="Y38" i="2"/>
  <c r="Y37" i="2"/>
  <c r="C5" i="9"/>
  <c r="C6" i="9"/>
  <c r="C8" i="9"/>
  <c r="I1" i="9"/>
  <c r="G1" i="9"/>
  <c r="A1" i="9"/>
  <c r="E60" i="1"/>
  <c r="E65" i="1"/>
  <c r="E70" i="1"/>
  <c r="E75" i="1"/>
  <c r="E80" i="1"/>
  <c r="E85" i="1"/>
  <c r="E52" i="1"/>
  <c r="E14" i="1"/>
  <c r="E15" i="1"/>
  <c r="E93" i="1"/>
  <c r="E97" i="1"/>
  <c r="E92" i="1"/>
  <c r="E99" i="1"/>
  <c r="I12" i="8"/>
  <c r="S35" i="2"/>
  <c r="R43" i="2"/>
  <c r="I5" i="8"/>
  <c r="I8" i="8"/>
  <c r="R40" i="2"/>
  <c r="F5" i="8"/>
  <c r="F8" i="8"/>
  <c r="S43" i="2"/>
  <c r="K5" i="8"/>
  <c r="H5" i="8"/>
  <c r="E5" i="8"/>
  <c r="T39" i="2"/>
  <c r="R39" i="2"/>
  <c r="Q35" i="2"/>
  <c r="R38" i="2"/>
  <c r="R37" i="2"/>
  <c r="C5" i="8"/>
  <c r="C6" i="8"/>
  <c r="C8" i="8"/>
  <c r="I1" i="8"/>
  <c r="G1" i="8"/>
  <c r="A1" i="8"/>
  <c r="I1" i="4"/>
  <c r="G1" i="4"/>
  <c r="Z5" i="2"/>
  <c r="Y13" i="2"/>
  <c r="I5" i="5"/>
  <c r="I8" i="5"/>
  <c r="Y10" i="2"/>
  <c r="F5" i="5"/>
  <c r="F8" i="5"/>
  <c r="Z20" i="2"/>
  <c r="Y28" i="2"/>
  <c r="I5" i="6"/>
  <c r="I8" i="6"/>
  <c r="Y25" i="2"/>
  <c r="F5" i="6"/>
  <c r="F8" i="6"/>
  <c r="D60" i="1"/>
  <c r="D65" i="1"/>
  <c r="D70" i="1"/>
  <c r="D75" i="1"/>
  <c r="D80" i="1"/>
  <c r="D85" i="1"/>
  <c r="D52" i="1"/>
  <c r="D14" i="1"/>
  <c r="D15" i="1"/>
  <c r="D93" i="1"/>
  <c r="D97" i="1"/>
  <c r="D92" i="1"/>
  <c r="D99" i="1"/>
  <c r="I12" i="7"/>
  <c r="S20" i="2"/>
  <c r="R28" i="2"/>
  <c r="S28" i="2"/>
  <c r="K5" i="7"/>
  <c r="I5" i="7"/>
  <c r="I8" i="7"/>
  <c r="R25" i="2"/>
  <c r="F5" i="7"/>
  <c r="R26" i="2"/>
  <c r="F6" i="7"/>
  <c r="F8" i="7"/>
  <c r="H5" i="7"/>
  <c r="E6" i="7"/>
  <c r="E5" i="7"/>
  <c r="T24" i="2"/>
  <c r="R24" i="2"/>
  <c r="Q20" i="2"/>
  <c r="R23" i="2"/>
  <c r="R22" i="2"/>
  <c r="C5" i="7"/>
  <c r="C6" i="7"/>
  <c r="C8" i="7"/>
  <c r="I1" i="7"/>
  <c r="G1" i="7"/>
  <c r="A1" i="7"/>
  <c r="G60" i="1"/>
  <c r="G65" i="1"/>
  <c r="G70" i="1"/>
  <c r="G75" i="1"/>
  <c r="G80" i="1"/>
  <c r="G85" i="1"/>
  <c r="G52" i="1"/>
  <c r="G14" i="1"/>
  <c r="G15" i="1"/>
  <c r="G93" i="1"/>
  <c r="G97" i="1"/>
  <c r="G92" i="1"/>
  <c r="G99" i="1"/>
  <c r="I12" i="6"/>
  <c r="Z28" i="2"/>
  <c r="K5" i="6"/>
  <c r="H5" i="6"/>
  <c r="E5" i="6"/>
  <c r="AA24" i="2"/>
  <c r="Y24" i="2"/>
  <c r="X20" i="2"/>
  <c r="Y23" i="2"/>
  <c r="Y22" i="2"/>
  <c r="C5" i="6"/>
  <c r="C6" i="6"/>
  <c r="C8" i="6"/>
  <c r="I1" i="6"/>
  <c r="G1" i="6"/>
  <c r="A1" i="6"/>
  <c r="C60" i="1"/>
  <c r="C65" i="1"/>
  <c r="C70" i="1"/>
  <c r="C75" i="1"/>
  <c r="C80" i="1"/>
  <c r="C85" i="1"/>
  <c r="C52" i="1"/>
  <c r="C14" i="1"/>
  <c r="C15" i="1"/>
  <c r="C93" i="1"/>
  <c r="C97" i="1"/>
  <c r="C92" i="1"/>
  <c r="C99" i="1"/>
  <c r="I12" i="5"/>
  <c r="Z13" i="2"/>
  <c r="K5" i="5"/>
  <c r="H5" i="5"/>
  <c r="E5" i="5"/>
  <c r="AA9" i="2"/>
  <c r="Y9" i="2"/>
  <c r="X5" i="2"/>
  <c r="Y8" i="2"/>
  <c r="Y7" i="2"/>
  <c r="C5" i="5"/>
  <c r="C6" i="5"/>
  <c r="C8" i="5"/>
  <c r="I1" i="5"/>
  <c r="G1" i="5"/>
  <c r="A1" i="5"/>
  <c r="D13" i="9"/>
  <c r="D12" i="9"/>
  <c r="D13" i="8"/>
  <c r="D12" i="8"/>
  <c r="D13" i="7"/>
  <c r="D12" i="7"/>
  <c r="D13" i="6"/>
  <c r="D12" i="6"/>
  <c r="D13" i="5"/>
  <c r="D12" i="5"/>
  <c r="R4" i="3"/>
  <c r="P4" i="3"/>
  <c r="J4" i="3"/>
  <c r="M16" i="3"/>
  <c r="M15" i="3"/>
  <c r="Y15" i="2"/>
  <c r="Z15" i="2"/>
  <c r="Y14" i="2"/>
  <c r="Z14" i="2"/>
  <c r="D13" i="4"/>
  <c r="D12" i="4"/>
  <c r="B60" i="1"/>
  <c r="B65" i="1"/>
  <c r="B70" i="1"/>
  <c r="B75" i="1"/>
  <c r="B80" i="1"/>
  <c r="B85" i="1"/>
  <c r="B52" i="1"/>
  <c r="B14" i="1"/>
  <c r="B15" i="1"/>
  <c r="B93" i="1"/>
  <c r="B97" i="1"/>
  <c r="B92" i="1"/>
  <c r="B99" i="1"/>
  <c r="I12" i="4"/>
  <c r="R13" i="2"/>
  <c r="R14" i="2"/>
  <c r="R15" i="2"/>
  <c r="R10" i="2"/>
  <c r="F5" i="4"/>
  <c r="R11" i="2"/>
  <c r="R12" i="2"/>
  <c r="F8" i="4"/>
  <c r="E5" i="4"/>
  <c r="A1" i="4"/>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60" i="2"/>
  <c r="L59" i="2"/>
  <c r="L58" i="2"/>
  <c r="H60" i="1"/>
  <c r="H65" i="1"/>
  <c r="H70" i="1"/>
  <c r="H75" i="1"/>
  <c r="H80" i="1"/>
  <c r="H85" i="1"/>
  <c r="H52" i="1"/>
  <c r="H14" i="1"/>
  <c r="H15" i="1"/>
  <c r="H93" i="1"/>
  <c r="H97" i="1"/>
  <c r="H92" i="1"/>
  <c r="H99" i="1"/>
  <c r="M46" i="2"/>
  <c r="T74" i="2"/>
  <c r="R74" i="2"/>
  <c r="R73" i="2"/>
  <c r="AA89" i="2"/>
  <c r="Y89" i="2"/>
  <c r="Y88" i="2"/>
  <c r="T59" i="2"/>
  <c r="R59" i="2"/>
  <c r="R58" i="2"/>
  <c r="T89" i="2"/>
  <c r="R89" i="2"/>
  <c r="R88" i="2"/>
  <c r="AA59" i="2"/>
  <c r="Y59" i="2"/>
  <c r="Y58" i="2"/>
  <c r="AA74" i="2"/>
  <c r="Y74" i="2"/>
  <c r="Y73" i="2"/>
  <c r="AH59" i="2"/>
  <c r="AF59" i="2"/>
  <c r="AF58" i="2"/>
  <c r="D60" i="2"/>
  <c r="R72" i="2"/>
  <c r="Y87" i="2"/>
  <c r="R57" i="2"/>
  <c r="R87" i="2"/>
  <c r="Y57" i="2"/>
  <c r="Y72" i="2"/>
  <c r="AF57" i="2"/>
  <c r="D57" i="2"/>
  <c r="AF65" i="2"/>
  <c r="AG65" i="2"/>
  <c r="AF64" i="2"/>
  <c r="AG64" i="2"/>
  <c r="AF63" i="2"/>
  <c r="AG63" i="2"/>
  <c r="AF62" i="2"/>
  <c r="AG62" i="2"/>
  <c r="AF61" i="2"/>
  <c r="AG61" i="2"/>
  <c r="AF60" i="2"/>
  <c r="AG60" i="2"/>
  <c r="AG59" i="2"/>
  <c r="AH58" i="2"/>
  <c r="AG58" i="2"/>
  <c r="AH57" i="2"/>
  <c r="AG57" i="2"/>
  <c r="AF15" i="2"/>
  <c r="AG15" i="2"/>
  <c r="AF14" i="2"/>
  <c r="AG14" i="2"/>
  <c r="AF13" i="2"/>
  <c r="AG13" i="2"/>
  <c r="AF12" i="2"/>
  <c r="AG12" i="2"/>
  <c r="AF11" i="2"/>
  <c r="AG11" i="2"/>
  <c r="AF10" i="2"/>
  <c r="AG10" i="2"/>
  <c r="AH9" i="2"/>
  <c r="AF9" i="2"/>
  <c r="AG9" i="2"/>
  <c r="AF8" i="2"/>
  <c r="AH8" i="2"/>
  <c r="AG8" i="2"/>
  <c r="AF7" i="2"/>
  <c r="AH7" i="2"/>
  <c r="AG7" i="2"/>
  <c r="M9" i="2"/>
  <c r="M7" i="2"/>
  <c r="M6" i="2"/>
  <c r="L57" i="2"/>
  <c r="Y45" i="2"/>
  <c r="Z45" i="2"/>
  <c r="R45" i="2"/>
  <c r="S45" i="2"/>
  <c r="Y44" i="2"/>
  <c r="Z44" i="2"/>
  <c r="R44" i="2"/>
  <c r="S44" i="2"/>
  <c r="Y43" i="2"/>
  <c r="Z43" i="2"/>
  <c r="Z42" i="2"/>
  <c r="R42" i="2"/>
  <c r="S42" i="2"/>
  <c r="Z41" i="2"/>
  <c r="R41" i="2"/>
  <c r="S41" i="2"/>
  <c r="Z40" i="2"/>
  <c r="S40" i="2"/>
  <c r="Z39" i="2"/>
  <c r="S39" i="2"/>
  <c r="AA38" i="2"/>
  <c r="Z38" i="2"/>
  <c r="T38" i="2"/>
  <c r="S38" i="2"/>
  <c r="AA37" i="2"/>
  <c r="Z37" i="2"/>
  <c r="T37" i="2"/>
  <c r="S37" i="2"/>
  <c r="Y30" i="2"/>
  <c r="Z30" i="2"/>
  <c r="R30" i="2"/>
  <c r="S30" i="2"/>
  <c r="Y29" i="2"/>
  <c r="Z29" i="2"/>
  <c r="R29" i="2"/>
  <c r="S29" i="2"/>
  <c r="Y27" i="2"/>
  <c r="Z27" i="2"/>
  <c r="R27" i="2"/>
  <c r="S27" i="2"/>
  <c r="Y26" i="2"/>
  <c r="Z26" i="2"/>
  <c r="S26" i="2"/>
  <c r="Z25" i="2"/>
  <c r="S25" i="2"/>
  <c r="Z24" i="2"/>
  <c r="S24" i="2"/>
  <c r="AA23" i="2"/>
  <c r="Z23" i="2"/>
  <c r="T23" i="2"/>
  <c r="S23" i="2"/>
  <c r="AA22" i="2"/>
  <c r="Z22" i="2"/>
  <c r="T22" i="2"/>
  <c r="S22" i="2"/>
  <c r="S15" i="2"/>
  <c r="S14" i="2"/>
  <c r="S13" i="2"/>
  <c r="Y12" i="2"/>
  <c r="Z12" i="2"/>
  <c r="S12" i="2"/>
  <c r="Y11" i="2"/>
  <c r="Z11" i="2"/>
  <c r="S11" i="2"/>
  <c r="Z10" i="2"/>
  <c r="S10" i="2"/>
  <c r="Z9" i="2"/>
  <c r="S9" i="2"/>
  <c r="AA8" i="2"/>
  <c r="Z8" i="2"/>
  <c r="T8" i="2"/>
  <c r="S8" i="2"/>
  <c r="AA7" i="2"/>
  <c r="Z7" i="2"/>
  <c r="T7" i="2"/>
  <c r="S7" i="2"/>
  <c r="AA88" i="2"/>
  <c r="AA87" i="2"/>
  <c r="AA73" i="2"/>
  <c r="AA72" i="2"/>
  <c r="AA58" i="2"/>
  <c r="AA57" i="2"/>
  <c r="T88" i="2"/>
  <c r="T87" i="2"/>
  <c r="T73" i="2"/>
  <c r="T72" i="2"/>
  <c r="T57" i="2"/>
  <c r="T58" i="2"/>
  <c r="Y78" i="2"/>
  <c r="D90" i="2"/>
  <c r="R93" i="2"/>
  <c r="D87" i="2"/>
  <c r="Y63" i="2"/>
  <c r="D84" i="2"/>
  <c r="R78" i="2"/>
  <c r="D81" i="2"/>
  <c r="Y91" i="2"/>
  <c r="D78" i="2"/>
  <c r="Y90" i="2"/>
  <c r="D75" i="2"/>
  <c r="R90" i="2"/>
  <c r="D72" i="2"/>
  <c r="R76" i="2"/>
  <c r="Y92" i="2"/>
  <c r="D69" i="2"/>
  <c r="R75" i="2"/>
  <c r="D66" i="2"/>
  <c r="R60" i="2"/>
  <c r="Y60" i="2"/>
  <c r="Y75" i="2"/>
  <c r="D63" i="2"/>
  <c r="D10" i="2"/>
  <c r="D9" i="2"/>
  <c r="D8" i="2"/>
  <c r="Y95" i="2"/>
  <c r="Z95" i="2"/>
  <c r="Y94" i="2"/>
  <c r="Z94" i="2"/>
  <c r="Y93" i="2"/>
  <c r="Z93" i="2"/>
  <c r="Z92" i="2"/>
  <c r="Z91" i="2"/>
  <c r="Z90" i="2"/>
  <c r="Z89" i="2"/>
  <c r="Z88" i="2"/>
  <c r="Z87" i="2"/>
  <c r="Y80" i="2"/>
  <c r="Z80" i="2"/>
  <c r="Y79" i="2"/>
  <c r="Z79" i="2"/>
  <c r="Z78" i="2"/>
  <c r="Y77" i="2"/>
  <c r="Z77" i="2"/>
  <c r="Y76" i="2"/>
  <c r="Z76" i="2"/>
  <c r="Z75" i="2"/>
  <c r="Z74" i="2"/>
  <c r="Z73" i="2"/>
  <c r="Z72" i="2"/>
  <c r="Y65" i="2"/>
  <c r="Z65" i="2"/>
  <c r="Y64" i="2"/>
  <c r="Z64" i="2"/>
  <c r="Z63" i="2"/>
  <c r="Y62" i="2"/>
  <c r="Z62" i="2"/>
  <c r="Y61" i="2"/>
  <c r="Z61" i="2"/>
  <c r="Z60" i="2"/>
  <c r="Z59" i="2"/>
  <c r="Z58" i="2"/>
  <c r="Z57" i="2"/>
  <c r="D41" i="2"/>
  <c r="D42" i="2"/>
  <c r="D36" i="2"/>
  <c r="D37" i="2"/>
  <c r="D31" i="2"/>
  <c r="D32" i="2"/>
  <c r="D26" i="2"/>
  <c r="D27" i="2"/>
  <c r="D21" i="2"/>
  <c r="D22" i="2"/>
  <c r="R95" i="2"/>
  <c r="S95" i="2"/>
  <c r="R94" i="2"/>
  <c r="S94" i="2"/>
  <c r="S93" i="2"/>
  <c r="R92" i="2"/>
  <c r="S92" i="2"/>
  <c r="R91" i="2"/>
  <c r="S91" i="2"/>
  <c r="S90" i="2"/>
  <c r="S89" i="2"/>
  <c r="S88" i="2"/>
  <c r="S87" i="2"/>
  <c r="S76" i="2"/>
  <c r="R77" i="2"/>
  <c r="S77" i="2"/>
  <c r="S78" i="2"/>
  <c r="R79" i="2"/>
  <c r="S79" i="2"/>
  <c r="R80" i="2"/>
  <c r="S80" i="2"/>
  <c r="R62" i="2"/>
  <c r="S62" i="2"/>
  <c r="R63" i="2"/>
  <c r="S63" i="2"/>
  <c r="R64" i="2"/>
  <c r="S64" i="2"/>
  <c r="R65" i="2"/>
  <c r="S65" i="2"/>
  <c r="R61" i="2"/>
  <c r="S61" i="2"/>
  <c r="S60" i="2"/>
  <c r="S59" i="2"/>
  <c r="S58" i="2"/>
  <c r="S57" i="2"/>
  <c r="S75" i="2"/>
  <c r="S74" i="2"/>
  <c r="S73" i="2"/>
  <c r="S72" i="2"/>
  <c r="D16" i="2"/>
  <c r="D15" i="2"/>
  <c r="C54" i="1"/>
  <c r="C53" i="1"/>
  <c r="C87" i="1"/>
  <c r="D53" i="1"/>
  <c r="D54" i="1"/>
  <c r="D87" i="1"/>
  <c r="E53" i="1"/>
  <c r="E54" i="1"/>
  <c r="E87" i="1"/>
  <c r="F53" i="1"/>
  <c r="F54" i="1"/>
  <c r="F87" i="1"/>
  <c r="G53" i="1"/>
  <c r="G54" i="1"/>
  <c r="G87" i="1"/>
  <c r="H53" i="1"/>
  <c r="H54" i="1"/>
  <c r="H87" i="1"/>
  <c r="C88" i="1"/>
  <c r="D88" i="1"/>
  <c r="E88" i="1"/>
  <c r="F88" i="1"/>
  <c r="G88" i="1"/>
  <c r="H88" i="1"/>
  <c r="B88" i="1"/>
  <c r="B53" i="1"/>
  <c r="B54" i="1"/>
  <c r="B87" i="1"/>
  <c r="C94" i="1"/>
  <c r="D94" i="1"/>
  <c r="E94" i="1"/>
  <c r="F94" i="1"/>
  <c r="G94" i="1"/>
  <c r="H94" i="1"/>
  <c r="C95" i="1"/>
  <c r="D95" i="1"/>
  <c r="E95" i="1"/>
  <c r="F95" i="1"/>
  <c r="G95" i="1"/>
  <c r="H95" i="1"/>
  <c r="B95" i="1"/>
  <c r="B94" i="1"/>
  <c r="C100" i="1"/>
  <c r="D100" i="1"/>
  <c r="E100" i="1"/>
  <c r="F100" i="1"/>
  <c r="G100" i="1"/>
  <c r="H100" i="1"/>
  <c r="C101" i="1"/>
  <c r="D101" i="1"/>
  <c r="E101" i="1"/>
  <c r="F101" i="1"/>
  <c r="G101" i="1"/>
  <c r="H101" i="1"/>
  <c r="C102" i="1"/>
  <c r="D102" i="1"/>
  <c r="E102" i="1"/>
  <c r="F102" i="1"/>
  <c r="G102" i="1"/>
  <c r="H102" i="1"/>
  <c r="B102" i="1"/>
  <c r="B101" i="1"/>
  <c r="B100" i="1"/>
  <c r="C84" i="1"/>
  <c r="C79" i="1"/>
  <c r="C74" i="1"/>
  <c r="C69" i="1"/>
  <c r="C64" i="1"/>
  <c r="C59" i="1"/>
  <c r="D69" i="1"/>
  <c r="E69" i="1"/>
  <c r="F69" i="1"/>
  <c r="G69" i="1"/>
  <c r="H69" i="1"/>
  <c r="E84" i="1"/>
  <c r="F84" i="1"/>
  <c r="G84" i="1"/>
  <c r="H84" i="1"/>
  <c r="E79" i="1"/>
  <c r="F79" i="1"/>
  <c r="G79" i="1"/>
  <c r="H79" i="1"/>
  <c r="E74" i="1"/>
  <c r="F74" i="1"/>
  <c r="G74" i="1"/>
  <c r="H74" i="1"/>
  <c r="G64" i="1"/>
  <c r="H64" i="1"/>
  <c r="E64" i="1"/>
  <c r="F64" i="1"/>
  <c r="E59" i="1"/>
  <c r="F59" i="1"/>
  <c r="G59" i="1"/>
  <c r="H59" i="1"/>
  <c r="D59" i="1"/>
  <c r="D64" i="1"/>
  <c r="D74" i="1"/>
  <c r="D79" i="1"/>
  <c r="D84" i="1"/>
  <c r="B84" i="1"/>
  <c r="B79" i="1"/>
  <c r="B74" i="1"/>
  <c r="B69" i="1"/>
  <c r="B64" i="1"/>
  <c r="B59" i="1"/>
</calcChain>
</file>

<file path=xl/sharedStrings.xml><?xml version="1.0" encoding="utf-8"?>
<sst xmlns="http://schemas.openxmlformats.org/spreadsheetml/2006/main" count="694" uniqueCount="161">
  <si>
    <t>Boosters</t>
  </si>
  <si>
    <t>Nb de flacons de boosters</t>
  </si>
  <si>
    <t>Prix du flacon</t>
  </si>
  <si>
    <t>Volume du flacon en ml</t>
  </si>
  <si>
    <t>Prix total de la base au ml</t>
  </si>
  <si>
    <t>Arômes et additifs</t>
  </si>
  <si>
    <t>Ingrédient 1</t>
  </si>
  <si>
    <t>Volume du flacon</t>
  </si>
  <si>
    <t>Base PG/VG</t>
  </si>
  <si>
    <t>Ingrédient 2</t>
  </si>
  <si>
    <t>Ingrédient 3</t>
  </si>
  <si>
    <t>Ingrédient 4</t>
  </si>
  <si>
    <t>Ingrédient 5</t>
  </si>
  <si>
    <t>Ingrédient 6</t>
  </si>
  <si>
    <t>Composition de la recette</t>
  </si>
  <si>
    <t>Volume total de la recette en ml</t>
  </si>
  <si>
    <t>Ingrédient 1 en ml</t>
  </si>
  <si>
    <t xml:space="preserve">Pourcentage </t>
  </si>
  <si>
    <t xml:space="preserve">Nb de gouttes </t>
  </si>
  <si>
    <t>Pourcentage</t>
  </si>
  <si>
    <t>Nb de gouttes</t>
  </si>
  <si>
    <t>Ingrédient 2 en ml</t>
  </si>
  <si>
    <t>Ingrédient 3 en ml</t>
  </si>
  <si>
    <t>Ingrédient 4 en ml</t>
  </si>
  <si>
    <t>Ingrédient 5 en ml</t>
  </si>
  <si>
    <t>Ingrédient 6 en ml</t>
  </si>
  <si>
    <t>Nom de la recette</t>
  </si>
  <si>
    <t>50/50</t>
  </si>
  <si>
    <t>0 mg/ml</t>
  </si>
  <si>
    <t>20 mg/ml</t>
  </si>
  <si>
    <t>Thé Vert à la Menthe</t>
  </si>
  <si>
    <t>Thé Vert AROMEA</t>
  </si>
  <si>
    <t>Menthe Fraîche VDLV</t>
  </si>
  <si>
    <t>Super Sweetner Super Concentré</t>
  </si>
  <si>
    <t>Menthe Fraîche VDL</t>
  </si>
  <si>
    <t>Crème de Bourbon</t>
  </si>
  <si>
    <t>Massoia Lactone</t>
  </si>
  <si>
    <t>Acetyl Pyrazine</t>
  </si>
  <si>
    <t>Ethylguaiacol Smoky</t>
  </si>
  <si>
    <t>6 mg/ml</t>
  </si>
  <si>
    <t>Mojito</t>
  </si>
  <si>
    <t xml:space="preserve">Prix d'une fiole de 10 ml </t>
  </si>
  <si>
    <t>Classic FR</t>
  </si>
  <si>
    <t>Classic FR CIRKUS</t>
  </si>
  <si>
    <t>Nombre de fiole de 10 ml</t>
  </si>
  <si>
    <t>Nombre de fiole de 30 ml</t>
  </si>
  <si>
    <t>Nombre de fiole de 50 ml</t>
  </si>
  <si>
    <t>Taux de nicotine</t>
  </si>
  <si>
    <t>Prix du flacon de base</t>
  </si>
  <si>
    <t>Volume du flacon de base en ml</t>
  </si>
  <si>
    <t>Total des bases (base + boosters)</t>
  </si>
  <si>
    <t>Citron Vert AROMEA</t>
  </si>
  <si>
    <t>Vanile Bourbon SOLUBAROME</t>
  </si>
  <si>
    <t>Rhum Blanc A&amp;L</t>
  </si>
  <si>
    <t>Prix de la base</t>
  </si>
  <si>
    <t>Prix des boosters</t>
  </si>
  <si>
    <t>Base en ml</t>
  </si>
  <si>
    <t>Boosters en ml</t>
  </si>
  <si>
    <t>Construction de la base</t>
  </si>
  <si>
    <t>Arômes &amp; Additifs</t>
  </si>
  <si>
    <t>Prix Total</t>
  </si>
  <si>
    <t>Prix de la base nicotinée</t>
  </si>
  <si>
    <t>Prix des Arômes et Additifs</t>
  </si>
  <si>
    <t>Volumes Base</t>
  </si>
  <si>
    <t>Volumes Arômes et Additifs</t>
  </si>
  <si>
    <t>Volume total de base obtenu en ml</t>
  </si>
  <si>
    <t>Boosters (en ml)</t>
  </si>
  <si>
    <t>Classic FR Noisettes Fumées</t>
  </si>
  <si>
    <t>Classic FR Smoky</t>
  </si>
  <si>
    <t>PG/VG</t>
  </si>
  <si>
    <t>Ingrédients</t>
  </si>
  <si>
    <t>Dosage en ml</t>
  </si>
  <si>
    <t>Acétyl Pyrazine</t>
  </si>
  <si>
    <t>Thé Vert</t>
  </si>
  <si>
    <t>Menthe Fraîche</t>
  </si>
  <si>
    <t>Vanille Bourbon</t>
  </si>
  <si>
    <t>Rhum Blanc</t>
  </si>
  <si>
    <t>Citron Vert</t>
  </si>
  <si>
    <t>Dosage recommandé</t>
  </si>
  <si>
    <t>Steeping</t>
  </si>
  <si>
    <t>Steeping en jours</t>
  </si>
  <si>
    <t>15</t>
  </si>
  <si>
    <t>2-4</t>
  </si>
  <si>
    <t>7-15</t>
  </si>
  <si>
    <t>2-5</t>
  </si>
  <si>
    <t>2</t>
  </si>
  <si>
    <t>Base Totale</t>
  </si>
  <si>
    <t>Recette</t>
  </si>
  <si>
    <t>Volume</t>
  </si>
  <si>
    <t>250 ml</t>
  </si>
  <si>
    <t>30 ml</t>
  </si>
  <si>
    <t>RECETTE POUR BASE</t>
  </si>
  <si>
    <t>FABRICATION</t>
  </si>
  <si>
    <t>RECETTE</t>
  </si>
  <si>
    <t>Je veux une base de ? (mg/ml)</t>
  </si>
  <si>
    <t>#</t>
  </si>
  <si>
    <t>Nicotine</t>
  </si>
  <si>
    <t>Fabrication</t>
  </si>
  <si>
    <t>Maturation</t>
  </si>
  <si>
    <t>ml</t>
  </si>
  <si>
    <t>Nombre de Boosters 20 mg/ml à utiliser</t>
  </si>
  <si>
    <t>%</t>
  </si>
  <si>
    <t>Base PG/VG neutre (en ml)</t>
  </si>
  <si>
    <t>Contenance totale (en ml)</t>
  </si>
  <si>
    <t>Je veux une contenance de ? (en ml)</t>
  </si>
  <si>
    <t>Taux de nicotine souhaité (en mg/ml)</t>
  </si>
  <si>
    <t>J'ai une base neutre PG/VG de ? (en ml)</t>
  </si>
  <si>
    <t>15 jours</t>
  </si>
  <si>
    <t>Super Sweetner</t>
  </si>
  <si>
    <t>7-15 jours</t>
  </si>
  <si>
    <t>mg/ml</t>
  </si>
  <si>
    <t>BASE</t>
  </si>
  <si>
    <t>ARÔMES</t>
  </si>
  <si>
    <t>ADDITIFS</t>
  </si>
  <si>
    <t>STEEPING</t>
  </si>
  <si>
    <t>Je veux une base de 6 mg/ml</t>
  </si>
  <si>
    <t>Je veux une base de 3 mg/ml</t>
  </si>
  <si>
    <t>Je veux une base de 9 mg/ml</t>
  </si>
  <si>
    <t>Je veux une base de 12 mg/ml</t>
  </si>
  <si>
    <t>Je veux une base de 16 mg/ml</t>
  </si>
  <si>
    <t>5 jours</t>
  </si>
  <si>
    <t>RECETTES ET PRIX</t>
  </si>
  <si>
    <t>STOCKAGE</t>
  </si>
  <si>
    <t>Liquides</t>
  </si>
  <si>
    <t>Base 50/50 0 mg/ml</t>
  </si>
  <si>
    <t xml:space="preserve">reste </t>
  </si>
  <si>
    <t>Boosters 20 mg/ml</t>
  </si>
  <si>
    <t>reste</t>
  </si>
  <si>
    <t>Classic FR - CIRKUS</t>
  </si>
  <si>
    <t>Thé Vert -  AROMEA</t>
  </si>
  <si>
    <t>Menthe Fraîche  - LES PETITS CONCENTRÉS</t>
  </si>
  <si>
    <t>Super Sweetner - SUPER CONCENTRÉ</t>
  </si>
  <si>
    <t>Acétyl Pyrazine - REVOLUTE</t>
  </si>
  <si>
    <t>CLASSIC FR</t>
  </si>
  <si>
    <t>THÉ VERT À LA MENTHE</t>
  </si>
  <si>
    <t>CLASSIC FR NOISETTES FUMÉES</t>
  </si>
  <si>
    <t>CLASSIC FR SMOKY</t>
  </si>
  <si>
    <t>CRÈME DE BOURBON</t>
  </si>
  <si>
    <t>MOJITO</t>
  </si>
  <si>
    <t>10 ml</t>
  </si>
  <si>
    <t>STOCKAGE RECETTES</t>
  </si>
  <si>
    <t>Reste</t>
  </si>
  <si>
    <t>Volume      en ml</t>
  </si>
  <si>
    <t>Fioles en ml</t>
  </si>
  <si>
    <t>Prix/10ml</t>
  </si>
  <si>
    <t>Base Nicotinée</t>
  </si>
  <si>
    <t>Immédiat</t>
  </si>
  <si>
    <t>BASE NICOTINÉE</t>
  </si>
  <si>
    <t>124,3 ml</t>
  </si>
  <si>
    <t>total</t>
  </si>
  <si>
    <t>Date de fabrication</t>
  </si>
  <si>
    <t>Date de maturation</t>
  </si>
  <si>
    <t>Prix pour 10 ml</t>
  </si>
  <si>
    <t>Base 0 mg/ml</t>
  </si>
  <si>
    <t>Volume en ml</t>
  </si>
  <si>
    <t>Choisissez votre recette, le volume et le taux de nicotine désirés.</t>
  </si>
  <si>
    <t>Puis suivez la recette complète qui s'affiche à droite.</t>
  </si>
  <si>
    <t>Nicotine en mg/ml</t>
  </si>
  <si>
    <t>jours</t>
  </si>
  <si>
    <t>gouttes</t>
  </si>
  <si>
    <t>Pour la gentille âme charitable qui veut bien écrire cette macro… J'ai fait en sorte que lorsqu'on change le volume et le taux de nicotine, toutes les recettes de l'onglet DATA soient mises à jour avec ces valeurs. J'ai ensuite créé un onglet par recette qui recopie toutes les bonnes valeurs dans un nouveau tableau dans la forme que je souhaite qu'il apparaisse. Je voudrais donc que le menu déroulant en C4 m'envoie le bon tableau sur la droite. Si tu pouvais avoir la gentillesse de laisser quelques commentaire dans VBA que je puisse comprendre comment ajouter de nouvelles recettes, ça serait très gentil. Merci d'avance... Virginie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</si>
</sst>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 &quot;€&quot;"/>
    <numFmt numFmtId="165" formatCode="#\ ?/10"/>
    <numFmt numFmtId="166" formatCode="0.0"/>
    <numFmt numFmtId="167" formatCode="0.0%"/>
    <numFmt numFmtId="168" formatCode="[$-40C]d\ mmmm\ yyyy;@"/>
    <numFmt numFmtId="169" formatCode="0.000"/>
  </numFmts>
  <fonts count="29" x14ac:knownFonts="1">
    <font>
      <sz val="12"/>
      <color theme="1"/>
      <name val="Calibri"/>
      <family val="2"/>
      <scheme val="minor"/>
    </font>
    <font>
      <u/>
      <sz val="12"/>
      <color theme="10"/>
      <name val="Calibri"/>
      <family val="2"/>
      <scheme val="minor"/>
    </font>
    <font>
      <u/>
      <sz val="12"/>
      <color theme="11"/>
      <name val="Calibri"/>
      <family val="2"/>
      <scheme val="minor"/>
    </font>
    <font>
      <b/>
      <sz val="14"/>
      <color theme="0"/>
      <name val="Calibri"/>
      <family val="2"/>
      <scheme val="minor"/>
    </font>
    <font>
      <b/>
      <sz val="14"/>
      <color theme="1"/>
      <name val="Calibri"/>
      <family val="2"/>
      <scheme val="minor"/>
    </font>
    <font>
      <sz val="14"/>
      <color theme="1"/>
      <name val="Calibri"/>
      <family val="2"/>
      <scheme val="minor"/>
    </font>
    <font>
      <b/>
      <sz val="14"/>
      <name val="Calibri"/>
      <family val="2"/>
      <scheme val="minor"/>
    </font>
    <font>
      <sz val="14"/>
      <color theme="0"/>
      <name val="Calibri"/>
      <family val="2"/>
      <scheme val="minor"/>
    </font>
    <font>
      <sz val="14"/>
      <name val="Calibri"/>
      <scheme val="minor"/>
    </font>
    <font>
      <b/>
      <sz val="12"/>
      <color theme="0"/>
      <name val="Calibri"/>
      <family val="2"/>
      <scheme val="minor"/>
    </font>
    <font>
      <b/>
      <sz val="12"/>
      <color theme="1"/>
      <name val="Calibri"/>
      <family val="2"/>
      <scheme val="minor"/>
    </font>
    <font>
      <sz val="12"/>
      <color theme="0"/>
      <name val="Calibri"/>
      <family val="2"/>
      <scheme val="minor"/>
    </font>
    <font>
      <b/>
      <sz val="16"/>
      <color theme="0"/>
      <name val="Calibri"/>
      <family val="2"/>
      <scheme val="minor"/>
    </font>
    <font>
      <b/>
      <sz val="12"/>
      <color theme="3" tint="-0.249977111117893"/>
      <name val="Calibri"/>
      <family val="2"/>
      <scheme val="minor"/>
    </font>
    <font>
      <b/>
      <i/>
      <sz val="12"/>
      <color theme="1"/>
      <name val="Calibri"/>
      <scheme val="minor"/>
    </font>
    <font>
      <b/>
      <sz val="24"/>
      <color theme="0"/>
      <name val="Calibri"/>
      <family val="2"/>
      <scheme val="minor"/>
    </font>
    <font>
      <b/>
      <sz val="26"/>
      <color theme="1"/>
      <name val="Calibri"/>
      <scheme val="minor"/>
    </font>
    <font>
      <b/>
      <sz val="18"/>
      <color theme="1"/>
      <name val="Calibri"/>
      <family val="2"/>
      <scheme val="minor"/>
    </font>
    <font>
      <b/>
      <sz val="20"/>
      <color theme="1"/>
      <name val="Calibri"/>
      <family val="2"/>
      <scheme val="minor"/>
    </font>
    <font>
      <b/>
      <sz val="20"/>
      <color theme="4" tint="-0.499984740745262"/>
      <name val="Calibri"/>
      <family val="2"/>
      <scheme val="minor"/>
    </font>
    <font>
      <sz val="12"/>
      <color theme="4" tint="-0.499984740745262"/>
      <name val="Calibri"/>
      <family val="2"/>
      <scheme val="minor"/>
    </font>
    <font>
      <b/>
      <sz val="12"/>
      <color theme="4" tint="-0.499984740745262"/>
      <name val="Calibri"/>
      <scheme val="minor"/>
    </font>
    <font>
      <i/>
      <sz val="12"/>
      <color theme="1"/>
      <name val="Calibri"/>
      <scheme val="minor"/>
    </font>
    <font>
      <i/>
      <sz val="14"/>
      <color theme="1"/>
      <name val="Calibri"/>
      <scheme val="minor"/>
    </font>
    <font>
      <b/>
      <sz val="20"/>
      <color theme="4" tint="-0.249977111117893"/>
      <name val="Calibri"/>
      <family val="2"/>
      <scheme val="minor"/>
    </font>
    <font>
      <b/>
      <sz val="18"/>
      <color theme="4" tint="-0.249977111117893"/>
      <name val="Calibri"/>
      <family val="2"/>
      <scheme val="minor"/>
    </font>
    <font>
      <b/>
      <sz val="12"/>
      <color theme="4" tint="-0.249977111117893"/>
      <name val="Calibri"/>
      <scheme val="minor"/>
    </font>
    <font>
      <sz val="12"/>
      <color theme="4" tint="-0.249977111117893"/>
      <name val="Calibri"/>
      <scheme val="minor"/>
    </font>
    <font>
      <i/>
      <sz val="12"/>
      <color theme="4" tint="-0.249977111117893"/>
      <name val="Calibri"/>
      <family val="2"/>
      <scheme val="minor"/>
    </font>
  </fonts>
  <fills count="19">
    <fill>
      <patternFill patternType="none"/>
    </fill>
    <fill>
      <patternFill patternType="gray125"/>
    </fill>
    <fill>
      <patternFill patternType="solid">
        <fgColor theme="4" tint="0.79998168889431442"/>
        <bgColor indexed="64"/>
      </patternFill>
    </fill>
    <fill>
      <patternFill patternType="solid">
        <fgColor theme="4" tint="0.39997558519241921"/>
        <bgColor indexed="64"/>
      </patternFill>
    </fill>
    <fill>
      <patternFill patternType="solid">
        <fgColor theme="4" tint="-0.499984740745262"/>
        <bgColor indexed="64"/>
      </patternFill>
    </fill>
    <fill>
      <patternFill patternType="solid">
        <fgColor rgb="FFFF7D77"/>
        <bgColor indexed="64"/>
      </patternFill>
    </fill>
    <fill>
      <patternFill patternType="solid">
        <fgColor rgb="FFFFD3CA"/>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4" tint="-0.249977111117893"/>
        <bgColor indexed="64"/>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0" tint="-4.9989318521683403E-2"/>
        <bgColor indexed="64"/>
      </patternFill>
    </fill>
  </fills>
  <borders count="43">
    <border>
      <left/>
      <right/>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double">
        <color auto="1"/>
      </top>
      <bottom style="double">
        <color auto="1"/>
      </bottom>
      <diagonal/>
    </border>
    <border>
      <left/>
      <right style="thin">
        <color auto="1"/>
      </right>
      <top style="double">
        <color auto="1"/>
      </top>
      <bottom style="double">
        <color auto="1"/>
      </bottom>
      <diagonal/>
    </border>
    <border>
      <left/>
      <right style="medium">
        <color auto="1"/>
      </right>
      <top/>
      <bottom/>
      <diagonal/>
    </border>
    <border>
      <left style="medium">
        <color auto="1"/>
      </left>
      <right style="thin">
        <color auto="1"/>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top/>
      <bottom style="thin">
        <color auto="1"/>
      </bottom>
      <diagonal/>
    </border>
    <border>
      <left style="medium">
        <color auto="1"/>
      </left>
      <right style="medium">
        <color auto="1"/>
      </right>
      <top/>
      <bottom/>
      <diagonal/>
    </border>
    <border>
      <left style="thin">
        <color auto="1"/>
      </left>
      <right style="medium">
        <color auto="1"/>
      </right>
      <top/>
      <bottom/>
      <diagonal/>
    </border>
    <border>
      <left style="thin">
        <color auto="1"/>
      </left>
      <right style="medium">
        <color auto="1"/>
      </right>
      <top style="double">
        <color auto="1"/>
      </top>
      <bottom style="double">
        <color auto="1"/>
      </bottom>
      <diagonal/>
    </border>
    <border>
      <left style="medium">
        <color auto="1"/>
      </left>
      <right style="medium">
        <color auto="1"/>
      </right>
      <top/>
      <bottom style="medium">
        <color auto="1"/>
      </bottom>
      <diagonal/>
    </border>
    <border>
      <left style="medium">
        <color auto="1"/>
      </left>
      <right style="thin">
        <color auto="1"/>
      </right>
      <top/>
      <bottom style="medium">
        <color auto="1"/>
      </bottom>
      <diagonal/>
    </border>
    <border>
      <left/>
      <right style="medium">
        <color auto="1"/>
      </right>
      <top/>
      <bottom style="thin">
        <color auto="1"/>
      </bottom>
      <diagonal/>
    </border>
    <border>
      <left/>
      <right/>
      <top/>
      <bottom style="thin">
        <color theme="4" tint="-0.249977111117893"/>
      </bottom>
      <diagonal/>
    </border>
    <border>
      <left style="medium">
        <color theme="4" tint="-0.249977111117893"/>
      </left>
      <right/>
      <top style="medium">
        <color theme="4" tint="-0.249977111117893"/>
      </top>
      <bottom/>
      <diagonal/>
    </border>
    <border>
      <left/>
      <right/>
      <top style="medium">
        <color theme="4" tint="-0.249977111117893"/>
      </top>
      <bottom/>
      <diagonal/>
    </border>
    <border>
      <left/>
      <right style="medium">
        <color theme="4" tint="-0.249977111117893"/>
      </right>
      <top style="medium">
        <color theme="4" tint="-0.249977111117893"/>
      </top>
      <bottom/>
      <diagonal/>
    </border>
    <border>
      <left style="medium">
        <color theme="4" tint="-0.249977111117893"/>
      </left>
      <right/>
      <top/>
      <bottom/>
      <diagonal/>
    </border>
    <border>
      <left/>
      <right style="medium">
        <color theme="4" tint="-0.249977111117893"/>
      </right>
      <top/>
      <bottom/>
      <diagonal/>
    </border>
    <border>
      <left style="medium">
        <color theme="4" tint="-0.249977111117893"/>
      </left>
      <right/>
      <top/>
      <bottom style="medium">
        <color theme="4" tint="-0.249977111117893"/>
      </bottom>
      <diagonal/>
    </border>
    <border>
      <left/>
      <right/>
      <top/>
      <bottom style="medium">
        <color theme="4" tint="-0.249977111117893"/>
      </bottom>
      <diagonal/>
    </border>
    <border>
      <left/>
      <right style="medium">
        <color theme="4" tint="-0.249977111117893"/>
      </right>
      <top/>
      <bottom style="medium">
        <color theme="4" tint="-0.249977111117893"/>
      </bottom>
      <diagonal/>
    </border>
    <border>
      <left/>
      <right/>
      <top/>
      <bottom style="double">
        <color theme="4" tint="-0.249977111117893"/>
      </bottom>
      <diagonal/>
    </border>
    <border>
      <left style="thin">
        <color theme="4" tint="-0.499984740745262"/>
      </left>
      <right/>
      <top/>
      <bottom/>
      <diagonal/>
    </border>
    <border>
      <left/>
      <right style="thin">
        <color theme="4" tint="-0.499984740745262"/>
      </right>
      <top/>
      <bottom/>
      <diagonal/>
    </border>
    <border>
      <left/>
      <right/>
      <top/>
      <bottom style="double">
        <color theme="4" tint="-0.499984740745262"/>
      </bottom>
      <diagonal/>
    </border>
    <border>
      <left style="medium">
        <color theme="4" tint="-0.499984740745262"/>
      </left>
      <right/>
      <top style="medium">
        <color theme="4" tint="-0.499984740745262"/>
      </top>
      <bottom/>
      <diagonal/>
    </border>
    <border>
      <left/>
      <right/>
      <top style="medium">
        <color theme="4" tint="-0.499984740745262"/>
      </top>
      <bottom/>
      <diagonal/>
    </border>
    <border>
      <left/>
      <right style="medium">
        <color theme="4" tint="-0.499984740745262"/>
      </right>
      <top style="medium">
        <color theme="4" tint="-0.499984740745262"/>
      </top>
      <bottom/>
      <diagonal/>
    </border>
    <border>
      <left style="medium">
        <color theme="4" tint="-0.499984740745262"/>
      </left>
      <right/>
      <top/>
      <bottom/>
      <diagonal/>
    </border>
    <border>
      <left/>
      <right style="medium">
        <color theme="4" tint="-0.499984740745262"/>
      </right>
      <top/>
      <bottom/>
      <diagonal/>
    </border>
    <border>
      <left style="medium">
        <color theme="4" tint="-0.499984740745262"/>
      </left>
      <right/>
      <top/>
      <bottom style="medium">
        <color theme="4" tint="-0.499984740745262"/>
      </bottom>
      <diagonal/>
    </border>
    <border>
      <left/>
      <right/>
      <top/>
      <bottom style="medium">
        <color theme="4" tint="-0.499984740745262"/>
      </bottom>
      <diagonal/>
    </border>
    <border>
      <left/>
      <right style="medium">
        <color theme="4" tint="-0.499984740745262"/>
      </right>
      <top/>
      <bottom style="medium">
        <color theme="4" tint="-0.499984740745262"/>
      </bottom>
      <diagonal/>
    </border>
    <border>
      <left/>
      <right/>
      <top style="thin">
        <color theme="4" tint="-0.249977111117893"/>
      </top>
      <bottom/>
      <diagonal/>
    </border>
  </borders>
  <cellStyleXfs count="17">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404">
    <xf numFmtId="0" fontId="0" fillId="0" borderId="0" xfId="0"/>
    <xf numFmtId="0" fontId="3" fillId="4" borderId="1" xfId="0" applyFont="1" applyFill="1" applyBorder="1" applyAlignment="1">
      <alignment horizontal="center" vertical="center"/>
    </xf>
    <xf numFmtId="0" fontId="3" fillId="4" borderId="2" xfId="0" applyFont="1" applyFill="1" applyBorder="1" applyAlignment="1">
      <alignment horizontal="center" vertical="center"/>
    </xf>
    <xf numFmtId="0" fontId="3" fillId="4" borderId="2" xfId="0" applyFont="1" applyFill="1" applyBorder="1" applyAlignment="1">
      <alignment horizontal="center"/>
    </xf>
    <xf numFmtId="0" fontId="3" fillId="4" borderId="0" xfId="0" applyFont="1" applyFill="1"/>
    <xf numFmtId="0" fontId="5" fillId="3" borderId="1"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2" xfId="0" applyFont="1" applyFill="1" applyBorder="1" applyAlignment="1">
      <alignment horizontal="center"/>
    </xf>
    <xf numFmtId="0" fontId="5" fillId="3" borderId="0" xfId="0" applyFont="1" applyFill="1" applyAlignment="1">
      <alignment horizontal="center"/>
    </xf>
    <xf numFmtId="0" fontId="5"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0" xfId="0" applyFont="1" applyFill="1"/>
    <xf numFmtId="164" fontId="5" fillId="0" borderId="1" xfId="0" applyNumberFormat="1" applyFont="1" applyBorder="1" applyAlignment="1">
      <alignment horizontal="center" vertical="center"/>
    </xf>
    <xf numFmtId="164" fontId="5" fillId="0" borderId="2" xfId="0" applyNumberFormat="1" applyFont="1" applyBorder="1" applyAlignment="1">
      <alignment horizontal="center" vertical="center"/>
    </xf>
    <xf numFmtId="0" fontId="5" fillId="0" borderId="0" xfId="0" applyFont="1"/>
    <xf numFmtId="4" fontId="5" fillId="0" borderId="1" xfId="0" applyNumberFormat="1" applyFont="1" applyBorder="1" applyAlignment="1">
      <alignment horizontal="center" vertical="center"/>
    </xf>
    <xf numFmtId="4" fontId="5" fillId="0" borderId="2" xfId="0" applyNumberFormat="1" applyFont="1" applyBorder="1" applyAlignment="1">
      <alignment horizontal="center" vertical="center"/>
    </xf>
    <xf numFmtId="0" fontId="5" fillId="3" borderId="0" xfId="0" applyFont="1" applyFill="1"/>
    <xf numFmtId="0" fontId="5" fillId="0" borderId="1" xfId="0" applyFont="1" applyBorder="1" applyAlignment="1">
      <alignment horizontal="center" vertical="center"/>
    </xf>
    <xf numFmtId="0" fontId="5" fillId="0" borderId="2" xfId="0" applyFont="1" applyBorder="1" applyAlignment="1">
      <alignment horizontal="center" vertical="center"/>
    </xf>
    <xf numFmtId="2" fontId="5" fillId="0" borderId="1" xfId="0" applyNumberFormat="1" applyFont="1" applyBorder="1" applyAlignment="1">
      <alignment horizontal="center" vertical="center"/>
    </xf>
    <xf numFmtId="2" fontId="5" fillId="0" borderId="2" xfId="0" applyNumberFormat="1" applyFont="1" applyBorder="1" applyAlignment="1">
      <alignment horizontal="center" vertical="center"/>
    </xf>
    <xf numFmtId="164" fontId="4" fillId="0" borderId="1" xfId="0" applyNumberFormat="1" applyFont="1" applyBorder="1" applyAlignment="1">
      <alignment horizontal="center" vertical="center"/>
    </xf>
    <xf numFmtId="164" fontId="4" fillId="0" borderId="2" xfId="0" applyNumberFormat="1" applyFont="1" applyBorder="1" applyAlignment="1">
      <alignment horizontal="center" vertical="center"/>
    </xf>
    <xf numFmtId="0" fontId="5" fillId="3" borderId="2" xfId="0" applyFont="1" applyFill="1" applyBorder="1"/>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2" xfId="0" applyFont="1" applyFill="1" applyBorder="1" applyAlignment="1">
      <alignment horizontal="center"/>
    </xf>
    <xf numFmtId="0" fontId="4" fillId="2" borderId="0" xfId="0" applyFont="1" applyFill="1"/>
    <xf numFmtId="0" fontId="4" fillId="2" borderId="0" xfId="0" applyFont="1" applyFill="1" applyAlignment="1">
      <alignment horizontal="center"/>
    </xf>
    <xf numFmtId="0" fontId="5" fillId="2" borderId="2" xfId="0" applyFont="1" applyFill="1" applyBorder="1"/>
    <xf numFmtId="0" fontId="5" fillId="2" borderId="0" xfId="0" applyFont="1" applyFill="1"/>
    <xf numFmtId="2" fontId="3" fillId="5" borderId="1" xfId="0" applyNumberFormat="1" applyFont="1" applyFill="1" applyBorder="1" applyAlignment="1">
      <alignment horizontal="center" vertical="center"/>
    </xf>
    <xf numFmtId="2" fontId="3" fillId="5" borderId="2" xfId="0" applyNumberFormat="1" applyFont="1" applyFill="1" applyBorder="1" applyAlignment="1">
      <alignment horizontal="center" vertical="center"/>
    </xf>
    <xf numFmtId="0" fontId="3" fillId="5" borderId="0" xfId="0" applyFont="1" applyFill="1"/>
    <xf numFmtId="1" fontId="5" fillId="6" borderId="4" xfId="0" applyNumberFormat="1" applyFont="1" applyFill="1" applyBorder="1" applyAlignment="1">
      <alignment horizontal="center" vertical="center"/>
    </xf>
    <xf numFmtId="1" fontId="5" fillId="6" borderId="3" xfId="0" applyNumberFormat="1" applyFont="1" applyFill="1" applyBorder="1" applyAlignment="1">
      <alignment horizontal="center" vertical="center"/>
    </xf>
    <xf numFmtId="0" fontId="5" fillId="6" borderId="0" xfId="0" applyFont="1" applyFill="1"/>
    <xf numFmtId="12" fontId="6" fillId="0" borderId="1" xfId="0" applyNumberFormat="1" applyFont="1" applyBorder="1" applyAlignment="1">
      <alignment horizontal="center" vertical="center"/>
    </xf>
    <xf numFmtId="12" fontId="6" fillId="0" borderId="2" xfId="0"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2" xfId="0" applyNumberFormat="1" applyFont="1" applyBorder="1" applyAlignment="1">
      <alignment horizontal="center" vertical="center"/>
    </xf>
    <xf numFmtId="165" fontId="5" fillId="0" borderId="1" xfId="0" applyNumberFormat="1" applyFont="1" applyBorder="1" applyAlignment="1">
      <alignment horizontal="center" vertical="center"/>
    </xf>
    <xf numFmtId="0" fontId="5" fillId="6" borderId="4" xfId="0" applyFont="1" applyFill="1" applyBorder="1" applyAlignment="1">
      <alignment horizontal="center" vertical="center"/>
    </xf>
    <xf numFmtId="0" fontId="5" fillId="6" borderId="3" xfId="0" applyFont="1" applyFill="1" applyBorder="1" applyAlignment="1">
      <alignment horizontal="center" vertical="center"/>
    </xf>
    <xf numFmtId="12" fontId="4" fillId="0" borderId="1" xfId="0" applyNumberFormat="1" applyFont="1" applyBorder="1" applyAlignment="1">
      <alignment horizontal="center" vertical="center"/>
    </xf>
    <xf numFmtId="12" fontId="4" fillId="0" borderId="2" xfId="0" applyNumberFormat="1"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1" fontId="4" fillId="0" borderId="1" xfId="0" applyNumberFormat="1" applyFont="1" applyBorder="1" applyAlignment="1">
      <alignment horizontal="center" vertical="center"/>
    </xf>
    <xf numFmtId="0" fontId="3" fillId="5" borderId="1" xfId="0" applyFont="1" applyFill="1" applyBorder="1" applyAlignment="1">
      <alignment horizontal="center" vertical="center"/>
    </xf>
    <xf numFmtId="0" fontId="3" fillId="5" borderId="2" xfId="0" applyFont="1" applyFill="1" applyBorder="1" applyAlignment="1">
      <alignment horizontal="center" vertical="center"/>
    </xf>
    <xf numFmtId="0" fontId="3" fillId="5" borderId="2" xfId="0" applyFont="1" applyFill="1" applyBorder="1" applyAlignment="1">
      <alignment horizontal="center"/>
    </xf>
    <xf numFmtId="0" fontId="3" fillId="5" borderId="0" xfId="0" applyFont="1" applyFill="1" applyAlignment="1">
      <alignment horizontal="center"/>
    </xf>
    <xf numFmtId="0" fontId="5" fillId="0" borderId="2" xfId="0" applyFont="1" applyBorder="1"/>
    <xf numFmtId="0" fontId="5" fillId="0" borderId="0" xfId="0" applyFont="1" applyAlignment="1">
      <alignment horizontal="center" vertical="center"/>
    </xf>
    <xf numFmtId="0" fontId="7" fillId="4" borderId="0" xfId="0" applyFont="1" applyFill="1"/>
    <xf numFmtId="0" fontId="5" fillId="7" borderId="0" xfId="0" applyFont="1" applyFill="1"/>
    <xf numFmtId="1" fontId="5" fillId="7" borderId="6" xfId="0" applyNumberFormat="1" applyFont="1" applyFill="1" applyBorder="1" applyAlignment="1">
      <alignment horizontal="center" vertical="center"/>
    </xf>
    <xf numFmtId="2" fontId="3" fillId="0" borderId="1" xfId="0" applyNumberFormat="1" applyFont="1" applyFill="1" applyBorder="1" applyAlignment="1">
      <alignment horizontal="center" vertical="center"/>
    </xf>
    <xf numFmtId="2" fontId="3" fillId="0" borderId="2" xfId="0" applyNumberFormat="1" applyFont="1" applyFill="1" applyBorder="1" applyAlignment="1">
      <alignment horizontal="center" vertical="center"/>
    </xf>
    <xf numFmtId="0" fontId="3" fillId="0" borderId="0" xfId="0" applyFont="1" applyFill="1"/>
    <xf numFmtId="0" fontId="7" fillId="0" borderId="0" xfId="0" applyFont="1" applyFill="1"/>
    <xf numFmtId="0" fontId="8" fillId="0" borderId="0" xfId="0" applyFont="1" applyFill="1"/>
    <xf numFmtId="0" fontId="5" fillId="0" borderId="0" xfId="0" applyFont="1" applyAlignment="1">
      <alignment horizontal="center"/>
    </xf>
    <xf numFmtId="164" fontId="6" fillId="2"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xf>
    <xf numFmtId="0" fontId="3" fillId="0" borderId="0" xfId="0" applyFont="1" applyFill="1" applyAlignment="1">
      <alignment horizontal="center"/>
    </xf>
    <xf numFmtId="0" fontId="7" fillId="4" borderId="1" xfId="0" applyFont="1" applyFill="1" applyBorder="1" applyAlignment="1">
      <alignment horizontal="center" vertical="center"/>
    </xf>
    <xf numFmtId="0" fontId="7" fillId="4" borderId="2" xfId="0" applyFont="1" applyFill="1" applyBorder="1" applyAlignment="1">
      <alignment horizontal="center" vertical="center"/>
    </xf>
    <xf numFmtId="0" fontId="7" fillId="4" borderId="2" xfId="0" applyFont="1" applyFill="1" applyBorder="1"/>
    <xf numFmtId="2" fontId="4" fillId="2" borderId="1" xfId="0" applyNumberFormat="1" applyFont="1" applyFill="1" applyBorder="1" applyAlignment="1">
      <alignment horizontal="center" vertical="center"/>
    </xf>
    <xf numFmtId="0" fontId="6" fillId="2" borderId="0" xfId="0" applyFont="1" applyFill="1"/>
    <xf numFmtId="2" fontId="8" fillId="0" borderId="1" xfId="0" applyNumberFormat="1" applyFont="1" applyBorder="1" applyAlignment="1">
      <alignment horizontal="center" vertical="center"/>
    </xf>
    <xf numFmtId="2" fontId="8" fillId="0" borderId="2" xfId="0" applyNumberFormat="1" applyFont="1" applyBorder="1" applyAlignment="1">
      <alignment horizontal="center" vertical="center"/>
    </xf>
    <xf numFmtId="166" fontId="5" fillId="0" borderId="1" xfId="0" applyNumberFormat="1" applyFont="1" applyBorder="1" applyAlignment="1">
      <alignment horizontal="center" vertical="center"/>
    </xf>
    <xf numFmtId="166" fontId="8" fillId="0" borderId="1" xfId="0" applyNumberFormat="1" applyFont="1" applyFill="1" applyBorder="1" applyAlignment="1">
      <alignment horizontal="center" vertical="center"/>
    </xf>
    <xf numFmtId="166" fontId="6" fillId="2" borderId="1" xfId="0" applyNumberFormat="1" applyFont="1" applyFill="1" applyBorder="1" applyAlignment="1">
      <alignment horizontal="center" vertical="center"/>
    </xf>
    <xf numFmtId="0" fontId="4" fillId="0" borderId="0" xfId="0" applyFont="1"/>
    <xf numFmtId="0" fontId="3" fillId="0" borderId="0" xfId="0" applyFont="1"/>
    <xf numFmtId="0" fontId="5" fillId="0" borderId="5" xfId="0" applyFont="1" applyBorder="1" applyAlignment="1">
      <alignment horizontal="center" vertical="center"/>
    </xf>
    <xf numFmtId="0" fontId="5" fillId="0" borderId="14" xfId="0" applyFont="1" applyBorder="1"/>
    <xf numFmtId="0" fontId="5" fillId="8" borderId="0" xfId="0" applyFont="1" applyFill="1"/>
    <xf numFmtId="0" fontId="4" fillId="9" borderId="0" xfId="0" applyFont="1" applyFill="1"/>
    <xf numFmtId="0" fontId="5" fillId="0" borderId="0" xfId="0" applyFont="1" applyFill="1" applyBorder="1"/>
    <xf numFmtId="0" fontId="4" fillId="0" borderId="0" xfId="0" applyFont="1" applyFill="1" applyBorder="1"/>
    <xf numFmtId="0" fontId="5" fillId="0" borderId="0" xfId="0" applyFont="1" applyFill="1" applyAlignment="1">
      <alignment horizontal="center"/>
    </xf>
    <xf numFmtId="0" fontId="4" fillId="0" borderId="0" xfId="0" applyFont="1" applyFill="1"/>
    <xf numFmtId="0" fontId="4" fillId="0" borderId="0" xfId="0" applyFont="1" applyFill="1" applyAlignment="1">
      <alignment horizontal="center"/>
    </xf>
    <xf numFmtId="0" fontId="6" fillId="0" borderId="0" xfId="0" applyFont="1" applyFill="1"/>
    <xf numFmtId="49" fontId="5" fillId="6" borderId="1" xfId="0" applyNumberFormat="1" applyFont="1" applyFill="1" applyBorder="1" applyAlignment="1">
      <alignment horizontal="center" vertical="center"/>
    </xf>
    <xf numFmtId="49" fontId="5" fillId="6" borderId="2" xfId="0" applyNumberFormat="1" applyFont="1" applyFill="1" applyBorder="1" applyAlignment="1">
      <alignment horizontal="center" vertical="center"/>
    </xf>
    <xf numFmtId="49" fontId="5" fillId="6" borderId="0" xfId="0" applyNumberFormat="1" applyFont="1" applyFill="1"/>
    <xf numFmtId="164" fontId="3" fillId="4" borderId="2" xfId="0" applyNumberFormat="1" applyFont="1" applyFill="1" applyBorder="1" applyAlignment="1">
      <alignment horizontal="center" vertical="center"/>
    </xf>
    <xf numFmtId="164" fontId="3" fillId="4" borderId="6" xfId="0" applyNumberFormat="1" applyFont="1" applyFill="1" applyBorder="1" applyAlignment="1">
      <alignment horizontal="center" vertical="center"/>
    </xf>
    <xf numFmtId="167" fontId="5" fillId="0" borderId="1" xfId="0" applyNumberFormat="1" applyFont="1" applyBorder="1" applyAlignment="1">
      <alignment horizontal="center" vertical="center"/>
    </xf>
    <xf numFmtId="167" fontId="5" fillId="0" borderId="2" xfId="0" applyNumberFormat="1" applyFont="1" applyBorder="1" applyAlignment="1">
      <alignment horizontal="center" vertical="center"/>
    </xf>
    <xf numFmtId="167" fontId="5" fillId="0" borderId="0" xfId="0" applyNumberFormat="1" applyFont="1"/>
    <xf numFmtId="167" fontId="5" fillId="0" borderId="0" xfId="0" applyNumberFormat="1" applyFont="1" applyFill="1"/>
    <xf numFmtId="10" fontId="5" fillId="0" borderId="1" xfId="0" applyNumberFormat="1" applyFont="1" applyBorder="1" applyAlignment="1">
      <alignment horizontal="center" vertical="center"/>
    </xf>
    <xf numFmtId="10" fontId="5" fillId="0" borderId="2" xfId="0" applyNumberFormat="1" applyFont="1" applyBorder="1" applyAlignment="1">
      <alignment horizontal="center" vertical="center"/>
    </xf>
    <xf numFmtId="10" fontId="5" fillId="0" borderId="0" xfId="0" applyNumberFormat="1" applyFont="1"/>
    <xf numFmtId="10" fontId="5" fillId="0" borderId="0" xfId="0" applyNumberFormat="1" applyFont="1" applyFill="1"/>
    <xf numFmtId="168" fontId="5" fillId="0" borderId="0" xfId="0" applyNumberFormat="1" applyFont="1" applyAlignment="1">
      <alignment horizontal="center" vertical="center"/>
    </xf>
    <xf numFmtId="0" fontId="13" fillId="9" borderId="10" xfId="0" applyFont="1" applyFill="1" applyBorder="1"/>
    <xf numFmtId="0" fontId="13" fillId="9" borderId="5" xfId="0" applyFont="1" applyFill="1" applyBorder="1" applyAlignment="1">
      <alignment horizontal="center"/>
    </xf>
    <xf numFmtId="0" fontId="10" fillId="3" borderId="10" xfId="0" applyFont="1" applyFill="1" applyBorder="1" applyAlignment="1">
      <alignment horizontal="center"/>
    </xf>
    <xf numFmtId="0" fontId="10" fillId="3" borderId="0" xfId="0" applyFont="1" applyFill="1" applyBorder="1" applyAlignment="1">
      <alignment horizontal="center"/>
    </xf>
    <xf numFmtId="0" fontId="10" fillId="3" borderId="5" xfId="0" applyFont="1" applyFill="1" applyBorder="1" applyAlignment="1">
      <alignment horizontal="center"/>
    </xf>
    <xf numFmtId="0" fontId="9" fillId="10" borderId="0" xfId="0" applyFont="1" applyFill="1" applyBorder="1" applyAlignment="1">
      <alignment horizontal="right" vertical="center"/>
    </xf>
    <xf numFmtId="0" fontId="9" fillId="10" borderId="5" xfId="0" applyFont="1" applyFill="1" applyBorder="1" applyAlignment="1">
      <alignment horizontal="left" vertical="center"/>
    </xf>
    <xf numFmtId="0" fontId="13" fillId="8" borderId="10" xfId="0" applyFont="1" applyFill="1" applyBorder="1"/>
    <xf numFmtId="0" fontId="13" fillId="8" borderId="5" xfId="0" applyFont="1" applyFill="1" applyBorder="1" applyAlignment="1">
      <alignment horizontal="center"/>
    </xf>
    <xf numFmtId="0" fontId="10" fillId="2" borderId="10" xfId="0" applyFont="1" applyFill="1" applyBorder="1" applyAlignment="1">
      <alignment horizontal="center"/>
    </xf>
    <xf numFmtId="0" fontId="10" fillId="2" borderId="0" xfId="0" applyFont="1" applyFill="1" applyBorder="1"/>
    <xf numFmtId="0" fontId="0" fillId="0" borderId="0" xfId="0" applyBorder="1" applyAlignment="1">
      <alignment horizontal="center"/>
    </xf>
    <xf numFmtId="0" fontId="0" fillId="0" borderId="0" xfId="0" applyFill="1" applyBorder="1" applyAlignment="1">
      <alignment horizontal="center"/>
    </xf>
    <xf numFmtId="16" fontId="0" fillId="0" borderId="0" xfId="0" applyNumberFormat="1" applyBorder="1" applyAlignment="1">
      <alignment horizontal="center"/>
    </xf>
    <xf numFmtId="0" fontId="0" fillId="10" borderId="10" xfId="0" applyFill="1" applyBorder="1" applyAlignment="1">
      <alignment vertical="center"/>
    </xf>
    <xf numFmtId="0" fontId="0" fillId="7" borderId="0" xfId="0" applyFill="1" applyBorder="1" applyAlignment="1">
      <alignment horizontal="center" vertical="center"/>
    </xf>
    <xf numFmtId="0" fontId="0" fillId="7" borderId="5" xfId="0" applyFill="1" applyBorder="1" applyAlignment="1">
      <alignment horizontal="center" vertical="center"/>
    </xf>
    <xf numFmtId="0" fontId="14" fillId="11" borderId="10" xfId="0" applyFont="1" applyFill="1" applyBorder="1"/>
    <xf numFmtId="0" fontId="0" fillId="11" borderId="5" xfId="0" applyFill="1" applyBorder="1" applyAlignment="1">
      <alignment horizontal="center"/>
    </xf>
    <xf numFmtId="0" fontId="0" fillId="0" borderId="10" xfId="0" applyBorder="1"/>
    <xf numFmtId="166" fontId="0" fillId="0" borderId="5" xfId="0" applyNumberFormat="1" applyBorder="1" applyAlignment="1">
      <alignment horizontal="center"/>
    </xf>
    <xf numFmtId="0" fontId="0" fillId="0" borderId="5" xfId="0" applyBorder="1" applyAlignment="1">
      <alignment horizontal="center"/>
    </xf>
    <xf numFmtId="0" fontId="10" fillId="2" borderId="11" xfId="0" applyFont="1" applyFill="1" applyBorder="1" applyAlignment="1">
      <alignment horizontal="center"/>
    </xf>
    <xf numFmtId="0" fontId="10" fillId="2" borderId="12" xfId="0" applyFont="1" applyFill="1" applyBorder="1"/>
    <xf numFmtId="0" fontId="0" fillId="0" borderId="12" xfId="0" applyBorder="1" applyAlignment="1">
      <alignment horizontal="center"/>
    </xf>
    <xf numFmtId="0" fontId="5" fillId="0" borderId="0" xfId="0" applyFont="1" applyFill="1" applyBorder="1" applyAlignment="1">
      <alignment horizontal="center" vertical="center"/>
    </xf>
    <xf numFmtId="49" fontId="5" fillId="0" borderId="0" xfId="0" applyNumberFormat="1" applyFont="1" applyFill="1"/>
    <xf numFmtId="0" fontId="4" fillId="3" borderId="15" xfId="0" applyFont="1" applyFill="1" applyBorder="1" applyAlignment="1" applyProtection="1">
      <alignment horizontal="left" vertical="center"/>
    </xf>
    <xf numFmtId="0" fontId="5" fillId="2" borderId="15" xfId="0" applyFont="1" applyFill="1" applyBorder="1" applyAlignment="1" applyProtection="1">
      <alignment vertical="center"/>
    </xf>
    <xf numFmtId="0" fontId="5" fillId="0" borderId="16" xfId="0" applyFont="1" applyFill="1" applyBorder="1" applyAlignment="1">
      <alignment horizontal="center" vertical="center"/>
    </xf>
    <xf numFmtId="0" fontId="5" fillId="0" borderId="15" xfId="0" applyFont="1" applyBorder="1" applyAlignment="1" applyProtection="1">
      <alignment vertical="center"/>
    </xf>
    <xf numFmtId="164" fontId="5" fillId="0" borderId="16" xfId="0" applyNumberFormat="1" applyFont="1" applyBorder="1" applyAlignment="1">
      <alignment horizontal="center" vertical="center"/>
    </xf>
    <xf numFmtId="4" fontId="5" fillId="0" borderId="16" xfId="0" applyNumberFormat="1" applyFont="1" applyBorder="1" applyAlignment="1">
      <alignment horizontal="center" vertical="center"/>
    </xf>
    <xf numFmtId="0" fontId="4" fillId="3" borderId="15" xfId="0" applyFont="1" applyFill="1" applyBorder="1" applyAlignment="1" applyProtection="1">
      <alignment vertical="center"/>
    </xf>
    <xf numFmtId="0" fontId="5" fillId="3" borderId="5" xfId="0" applyFont="1" applyFill="1" applyBorder="1" applyAlignment="1">
      <alignment horizontal="center" vertical="center"/>
    </xf>
    <xf numFmtId="2" fontId="5" fillId="0" borderId="16" xfId="0" applyNumberFormat="1" applyFont="1" applyBorder="1" applyAlignment="1">
      <alignment horizontal="center" vertical="center"/>
    </xf>
    <xf numFmtId="2" fontId="5" fillId="0" borderId="5" xfId="0" applyNumberFormat="1" applyFont="1" applyBorder="1" applyAlignment="1">
      <alignment horizontal="center" vertical="center"/>
    </xf>
    <xf numFmtId="2" fontId="8" fillId="0" borderId="16" xfId="0" applyNumberFormat="1" applyFont="1" applyBorder="1" applyAlignment="1">
      <alignment horizontal="center" vertical="center"/>
    </xf>
    <xf numFmtId="164" fontId="4" fillId="0" borderId="16" xfId="0" applyNumberFormat="1" applyFont="1" applyBorder="1" applyAlignment="1">
      <alignment horizontal="center" vertical="center"/>
    </xf>
    <xf numFmtId="0" fontId="5" fillId="3" borderId="16" xfId="0" applyFont="1" applyFill="1" applyBorder="1"/>
    <xf numFmtId="0" fontId="4" fillId="2" borderId="15" xfId="0" applyFont="1" applyFill="1" applyBorder="1" applyAlignment="1" applyProtection="1">
      <alignment vertical="center"/>
    </xf>
    <xf numFmtId="0" fontId="4" fillId="2" borderId="16" xfId="0" applyFont="1" applyFill="1" applyBorder="1" applyAlignment="1">
      <alignment horizontal="center"/>
    </xf>
    <xf numFmtId="167" fontId="5" fillId="0" borderId="15" xfId="0" applyNumberFormat="1" applyFont="1" applyBorder="1" applyAlignment="1" applyProtection="1">
      <alignment vertical="center"/>
    </xf>
    <xf numFmtId="167" fontId="5" fillId="0" borderId="16" xfId="0" applyNumberFormat="1" applyFont="1" applyBorder="1" applyAlignment="1">
      <alignment horizontal="center" vertical="center"/>
    </xf>
    <xf numFmtId="49" fontId="5" fillId="6" borderId="15" xfId="0" applyNumberFormat="1" applyFont="1" applyFill="1" applyBorder="1" applyAlignment="1" applyProtection="1">
      <alignment vertical="center"/>
    </xf>
    <xf numFmtId="49" fontId="5" fillId="6" borderId="16" xfId="0" applyNumberFormat="1" applyFont="1" applyFill="1" applyBorder="1" applyAlignment="1">
      <alignment horizontal="center" vertical="center"/>
    </xf>
    <xf numFmtId="0" fontId="4" fillId="2" borderId="15" xfId="0" applyFont="1" applyFill="1" applyBorder="1" applyAlignment="1" applyProtection="1">
      <alignment horizontal="left" vertical="center"/>
    </xf>
    <xf numFmtId="10" fontId="5" fillId="0" borderId="15" xfId="0" applyNumberFormat="1" applyFont="1" applyBorder="1" applyAlignment="1" applyProtection="1">
      <alignment vertical="center"/>
    </xf>
    <xf numFmtId="10" fontId="5" fillId="0" borderId="16" xfId="0" applyNumberFormat="1" applyFont="1" applyBorder="1" applyAlignment="1">
      <alignment horizontal="center" vertical="center"/>
    </xf>
    <xf numFmtId="0" fontId="5" fillId="2" borderId="16" xfId="0" applyFont="1" applyFill="1" applyBorder="1"/>
    <xf numFmtId="0" fontId="3" fillId="4" borderId="15" xfId="0" applyFont="1" applyFill="1" applyBorder="1" applyAlignment="1" applyProtection="1">
      <alignment vertical="center"/>
    </xf>
    <xf numFmtId="0" fontId="7" fillId="4" borderId="16" xfId="0" applyFont="1" applyFill="1" applyBorder="1"/>
    <xf numFmtId="0" fontId="3" fillId="5" borderId="15" xfId="0" applyFont="1" applyFill="1" applyBorder="1" applyAlignment="1" applyProtection="1">
      <alignment vertical="center"/>
    </xf>
    <xf numFmtId="2" fontId="3" fillId="5" borderId="16" xfId="0" applyNumberFormat="1" applyFont="1" applyFill="1" applyBorder="1" applyAlignment="1">
      <alignment horizontal="center" vertical="center"/>
    </xf>
    <xf numFmtId="0" fontId="3" fillId="0" borderId="15" xfId="0" applyFont="1" applyFill="1" applyBorder="1" applyAlignment="1" applyProtection="1">
      <alignment vertical="center"/>
    </xf>
    <xf numFmtId="2" fontId="3" fillId="0" borderId="5" xfId="0" applyNumberFormat="1" applyFont="1" applyFill="1" applyBorder="1" applyAlignment="1">
      <alignment horizontal="center" vertical="center"/>
    </xf>
    <xf numFmtId="0" fontId="6" fillId="2" borderId="15" xfId="0" applyFont="1" applyFill="1" applyBorder="1" applyAlignment="1" applyProtection="1">
      <alignment vertical="center"/>
    </xf>
    <xf numFmtId="166" fontId="6" fillId="2" borderId="5" xfId="0" applyNumberFormat="1" applyFont="1" applyFill="1" applyBorder="1" applyAlignment="1">
      <alignment horizontal="center" vertical="center"/>
    </xf>
    <xf numFmtId="0" fontId="8" fillId="0" borderId="15" xfId="0" applyFont="1" applyFill="1" applyBorder="1" applyAlignment="1" applyProtection="1">
      <alignment vertical="center"/>
    </xf>
    <xf numFmtId="166" fontId="5" fillId="0" borderId="5" xfId="0" applyNumberFormat="1" applyFont="1" applyBorder="1" applyAlignment="1">
      <alignment horizontal="center" vertical="center"/>
    </xf>
    <xf numFmtId="166" fontId="8" fillId="0" borderId="5" xfId="0" applyNumberFormat="1" applyFont="1" applyFill="1" applyBorder="1" applyAlignment="1">
      <alignment horizontal="center" vertical="center"/>
    </xf>
    <xf numFmtId="2" fontId="3" fillId="0" borderId="16" xfId="0" applyNumberFormat="1" applyFont="1" applyFill="1" applyBorder="1" applyAlignment="1">
      <alignment horizontal="center" vertical="center"/>
    </xf>
    <xf numFmtId="0" fontId="6" fillId="0" borderId="15" xfId="0" applyFont="1" applyFill="1" applyBorder="1" applyAlignment="1" applyProtection="1">
      <alignment vertical="center"/>
    </xf>
    <xf numFmtId="0" fontId="4" fillId="2" borderId="16" xfId="0" applyFont="1" applyFill="1" applyBorder="1"/>
    <xf numFmtId="0" fontId="5" fillId="6" borderId="15" xfId="0" applyFont="1" applyFill="1" applyBorder="1" applyAlignment="1" applyProtection="1">
      <alignment vertical="center"/>
    </xf>
    <xf numFmtId="1" fontId="5" fillId="6" borderId="17" xfId="0" applyNumberFormat="1" applyFont="1" applyFill="1" applyBorder="1" applyAlignment="1">
      <alignment horizontal="center" vertical="center"/>
    </xf>
    <xf numFmtId="12" fontId="6" fillId="0" borderId="16" xfId="0" applyNumberFormat="1" applyFont="1" applyBorder="1" applyAlignment="1">
      <alignment horizontal="center" vertical="center"/>
    </xf>
    <xf numFmtId="2" fontId="4" fillId="0" borderId="16" xfId="0" applyNumberFormat="1" applyFont="1" applyBorder="1" applyAlignment="1">
      <alignment horizontal="center" vertical="center"/>
    </xf>
    <xf numFmtId="165" fontId="5" fillId="0" borderId="5" xfId="0" applyNumberFormat="1" applyFont="1" applyBorder="1" applyAlignment="1">
      <alignment horizontal="center" vertical="center"/>
    </xf>
    <xf numFmtId="0" fontId="5" fillId="6" borderId="17" xfId="0" applyFont="1" applyFill="1" applyBorder="1" applyAlignment="1">
      <alignment horizontal="center" vertical="center"/>
    </xf>
    <xf numFmtId="12"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12" fontId="4" fillId="0" borderId="5" xfId="0" applyNumberFormat="1" applyFont="1" applyBorder="1" applyAlignment="1">
      <alignment horizontal="center" vertical="center"/>
    </xf>
    <xf numFmtId="2" fontId="4" fillId="2" borderId="5" xfId="0" applyNumberFormat="1" applyFont="1" applyFill="1" applyBorder="1" applyAlignment="1">
      <alignment horizontal="center" vertical="center"/>
    </xf>
    <xf numFmtId="0" fontId="3" fillId="5" borderId="15" xfId="0" applyFont="1" applyFill="1" applyBorder="1" applyAlignment="1" applyProtection="1">
      <alignment horizontal="left" vertical="center"/>
    </xf>
    <xf numFmtId="0" fontId="3" fillId="5" borderId="16" xfId="0" applyFont="1" applyFill="1" applyBorder="1" applyAlignment="1">
      <alignment horizontal="center"/>
    </xf>
    <xf numFmtId="0" fontId="3" fillId="0" borderId="15" xfId="0" applyFont="1" applyFill="1" applyBorder="1" applyAlignment="1" applyProtection="1">
      <alignment horizontal="left" vertical="center"/>
    </xf>
    <xf numFmtId="0" fontId="3" fillId="0" borderId="16" xfId="0" applyFont="1" applyFill="1" applyBorder="1" applyAlignment="1">
      <alignment horizontal="center"/>
    </xf>
    <xf numFmtId="164" fontId="6" fillId="2" borderId="5" xfId="0" applyNumberFormat="1" applyFont="1" applyFill="1" applyBorder="1" applyAlignment="1">
      <alignment horizontal="center" vertical="center"/>
    </xf>
    <xf numFmtId="0" fontId="5" fillId="0" borderId="15" xfId="0" applyFont="1" applyBorder="1" applyAlignment="1" applyProtection="1">
      <alignment horizontal="left" vertical="center"/>
    </xf>
    <xf numFmtId="164" fontId="5" fillId="0" borderId="5" xfId="0" applyNumberFormat="1" applyFont="1" applyBorder="1" applyAlignment="1">
      <alignment horizontal="center" vertical="center"/>
    </xf>
    <xf numFmtId="0" fontId="5" fillId="0" borderId="16" xfId="0" applyFont="1" applyBorder="1"/>
    <xf numFmtId="0" fontId="3" fillId="4" borderId="15" xfId="0" applyFont="1" applyFill="1" applyBorder="1"/>
    <xf numFmtId="164" fontId="3" fillId="4" borderId="15" xfId="0" applyNumberFormat="1" applyFont="1" applyFill="1" applyBorder="1" applyAlignment="1">
      <alignment horizontal="center" vertical="center"/>
    </xf>
    <xf numFmtId="0" fontId="5" fillId="7" borderId="15" xfId="0" applyFont="1" applyFill="1" applyBorder="1"/>
    <xf numFmtId="1" fontId="5" fillId="7" borderId="15" xfId="0" applyNumberFormat="1" applyFont="1" applyFill="1" applyBorder="1" applyAlignment="1">
      <alignment horizontal="center" vertical="center"/>
    </xf>
    <xf numFmtId="0" fontId="5" fillId="7" borderId="18" xfId="0" applyFont="1" applyFill="1" applyBorder="1"/>
    <xf numFmtId="1" fontId="5" fillId="7" borderId="19" xfId="0" applyNumberFormat="1" applyFont="1" applyFill="1" applyBorder="1" applyAlignment="1">
      <alignment horizontal="center" vertical="center"/>
    </xf>
    <xf numFmtId="1" fontId="5" fillId="7" borderId="18" xfId="0" applyNumberFormat="1" applyFont="1" applyFill="1" applyBorder="1" applyAlignment="1">
      <alignment horizontal="center" vertical="center"/>
    </xf>
    <xf numFmtId="0" fontId="9" fillId="10" borderId="0" xfId="0" applyFont="1" applyFill="1" applyBorder="1" applyAlignment="1">
      <alignment vertical="center"/>
    </xf>
    <xf numFmtId="0" fontId="0" fillId="10" borderId="0" xfId="0" applyFill="1" applyBorder="1" applyAlignment="1">
      <alignment vertical="center"/>
    </xf>
    <xf numFmtId="166" fontId="10" fillId="2" borderId="5" xfId="0" applyNumberFormat="1" applyFont="1" applyFill="1" applyBorder="1" applyAlignment="1">
      <alignment horizontal="center" vertical="center"/>
    </xf>
    <xf numFmtId="0" fontId="0" fillId="11" borderId="0" xfId="0" applyFill="1" applyBorder="1" applyAlignment="1">
      <alignment vertical="center"/>
    </xf>
    <xf numFmtId="166" fontId="0" fillId="11" borderId="0" xfId="0" applyNumberFormat="1" applyFill="1" applyBorder="1" applyAlignment="1">
      <alignment horizontal="center" vertical="center"/>
    </xf>
    <xf numFmtId="166" fontId="0" fillId="11" borderId="5" xfId="0" applyNumberFormat="1" applyFill="1" applyBorder="1" applyAlignment="1">
      <alignment horizontal="center" vertical="center"/>
    </xf>
    <xf numFmtId="0" fontId="0" fillId="11" borderId="14" xfId="0" applyFont="1" applyFill="1" applyBorder="1" applyAlignment="1">
      <alignment vertical="center"/>
    </xf>
    <xf numFmtId="166" fontId="0" fillId="11" borderId="14" xfId="0" applyNumberFormat="1" applyFont="1" applyFill="1" applyBorder="1" applyAlignment="1">
      <alignment horizontal="center" vertical="center"/>
    </xf>
    <xf numFmtId="0" fontId="13" fillId="8" borderId="10" xfId="0" applyFont="1" applyFill="1" applyBorder="1" applyAlignment="1">
      <alignment horizontal="center"/>
    </xf>
    <xf numFmtId="0" fontId="0" fillId="0" borderId="0" xfId="0" applyFill="1" applyBorder="1"/>
    <xf numFmtId="0" fontId="3" fillId="0" borderId="0" xfId="0" applyFont="1" applyFill="1" applyBorder="1"/>
    <xf numFmtId="0" fontId="0" fillId="11" borderId="10" xfId="0" applyFill="1" applyBorder="1"/>
    <xf numFmtId="0" fontId="0" fillId="11" borderId="5" xfId="0" applyFill="1" applyBorder="1"/>
    <xf numFmtId="0" fontId="0" fillId="11" borderId="11" xfId="0" applyFill="1" applyBorder="1"/>
    <xf numFmtId="0" fontId="0" fillId="11" borderId="13" xfId="0" applyFill="1" applyBorder="1"/>
    <xf numFmtId="0" fontId="3" fillId="4" borderId="15" xfId="0" applyFont="1" applyFill="1" applyBorder="1" applyAlignment="1" applyProtection="1">
      <alignment horizontal="left" vertical="center"/>
    </xf>
    <xf numFmtId="164" fontId="3" fillId="4" borderId="16" xfId="0" applyNumberFormat="1" applyFont="1" applyFill="1" applyBorder="1" applyAlignment="1">
      <alignment horizontal="center" vertical="center"/>
    </xf>
    <xf numFmtId="0" fontId="3" fillId="4" borderId="7" xfId="0" applyFont="1" applyFill="1" applyBorder="1" applyAlignment="1"/>
    <xf numFmtId="0" fontId="5" fillId="3" borderId="16" xfId="0" applyFont="1" applyFill="1" applyBorder="1" applyAlignment="1">
      <alignment horizontal="center" vertical="center"/>
    </xf>
    <xf numFmtId="0" fontId="12" fillId="4" borderId="9" xfId="0" applyFont="1" applyFill="1" applyBorder="1" applyAlignment="1">
      <alignment horizontal="center" vertical="center"/>
    </xf>
    <xf numFmtId="0" fontId="12" fillId="4" borderId="5" xfId="0" applyFont="1" applyFill="1" applyBorder="1" applyAlignment="1">
      <alignment horizontal="center" vertical="center"/>
    </xf>
    <xf numFmtId="0" fontId="0" fillId="0" borderId="11" xfId="0" applyBorder="1"/>
    <xf numFmtId="0" fontId="10" fillId="0" borderId="0" xfId="0" applyFont="1" applyBorder="1" applyAlignment="1">
      <alignment horizontal="right"/>
    </xf>
    <xf numFmtId="0" fontId="0" fillId="0" borderId="0" xfId="0" applyBorder="1" applyAlignment="1">
      <alignment horizontal="right"/>
    </xf>
    <xf numFmtId="0" fontId="0" fillId="11" borderId="0" xfId="0" applyFill="1" applyBorder="1"/>
    <xf numFmtId="0" fontId="0" fillId="11" borderId="12" xfId="0" applyFill="1" applyBorder="1"/>
    <xf numFmtId="0" fontId="0" fillId="12" borderId="10" xfId="0" applyFill="1" applyBorder="1"/>
    <xf numFmtId="0" fontId="0" fillId="13" borderId="10" xfId="0" applyFill="1" applyBorder="1"/>
    <xf numFmtId="0" fontId="0" fillId="14" borderId="10" xfId="0" applyFill="1" applyBorder="1"/>
    <xf numFmtId="0" fontId="9" fillId="16" borderId="0" xfId="0" applyFont="1" applyFill="1" applyBorder="1" applyAlignment="1">
      <alignment horizontal="right" vertical="center"/>
    </xf>
    <xf numFmtId="0" fontId="9" fillId="16" borderId="0" xfId="0" applyFont="1" applyFill="1" applyBorder="1" applyAlignment="1">
      <alignment vertical="center"/>
    </xf>
    <xf numFmtId="0" fontId="9" fillId="16" borderId="5" xfId="0" applyFont="1" applyFill="1" applyBorder="1" applyAlignment="1">
      <alignment horizontal="left" vertical="center"/>
    </xf>
    <xf numFmtId="0" fontId="0" fillId="16" borderId="10" xfId="0" applyFill="1" applyBorder="1" applyAlignment="1">
      <alignment vertical="center"/>
    </xf>
    <xf numFmtId="0" fontId="0" fillId="16" borderId="0" xfId="0" applyFill="1" applyBorder="1" applyAlignment="1">
      <alignment vertical="center"/>
    </xf>
    <xf numFmtId="0" fontId="0" fillId="17" borderId="0" xfId="0" applyFill="1" applyBorder="1" applyAlignment="1">
      <alignment horizontal="center" vertical="center"/>
    </xf>
    <xf numFmtId="0" fontId="0" fillId="17" borderId="5" xfId="0" applyFill="1" applyBorder="1" applyAlignment="1">
      <alignment horizontal="center" vertical="center"/>
    </xf>
    <xf numFmtId="166" fontId="10" fillId="17" borderId="5" xfId="0" applyNumberFormat="1" applyFont="1" applyFill="1" applyBorder="1" applyAlignment="1">
      <alignment horizontal="center" vertical="center"/>
    </xf>
    <xf numFmtId="0" fontId="10" fillId="17" borderId="0" xfId="0" applyFont="1" applyFill="1" applyBorder="1" applyAlignment="1">
      <alignment horizontal="right"/>
    </xf>
    <xf numFmtId="0" fontId="10" fillId="17" borderId="5" xfId="0" applyFont="1" applyFill="1" applyBorder="1" applyAlignment="1">
      <alignment horizontal="center"/>
    </xf>
    <xf numFmtId="0" fontId="0" fillId="17" borderId="10" xfId="0" applyFill="1" applyBorder="1"/>
    <xf numFmtId="166" fontId="10" fillId="11" borderId="20" xfId="0" applyNumberFormat="1" applyFont="1" applyFill="1" applyBorder="1" applyAlignment="1">
      <alignment horizontal="center" vertical="center"/>
    </xf>
    <xf numFmtId="0" fontId="0" fillId="0" borderId="0" xfId="0" applyNumberFormat="1" applyFill="1" applyBorder="1" applyAlignment="1">
      <alignment horizontal="center"/>
    </xf>
    <xf numFmtId="0" fontId="0" fillId="0" borderId="0" xfId="0" applyNumberFormat="1" applyBorder="1" applyAlignment="1">
      <alignment horizontal="center"/>
    </xf>
    <xf numFmtId="0" fontId="0" fillId="0" borderId="5" xfId="0" applyNumberFormat="1" applyBorder="1" applyAlignment="1">
      <alignment horizontal="center"/>
    </xf>
    <xf numFmtId="0" fontId="0" fillId="0" borderId="12" xfId="0" applyNumberFormat="1" applyBorder="1" applyAlignment="1">
      <alignment horizontal="center"/>
    </xf>
    <xf numFmtId="0" fontId="10" fillId="17" borderId="10" xfId="0" applyFont="1" applyFill="1" applyBorder="1" applyAlignment="1">
      <alignment horizontal="center"/>
    </xf>
    <xf numFmtId="0" fontId="10" fillId="17" borderId="0" xfId="0" applyFont="1" applyFill="1" applyBorder="1"/>
    <xf numFmtId="0" fontId="10" fillId="17" borderId="11" xfId="0" applyFont="1" applyFill="1" applyBorder="1" applyAlignment="1">
      <alignment horizontal="center"/>
    </xf>
    <xf numFmtId="0" fontId="10" fillId="17" borderId="12" xfId="0" applyFont="1" applyFill="1" applyBorder="1"/>
    <xf numFmtId="0" fontId="9" fillId="16" borderId="0" xfId="0" applyFont="1" applyFill="1" applyBorder="1" applyAlignment="1">
      <alignment horizontal="center"/>
    </xf>
    <xf numFmtId="164" fontId="0" fillId="0" borderId="5" xfId="0" applyNumberFormat="1" applyBorder="1" applyAlignment="1">
      <alignment horizontal="center"/>
    </xf>
    <xf numFmtId="164" fontId="0" fillId="0" borderId="13" xfId="0" applyNumberFormat="1" applyBorder="1" applyAlignment="1">
      <alignment horizontal="center"/>
    </xf>
    <xf numFmtId="16" fontId="0" fillId="0" borderId="12" xfId="0" applyNumberFormat="1" applyBorder="1" applyAlignment="1">
      <alignment horizontal="center"/>
    </xf>
    <xf numFmtId="0" fontId="3" fillId="4" borderId="16" xfId="0" applyFont="1" applyFill="1" applyBorder="1" applyAlignment="1">
      <alignment horizontal="center"/>
    </xf>
    <xf numFmtId="0" fontId="18" fillId="11" borderId="0" xfId="0" applyFont="1" applyFill="1" applyBorder="1" applyAlignment="1">
      <alignment horizontal="center" vertical="center"/>
    </xf>
    <xf numFmtId="0" fontId="17" fillId="11" borderId="0" xfId="0" applyFont="1" applyFill="1" applyBorder="1" applyAlignment="1">
      <alignment vertical="center"/>
    </xf>
    <xf numFmtId="0" fontId="0" fillId="11" borderId="0" xfId="0" applyFill="1"/>
    <xf numFmtId="0" fontId="20" fillId="11" borderId="0" xfId="0" applyFont="1" applyFill="1" applyBorder="1"/>
    <xf numFmtId="0" fontId="20" fillId="8" borderId="0" xfId="0" applyFont="1" applyFill="1" applyBorder="1"/>
    <xf numFmtId="0" fontId="20" fillId="8" borderId="24" xfId="0" applyFont="1" applyFill="1" applyBorder="1"/>
    <xf numFmtId="0" fontId="20" fillId="8" borderId="26" xfId="0" applyFont="1" applyFill="1" applyBorder="1"/>
    <xf numFmtId="0" fontId="20" fillId="8" borderId="25" xfId="0" applyFont="1" applyFill="1" applyBorder="1"/>
    <xf numFmtId="0" fontId="20" fillId="8" borderId="27" xfId="0" applyFont="1" applyFill="1" applyBorder="1"/>
    <xf numFmtId="0" fontId="20" fillId="8" borderId="28" xfId="0" applyFont="1" applyFill="1" applyBorder="1"/>
    <xf numFmtId="0" fontId="20" fillId="8" borderId="29" xfId="0" applyFont="1" applyFill="1" applyBorder="1"/>
    <xf numFmtId="0" fontId="20" fillId="8" borderId="0" xfId="0" applyFont="1" applyFill="1" applyBorder="1" applyAlignment="1"/>
    <xf numFmtId="168" fontId="20" fillId="8" borderId="0" xfId="0" applyNumberFormat="1" applyFont="1" applyFill="1" applyBorder="1" applyAlignment="1">
      <alignment vertical="center"/>
    </xf>
    <xf numFmtId="0" fontId="20" fillId="8" borderId="0" xfId="0" applyFont="1" applyFill="1" applyBorder="1" applyAlignment="1">
      <alignment vertical="center"/>
    </xf>
    <xf numFmtId="1" fontId="9" fillId="10" borderId="0" xfId="0" applyNumberFormat="1" applyFont="1" applyFill="1" applyBorder="1" applyAlignment="1">
      <alignment horizontal="right" vertical="center"/>
    </xf>
    <xf numFmtId="0" fontId="10" fillId="11" borderId="0" xfId="0" applyFont="1" applyFill="1" applyBorder="1" applyAlignment="1"/>
    <xf numFmtId="0" fontId="17" fillId="11" borderId="0" xfId="0" applyFont="1" applyFill="1" applyBorder="1" applyAlignment="1">
      <alignment horizontal="center" vertical="center"/>
    </xf>
    <xf numFmtId="0" fontId="22" fillId="11" borderId="0" xfId="0" applyFont="1" applyFill="1" applyBorder="1" applyAlignment="1">
      <alignment horizontal="center" vertical="center" wrapText="1"/>
    </xf>
    <xf numFmtId="0" fontId="22" fillId="11" borderId="0" xfId="0" applyFont="1" applyFill="1" applyBorder="1" applyAlignment="1">
      <alignment horizontal="center"/>
    </xf>
    <xf numFmtId="0" fontId="20" fillId="8" borderId="31" xfId="0" applyFont="1" applyFill="1" applyBorder="1"/>
    <xf numFmtId="0" fontId="20" fillId="8" borderId="32" xfId="0" applyFont="1" applyFill="1" applyBorder="1"/>
    <xf numFmtId="0" fontId="20" fillId="8" borderId="33" xfId="0" applyFont="1" applyFill="1" applyBorder="1"/>
    <xf numFmtId="0" fontId="20" fillId="8" borderId="0" xfId="0" applyFont="1" applyFill="1" applyBorder="1" applyAlignment="1">
      <alignment horizontal="right"/>
    </xf>
    <xf numFmtId="49" fontId="20" fillId="8" borderId="31" xfId="0" applyNumberFormat="1" applyFont="1" applyFill="1" applyBorder="1"/>
    <xf numFmtId="164" fontId="20" fillId="8" borderId="0" xfId="0" applyNumberFormat="1" applyFont="1" applyFill="1" applyBorder="1" applyAlignment="1">
      <alignment horizontal="center"/>
    </xf>
    <xf numFmtId="0" fontId="21" fillId="8" borderId="0" xfId="0" applyFont="1" applyFill="1" applyBorder="1" applyAlignment="1">
      <alignment horizontal="center"/>
    </xf>
    <xf numFmtId="0" fontId="0" fillId="11" borderId="34" xfId="0" applyFill="1" applyBorder="1"/>
    <xf numFmtId="0" fontId="0" fillId="11" borderId="35" xfId="0" applyFill="1" applyBorder="1"/>
    <xf numFmtId="0" fontId="0" fillId="11" borderId="36" xfId="0" applyFill="1" applyBorder="1"/>
    <xf numFmtId="0" fontId="0" fillId="11" borderId="37" xfId="0" applyFill="1" applyBorder="1"/>
    <xf numFmtId="0" fontId="0" fillId="11" borderId="38" xfId="0" applyFill="1" applyBorder="1"/>
    <xf numFmtId="0" fontId="0" fillId="11" borderId="39" xfId="0" applyFill="1" applyBorder="1"/>
    <xf numFmtId="0" fontId="0" fillId="11" borderId="40" xfId="0" applyFill="1" applyBorder="1"/>
    <xf numFmtId="0" fontId="0" fillId="11" borderId="41" xfId="0" applyFill="1" applyBorder="1"/>
    <xf numFmtId="164" fontId="21" fillId="8" borderId="0" xfId="0" applyNumberFormat="1" applyFont="1" applyFill="1" applyBorder="1" applyAlignment="1">
      <alignment horizontal="center"/>
    </xf>
    <xf numFmtId="0" fontId="21" fillId="8" borderId="0" xfId="0" applyFont="1" applyFill="1" applyBorder="1" applyAlignment="1"/>
    <xf numFmtId="0" fontId="21" fillId="0" borderId="0" xfId="0" applyFont="1" applyFill="1" applyBorder="1" applyAlignment="1">
      <alignment horizontal="center"/>
    </xf>
    <xf numFmtId="0" fontId="20" fillId="0" borderId="0" xfId="0" applyFont="1" applyFill="1" applyBorder="1"/>
    <xf numFmtId="0" fontId="20" fillId="0" borderId="0" xfId="0" applyFont="1" applyFill="1" applyBorder="1" applyAlignment="1">
      <alignment horizontal="right"/>
    </xf>
    <xf numFmtId="0" fontId="21" fillId="0" borderId="0" xfId="0" applyFont="1" applyFill="1" applyBorder="1" applyAlignment="1"/>
    <xf numFmtId="0" fontId="20" fillId="0" borderId="0" xfId="0" applyFont="1" applyFill="1" applyBorder="1" applyAlignment="1">
      <alignment vertical="center"/>
    </xf>
    <xf numFmtId="168" fontId="20" fillId="0" borderId="0" xfId="0" applyNumberFormat="1" applyFont="1" applyFill="1" applyBorder="1" applyAlignment="1">
      <alignment vertical="center"/>
    </xf>
    <xf numFmtId="164" fontId="21" fillId="0" borderId="0" xfId="0" applyNumberFormat="1" applyFont="1" applyFill="1" applyBorder="1" applyAlignment="1">
      <alignment horizontal="center"/>
    </xf>
    <xf numFmtId="49" fontId="20" fillId="0" borderId="0" xfId="0" applyNumberFormat="1" applyFont="1" applyFill="1" applyBorder="1"/>
    <xf numFmtId="0" fontId="19" fillId="0" borderId="0" xfId="0" applyFont="1" applyFill="1" applyBorder="1" applyAlignment="1">
      <alignment vertical="center"/>
    </xf>
    <xf numFmtId="1" fontId="19" fillId="0" borderId="0" xfId="0" applyNumberFormat="1" applyFont="1" applyFill="1" applyBorder="1" applyAlignment="1">
      <alignment vertical="center"/>
    </xf>
    <xf numFmtId="0" fontId="20" fillId="0" borderId="0" xfId="0" applyFont="1" applyFill="1" applyBorder="1" applyAlignment="1"/>
    <xf numFmtId="168" fontId="20" fillId="0" borderId="0" xfId="0" applyNumberFormat="1" applyFont="1" applyFill="1" applyBorder="1" applyAlignment="1"/>
    <xf numFmtId="168" fontId="21" fillId="0" borderId="0" xfId="0" applyNumberFormat="1" applyFont="1" applyFill="1" applyBorder="1" applyAlignment="1"/>
    <xf numFmtId="0" fontId="20" fillId="8" borderId="31" xfId="0" applyNumberFormat="1" applyFont="1" applyFill="1" applyBorder="1"/>
    <xf numFmtId="166" fontId="20" fillId="8" borderId="0" xfId="0" applyNumberFormat="1" applyFont="1" applyFill="1" applyBorder="1" applyAlignment="1">
      <alignment horizontal="right"/>
    </xf>
    <xf numFmtId="1" fontId="20" fillId="8" borderId="0" xfId="0" applyNumberFormat="1" applyFont="1" applyFill="1" applyBorder="1"/>
    <xf numFmtId="0" fontId="27" fillId="11" borderId="0" xfId="0" applyFont="1" applyFill="1" applyBorder="1"/>
    <xf numFmtId="0" fontId="12" fillId="11" borderId="0" xfId="0" applyFont="1" applyFill="1" applyBorder="1" applyAlignment="1">
      <alignment vertical="center"/>
    </xf>
    <xf numFmtId="0" fontId="3" fillId="11" borderId="0" xfId="0" applyFont="1" applyFill="1" applyBorder="1" applyAlignment="1">
      <alignment horizontal="center" vertical="center"/>
    </xf>
    <xf numFmtId="0" fontId="4" fillId="11" borderId="0" xfId="0" applyFont="1" applyFill="1" applyBorder="1" applyAlignment="1">
      <alignment horizontal="center" vertical="center"/>
    </xf>
    <xf numFmtId="166" fontId="4" fillId="11" borderId="0" xfId="0" applyNumberFormat="1" applyFont="1" applyFill="1" applyBorder="1" applyAlignment="1">
      <alignment horizontal="center" vertical="center"/>
    </xf>
    <xf numFmtId="0" fontId="10" fillId="11" borderId="0" xfId="0" applyFont="1" applyFill="1" applyBorder="1" applyAlignment="1">
      <alignment horizontal="center"/>
    </xf>
    <xf numFmtId="0" fontId="10" fillId="11" borderId="0" xfId="0" applyFont="1" applyFill="1" applyBorder="1"/>
    <xf numFmtId="0" fontId="0" fillId="11" borderId="0" xfId="0" applyFill="1" applyBorder="1" applyAlignment="1">
      <alignment horizontal="center"/>
    </xf>
    <xf numFmtId="0" fontId="5" fillId="11" borderId="0" xfId="0" applyFont="1" applyFill="1" applyBorder="1" applyAlignment="1" applyProtection="1">
      <alignment vertical="center"/>
    </xf>
    <xf numFmtId="2" fontId="5" fillId="11" borderId="0" xfId="0" applyNumberFormat="1" applyFont="1" applyFill="1" applyBorder="1" applyAlignment="1">
      <alignment horizontal="center" vertical="center"/>
    </xf>
    <xf numFmtId="167" fontId="5" fillId="11" borderId="0" xfId="0" applyNumberFormat="1" applyFont="1" applyFill="1" applyBorder="1" applyAlignment="1" applyProtection="1">
      <alignment vertical="center"/>
    </xf>
    <xf numFmtId="167" fontId="5" fillId="11" borderId="0" xfId="0" applyNumberFormat="1" applyFont="1" applyFill="1" applyBorder="1" applyAlignment="1">
      <alignment horizontal="center" vertical="center"/>
    </xf>
    <xf numFmtId="0" fontId="12" fillId="11" borderId="0" xfId="0" applyFont="1" applyFill="1" applyBorder="1" applyAlignment="1">
      <alignment horizontal="center" vertical="center"/>
    </xf>
    <xf numFmtId="0" fontId="9" fillId="11" borderId="0" xfId="0" applyFont="1" applyFill="1" applyBorder="1" applyAlignment="1">
      <alignment horizontal="center" vertical="center"/>
    </xf>
    <xf numFmtId="0" fontId="0" fillId="11" borderId="0" xfId="0" applyNumberFormat="1" applyFill="1" applyBorder="1" applyAlignment="1">
      <alignment horizontal="center"/>
    </xf>
    <xf numFmtId="0" fontId="0" fillId="11" borderId="0" xfId="0" applyFill="1" applyBorder="1" applyAlignment="1"/>
    <xf numFmtId="0" fontId="0" fillId="11" borderId="0" xfId="0" applyFill="1" applyAlignment="1">
      <alignment vertical="center"/>
    </xf>
    <xf numFmtId="0" fontId="15" fillId="11" borderId="0" xfId="0" applyFont="1" applyFill="1" applyBorder="1" applyAlignment="1">
      <alignment vertical="center"/>
    </xf>
    <xf numFmtId="0" fontId="3" fillId="11" borderId="0" xfId="0" applyFont="1" applyFill="1" applyBorder="1" applyAlignment="1">
      <alignment horizontal="center"/>
    </xf>
    <xf numFmtId="0" fontId="3" fillId="11" borderId="0" xfId="0" applyFont="1" applyFill="1" applyBorder="1"/>
    <xf numFmtId="0" fontId="5" fillId="11" borderId="0" xfId="0" applyFont="1" applyFill="1" applyBorder="1" applyAlignment="1">
      <alignment horizontal="center"/>
    </xf>
    <xf numFmtId="0" fontId="5" fillId="11" borderId="0" xfId="0" applyFont="1" applyFill="1" applyBorder="1" applyAlignment="1">
      <alignment horizontal="center" vertical="center"/>
    </xf>
    <xf numFmtId="164" fontId="5" fillId="11" borderId="0" xfId="0" applyNumberFormat="1" applyFont="1" applyFill="1" applyBorder="1" applyAlignment="1">
      <alignment horizontal="center" vertical="center"/>
    </xf>
    <xf numFmtId="4" fontId="5" fillId="11" borderId="0" xfId="0" applyNumberFormat="1" applyFont="1" applyFill="1" applyBorder="1" applyAlignment="1">
      <alignment horizontal="center" vertical="center"/>
    </xf>
    <xf numFmtId="2" fontId="8" fillId="11" borderId="0" xfId="0" applyNumberFormat="1" applyFont="1" applyFill="1" applyBorder="1" applyAlignment="1">
      <alignment horizontal="center" vertical="center"/>
    </xf>
    <xf numFmtId="164" fontId="4" fillId="11" borderId="0" xfId="0" applyNumberFormat="1" applyFont="1" applyFill="1" applyBorder="1" applyAlignment="1">
      <alignment horizontal="center" vertical="center"/>
    </xf>
    <xf numFmtId="0" fontId="5" fillId="11" borderId="0" xfId="0" applyFont="1" applyFill="1" applyBorder="1"/>
    <xf numFmtId="0" fontId="4" fillId="11" borderId="0" xfId="0" applyFont="1" applyFill="1" applyBorder="1" applyAlignment="1">
      <alignment horizontal="center"/>
    </xf>
    <xf numFmtId="49" fontId="5" fillId="11" borderId="0" xfId="0" applyNumberFormat="1" applyFont="1" applyFill="1" applyBorder="1" applyAlignment="1">
      <alignment horizontal="center" vertical="center"/>
    </xf>
    <xf numFmtId="10" fontId="5" fillId="11" borderId="0" xfId="0" applyNumberFormat="1" applyFont="1" applyFill="1" applyBorder="1" applyAlignment="1">
      <alignment horizontal="center" vertical="center"/>
    </xf>
    <xf numFmtId="0" fontId="4" fillId="11" borderId="0" xfId="0" applyFont="1" applyFill="1" applyBorder="1" applyAlignment="1" applyProtection="1">
      <alignment vertical="center"/>
    </xf>
    <xf numFmtId="49" fontId="5" fillId="11" borderId="0" xfId="0" applyNumberFormat="1" applyFont="1" applyFill="1" applyBorder="1" applyAlignment="1" applyProtection="1">
      <alignment vertical="center"/>
    </xf>
    <xf numFmtId="0" fontId="4" fillId="11" borderId="0" xfId="0" applyFont="1" applyFill="1" applyBorder="1" applyAlignment="1" applyProtection="1">
      <alignment horizontal="left" vertical="center"/>
    </xf>
    <xf numFmtId="10" fontId="5" fillId="11" borderId="0" xfId="0" applyNumberFormat="1" applyFont="1" applyFill="1" applyBorder="1" applyAlignment="1" applyProtection="1">
      <alignment vertical="center"/>
    </xf>
    <xf numFmtId="0" fontId="0" fillId="18" borderId="0" xfId="0" applyFill="1"/>
    <xf numFmtId="0" fontId="10" fillId="18" borderId="0" xfId="0" applyFont="1" applyFill="1"/>
    <xf numFmtId="169" fontId="20" fillId="8" borderId="0" xfId="0" applyNumberFormat="1" applyFont="1" applyFill="1" applyBorder="1" applyAlignment="1">
      <alignment horizontal="right"/>
    </xf>
    <xf numFmtId="169" fontId="20" fillId="8" borderId="32" xfId="0" applyNumberFormat="1" applyFont="1" applyFill="1" applyBorder="1"/>
    <xf numFmtId="169" fontId="20" fillId="8" borderId="31" xfId="0" applyNumberFormat="1" applyFont="1" applyFill="1" applyBorder="1"/>
    <xf numFmtId="169" fontId="20" fillId="8" borderId="0" xfId="0" applyNumberFormat="1" applyFont="1" applyFill="1" applyBorder="1"/>
    <xf numFmtId="0" fontId="21" fillId="8" borderId="31" xfId="0" applyFont="1" applyFill="1" applyBorder="1" applyAlignment="1">
      <alignment horizontal="center"/>
    </xf>
    <xf numFmtId="0" fontId="21" fillId="8" borderId="0" xfId="0" applyFont="1" applyFill="1" applyBorder="1" applyAlignment="1">
      <alignment horizontal="center"/>
    </xf>
    <xf numFmtId="0" fontId="21" fillId="8" borderId="32" xfId="0" applyFont="1" applyFill="1" applyBorder="1" applyAlignment="1">
      <alignment horizontal="center"/>
    </xf>
    <xf numFmtId="49" fontId="0" fillId="18" borderId="0" xfId="0" applyNumberFormat="1" applyFill="1" applyAlignment="1">
      <alignment horizontal="center" vertical="top" wrapText="1"/>
    </xf>
    <xf numFmtId="0" fontId="28" fillId="11" borderId="0" xfId="0" applyFont="1" applyFill="1" applyBorder="1" applyAlignment="1">
      <alignment horizontal="center" wrapText="1"/>
    </xf>
    <xf numFmtId="0" fontId="27" fillId="0" borderId="0" xfId="0" applyFont="1" applyBorder="1" applyAlignment="1">
      <alignment horizontal="center" wrapText="1"/>
    </xf>
    <xf numFmtId="0" fontId="19" fillId="8" borderId="23" xfId="0" applyFont="1" applyFill="1" applyBorder="1" applyAlignment="1">
      <alignment horizontal="left" vertical="center"/>
    </xf>
    <xf numFmtId="0" fontId="19" fillId="8" borderId="0" xfId="0" applyFont="1" applyFill="1" applyBorder="1" applyAlignment="1">
      <alignment horizontal="left" vertical="center"/>
    </xf>
    <xf numFmtId="0" fontId="23" fillId="18" borderId="0" xfId="0" applyFont="1" applyFill="1" applyBorder="1" applyAlignment="1">
      <alignment horizontal="center" vertical="top"/>
    </xf>
    <xf numFmtId="0" fontId="26" fillId="11" borderId="0" xfId="0" applyFont="1" applyFill="1" applyBorder="1" applyAlignment="1">
      <alignment horizontal="center"/>
    </xf>
    <xf numFmtId="0" fontId="28" fillId="11" borderId="0" xfId="0" applyFont="1" applyFill="1" applyBorder="1" applyAlignment="1">
      <alignment horizontal="center" vertical="center" wrapText="1"/>
    </xf>
    <xf numFmtId="0" fontId="19" fillId="8" borderId="23" xfId="0" applyFont="1" applyFill="1" applyBorder="1" applyAlignment="1">
      <alignment horizontal="right" vertical="center"/>
    </xf>
    <xf numFmtId="0" fontId="19" fillId="8" borderId="0" xfId="0" applyFont="1" applyFill="1" applyBorder="1" applyAlignment="1">
      <alignment horizontal="right" vertical="center"/>
    </xf>
    <xf numFmtId="0" fontId="26" fillId="11" borderId="0" xfId="0" applyFont="1" applyFill="1" applyBorder="1" applyAlignment="1">
      <alignment horizontal="center" vertical="top" wrapText="1"/>
    </xf>
    <xf numFmtId="168" fontId="20" fillId="8" borderId="0" xfId="0" applyNumberFormat="1" applyFont="1" applyFill="1" applyBorder="1" applyAlignment="1">
      <alignment horizontal="center"/>
    </xf>
    <xf numFmtId="168" fontId="21" fillId="8" borderId="0" xfId="0" applyNumberFormat="1" applyFont="1" applyFill="1" applyBorder="1" applyAlignment="1">
      <alignment horizontal="center"/>
    </xf>
    <xf numFmtId="168" fontId="20" fillId="8" borderId="0" xfId="0" applyNumberFormat="1" applyFont="1" applyFill="1" applyBorder="1" applyAlignment="1">
      <alignment horizontal="right"/>
    </xf>
    <xf numFmtId="0" fontId="19" fillId="8" borderId="22" xfId="0" applyFont="1" applyFill="1" applyBorder="1" applyAlignment="1">
      <alignment horizontal="center" vertical="center"/>
    </xf>
    <xf numFmtId="0" fontId="19" fillId="8" borderId="23" xfId="0" applyFont="1" applyFill="1" applyBorder="1" applyAlignment="1">
      <alignment horizontal="center" vertical="center"/>
    </xf>
    <xf numFmtId="0" fontId="19" fillId="8" borderId="25" xfId="0" applyFont="1" applyFill="1" applyBorder="1" applyAlignment="1">
      <alignment horizontal="center" vertical="center"/>
    </xf>
    <xf numFmtId="0" fontId="19" fillId="8" borderId="0" xfId="0" applyFont="1" applyFill="1" applyBorder="1" applyAlignment="1">
      <alignment horizontal="center" vertical="center"/>
    </xf>
    <xf numFmtId="1" fontId="19" fillId="8" borderId="23" xfId="0" applyNumberFormat="1" applyFont="1" applyFill="1" applyBorder="1" applyAlignment="1">
      <alignment horizontal="right" vertical="center"/>
    </xf>
    <xf numFmtId="0" fontId="24" fillId="11" borderId="42" xfId="0" applyFont="1" applyFill="1" applyBorder="1" applyAlignment="1">
      <alignment horizontal="center" vertical="center"/>
    </xf>
    <xf numFmtId="0" fontId="24" fillId="11" borderId="30" xfId="0" applyFont="1" applyFill="1" applyBorder="1" applyAlignment="1">
      <alignment horizontal="center" vertical="center"/>
    </xf>
    <xf numFmtId="0" fontId="25" fillId="11" borderId="42" xfId="0" applyFont="1" applyFill="1" applyBorder="1" applyAlignment="1">
      <alignment horizontal="center" vertical="center"/>
    </xf>
    <xf numFmtId="0" fontId="25" fillId="11" borderId="21" xfId="0" applyFont="1" applyFill="1" applyBorder="1" applyAlignment="1">
      <alignment horizontal="center" vertical="center"/>
    </xf>
    <xf numFmtId="0" fontId="20" fillId="8" borderId="28" xfId="0" applyFont="1" applyFill="1" applyBorder="1" applyAlignment="1">
      <alignment horizontal="center"/>
    </xf>
    <xf numFmtId="0" fontId="20" fillId="8" borderId="0" xfId="0" applyFont="1" applyFill="1" applyBorder="1" applyAlignment="1">
      <alignment horizontal="right"/>
    </xf>
    <xf numFmtId="0" fontId="9" fillId="10" borderId="11" xfId="0" applyFont="1" applyFill="1" applyBorder="1" applyAlignment="1">
      <alignment horizontal="center" vertical="center"/>
    </xf>
    <xf numFmtId="0" fontId="9" fillId="10" borderId="12" xfId="0" applyFont="1" applyFill="1" applyBorder="1" applyAlignment="1">
      <alignment horizontal="center" vertical="center"/>
    </xf>
    <xf numFmtId="0" fontId="11" fillId="10" borderId="12" xfId="0" applyFont="1" applyFill="1" applyBorder="1" applyAlignment="1">
      <alignment horizontal="center" vertical="center"/>
    </xf>
    <xf numFmtId="0" fontId="11" fillId="10" borderId="13" xfId="0" applyFont="1" applyFill="1" applyBorder="1" applyAlignment="1">
      <alignment horizontal="center" vertical="center"/>
    </xf>
    <xf numFmtId="0" fontId="9" fillId="16" borderId="10" xfId="0" applyFont="1" applyFill="1" applyBorder="1" applyAlignment="1">
      <alignment horizontal="center" vertical="center"/>
    </xf>
    <xf numFmtId="0" fontId="9" fillId="16" borderId="0" xfId="0" applyFont="1" applyFill="1" applyBorder="1" applyAlignment="1">
      <alignment horizontal="center" vertical="center"/>
    </xf>
    <xf numFmtId="0" fontId="9" fillId="16" borderId="11" xfId="0" applyFont="1" applyFill="1" applyBorder="1" applyAlignment="1">
      <alignment horizontal="center" vertical="center"/>
    </xf>
    <xf numFmtId="0" fontId="9" fillId="16" borderId="12" xfId="0" applyFont="1" applyFill="1" applyBorder="1" applyAlignment="1">
      <alignment horizontal="center" vertical="center"/>
    </xf>
    <xf numFmtId="0" fontId="11" fillId="16" borderId="12" xfId="0" applyFont="1" applyFill="1" applyBorder="1" applyAlignment="1">
      <alignment horizontal="center" vertical="center"/>
    </xf>
    <xf numFmtId="0" fontId="11" fillId="16" borderId="13" xfId="0" applyFont="1" applyFill="1" applyBorder="1" applyAlignment="1">
      <alignment horizontal="center" vertical="center"/>
    </xf>
    <xf numFmtId="0" fontId="12" fillId="4" borderId="7" xfId="0" applyFont="1" applyFill="1" applyBorder="1" applyAlignment="1">
      <alignment horizontal="center" vertical="center"/>
    </xf>
    <xf numFmtId="0" fontId="12" fillId="4" borderId="8" xfId="0" applyFont="1" applyFill="1" applyBorder="1" applyAlignment="1">
      <alignment horizontal="center" vertical="center"/>
    </xf>
    <xf numFmtId="0" fontId="12" fillId="4" borderId="9" xfId="0" applyFont="1" applyFill="1" applyBorder="1" applyAlignment="1">
      <alignment horizontal="center" vertical="center"/>
    </xf>
    <xf numFmtId="0" fontId="12" fillId="4" borderId="10" xfId="0" applyFont="1" applyFill="1" applyBorder="1" applyAlignment="1">
      <alignment horizontal="center" vertical="center"/>
    </xf>
    <xf numFmtId="0" fontId="12" fillId="4" borderId="0" xfId="0" applyFont="1" applyFill="1" applyBorder="1" applyAlignment="1">
      <alignment horizontal="center" vertical="center"/>
    </xf>
    <xf numFmtId="0" fontId="12" fillId="4" borderId="5" xfId="0" applyFont="1" applyFill="1" applyBorder="1" applyAlignment="1">
      <alignment horizontal="center" vertical="center"/>
    </xf>
    <xf numFmtId="0" fontId="9" fillId="10" borderId="10" xfId="0" applyFont="1" applyFill="1" applyBorder="1" applyAlignment="1">
      <alignment horizontal="center" vertical="center"/>
    </xf>
    <xf numFmtId="0" fontId="9" fillId="10" borderId="0" xfId="0" applyFont="1" applyFill="1" applyBorder="1" applyAlignment="1">
      <alignment horizontal="center" vertical="center"/>
    </xf>
    <xf numFmtId="0" fontId="12" fillId="15" borderId="7" xfId="0" applyFont="1" applyFill="1" applyBorder="1" applyAlignment="1">
      <alignment horizontal="center" vertical="center"/>
    </xf>
    <xf numFmtId="0" fontId="12" fillId="15" borderId="8" xfId="0" applyFont="1" applyFill="1" applyBorder="1" applyAlignment="1">
      <alignment horizontal="center" vertical="center"/>
    </xf>
    <xf numFmtId="0" fontId="12" fillId="15" borderId="9" xfId="0" applyFont="1" applyFill="1" applyBorder="1" applyAlignment="1">
      <alignment horizontal="center" vertical="center"/>
    </xf>
    <xf numFmtId="0" fontId="12" fillId="15" borderId="10" xfId="0" applyFont="1" applyFill="1" applyBorder="1" applyAlignment="1">
      <alignment horizontal="center" vertical="center"/>
    </xf>
    <xf numFmtId="0" fontId="12" fillId="15" borderId="0" xfId="0" applyFont="1" applyFill="1" applyBorder="1" applyAlignment="1">
      <alignment horizontal="center" vertical="center"/>
    </xf>
    <xf numFmtId="0" fontId="12" fillId="15" borderId="5" xfId="0" applyFont="1" applyFill="1" applyBorder="1" applyAlignment="1">
      <alignment horizontal="center" vertical="center"/>
    </xf>
    <xf numFmtId="0" fontId="16" fillId="0" borderId="7"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16" fillId="0" borderId="12" xfId="0" applyFont="1" applyBorder="1" applyAlignment="1">
      <alignment horizontal="center" vertical="center"/>
    </xf>
    <xf numFmtId="0" fontId="16" fillId="0" borderId="13" xfId="0" applyFont="1" applyBorder="1" applyAlignment="1">
      <alignment horizontal="center" vertical="center"/>
    </xf>
    <xf numFmtId="0" fontId="9" fillId="16" borderId="0" xfId="0" applyFont="1" applyFill="1" applyBorder="1" applyAlignment="1">
      <alignment horizontal="center" vertical="center" wrapText="1"/>
    </xf>
    <xf numFmtId="0" fontId="9" fillId="16" borderId="0" xfId="0" applyFont="1" applyFill="1" applyBorder="1" applyAlignment="1">
      <alignment horizontal="center"/>
    </xf>
    <xf numFmtId="0" fontId="9" fillId="16" borderId="5" xfId="0" applyFont="1" applyFill="1" applyBorder="1" applyAlignment="1">
      <alignment horizontal="center" vertical="center"/>
    </xf>
    <xf numFmtId="0" fontId="15" fillId="4" borderId="8" xfId="0" applyFont="1" applyFill="1" applyBorder="1" applyAlignment="1">
      <alignment horizontal="center" vertical="center"/>
    </xf>
    <xf numFmtId="0" fontId="15" fillId="4" borderId="9" xfId="0" applyFont="1" applyFill="1" applyBorder="1" applyAlignment="1">
      <alignment horizontal="center" vertical="center"/>
    </xf>
  </cellXfs>
  <cellStyles count="17">
    <cellStyle name="Lien hypertexte" xfId="1" builtinId="8" hidden="1"/>
    <cellStyle name="Lien hypertexte" xfId="3" builtinId="8" hidden="1"/>
    <cellStyle name="Lien hypertexte" xfId="5" builtinId="8" hidden="1"/>
    <cellStyle name="Lien hypertexte" xfId="7" builtinId="8" hidden="1"/>
    <cellStyle name="Lien hypertexte" xfId="9" builtinId="8" hidden="1"/>
    <cellStyle name="Lien hypertexte" xfId="11" builtinId="8" hidden="1"/>
    <cellStyle name="Lien hypertexte" xfId="13" builtinId="8" hidden="1"/>
    <cellStyle name="Lien hypertexte" xfId="15" builtinId="8" hidden="1"/>
    <cellStyle name="Lien hypertexte visité" xfId="2" builtinId="9" hidden="1"/>
    <cellStyle name="Lien hypertexte visité" xfId="4" builtinId="9" hidden="1"/>
    <cellStyle name="Lien hypertexte visité" xfId="6" builtinId="9" hidden="1"/>
    <cellStyle name="Lien hypertexte visité" xfId="8" builtinId="9" hidden="1"/>
    <cellStyle name="Lien hypertexte visité" xfId="10" builtinId="9" hidden="1"/>
    <cellStyle name="Lien hypertexte visité" xfId="12" builtinId="9" hidden="1"/>
    <cellStyle name="Lien hypertexte visité" xfId="14" builtinId="9" hidden="1"/>
    <cellStyle name="Lien hypertexte visité" xfId="16" builtinId="9" hidden="1"/>
    <cellStyle name="Normal" xfId="0" builtinId="0"/>
  </cellStyles>
  <dxfs count="40">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006100"/>
      </font>
      <fill>
        <patternFill>
          <bgColor rgb="FFC6EFCE"/>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b/>
        <i val="0"/>
        <color theme="0"/>
      </font>
      <fill>
        <patternFill>
          <bgColor rgb="FFFF0000"/>
        </patternFill>
      </fill>
    </dxf>
    <dxf>
      <font>
        <color rgb="FF9C6500"/>
      </font>
      <fill>
        <patternFill>
          <bgColor rgb="FFFFEB9C"/>
        </patternFill>
      </fill>
    </dxf>
    <dxf>
      <font>
        <color rgb="FF9C0006"/>
      </font>
      <fill>
        <patternFill>
          <bgColor rgb="FFFFC7CE"/>
        </patternFill>
      </fill>
    </dxf>
    <dxf>
      <font>
        <b/>
        <i val="0"/>
        <strike val="0"/>
        <color theme="0"/>
      </font>
      <fill>
        <patternFill>
          <bgColor rgb="FFFF0000"/>
        </patternFill>
      </fill>
    </dxf>
  </dxfs>
  <tableStyles count="0" defaultTableStyle="TableStyleMedium9" defaultPivotStyle="PivotStyleMedium7"/>
  <colors>
    <mruColors>
      <color rgb="FFFFD3CA"/>
      <color rgb="FFFF7D77"/>
      <color rgb="FFE9EFD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oneCellAnchor>
    <xdr:from>
      <xdr:col>13</xdr:col>
      <xdr:colOff>635000</xdr:colOff>
      <xdr:row>83</xdr:row>
      <xdr:rowOff>133350</xdr:rowOff>
    </xdr:from>
    <xdr:ext cx="65" cy="172227"/>
    <xdr:sp macro="" textlink="">
      <xdr:nvSpPr>
        <xdr:cNvPr id="2" name="ZoneTexte 1">
          <a:extLst>
            <a:ext uri="{FF2B5EF4-FFF2-40B4-BE49-F238E27FC236}">
              <a16:creationId xmlns:a16="http://schemas.microsoft.com/office/drawing/2014/main" id="{00000000-0008-0000-0100-000002000000}"/>
            </a:ext>
          </a:extLst>
        </xdr:cNvPr>
        <xdr:cNvSpPr txBox="1"/>
      </xdr:nvSpPr>
      <xdr:spPr>
        <a:xfrm>
          <a:off x="12446000" y="66484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oneCellAnchor>
    <xdr:from>
      <xdr:col>13</xdr:col>
      <xdr:colOff>635000</xdr:colOff>
      <xdr:row>33</xdr:row>
      <xdr:rowOff>133350</xdr:rowOff>
    </xdr:from>
    <xdr:ext cx="65" cy="172227"/>
    <xdr:sp macro="" textlink="">
      <xdr:nvSpPr>
        <xdr:cNvPr id="3" name="ZoneTexte 2">
          <a:extLst>
            <a:ext uri="{FF2B5EF4-FFF2-40B4-BE49-F238E27FC236}">
              <a16:creationId xmlns:a16="http://schemas.microsoft.com/office/drawing/2014/main" id="{00000000-0008-0000-0100-000003000000}"/>
            </a:ext>
          </a:extLst>
        </xdr:cNvPr>
        <xdr:cNvSpPr txBox="1"/>
      </xdr:nvSpPr>
      <xdr:spPr>
        <a:xfrm>
          <a:off x="11671300" y="17760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fr-FR" sz="1100"/>
        </a:p>
      </xdr:txBody>
    </xdr:sp>
    <xdr:clientData/>
  </xdr:one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Bureau">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1"/>
  <dimension ref="A1:CA128"/>
  <sheetViews>
    <sheetView showZeros="0" tabSelected="1" workbookViewId="0">
      <selection activeCell="C4" sqref="C4:G5"/>
    </sheetView>
  </sheetViews>
  <sheetFormatPr baseColWidth="10" defaultRowHeight="15.75" x14ac:dyDescent="0.25"/>
  <cols>
    <col min="1" max="1" width="6.625" style="335" customWidth="1"/>
    <col min="2" max="2" width="2.5" style="251" customWidth="1"/>
    <col min="3" max="3" width="13.625" style="251" customWidth="1"/>
    <col min="4" max="4" width="6.875" style="251" customWidth="1"/>
    <col min="5" max="5" width="2.5" style="251" customWidth="1"/>
    <col min="6" max="6" width="12.5" style="251" customWidth="1"/>
    <col min="7" max="7" width="6.875" style="251" customWidth="1"/>
    <col min="8" max="8" width="5.375" style="251" customWidth="1"/>
    <col min="9" max="9" width="2.5" style="251" customWidth="1"/>
    <col min="10" max="10" width="1.5" style="251" customWidth="1"/>
    <col min="11" max="11" width="16.875" style="251" customWidth="1"/>
    <col min="12" max="19" width="10.875" style="251"/>
    <col min="20" max="20" width="5" style="251" customWidth="1"/>
    <col min="21" max="21" width="2.5" style="251" customWidth="1"/>
    <col min="22" max="22" width="10.875" style="251"/>
    <col min="23" max="23" width="3" style="251" customWidth="1"/>
    <col min="24" max="29" width="10.875" style="335"/>
    <col min="30" max="79" width="10.875" style="251"/>
  </cols>
  <sheetData>
    <row r="1" spans="2:23" s="335" customFormat="1" ht="102.95" customHeight="1" x14ac:dyDescent="0.25">
      <c r="C1" s="344" t="s">
        <v>160</v>
      </c>
      <c r="D1" s="344"/>
      <c r="E1" s="344"/>
      <c r="F1" s="344"/>
      <c r="G1" s="344"/>
      <c r="H1" s="344"/>
      <c r="I1" s="344"/>
      <c r="J1" s="344"/>
      <c r="K1" s="344"/>
      <c r="L1" s="344"/>
      <c r="M1" s="344"/>
      <c r="N1" s="344"/>
      <c r="O1" s="344"/>
      <c r="P1" s="344"/>
      <c r="Q1" s="344"/>
      <c r="R1" s="344"/>
      <c r="S1" s="344"/>
      <c r="T1" s="344"/>
      <c r="U1" s="344"/>
      <c r="V1" s="344"/>
    </row>
    <row r="2" spans="2:23" s="335" customFormat="1" ht="26.1" customHeight="1" thickBot="1" x14ac:dyDescent="0.3">
      <c r="B2" s="349"/>
      <c r="C2" s="349"/>
      <c r="D2" s="349"/>
      <c r="E2" s="349"/>
      <c r="F2" s="349"/>
      <c r="G2" s="349"/>
      <c r="H2" s="349"/>
      <c r="I2" s="349"/>
      <c r="J2" s="349"/>
      <c r="K2" s="349"/>
      <c r="L2" s="349"/>
      <c r="M2" s="349"/>
      <c r="N2" s="349"/>
      <c r="O2" s="349"/>
      <c r="P2" s="349"/>
      <c r="Q2" s="349"/>
      <c r="R2" s="349"/>
      <c r="S2" s="349"/>
      <c r="T2" s="349"/>
      <c r="U2" s="349"/>
    </row>
    <row r="3" spans="2:23" ht="16.5" thickBot="1" x14ac:dyDescent="0.3">
      <c r="B3" s="275"/>
      <c r="C3" s="276"/>
      <c r="D3" s="276"/>
      <c r="E3" s="276"/>
      <c r="F3" s="276"/>
      <c r="G3" s="276"/>
      <c r="H3" s="276"/>
      <c r="I3" s="276"/>
      <c r="J3" s="276"/>
      <c r="K3" s="276"/>
      <c r="L3" s="276"/>
      <c r="M3" s="276"/>
      <c r="N3" s="276"/>
      <c r="O3" s="276"/>
      <c r="P3" s="276"/>
      <c r="Q3" s="276"/>
      <c r="R3" s="276"/>
      <c r="S3" s="276"/>
      <c r="T3" s="276"/>
      <c r="U3" s="276"/>
      <c r="V3" s="276"/>
      <c r="W3" s="277"/>
    </row>
    <row r="4" spans="2:23" ht="15.95" customHeight="1" x14ac:dyDescent="0.25">
      <c r="B4" s="278"/>
      <c r="C4" s="363" t="s">
        <v>42</v>
      </c>
      <c r="D4" s="363"/>
      <c r="E4" s="363"/>
      <c r="F4" s="363"/>
      <c r="G4" s="363"/>
      <c r="H4" s="249"/>
      <c r="I4" s="219"/>
      <c r="J4" s="358" t="str">
        <f>C4</f>
        <v>Classic FR</v>
      </c>
      <c r="K4" s="359"/>
      <c r="L4" s="359"/>
      <c r="M4" s="359"/>
      <c r="N4" s="359"/>
      <c r="O4" s="359"/>
      <c r="P4" s="362">
        <f>C7</f>
        <v>250</v>
      </c>
      <c r="Q4" s="347" t="s">
        <v>99</v>
      </c>
      <c r="R4" s="352">
        <f>F7</f>
        <v>6</v>
      </c>
      <c r="S4" s="347" t="s">
        <v>110</v>
      </c>
      <c r="T4" s="347"/>
      <c r="U4" s="347"/>
      <c r="V4" s="254"/>
      <c r="W4" s="279"/>
    </row>
    <row r="5" spans="2:23" ht="17.100000000000001" customHeight="1" thickBot="1" x14ac:dyDescent="0.3">
      <c r="B5" s="278"/>
      <c r="C5" s="364"/>
      <c r="D5" s="364"/>
      <c r="E5" s="364"/>
      <c r="F5" s="364"/>
      <c r="G5" s="364"/>
      <c r="H5" s="249"/>
      <c r="I5" s="219"/>
      <c r="J5" s="360"/>
      <c r="K5" s="361"/>
      <c r="L5" s="361"/>
      <c r="M5" s="361"/>
      <c r="N5" s="361"/>
      <c r="O5" s="361"/>
      <c r="P5" s="353"/>
      <c r="Q5" s="348"/>
      <c r="R5" s="353"/>
      <c r="S5" s="348"/>
      <c r="T5" s="348"/>
      <c r="U5" s="348"/>
      <c r="V5" s="255"/>
      <c r="W5" s="279"/>
    </row>
    <row r="6" spans="2:23" ht="16.5" thickTop="1" x14ac:dyDescent="0.25">
      <c r="B6" s="278"/>
      <c r="C6" s="219"/>
      <c r="D6" s="219"/>
      <c r="E6" s="219"/>
      <c r="F6" s="219"/>
      <c r="G6" s="219"/>
      <c r="H6" s="219"/>
      <c r="I6" s="219"/>
      <c r="J6" s="256"/>
      <c r="K6" s="342" t="s">
        <v>111</v>
      </c>
      <c r="L6" s="342"/>
      <c r="M6" s="343"/>
      <c r="N6" s="341" t="s">
        <v>112</v>
      </c>
      <c r="O6" s="342"/>
      <c r="P6" s="343"/>
      <c r="Q6" s="342" t="s">
        <v>113</v>
      </c>
      <c r="R6" s="342"/>
      <c r="S6" s="342"/>
      <c r="T6" s="274"/>
      <c r="U6" s="274"/>
      <c r="V6" s="255"/>
      <c r="W6" s="279"/>
    </row>
    <row r="7" spans="2:23" ht="15.95" customHeight="1" x14ac:dyDescent="0.25">
      <c r="B7" s="278"/>
      <c r="C7" s="365">
        <v>250</v>
      </c>
      <c r="D7" s="365"/>
      <c r="E7" s="250"/>
      <c r="F7" s="365">
        <v>6</v>
      </c>
      <c r="G7" s="365"/>
      <c r="H7" s="265"/>
      <c r="I7" s="219"/>
      <c r="J7" s="256"/>
      <c r="K7" s="253"/>
      <c r="L7" s="253"/>
      <c r="M7" s="269"/>
      <c r="N7" s="268"/>
      <c r="O7" s="253"/>
      <c r="P7" s="269"/>
      <c r="Q7" s="253"/>
      <c r="R7" s="253"/>
      <c r="S7" s="253"/>
      <c r="T7" s="253"/>
      <c r="U7" s="253"/>
      <c r="V7" s="255"/>
      <c r="W7" s="279"/>
    </row>
    <row r="8" spans="2:23" ht="15.95" customHeight="1" x14ac:dyDescent="0.25">
      <c r="B8" s="278"/>
      <c r="C8" s="366"/>
      <c r="D8" s="366"/>
      <c r="E8" s="250"/>
      <c r="F8" s="366"/>
      <c r="G8" s="366"/>
      <c r="H8" s="265"/>
      <c r="I8" s="219"/>
      <c r="J8" s="256"/>
      <c r="K8" s="253" t="s">
        <v>153</v>
      </c>
      <c r="L8" s="337">
        <f ca="1">INDIRECT("'" &amp; $C$4&amp;"'!C5" )</f>
        <v>148.75</v>
      </c>
      <c r="M8" s="338" t="s">
        <v>99</v>
      </c>
      <c r="N8" s="339" t="str">
        <f ca="1">INDIRECT("'" &amp; $C$4&amp;"'!E5" )</f>
        <v>Classic FR</v>
      </c>
      <c r="O8" s="337">
        <f ca="1">INDIRECT("'" &amp; $C$4&amp;"'!F5" )</f>
        <v>37.5</v>
      </c>
      <c r="P8" s="338" t="s">
        <v>99</v>
      </c>
      <c r="Q8" s="340">
        <f ca="1">INDIRECT("'" &amp; $C$4&amp;"'!H5" )</f>
        <v>0</v>
      </c>
      <c r="R8" s="337">
        <f ca="1">INDIRECT("'" &amp; $C$4&amp;"'!I5" )</f>
        <v>0</v>
      </c>
      <c r="S8" s="253" t="s">
        <v>99</v>
      </c>
      <c r="T8" s="253">
        <f ca="1">INDIRECT("'" &amp; $C$4&amp;"'!K5" )</f>
        <v>0</v>
      </c>
      <c r="U8" s="253" t="s">
        <v>159</v>
      </c>
      <c r="V8" s="255"/>
      <c r="W8" s="279"/>
    </row>
    <row r="9" spans="2:23" x14ac:dyDescent="0.25">
      <c r="B9" s="278"/>
      <c r="C9" s="350" t="s">
        <v>154</v>
      </c>
      <c r="D9" s="350"/>
      <c r="E9" s="301"/>
      <c r="F9" s="354" t="s">
        <v>157</v>
      </c>
      <c r="G9" s="354"/>
      <c r="H9" s="264"/>
      <c r="I9" s="264"/>
      <c r="J9" s="256"/>
      <c r="K9" s="253" t="s">
        <v>126</v>
      </c>
      <c r="L9" s="337">
        <f ca="1">INDIRECT("'" &amp; $C$4&amp;"'!C6" )</f>
        <v>63.75</v>
      </c>
      <c r="M9" s="338" t="s">
        <v>99</v>
      </c>
      <c r="N9" s="339">
        <f ca="1">INDIRECT("'" &amp; $C$4&amp;"'!E6" )</f>
        <v>0</v>
      </c>
      <c r="O9" s="337">
        <f ca="1">INDIRECT("'" &amp; $C$4&amp;"'!F6" )</f>
        <v>0</v>
      </c>
      <c r="P9" s="338" t="s">
        <v>99</v>
      </c>
      <c r="Q9" s="340">
        <f ca="1">INDIRECT("'" &amp; $C$4&amp;"'!H6" )</f>
        <v>0</v>
      </c>
      <c r="R9" s="337">
        <f ca="1">INDIRECT("'" &amp; $C$4&amp;"'!I6" )</f>
        <v>0</v>
      </c>
      <c r="S9" s="253" t="s">
        <v>99</v>
      </c>
      <c r="T9" s="253">
        <f ca="1">INDIRECT("'" &amp; $C$4&amp;"'!K6" )</f>
        <v>0</v>
      </c>
      <c r="U9" s="253" t="s">
        <v>159</v>
      </c>
      <c r="V9" s="255"/>
      <c r="W9" s="279"/>
    </row>
    <row r="10" spans="2:23" x14ac:dyDescent="0.25">
      <c r="B10" s="278"/>
      <c r="C10" s="301"/>
      <c r="D10" s="301"/>
      <c r="E10" s="301"/>
      <c r="F10" s="354"/>
      <c r="G10" s="354"/>
      <c r="H10" s="219"/>
      <c r="I10" s="219"/>
      <c r="J10" s="256"/>
      <c r="K10" s="253"/>
      <c r="L10" s="337"/>
      <c r="M10" s="338"/>
      <c r="N10" s="339">
        <f ca="1">INDIRECT("'" &amp; $C$4&amp;"'!E7" )</f>
        <v>0</v>
      </c>
      <c r="O10" s="337">
        <f ca="1">INDIRECT("'" &amp; $C$4&amp;"'!F7" )</f>
        <v>0</v>
      </c>
      <c r="P10" s="338" t="s">
        <v>99</v>
      </c>
      <c r="Q10" s="340">
        <f ca="1">INDIRECT("'" &amp; $C$4&amp;"'!H7" )</f>
        <v>0</v>
      </c>
      <c r="R10" s="337">
        <f ca="1">INDIRECT("'" &amp; $C$4&amp;"'!I7" )</f>
        <v>0</v>
      </c>
      <c r="S10" s="253" t="s">
        <v>99</v>
      </c>
      <c r="T10" s="253">
        <f ca="1">INDIRECT("'" &amp; $C$4&amp;"'!K7" )</f>
        <v>0</v>
      </c>
      <c r="U10" s="253" t="s">
        <v>159</v>
      </c>
      <c r="V10" s="255"/>
      <c r="W10" s="279"/>
    </row>
    <row r="11" spans="2:23" x14ac:dyDescent="0.25">
      <c r="B11" s="278"/>
      <c r="C11" s="252"/>
      <c r="D11" s="252"/>
      <c r="E11" s="252"/>
      <c r="F11" s="252"/>
      <c r="G11" s="252"/>
      <c r="H11" s="266"/>
      <c r="I11" s="219"/>
      <c r="J11" s="256"/>
      <c r="K11" s="253" t="s">
        <v>149</v>
      </c>
      <c r="L11" s="337">
        <f ca="1">INDIRECT("'" &amp; $C$4&amp;"'!C8" )</f>
        <v>212.5</v>
      </c>
      <c r="M11" s="338" t="s">
        <v>99</v>
      </c>
      <c r="N11" s="339"/>
      <c r="O11" s="337">
        <f ca="1">INDIRECT("'" &amp; $C$4&amp;"'!F8" )</f>
        <v>37.5</v>
      </c>
      <c r="P11" s="338" t="s">
        <v>99</v>
      </c>
      <c r="Q11" s="340"/>
      <c r="R11" s="337">
        <f ca="1">INDIRECT("'" &amp; $C$4&amp;"'!I8" )</f>
        <v>0</v>
      </c>
      <c r="S11" s="253" t="s">
        <v>99</v>
      </c>
      <c r="T11" s="253"/>
      <c r="U11" s="253"/>
      <c r="V11" s="255"/>
      <c r="W11" s="279"/>
    </row>
    <row r="12" spans="2:23" ht="16.5" thickBot="1" x14ac:dyDescent="0.3">
      <c r="B12" s="278"/>
      <c r="C12" s="252"/>
      <c r="D12" s="252"/>
      <c r="E12" s="252"/>
      <c r="F12" s="252"/>
      <c r="G12" s="252"/>
      <c r="H12" s="266"/>
      <c r="I12" s="219"/>
      <c r="J12" s="256"/>
      <c r="K12" s="270"/>
      <c r="L12" s="270"/>
      <c r="M12" s="270"/>
      <c r="N12" s="270"/>
      <c r="O12" s="270"/>
      <c r="P12" s="270"/>
      <c r="Q12" s="270"/>
      <c r="R12" s="270"/>
      <c r="S12" s="270"/>
      <c r="T12" s="270"/>
      <c r="U12" s="270"/>
      <c r="V12" s="255"/>
      <c r="W12" s="279"/>
    </row>
    <row r="13" spans="2:23" ht="8.1" customHeight="1" thickTop="1" x14ac:dyDescent="0.25">
      <c r="B13" s="278"/>
      <c r="C13" s="351" t="s">
        <v>155</v>
      </c>
      <c r="D13" s="351"/>
      <c r="E13" s="351"/>
      <c r="F13" s="351"/>
      <c r="G13" s="351"/>
      <c r="H13" s="219"/>
      <c r="I13" s="219"/>
      <c r="J13" s="256"/>
      <c r="K13" s="253"/>
      <c r="L13" s="253"/>
      <c r="M13" s="253"/>
      <c r="N13" s="253"/>
      <c r="O13" s="253"/>
      <c r="P13" s="253"/>
      <c r="Q13" s="253"/>
      <c r="R13" s="253"/>
      <c r="S13" s="253"/>
      <c r="T13" s="253"/>
      <c r="U13" s="253"/>
      <c r="V13" s="255"/>
      <c r="W13" s="279"/>
    </row>
    <row r="14" spans="2:23" x14ac:dyDescent="0.25">
      <c r="B14" s="278"/>
      <c r="C14" s="351"/>
      <c r="D14" s="351"/>
      <c r="E14" s="351"/>
      <c r="F14" s="351"/>
      <c r="G14" s="351"/>
      <c r="H14" s="267"/>
      <c r="I14" s="219"/>
      <c r="J14" s="256"/>
      <c r="K14" s="368" t="s">
        <v>79</v>
      </c>
      <c r="L14" s="368"/>
      <c r="M14" s="260"/>
      <c r="N14" s="260" t="s">
        <v>158</v>
      </c>
      <c r="O14" s="262"/>
      <c r="P14" s="262"/>
      <c r="Q14" s="262"/>
      <c r="R14" s="262"/>
      <c r="S14" s="262"/>
      <c r="T14" s="262"/>
      <c r="U14" s="262"/>
      <c r="V14" s="255"/>
      <c r="W14" s="279"/>
    </row>
    <row r="15" spans="2:23" x14ac:dyDescent="0.25">
      <c r="B15" s="278"/>
      <c r="C15" s="301"/>
      <c r="D15" s="301"/>
      <c r="E15" s="301"/>
      <c r="F15" s="301"/>
      <c r="G15" s="301"/>
      <c r="H15" s="219"/>
      <c r="I15" s="219"/>
      <c r="J15" s="256"/>
      <c r="K15" s="368" t="s">
        <v>150</v>
      </c>
      <c r="L15" s="368"/>
      <c r="M15" s="355">
        <f ca="1">TODAY()</f>
        <v>42778</v>
      </c>
      <c r="N15" s="355"/>
      <c r="O15" s="261"/>
      <c r="P15" s="357" t="s">
        <v>152</v>
      </c>
      <c r="Q15" s="357"/>
      <c r="R15" s="273"/>
      <c r="S15" s="261"/>
      <c r="T15" s="261"/>
      <c r="U15" s="261"/>
      <c r="V15" s="255"/>
      <c r="W15" s="279"/>
    </row>
    <row r="16" spans="2:23" x14ac:dyDescent="0.25">
      <c r="B16" s="278"/>
      <c r="C16" s="345" t="s">
        <v>156</v>
      </c>
      <c r="D16" s="346"/>
      <c r="E16" s="346"/>
      <c r="F16" s="346"/>
      <c r="G16" s="346"/>
      <c r="H16" s="219"/>
      <c r="I16" s="219"/>
      <c r="J16" s="256"/>
      <c r="K16" s="368" t="s">
        <v>151</v>
      </c>
      <c r="L16" s="368"/>
      <c r="M16" s="356">
        <f ca="1">TODAY()+M14</f>
        <v>42778</v>
      </c>
      <c r="N16" s="356"/>
      <c r="O16" s="261"/>
      <c r="P16" s="261"/>
      <c r="Q16" s="261"/>
      <c r="R16" s="261"/>
      <c r="S16" s="261"/>
      <c r="T16" s="261"/>
      <c r="U16" s="261"/>
      <c r="V16" s="255"/>
      <c r="W16" s="279"/>
    </row>
    <row r="17" spans="2:23" ht="12.95" customHeight="1" thickBot="1" x14ac:dyDescent="0.3">
      <c r="B17" s="278"/>
      <c r="C17" s="346"/>
      <c r="D17" s="346"/>
      <c r="E17" s="346"/>
      <c r="F17" s="346"/>
      <c r="G17" s="346"/>
      <c r="H17" s="219"/>
      <c r="I17" s="219"/>
      <c r="J17" s="257"/>
      <c r="K17" s="367"/>
      <c r="L17" s="367"/>
      <c r="M17" s="258"/>
      <c r="N17" s="258"/>
      <c r="O17" s="258"/>
      <c r="P17" s="258"/>
      <c r="Q17" s="258"/>
      <c r="R17" s="258"/>
      <c r="S17" s="258"/>
      <c r="T17" s="258"/>
      <c r="U17" s="258"/>
      <c r="V17" s="259"/>
      <c r="W17" s="279"/>
    </row>
    <row r="18" spans="2:23" ht="16.5" thickBot="1" x14ac:dyDescent="0.3">
      <c r="B18" s="280"/>
      <c r="C18" s="281"/>
      <c r="D18" s="281"/>
      <c r="E18" s="281"/>
      <c r="F18" s="281"/>
      <c r="G18" s="281"/>
      <c r="H18" s="281"/>
      <c r="I18" s="281"/>
      <c r="J18" s="281"/>
      <c r="K18" s="281"/>
      <c r="L18" s="281"/>
      <c r="M18" s="281"/>
      <c r="N18" s="281"/>
      <c r="O18" s="281"/>
      <c r="P18" s="281"/>
      <c r="Q18" s="281"/>
      <c r="R18" s="281"/>
      <c r="S18" s="281"/>
      <c r="T18" s="281"/>
      <c r="U18" s="281"/>
      <c r="V18" s="281"/>
      <c r="W18" s="282"/>
    </row>
    <row r="19" spans="2:23" s="335" customFormat="1" x14ac:dyDescent="0.25"/>
    <row r="20" spans="2:23" s="335" customFormat="1" x14ac:dyDescent="0.25"/>
    <row r="21" spans="2:23" s="335" customFormat="1" x14ac:dyDescent="0.25"/>
    <row r="22" spans="2:23" s="335" customFormat="1" x14ac:dyDescent="0.25"/>
    <row r="23" spans="2:23" s="335" customFormat="1" x14ac:dyDescent="0.25"/>
    <row r="24" spans="2:23" s="335" customFormat="1" x14ac:dyDescent="0.25"/>
    <row r="25" spans="2:23" s="335" customFormat="1" ht="15.95" customHeight="1" x14ac:dyDescent="0.25">
      <c r="V25" s="336"/>
    </row>
    <row r="26" spans="2:23" s="335" customFormat="1" ht="15.95" customHeight="1" x14ac:dyDescent="0.25"/>
    <row r="27" spans="2:23" s="335" customFormat="1" x14ac:dyDescent="0.25"/>
    <row r="28" spans="2:23" s="335" customFormat="1" x14ac:dyDescent="0.25"/>
    <row r="29" spans="2:23" s="335" customFormat="1" x14ac:dyDescent="0.25"/>
    <row r="30" spans="2:23" s="335" customFormat="1" x14ac:dyDescent="0.25"/>
    <row r="31" spans="2:23" s="335" customFormat="1" x14ac:dyDescent="0.25"/>
    <row r="32" spans="2:23" s="335" customFormat="1" x14ac:dyDescent="0.25"/>
    <row r="33" s="335" customFormat="1" x14ac:dyDescent="0.25"/>
    <row r="34" s="335" customFormat="1" x14ac:dyDescent="0.25"/>
    <row r="35" s="335" customFormat="1" x14ac:dyDescent="0.25"/>
    <row r="36" s="335" customFormat="1" x14ac:dyDescent="0.25"/>
    <row r="37" s="335" customFormat="1" x14ac:dyDescent="0.25"/>
    <row r="38" s="335" customFormat="1" x14ac:dyDescent="0.25"/>
    <row r="39" s="335" customFormat="1" x14ac:dyDescent="0.25"/>
    <row r="40" s="335" customFormat="1" x14ac:dyDescent="0.25"/>
    <row r="41" s="335" customFormat="1" x14ac:dyDescent="0.25"/>
    <row r="42" s="335" customFormat="1" x14ac:dyDescent="0.25"/>
    <row r="43" s="335" customFormat="1" x14ac:dyDescent="0.25"/>
    <row r="44" s="335" customFormat="1" x14ac:dyDescent="0.25"/>
    <row r="45" s="335" customFormat="1" x14ac:dyDescent="0.25"/>
    <row r="46" s="335" customFormat="1" x14ac:dyDescent="0.25"/>
    <row r="47" s="335" customFormat="1" x14ac:dyDescent="0.25"/>
    <row r="48" s="335" customFormat="1" x14ac:dyDescent="0.25"/>
    <row r="49" s="335" customFormat="1" x14ac:dyDescent="0.25"/>
    <row r="50" s="335" customFormat="1" x14ac:dyDescent="0.25"/>
    <row r="51" s="335" customFormat="1" x14ac:dyDescent="0.25"/>
    <row r="52" s="335" customFormat="1" x14ac:dyDescent="0.25"/>
    <row r="53" s="335" customFormat="1" x14ac:dyDescent="0.25"/>
    <row r="54" s="335" customFormat="1" x14ac:dyDescent="0.25"/>
    <row r="55" s="335" customFormat="1" x14ac:dyDescent="0.25"/>
    <row r="56" s="335" customFormat="1" x14ac:dyDescent="0.25"/>
    <row r="57" s="335" customFormat="1" x14ac:dyDescent="0.25"/>
    <row r="58" s="335" customFormat="1" x14ac:dyDescent="0.25"/>
    <row r="59" s="335" customFormat="1" x14ac:dyDescent="0.25"/>
    <row r="60" s="335" customFormat="1" x14ac:dyDescent="0.25"/>
    <row r="61" s="335" customFormat="1" x14ac:dyDescent="0.25"/>
    <row r="62" s="335" customFormat="1" x14ac:dyDescent="0.25"/>
    <row r="63" s="335" customFormat="1" x14ac:dyDescent="0.25"/>
    <row r="64" s="335" customFormat="1" x14ac:dyDescent="0.25"/>
    <row r="65" s="335" customFormat="1" x14ac:dyDescent="0.25"/>
    <row r="66" s="335" customFormat="1" x14ac:dyDescent="0.25"/>
    <row r="67" s="335" customFormat="1" x14ac:dyDescent="0.25"/>
    <row r="68" s="335" customFormat="1" x14ac:dyDescent="0.25"/>
    <row r="69" s="335" customFormat="1" x14ac:dyDescent="0.25"/>
    <row r="70" s="335" customFormat="1" x14ac:dyDescent="0.25"/>
    <row r="71" s="335" customFormat="1" x14ac:dyDescent="0.25"/>
    <row r="72" s="335" customFormat="1" x14ac:dyDescent="0.25"/>
    <row r="73" s="335" customFormat="1" x14ac:dyDescent="0.25"/>
    <row r="74" s="335" customFormat="1" x14ac:dyDescent="0.25"/>
    <row r="75" s="335" customFormat="1" x14ac:dyDescent="0.25"/>
    <row r="76" s="335" customFormat="1" x14ac:dyDescent="0.25"/>
    <row r="77" s="335" customFormat="1" x14ac:dyDescent="0.25"/>
    <row r="78" s="335" customFormat="1" x14ac:dyDescent="0.25"/>
    <row r="79" s="335" customFormat="1" x14ac:dyDescent="0.25"/>
    <row r="80" s="335" customFormat="1" x14ac:dyDescent="0.25"/>
    <row r="81" s="335" customFormat="1" x14ac:dyDescent="0.25"/>
    <row r="82" s="335" customFormat="1" x14ac:dyDescent="0.25"/>
    <row r="83" s="335" customFormat="1" x14ac:dyDescent="0.25"/>
    <row r="84" s="335" customFormat="1" x14ac:dyDescent="0.25"/>
    <row r="85" s="335" customFormat="1" x14ac:dyDescent="0.25"/>
    <row r="86" s="335" customFormat="1" x14ac:dyDescent="0.25"/>
    <row r="87" s="335" customFormat="1" x14ac:dyDescent="0.25"/>
    <row r="88" s="335" customFormat="1" x14ac:dyDescent="0.25"/>
    <row r="89" s="335" customFormat="1" x14ac:dyDescent="0.25"/>
    <row r="90" s="335" customFormat="1" x14ac:dyDescent="0.25"/>
    <row r="91" s="335" customFormat="1" x14ac:dyDescent="0.25"/>
    <row r="92" s="335" customFormat="1" x14ac:dyDescent="0.25"/>
    <row r="93" s="335" customFormat="1" x14ac:dyDescent="0.25"/>
    <row r="94" s="335" customFormat="1" x14ac:dyDescent="0.25"/>
    <row r="95" s="335" customFormat="1" x14ac:dyDescent="0.25"/>
    <row r="96" s="335" customFormat="1" x14ac:dyDescent="0.25"/>
    <row r="97" s="335" customFormat="1" x14ac:dyDescent="0.25"/>
    <row r="98" s="335" customFormat="1" x14ac:dyDescent="0.25"/>
    <row r="99" s="335" customFormat="1" x14ac:dyDescent="0.25"/>
    <row r="100" s="335" customFormat="1" x14ac:dyDescent="0.25"/>
    <row r="101" s="335" customFormat="1" x14ac:dyDescent="0.25"/>
    <row r="102" s="335" customFormat="1" x14ac:dyDescent="0.25"/>
    <row r="103" s="335" customFormat="1" x14ac:dyDescent="0.25"/>
    <row r="104" s="335" customFormat="1" x14ac:dyDescent="0.25"/>
    <row r="105" s="335" customFormat="1" x14ac:dyDescent="0.25"/>
    <row r="106" s="335" customFormat="1" x14ac:dyDescent="0.25"/>
    <row r="107" s="335" customFormat="1" x14ac:dyDescent="0.25"/>
    <row r="108" s="335" customFormat="1" x14ac:dyDescent="0.25"/>
    <row r="109" s="335" customFormat="1" x14ac:dyDescent="0.25"/>
    <row r="110" s="335" customFormat="1" x14ac:dyDescent="0.25"/>
    <row r="111" s="335" customFormat="1" x14ac:dyDescent="0.25"/>
    <row r="112" s="335" customFormat="1" x14ac:dyDescent="0.25"/>
    <row r="113" s="335" customFormat="1" x14ac:dyDescent="0.25"/>
    <row r="114" s="335" customFormat="1" x14ac:dyDescent="0.25"/>
    <row r="115" s="335" customFormat="1" x14ac:dyDescent="0.25"/>
    <row r="116" s="335" customFormat="1" x14ac:dyDescent="0.25"/>
    <row r="117" s="335" customFormat="1" x14ac:dyDescent="0.25"/>
    <row r="118" s="335" customFormat="1" x14ac:dyDescent="0.25"/>
    <row r="119" s="335" customFormat="1" x14ac:dyDescent="0.25"/>
    <row r="120" s="335" customFormat="1" x14ac:dyDescent="0.25"/>
    <row r="121" s="335" customFormat="1" x14ac:dyDescent="0.25"/>
    <row r="122" s="335" customFormat="1" x14ac:dyDescent="0.25"/>
    <row r="123" s="335" customFormat="1" x14ac:dyDescent="0.25"/>
    <row r="124" s="335" customFormat="1" x14ac:dyDescent="0.25"/>
    <row r="125" s="335" customFormat="1" x14ac:dyDescent="0.25"/>
    <row r="126" s="335" customFormat="1" x14ac:dyDescent="0.25"/>
    <row r="127" s="335" customFormat="1" x14ac:dyDescent="0.25"/>
    <row r="128" s="335" customFormat="1" x14ac:dyDescent="0.25"/>
  </sheetData>
  <mergeCells count="24">
    <mergeCell ref="C4:G5"/>
    <mergeCell ref="F7:G8"/>
    <mergeCell ref="C7:D8"/>
    <mergeCell ref="K17:L17"/>
    <mergeCell ref="K14:L14"/>
    <mergeCell ref="K6:M6"/>
    <mergeCell ref="K15:L15"/>
    <mergeCell ref="K16:L16"/>
    <mergeCell ref="N6:P6"/>
    <mergeCell ref="Q6:S6"/>
    <mergeCell ref="C1:V1"/>
    <mergeCell ref="C16:G17"/>
    <mergeCell ref="S4:U5"/>
    <mergeCell ref="B2:U2"/>
    <mergeCell ref="C9:D9"/>
    <mergeCell ref="C13:G14"/>
    <mergeCell ref="R4:R5"/>
    <mergeCell ref="F9:G10"/>
    <mergeCell ref="M15:N15"/>
    <mergeCell ref="M16:N16"/>
    <mergeCell ref="P15:Q15"/>
    <mergeCell ref="J4:O5"/>
    <mergeCell ref="P4:P5"/>
    <mergeCell ref="Q4:Q5"/>
  </mergeCells>
  <dataValidations count="3">
    <dataValidation type="list" allowBlank="1" showInputMessage="1" showErrorMessage="1" promptTitle="Choisir une recette" sqref="C4:G5">
      <formula1>"Classic FR,Classic FR Noisettes Fumées,Classic FR Smoky, Thé Vert à la Menthe,Mojito,Crème de Bourbon"</formula1>
    </dataValidation>
    <dataValidation type="list" allowBlank="1" showInputMessage="1" showErrorMessage="1" promptTitle="Taux de Nicotine" sqref="F7:G8">
      <formula1>"3,6,9,12,16"</formula1>
    </dataValidation>
    <dataValidation type="decimal" allowBlank="1" showInputMessage="1" showErrorMessage="1" promptTitle="Quel volume en ml ?" sqref="E7:E8 C7">
      <formula1>10</formula1>
      <formula2>9999</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2"/>
  <dimension ref="A1:AL112"/>
  <sheetViews>
    <sheetView workbookViewId="0">
      <selection activeCell="C3" sqref="C3:D4"/>
    </sheetView>
  </sheetViews>
  <sheetFormatPr baseColWidth="10" defaultRowHeight="15.75" x14ac:dyDescent="0.25"/>
  <cols>
    <col min="1" max="1" width="9.875" style="251" customWidth="1"/>
    <col min="2" max="2" width="1.5" customWidth="1"/>
    <col min="3" max="3" width="38.125" customWidth="1"/>
    <col min="5" max="5" width="3.625" customWidth="1"/>
    <col min="6" max="6" width="3.875" customWidth="1"/>
    <col min="7" max="7" width="24.875" customWidth="1"/>
    <col min="9" max="9" width="11.5" customWidth="1"/>
    <col min="14" max="14" width="3.625" customWidth="1"/>
    <col min="17" max="17" width="15.875" customWidth="1"/>
    <col min="18" max="18" width="14.625" customWidth="1"/>
    <col min="19" max="19" width="14.5" customWidth="1"/>
    <col min="20" max="20" width="7.125" customWidth="1"/>
    <col min="21" max="21" width="1.625" customWidth="1"/>
    <col min="22" max="22" width="10.875" customWidth="1"/>
    <col min="23" max="23" width="13.375" customWidth="1"/>
    <col min="24" max="24" width="19.375" customWidth="1"/>
    <col min="25" max="25" width="14.625" customWidth="1"/>
    <col min="26" max="26" width="14.5" customWidth="1"/>
    <col min="27" max="27" width="7.125" customWidth="1"/>
    <col min="28" max="28" width="1.5" style="251" customWidth="1"/>
    <col min="29" max="29" width="10.875" customWidth="1"/>
    <col min="30" max="30" width="13.375" customWidth="1"/>
    <col min="31" max="31" width="19.375" customWidth="1"/>
    <col min="32" max="32" width="14.625" customWidth="1"/>
    <col min="33" max="33" width="14.5" customWidth="1"/>
    <col min="34" max="34" width="7.125" customWidth="1"/>
    <col min="35" max="36" width="37.125" customWidth="1"/>
  </cols>
  <sheetData>
    <row r="1" spans="2:36" s="251" customFormat="1" x14ac:dyDescent="0.25"/>
    <row r="2" spans="2:36" s="251" customFormat="1" ht="24" customHeight="1" thickBot="1" x14ac:dyDescent="0.3"/>
    <row r="3" spans="2:36" ht="15.95" customHeight="1" x14ac:dyDescent="0.25">
      <c r="B3" s="251"/>
      <c r="C3" s="379" t="s">
        <v>91</v>
      </c>
      <c r="D3" s="381"/>
      <c r="E3" s="302"/>
      <c r="F3" s="379" t="s">
        <v>92</v>
      </c>
      <c r="G3" s="380"/>
      <c r="H3" s="380"/>
      <c r="I3" s="380"/>
      <c r="J3" s="380"/>
      <c r="K3" s="380"/>
      <c r="L3" s="380"/>
      <c r="M3" s="214"/>
      <c r="N3" s="251"/>
      <c r="O3" s="379" t="s">
        <v>93</v>
      </c>
      <c r="P3" s="380"/>
      <c r="Q3" s="380"/>
      <c r="R3" s="380"/>
      <c r="S3" s="380"/>
      <c r="T3" s="381"/>
      <c r="U3" s="251"/>
      <c r="V3" s="379" t="s">
        <v>93</v>
      </c>
      <c r="W3" s="380"/>
      <c r="X3" s="380"/>
      <c r="Y3" s="380"/>
      <c r="Z3" s="380"/>
      <c r="AA3" s="381"/>
      <c r="AC3" s="379" t="s">
        <v>93</v>
      </c>
      <c r="AD3" s="380"/>
      <c r="AE3" s="380"/>
      <c r="AF3" s="380"/>
      <c r="AG3" s="380"/>
      <c r="AH3" s="381"/>
      <c r="AI3" s="318"/>
      <c r="AJ3" s="318"/>
    </row>
    <row r="4" spans="2:36" ht="15.95" customHeight="1" x14ac:dyDescent="0.3">
      <c r="B4" s="251"/>
      <c r="C4" s="382"/>
      <c r="D4" s="384"/>
      <c r="E4" s="302"/>
      <c r="F4" s="382"/>
      <c r="G4" s="383"/>
      <c r="H4" s="383"/>
      <c r="I4" s="383"/>
      <c r="J4" s="383"/>
      <c r="K4" s="383"/>
      <c r="L4" s="383"/>
      <c r="M4" s="215"/>
      <c r="N4" s="251"/>
      <c r="O4" s="382"/>
      <c r="P4" s="383"/>
      <c r="Q4" s="383"/>
      <c r="R4" s="383"/>
      <c r="S4" s="383"/>
      <c r="T4" s="384"/>
      <c r="U4" s="251"/>
      <c r="V4" s="382"/>
      <c r="W4" s="383"/>
      <c r="X4" s="383"/>
      <c r="Y4" s="383"/>
      <c r="Z4" s="383"/>
      <c r="AA4" s="384"/>
      <c r="AC4" s="382"/>
      <c r="AD4" s="383"/>
      <c r="AE4" s="383"/>
      <c r="AF4" s="383"/>
      <c r="AG4" s="383"/>
      <c r="AH4" s="384"/>
      <c r="AI4" s="319"/>
      <c r="AJ4" s="320"/>
    </row>
    <row r="5" spans="2:36" ht="15.95" customHeight="1" x14ac:dyDescent="0.3">
      <c r="B5" s="251"/>
      <c r="C5" s="106" t="s">
        <v>94</v>
      </c>
      <c r="D5" s="107">
        <v>6</v>
      </c>
      <c r="E5" s="303"/>
      <c r="F5" s="108" t="s">
        <v>95</v>
      </c>
      <c r="G5" s="109" t="s">
        <v>87</v>
      </c>
      <c r="H5" s="109" t="s">
        <v>88</v>
      </c>
      <c r="I5" s="109" t="s">
        <v>69</v>
      </c>
      <c r="J5" s="109" t="s">
        <v>96</v>
      </c>
      <c r="K5" s="109" t="s">
        <v>97</v>
      </c>
      <c r="L5" s="109" t="s">
        <v>98</v>
      </c>
      <c r="M5" s="110" t="s">
        <v>144</v>
      </c>
      <c r="N5" s="251"/>
      <c r="O5" s="385" t="s">
        <v>42</v>
      </c>
      <c r="P5" s="386"/>
      <c r="Q5" s="263">
        <f>Recettes!F7</f>
        <v>6</v>
      </c>
      <c r="R5" s="195" t="s">
        <v>110</v>
      </c>
      <c r="S5" s="111">
        <f>Recettes!C7</f>
        <v>250</v>
      </c>
      <c r="T5" s="112" t="s">
        <v>99</v>
      </c>
      <c r="U5" s="251"/>
      <c r="V5" s="385" t="s">
        <v>67</v>
      </c>
      <c r="W5" s="386"/>
      <c r="X5" s="111">
        <f>Recettes!F7</f>
        <v>6</v>
      </c>
      <c r="Y5" s="195" t="s">
        <v>110</v>
      </c>
      <c r="Z5" s="111">
        <f>Recettes!C7</f>
        <v>250</v>
      </c>
      <c r="AA5" s="112" t="s">
        <v>99</v>
      </c>
      <c r="AC5" s="385" t="s">
        <v>145</v>
      </c>
      <c r="AD5" s="386"/>
      <c r="AE5" s="111">
        <v>6</v>
      </c>
      <c r="AF5" s="195" t="s">
        <v>110</v>
      </c>
      <c r="AG5" s="111">
        <v>124.3</v>
      </c>
      <c r="AH5" s="112" t="s">
        <v>99</v>
      </c>
      <c r="AI5" s="321"/>
      <c r="AJ5" s="322"/>
    </row>
    <row r="6" spans="2:36" ht="15.95" customHeight="1" x14ac:dyDescent="0.25">
      <c r="B6" s="251"/>
      <c r="C6" s="113" t="s">
        <v>100</v>
      </c>
      <c r="D6" s="114">
        <v>32</v>
      </c>
      <c r="E6" s="304"/>
      <c r="F6" s="115">
        <v>1</v>
      </c>
      <c r="G6" s="116" t="s">
        <v>42</v>
      </c>
      <c r="H6" s="117" t="s">
        <v>89</v>
      </c>
      <c r="I6" s="118" t="s">
        <v>27</v>
      </c>
      <c r="J6" s="117" t="s">
        <v>39</v>
      </c>
      <c r="K6" s="119">
        <v>42777</v>
      </c>
      <c r="L6" s="119">
        <f>K6+15</f>
        <v>42792</v>
      </c>
      <c r="M6" s="245">
        <f>Prix!B99</f>
        <v>1.1950699300699301</v>
      </c>
      <c r="N6" s="251"/>
      <c r="O6" s="120"/>
      <c r="P6" s="196"/>
      <c r="Q6" s="121" t="s">
        <v>70</v>
      </c>
      <c r="R6" s="121" t="s">
        <v>71</v>
      </c>
      <c r="S6" s="121" t="s">
        <v>20</v>
      </c>
      <c r="T6" s="122" t="s">
        <v>101</v>
      </c>
      <c r="U6" s="251"/>
      <c r="V6" s="120"/>
      <c r="W6" s="196"/>
      <c r="X6" s="121" t="s">
        <v>70</v>
      </c>
      <c r="Y6" s="121" t="s">
        <v>71</v>
      </c>
      <c r="Z6" s="121" t="s">
        <v>20</v>
      </c>
      <c r="AA6" s="122" t="s">
        <v>101</v>
      </c>
      <c r="AC6" s="120"/>
      <c r="AD6" s="196"/>
      <c r="AE6" s="121" t="s">
        <v>70</v>
      </c>
      <c r="AF6" s="121" t="s">
        <v>71</v>
      </c>
      <c r="AG6" s="121" t="s">
        <v>20</v>
      </c>
      <c r="AH6" s="122" t="s">
        <v>101</v>
      </c>
      <c r="AI6" s="322"/>
      <c r="AJ6" s="322"/>
    </row>
    <row r="7" spans="2:36" ht="15.95" customHeight="1" x14ac:dyDescent="0.25">
      <c r="B7" s="251"/>
      <c r="C7" s="123" t="s">
        <v>87</v>
      </c>
      <c r="D7" s="124"/>
      <c r="E7" s="305"/>
      <c r="F7" s="115"/>
      <c r="G7" s="116" t="s">
        <v>67</v>
      </c>
      <c r="H7" s="117" t="s">
        <v>139</v>
      </c>
      <c r="I7" s="117" t="s">
        <v>27</v>
      </c>
      <c r="J7" s="117" t="s">
        <v>39</v>
      </c>
      <c r="K7" s="119">
        <v>42778</v>
      </c>
      <c r="L7" s="119">
        <f>K7+15</f>
        <v>42793</v>
      </c>
      <c r="M7" s="245">
        <f>Prix!C99</f>
        <v>1.4091818181818181</v>
      </c>
      <c r="N7" s="251"/>
      <c r="O7" s="385" t="s">
        <v>111</v>
      </c>
      <c r="P7" s="386"/>
      <c r="Q7" s="198" t="s">
        <v>69</v>
      </c>
      <c r="R7" s="199">
        <f>R9-R8</f>
        <v>148.75</v>
      </c>
      <c r="S7" s="199">
        <f t="shared" ref="S7:S15" si="0">R7*30</f>
        <v>4462.5</v>
      </c>
      <c r="T7" s="200">
        <f>R7*100/S5</f>
        <v>59.5</v>
      </c>
      <c r="U7" s="251"/>
      <c r="V7" s="385" t="s">
        <v>111</v>
      </c>
      <c r="W7" s="386"/>
      <c r="X7" s="198" t="s">
        <v>69</v>
      </c>
      <c r="Y7" s="199">
        <f>Y9-Y8</f>
        <v>136.5</v>
      </c>
      <c r="Z7" s="199">
        <f t="shared" ref="Z7:Z15" si="1">Y7*30</f>
        <v>4095</v>
      </c>
      <c r="AA7" s="200">
        <f>Y7*100/Z5</f>
        <v>54.6</v>
      </c>
      <c r="AC7" s="385" t="s">
        <v>111</v>
      </c>
      <c r="AD7" s="386"/>
      <c r="AE7" s="198" t="s">
        <v>69</v>
      </c>
      <c r="AF7" s="199">
        <f>AF9-AF8</f>
        <v>87.009999999999991</v>
      </c>
      <c r="AG7" s="199">
        <f t="shared" ref="AG7:AG15" si="2">AF7*30</f>
        <v>2610.2999999999997</v>
      </c>
      <c r="AH7" s="200">
        <f>AF7*100/AG5</f>
        <v>70</v>
      </c>
      <c r="AI7" s="323"/>
      <c r="AJ7" s="323"/>
    </row>
    <row r="8" spans="2:36" ht="15.95" customHeight="1" x14ac:dyDescent="0.25">
      <c r="B8" s="251"/>
      <c r="C8" s="125" t="s">
        <v>102</v>
      </c>
      <c r="D8" s="126">
        <f>D10-D9</f>
        <v>746.66666666666674</v>
      </c>
      <c r="E8" s="305"/>
      <c r="F8" s="115"/>
      <c r="G8" s="116"/>
      <c r="H8" s="117"/>
      <c r="I8" s="117"/>
      <c r="J8" s="117"/>
      <c r="K8" s="117"/>
      <c r="L8" s="117"/>
      <c r="M8" s="245"/>
      <c r="N8" s="251"/>
      <c r="O8" s="385"/>
      <c r="P8" s="386"/>
      <c r="Q8" s="198" t="s">
        <v>0</v>
      </c>
      <c r="R8" s="199">
        <f>(Q5*R9)/20</f>
        <v>63.75</v>
      </c>
      <c r="S8" s="199">
        <f t="shared" si="0"/>
        <v>1912.5</v>
      </c>
      <c r="T8" s="200">
        <f>R8*100/S5</f>
        <v>25.5</v>
      </c>
      <c r="U8" s="251"/>
      <c r="V8" s="385"/>
      <c r="W8" s="386"/>
      <c r="X8" s="198" t="s">
        <v>0</v>
      </c>
      <c r="Y8" s="199">
        <f>(X5*Y9)/20</f>
        <v>58.5</v>
      </c>
      <c r="Z8" s="199">
        <f t="shared" si="1"/>
        <v>1755</v>
      </c>
      <c r="AA8" s="200">
        <f>Y8*100/Z5</f>
        <v>23.4</v>
      </c>
      <c r="AC8" s="385"/>
      <c r="AD8" s="386"/>
      <c r="AE8" s="198" t="s">
        <v>0</v>
      </c>
      <c r="AF8" s="199">
        <f>(AE5*AF9)/20</f>
        <v>37.29</v>
      </c>
      <c r="AG8" s="199">
        <f t="shared" si="2"/>
        <v>1118.7</v>
      </c>
      <c r="AH8" s="200">
        <f>AF8*100/AG5</f>
        <v>30</v>
      </c>
      <c r="AI8" s="324"/>
      <c r="AJ8" s="324"/>
    </row>
    <row r="9" spans="2:36" ht="15.95" customHeight="1" x14ac:dyDescent="0.25">
      <c r="B9" s="251"/>
      <c r="C9" s="125" t="s">
        <v>66</v>
      </c>
      <c r="D9" s="127">
        <f>D6*10</f>
        <v>320</v>
      </c>
      <c r="E9" s="305"/>
      <c r="F9" s="115">
        <v>2</v>
      </c>
      <c r="G9" s="116" t="s">
        <v>30</v>
      </c>
      <c r="H9" s="117" t="s">
        <v>90</v>
      </c>
      <c r="I9" s="117" t="s">
        <v>27</v>
      </c>
      <c r="J9" s="117" t="s">
        <v>39</v>
      </c>
      <c r="K9" s="119">
        <v>42777</v>
      </c>
      <c r="L9" s="119">
        <f>K9+7</f>
        <v>42784</v>
      </c>
      <c r="M9" s="245">
        <f>Prix!D99</f>
        <v>1.6061188811188813</v>
      </c>
      <c r="N9" s="251"/>
      <c r="O9" s="385"/>
      <c r="P9" s="386"/>
      <c r="Q9" s="201" t="s">
        <v>86</v>
      </c>
      <c r="R9" s="202">
        <f>S5*T9/100</f>
        <v>212.5</v>
      </c>
      <c r="S9" s="202">
        <f t="shared" si="0"/>
        <v>6375</v>
      </c>
      <c r="T9" s="235">
        <f>100-T10-T11-T12-T13-T14-T15</f>
        <v>85</v>
      </c>
      <c r="U9" s="251"/>
      <c r="V9" s="385"/>
      <c r="W9" s="386"/>
      <c r="X9" s="201" t="s">
        <v>86</v>
      </c>
      <c r="Y9" s="202">
        <f>Z5*AA9/100</f>
        <v>195</v>
      </c>
      <c r="Z9" s="202">
        <f t="shared" si="1"/>
        <v>5850</v>
      </c>
      <c r="AA9" s="235">
        <f>100-AA10-AA11-AA12-AA13-AA14-AA15</f>
        <v>78</v>
      </c>
      <c r="AC9" s="385"/>
      <c r="AD9" s="386"/>
      <c r="AE9" s="201" t="s">
        <v>86</v>
      </c>
      <c r="AF9" s="202">
        <f>AG5*AH9/100</f>
        <v>124.3</v>
      </c>
      <c r="AG9" s="202">
        <f t="shared" si="2"/>
        <v>3729</v>
      </c>
      <c r="AH9" s="235">
        <f>100-AH10-AH11-AH12-AH13-AH14-AH15</f>
        <v>100</v>
      </c>
      <c r="AI9" s="324"/>
      <c r="AJ9" s="324"/>
    </row>
    <row r="10" spans="2:36" ht="15.95" customHeight="1" x14ac:dyDescent="0.25">
      <c r="B10" s="251"/>
      <c r="C10" s="125" t="s">
        <v>103</v>
      </c>
      <c r="D10" s="126">
        <f>(200*D6)/D5</f>
        <v>1066.6666666666667</v>
      </c>
      <c r="E10" s="304"/>
      <c r="F10" s="115"/>
      <c r="G10" s="116"/>
      <c r="H10" s="117"/>
      <c r="I10" s="117"/>
      <c r="J10" s="117"/>
      <c r="K10" s="117"/>
      <c r="L10" s="117"/>
      <c r="M10" s="245"/>
      <c r="N10" s="251"/>
      <c r="O10" s="385" t="s">
        <v>112</v>
      </c>
      <c r="P10" s="386"/>
      <c r="Q10" s="198" t="s">
        <v>42</v>
      </c>
      <c r="R10" s="199">
        <f>S5*T10/100</f>
        <v>37.5</v>
      </c>
      <c r="S10" s="199">
        <f t="shared" si="0"/>
        <v>1125</v>
      </c>
      <c r="T10" s="197">
        <v>15</v>
      </c>
      <c r="U10" s="251"/>
      <c r="V10" s="385" t="s">
        <v>112</v>
      </c>
      <c r="W10" s="386"/>
      <c r="X10" s="198" t="s">
        <v>42</v>
      </c>
      <c r="Y10" s="199">
        <f>Z5*AA10/100</f>
        <v>37.5</v>
      </c>
      <c r="Z10" s="199">
        <f t="shared" si="1"/>
        <v>1125</v>
      </c>
      <c r="AA10" s="197">
        <v>15</v>
      </c>
      <c r="AC10" s="385" t="s">
        <v>112</v>
      </c>
      <c r="AD10" s="386"/>
      <c r="AE10" s="198"/>
      <c r="AF10" s="199">
        <f>AG5*AH10/100</f>
        <v>0</v>
      </c>
      <c r="AG10" s="199">
        <f t="shared" si="2"/>
        <v>0</v>
      </c>
      <c r="AH10" s="197"/>
      <c r="AI10" s="322"/>
      <c r="AJ10" s="322"/>
    </row>
    <row r="11" spans="2:36" ht="15.95" customHeight="1" x14ac:dyDescent="0.25">
      <c r="B11" s="251"/>
      <c r="C11" s="206"/>
      <c r="D11" s="207"/>
      <c r="E11" s="303"/>
      <c r="F11" s="115"/>
      <c r="G11" s="116"/>
      <c r="H11" s="117"/>
      <c r="I11" s="117"/>
      <c r="J11" s="117"/>
      <c r="K11" s="117"/>
      <c r="L11" s="117"/>
      <c r="M11" s="245"/>
      <c r="N11" s="251"/>
      <c r="O11" s="385"/>
      <c r="P11" s="386"/>
      <c r="Q11" s="198"/>
      <c r="R11" s="199">
        <f>S5*T11/100</f>
        <v>0</v>
      </c>
      <c r="S11" s="199">
        <f t="shared" si="0"/>
        <v>0</v>
      </c>
      <c r="T11" s="197"/>
      <c r="U11" s="251"/>
      <c r="V11" s="385"/>
      <c r="W11" s="386"/>
      <c r="X11" s="198"/>
      <c r="Y11" s="199">
        <f>Z5*AA11/100</f>
        <v>0</v>
      </c>
      <c r="Z11" s="199">
        <f t="shared" si="1"/>
        <v>0</v>
      </c>
      <c r="AA11" s="197"/>
      <c r="AC11" s="385"/>
      <c r="AD11" s="386"/>
      <c r="AE11" s="198"/>
      <c r="AF11" s="199">
        <f>AG5*AH11/100</f>
        <v>0</v>
      </c>
      <c r="AG11" s="199">
        <f t="shared" si="2"/>
        <v>0</v>
      </c>
      <c r="AH11" s="197"/>
      <c r="AI11" s="322"/>
      <c r="AJ11" s="322"/>
    </row>
    <row r="12" spans="2:36" ht="15.95" customHeight="1" x14ac:dyDescent="0.25">
      <c r="B12" s="251"/>
      <c r="C12" s="106" t="s">
        <v>104</v>
      </c>
      <c r="D12" s="107">
        <v>250</v>
      </c>
      <c r="E12" s="304"/>
      <c r="F12" s="115"/>
      <c r="G12" s="116"/>
      <c r="H12" s="117"/>
      <c r="I12" s="117"/>
      <c r="J12" s="117"/>
      <c r="K12" s="117"/>
      <c r="L12" s="117"/>
      <c r="M12" s="245"/>
      <c r="N12" s="251"/>
      <c r="O12" s="385"/>
      <c r="P12" s="386"/>
      <c r="Q12" s="198"/>
      <c r="R12" s="199">
        <f>S5*T12/100</f>
        <v>0</v>
      </c>
      <c r="S12" s="199">
        <f t="shared" si="0"/>
        <v>0</v>
      </c>
      <c r="T12" s="197"/>
      <c r="U12" s="251"/>
      <c r="V12" s="385"/>
      <c r="W12" s="386"/>
      <c r="X12" s="198"/>
      <c r="Y12" s="199">
        <f>Z5*AA12/100</f>
        <v>0</v>
      </c>
      <c r="Z12" s="199">
        <f t="shared" si="1"/>
        <v>0</v>
      </c>
      <c r="AA12" s="197"/>
      <c r="AC12" s="385"/>
      <c r="AD12" s="386"/>
      <c r="AE12" s="198"/>
      <c r="AF12" s="199">
        <f>AG5*AH12/100</f>
        <v>0</v>
      </c>
      <c r="AG12" s="199">
        <f t="shared" si="2"/>
        <v>0</v>
      </c>
      <c r="AH12" s="197"/>
      <c r="AI12" s="323"/>
      <c r="AJ12" s="323"/>
    </row>
    <row r="13" spans="2:36" ht="15.95" customHeight="1" x14ac:dyDescent="0.25">
      <c r="B13" s="251"/>
      <c r="C13" s="113" t="s">
        <v>105</v>
      </c>
      <c r="D13" s="114">
        <v>6</v>
      </c>
      <c r="E13" s="304"/>
      <c r="F13" s="115"/>
      <c r="G13" s="116"/>
      <c r="H13" s="117"/>
      <c r="I13" s="117"/>
      <c r="J13" s="117"/>
      <c r="K13" s="117"/>
      <c r="L13" s="117"/>
      <c r="M13" s="245"/>
      <c r="N13" s="251"/>
      <c r="O13" s="385" t="s">
        <v>113</v>
      </c>
      <c r="P13" s="386"/>
      <c r="Q13" s="198"/>
      <c r="R13" s="199">
        <f>S5*T13/100</f>
        <v>0</v>
      </c>
      <c r="S13" s="199">
        <f t="shared" si="0"/>
        <v>0</v>
      </c>
      <c r="T13" s="197"/>
      <c r="U13" s="251"/>
      <c r="V13" s="385" t="s">
        <v>113</v>
      </c>
      <c r="W13" s="386"/>
      <c r="X13" s="198" t="s">
        <v>72</v>
      </c>
      <c r="Y13" s="199">
        <f>Z5*AA13/100</f>
        <v>17.5</v>
      </c>
      <c r="Z13" s="199">
        <f t="shared" si="1"/>
        <v>525</v>
      </c>
      <c r="AA13" s="197">
        <v>7</v>
      </c>
      <c r="AC13" s="385" t="s">
        <v>113</v>
      </c>
      <c r="AD13" s="386"/>
      <c r="AE13" s="198"/>
      <c r="AF13" s="199">
        <f>AG5*AH13/100</f>
        <v>0</v>
      </c>
      <c r="AG13" s="199">
        <f t="shared" si="2"/>
        <v>0</v>
      </c>
      <c r="AH13" s="197"/>
      <c r="AI13" s="310"/>
      <c r="AJ13" s="310"/>
    </row>
    <row r="14" spans="2:36" ht="15.95" customHeight="1" x14ac:dyDescent="0.25">
      <c r="B14" s="251"/>
      <c r="C14" s="123" t="s">
        <v>87</v>
      </c>
      <c r="D14" s="124"/>
      <c r="E14" s="304"/>
      <c r="F14" s="115"/>
      <c r="G14" s="116"/>
      <c r="H14" s="117"/>
      <c r="I14" s="117"/>
      <c r="J14" s="117"/>
      <c r="K14" s="117"/>
      <c r="L14" s="117"/>
      <c r="M14" s="245"/>
      <c r="N14" s="251"/>
      <c r="O14" s="385"/>
      <c r="P14" s="386"/>
      <c r="Q14" s="198"/>
      <c r="R14" s="199">
        <f>S5*T14/100</f>
        <v>0</v>
      </c>
      <c r="S14" s="199">
        <f t="shared" si="0"/>
        <v>0</v>
      </c>
      <c r="T14" s="197"/>
      <c r="U14" s="251"/>
      <c r="V14" s="385"/>
      <c r="W14" s="386"/>
      <c r="X14" s="198"/>
      <c r="Y14" s="199">
        <f>Z5*AA14/100</f>
        <v>0</v>
      </c>
      <c r="Z14" s="199">
        <f t="shared" si="1"/>
        <v>0</v>
      </c>
      <c r="AA14" s="197"/>
      <c r="AC14" s="385"/>
      <c r="AD14" s="386"/>
      <c r="AE14" s="198"/>
      <c r="AF14" s="199">
        <f>AG5*AH14/100</f>
        <v>0</v>
      </c>
      <c r="AG14" s="199">
        <f t="shared" si="2"/>
        <v>0</v>
      </c>
      <c r="AH14" s="197"/>
      <c r="AI14" s="310"/>
      <c r="AJ14" s="310"/>
    </row>
    <row r="15" spans="2:36" ht="15.95" customHeight="1" x14ac:dyDescent="0.25">
      <c r="B15" s="251"/>
      <c r="C15" s="125" t="s">
        <v>102</v>
      </c>
      <c r="D15" s="127">
        <f>D12-D16</f>
        <v>175</v>
      </c>
      <c r="E15" s="304"/>
      <c r="F15" s="115"/>
      <c r="G15" s="116"/>
      <c r="H15" s="117"/>
      <c r="I15" s="117"/>
      <c r="J15" s="117"/>
      <c r="K15" s="117"/>
      <c r="L15" s="117"/>
      <c r="M15" s="245"/>
      <c r="N15" s="251"/>
      <c r="O15" s="385"/>
      <c r="P15" s="386"/>
      <c r="Q15" s="198"/>
      <c r="R15" s="199">
        <f>S5*T15/100</f>
        <v>0</v>
      </c>
      <c r="S15" s="199">
        <f t="shared" si="0"/>
        <v>0</v>
      </c>
      <c r="T15" s="197"/>
      <c r="U15" s="251"/>
      <c r="V15" s="385"/>
      <c r="W15" s="386"/>
      <c r="X15" s="198"/>
      <c r="Y15" s="199">
        <f>Z5*AA15/100</f>
        <v>0</v>
      </c>
      <c r="Z15" s="199">
        <f t="shared" si="1"/>
        <v>0</v>
      </c>
      <c r="AA15" s="197"/>
      <c r="AC15" s="385"/>
      <c r="AD15" s="386"/>
      <c r="AE15" s="198"/>
      <c r="AF15" s="199">
        <f>AG5*AH15/100</f>
        <v>0</v>
      </c>
      <c r="AG15" s="199">
        <f t="shared" si="2"/>
        <v>0</v>
      </c>
      <c r="AH15" s="197"/>
      <c r="AI15" s="322"/>
      <c r="AJ15" s="322"/>
    </row>
    <row r="16" spans="2:36" ht="15.95" customHeight="1" thickBot="1" x14ac:dyDescent="0.3">
      <c r="B16" s="251"/>
      <c r="C16" s="125" t="s">
        <v>66</v>
      </c>
      <c r="D16" s="127">
        <f>(D13*D12)/20</f>
        <v>75</v>
      </c>
      <c r="E16" s="303"/>
      <c r="F16" s="115"/>
      <c r="G16" s="116"/>
      <c r="H16" s="117"/>
      <c r="I16" s="117"/>
      <c r="J16" s="117"/>
      <c r="K16" s="117"/>
      <c r="L16" s="117"/>
      <c r="M16" s="245"/>
      <c r="N16" s="251"/>
      <c r="O16" s="369" t="s">
        <v>114</v>
      </c>
      <c r="P16" s="370"/>
      <c r="Q16" s="370" t="s">
        <v>107</v>
      </c>
      <c r="R16" s="371"/>
      <c r="S16" s="371"/>
      <c r="T16" s="372"/>
      <c r="U16" s="251"/>
      <c r="V16" s="369" t="s">
        <v>114</v>
      </c>
      <c r="W16" s="370"/>
      <c r="X16" s="370" t="s">
        <v>107</v>
      </c>
      <c r="Y16" s="371"/>
      <c r="Z16" s="371"/>
      <c r="AA16" s="372"/>
      <c r="AC16" s="369" t="s">
        <v>114</v>
      </c>
      <c r="AD16" s="370"/>
      <c r="AE16" s="370" t="s">
        <v>146</v>
      </c>
      <c r="AF16" s="371"/>
      <c r="AG16" s="371"/>
      <c r="AH16" s="372"/>
      <c r="AI16" s="325"/>
      <c r="AJ16" s="325"/>
    </row>
    <row r="17" spans="2:36" ht="15.95" customHeight="1" thickBot="1" x14ac:dyDescent="0.3">
      <c r="B17" s="251"/>
      <c r="C17" s="206"/>
      <c r="D17" s="207"/>
      <c r="E17" s="304"/>
      <c r="F17" s="115"/>
      <c r="G17" s="116"/>
      <c r="H17" s="117"/>
      <c r="I17" s="117"/>
      <c r="J17" s="117"/>
      <c r="K17" s="117"/>
      <c r="L17" s="117"/>
      <c r="M17" s="245"/>
      <c r="N17" s="251"/>
      <c r="O17" s="198"/>
      <c r="P17" s="198"/>
      <c r="Q17" s="302"/>
      <c r="R17" s="302"/>
      <c r="S17" s="302"/>
      <c r="T17" s="317"/>
      <c r="U17" s="251"/>
      <c r="V17" s="251"/>
      <c r="W17" s="251"/>
      <c r="X17" s="251"/>
      <c r="Y17" s="251"/>
      <c r="Z17" s="251"/>
      <c r="AA17" s="251"/>
      <c r="AC17" s="309"/>
      <c r="AD17" s="323"/>
      <c r="AE17" s="323"/>
      <c r="AF17" s="323"/>
      <c r="AG17" s="323"/>
      <c r="AH17" s="323"/>
      <c r="AI17" s="323"/>
      <c r="AJ17" s="323"/>
    </row>
    <row r="18" spans="2:36" ht="15.95" customHeight="1" x14ac:dyDescent="0.25">
      <c r="B18" s="251"/>
      <c r="C18" s="106" t="s">
        <v>106</v>
      </c>
      <c r="D18" s="107">
        <v>743.5</v>
      </c>
      <c r="E18" s="304"/>
      <c r="F18" s="115"/>
      <c r="G18" s="116"/>
      <c r="H18" s="117"/>
      <c r="I18" s="117"/>
      <c r="J18" s="117"/>
      <c r="K18" s="117"/>
      <c r="L18" s="117"/>
      <c r="M18" s="245"/>
      <c r="N18" s="251"/>
      <c r="O18" s="379" t="s">
        <v>93</v>
      </c>
      <c r="P18" s="380"/>
      <c r="Q18" s="380"/>
      <c r="R18" s="380"/>
      <c r="S18" s="380"/>
      <c r="T18" s="381"/>
      <c r="U18" s="251"/>
      <c r="V18" s="379" t="s">
        <v>93</v>
      </c>
      <c r="W18" s="380"/>
      <c r="X18" s="380"/>
      <c r="Y18" s="380"/>
      <c r="Z18" s="380"/>
      <c r="AA18" s="381"/>
      <c r="AC18" s="309"/>
      <c r="AD18" s="326"/>
      <c r="AE18" s="326"/>
      <c r="AF18" s="326"/>
      <c r="AG18" s="326"/>
      <c r="AH18" s="326"/>
      <c r="AI18" s="326"/>
      <c r="AJ18" s="326"/>
    </row>
    <row r="19" spans="2:36" ht="15.95" customHeight="1" x14ac:dyDescent="0.3">
      <c r="B19" s="251"/>
      <c r="C19" s="203" t="s">
        <v>115</v>
      </c>
      <c r="D19" s="114"/>
      <c r="E19" s="304"/>
      <c r="F19" s="115"/>
      <c r="G19" s="116"/>
      <c r="H19" s="117"/>
      <c r="I19" s="117"/>
      <c r="J19" s="117"/>
      <c r="K19" s="117"/>
      <c r="L19" s="117"/>
      <c r="M19" s="245"/>
      <c r="N19" s="251"/>
      <c r="O19" s="382"/>
      <c r="P19" s="383"/>
      <c r="Q19" s="383"/>
      <c r="R19" s="383"/>
      <c r="S19" s="383"/>
      <c r="T19" s="384"/>
      <c r="U19" s="251"/>
      <c r="V19" s="382"/>
      <c r="W19" s="383"/>
      <c r="X19" s="383"/>
      <c r="Y19" s="383"/>
      <c r="Z19" s="383"/>
      <c r="AA19" s="384"/>
      <c r="AC19" s="331"/>
      <c r="AD19" s="322"/>
      <c r="AE19" s="322"/>
      <c r="AF19" s="322"/>
      <c r="AG19" s="327"/>
      <c r="AH19" s="327"/>
      <c r="AI19" s="327"/>
      <c r="AJ19" s="327"/>
    </row>
    <row r="20" spans="2:36" ht="15.95" customHeight="1" x14ac:dyDescent="0.3">
      <c r="B20" s="251"/>
      <c r="C20" s="123" t="s">
        <v>87</v>
      </c>
      <c r="D20" s="124"/>
      <c r="E20" s="251"/>
      <c r="F20" s="115"/>
      <c r="G20" s="116"/>
      <c r="H20" s="117"/>
      <c r="I20" s="117"/>
      <c r="J20" s="117"/>
      <c r="K20" s="117"/>
      <c r="L20" s="117"/>
      <c r="M20" s="245"/>
      <c r="N20" s="251"/>
      <c r="O20" s="385" t="s">
        <v>30</v>
      </c>
      <c r="P20" s="386"/>
      <c r="Q20" s="111">
        <f>Recettes!F7</f>
        <v>6</v>
      </c>
      <c r="R20" s="195" t="s">
        <v>110</v>
      </c>
      <c r="S20" s="111">
        <f>Recettes!C7</f>
        <v>250</v>
      </c>
      <c r="T20" s="112" t="s">
        <v>99</v>
      </c>
      <c r="U20" s="251"/>
      <c r="V20" s="385" t="s">
        <v>68</v>
      </c>
      <c r="W20" s="386"/>
      <c r="X20" s="111">
        <f>Recettes!F7</f>
        <v>6</v>
      </c>
      <c r="Y20" s="195" t="s">
        <v>110</v>
      </c>
      <c r="Z20" s="111">
        <f>Recettes!C7</f>
        <v>250</v>
      </c>
      <c r="AA20" s="112" t="s">
        <v>99</v>
      </c>
      <c r="AC20" s="331"/>
      <c r="AD20" s="304"/>
      <c r="AE20" s="304"/>
      <c r="AF20" s="304"/>
      <c r="AG20" s="328"/>
      <c r="AH20" s="328"/>
      <c r="AI20" s="328"/>
      <c r="AJ20" s="328"/>
    </row>
    <row r="21" spans="2:36" ht="15.95" customHeight="1" x14ac:dyDescent="0.25">
      <c r="B21" s="251"/>
      <c r="C21" s="125" t="s">
        <v>66</v>
      </c>
      <c r="D21" s="126">
        <f>D18*0.429</f>
        <v>318.9615</v>
      </c>
      <c r="E21" s="251"/>
      <c r="F21" s="115"/>
      <c r="G21" s="116"/>
      <c r="H21" s="117"/>
      <c r="I21" s="117"/>
      <c r="J21" s="117"/>
      <c r="K21" s="117"/>
      <c r="L21" s="117"/>
      <c r="M21" s="245"/>
      <c r="N21" s="251"/>
      <c r="O21" s="120"/>
      <c r="P21" s="196"/>
      <c r="Q21" s="121" t="s">
        <v>70</v>
      </c>
      <c r="R21" s="121" t="s">
        <v>71</v>
      </c>
      <c r="S21" s="121" t="s">
        <v>20</v>
      </c>
      <c r="T21" s="122" t="s">
        <v>101</v>
      </c>
      <c r="U21" s="251"/>
      <c r="V21" s="120"/>
      <c r="W21" s="196"/>
      <c r="X21" s="121" t="s">
        <v>70</v>
      </c>
      <c r="Y21" s="121" t="s">
        <v>71</v>
      </c>
      <c r="Z21" s="121" t="s">
        <v>20</v>
      </c>
      <c r="AA21" s="122" t="s">
        <v>101</v>
      </c>
      <c r="AC21" s="309"/>
      <c r="AD21" s="323"/>
      <c r="AE21" s="323"/>
      <c r="AF21" s="323"/>
      <c r="AG21" s="323"/>
      <c r="AH21" s="323"/>
      <c r="AI21" s="323"/>
      <c r="AJ21" s="323"/>
    </row>
    <row r="22" spans="2:36" ht="15.95" customHeight="1" x14ac:dyDescent="0.25">
      <c r="B22" s="251"/>
      <c r="C22" s="125" t="s">
        <v>103</v>
      </c>
      <c r="D22" s="126">
        <f>D18+D21</f>
        <v>1062.4614999999999</v>
      </c>
      <c r="E22" s="251"/>
      <c r="F22" s="115"/>
      <c r="G22" s="116"/>
      <c r="H22" s="117"/>
      <c r="I22" s="117"/>
      <c r="J22" s="117"/>
      <c r="K22" s="117"/>
      <c r="L22" s="117"/>
      <c r="M22" s="245"/>
      <c r="N22" s="251"/>
      <c r="O22" s="385" t="s">
        <v>111</v>
      </c>
      <c r="P22" s="386"/>
      <c r="Q22" s="198" t="s">
        <v>69</v>
      </c>
      <c r="R22" s="199">
        <f>R24-R23</f>
        <v>127.75</v>
      </c>
      <c r="S22" s="199">
        <f t="shared" ref="S22:S30" si="3">R22*30</f>
        <v>3832.5</v>
      </c>
      <c r="T22" s="200">
        <f>R22*100/S20</f>
        <v>51.1</v>
      </c>
      <c r="U22" s="251"/>
      <c r="V22" s="385" t="s">
        <v>111</v>
      </c>
      <c r="W22" s="386"/>
      <c r="X22" s="198" t="s">
        <v>69</v>
      </c>
      <c r="Y22" s="199">
        <f>Y24-Y23</f>
        <v>148.45249999999999</v>
      </c>
      <c r="Z22" s="199">
        <f t="shared" ref="Z22:Z30" si="4">Y22*30</f>
        <v>4453.5749999999998</v>
      </c>
      <c r="AA22" s="200">
        <f>Y22*100/Z20</f>
        <v>59.380999999999993</v>
      </c>
      <c r="AC22" s="309"/>
      <c r="AD22" s="310"/>
      <c r="AE22" s="310"/>
      <c r="AF22" s="310"/>
      <c r="AG22" s="310"/>
      <c r="AH22" s="310"/>
      <c r="AI22" s="310"/>
      <c r="AJ22" s="310"/>
    </row>
    <row r="23" spans="2:36" ht="15.95" customHeight="1" x14ac:dyDescent="0.25">
      <c r="B23" s="251"/>
      <c r="C23" s="206"/>
      <c r="D23" s="207"/>
      <c r="E23" s="251"/>
      <c r="F23" s="115"/>
      <c r="G23" s="116"/>
      <c r="H23" s="117"/>
      <c r="I23" s="117"/>
      <c r="J23" s="117"/>
      <c r="K23" s="117"/>
      <c r="L23" s="117"/>
      <c r="M23" s="245"/>
      <c r="N23" s="251"/>
      <c r="O23" s="385"/>
      <c r="P23" s="386"/>
      <c r="Q23" s="198" t="s">
        <v>0</v>
      </c>
      <c r="R23" s="199">
        <f>(Q20*R24)/20</f>
        <v>54.75</v>
      </c>
      <c r="S23" s="199">
        <f t="shared" si="3"/>
        <v>1642.5</v>
      </c>
      <c r="T23" s="200">
        <f>R23*100/S20</f>
        <v>21.9</v>
      </c>
      <c r="U23" s="251"/>
      <c r="V23" s="385"/>
      <c r="W23" s="386"/>
      <c r="X23" s="198" t="s">
        <v>0</v>
      </c>
      <c r="Y23" s="199">
        <f>(X20*Y24)/20</f>
        <v>63.622499999999988</v>
      </c>
      <c r="Z23" s="199">
        <f t="shared" si="4"/>
        <v>1908.6749999999997</v>
      </c>
      <c r="AA23" s="200">
        <f>Y23*100/Z20</f>
        <v>25.448999999999998</v>
      </c>
      <c r="AC23" s="311"/>
      <c r="AD23" s="312"/>
      <c r="AE23" s="312"/>
      <c r="AF23" s="312"/>
      <c r="AG23" s="312"/>
      <c r="AH23" s="312"/>
      <c r="AI23" s="312"/>
      <c r="AJ23" s="312"/>
    </row>
    <row r="24" spans="2:36" ht="15.95" customHeight="1" x14ac:dyDescent="0.25">
      <c r="B24" s="251"/>
      <c r="C24" s="203" t="s">
        <v>116</v>
      </c>
      <c r="D24" s="114"/>
      <c r="E24" s="251"/>
      <c r="F24" s="115"/>
      <c r="G24" s="116"/>
      <c r="H24" s="117"/>
      <c r="I24" s="117"/>
      <c r="J24" s="117"/>
      <c r="K24" s="117"/>
      <c r="L24" s="117"/>
      <c r="M24" s="245"/>
      <c r="N24" s="251"/>
      <c r="O24" s="385"/>
      <c r="P24" s="386"/>
      <c r="Q24" s="201" t="s">
        <v>86</v>
      </c>
      <c r="R24" s="202">
        <f>S20*T24/100</f>
        <v>182.5</v>
      </c>
      <c r="S24" s="202">
        <f t="shared" si="3"/>
        <v>5475</v>
      </c>
      <c r="T24" s="235">
        <f>100-T25-T26-T27-T28-T29-T30</f>
        <v>73</v>
      </c>
      <c r="U24" s="251"/>
      <c r="V24" s="385"/>
      <c r="W24" s="386"/>
      <c r="X24" s="201" t="s">
        <v>86</v>
      </c>
      <c r="Y24" s="202">
        <f>Z20*AA24/100</f>
        <v>212.07499999999999</v>
      </c>
      <c r="Z24" s="202">
        <f t="shared" si="4"/>
        <v>6362.25</v>
      </c>
      <c r="AA24" s="235">
        <f>100-AA25-AA26-AA27-AA28-AA29-AA30</f>
        <v>84.83</v>
      </c>
      <c r="AC24" s="332"/>
      <c r="AD24" s="329"/>
      <c r="AE24" s="329"/>
      <c r="AF24" s="329"/>
      <c r="AG24" s="329"/>
      <c r="AH24" s="329"/>
      <c r="AI24" s="329"/>
      <c r="AJ24" s="329"/>
    </row>
    <row r="25" spans="2:36" ht="15.95" customHeight="1" x14ac:dyDescent="0.3">
      <c r="B25" s="251"/>
      <c r="C25" s="123" t="s">
        <v>87</v>
      </c>
      <c r="D25" s="124"/>
      <c r="E25" s="251"/>
      <c r="F25" s="115"/>
      <c r="G25" s="116"/>
      <c r="H25" s="117"/>
      <c r="I25" s="117"/>
      <c r="J25" s="117"/>
      <c r="K25" s="117"/>
      <c r="L25" s="117"/>
      <c r="M25" s="245"/>
      <c r="N25" s="251"/>
      <c r="O25" s="385" t="s">
        <v>112</v>
      </c>
      <c r="P25" s="386"/>
      <c r="Q25" s="198" t="s">
        <v>73</v>
      </c>
      <c r="R25" s="199">
        <f>S20*T25/100</f>
        <v>20</v>
      </c>
      <c r="S25" s="199">
        <f t="shared" si="3"/>
        <v>600</v>
      </c>
      <c r="T25" s="197">
        <v>8</v>
      </c>
      <c r="U25" s="251"/>
      <c r="V25" s="385" t="s">
        <v>112</v>
      </c>
      <c r="W25" s="386"/>
      <c r="X25" s="198" t="s">
        <v>42</v>
      </c>
      <c r="Y25" s="199">
        <f>Z20*AA25/100</f>
        <v>37.5</v>
      </c>
      <c r="Z25" s="199">
        <f t="shared" si="4"/>
        <v>1125</v>
      </c>
      <c r="AA25" s="197">
        <v>15</v>
      </c>
      <c r="AC25" s="333"/>
      <c r="AD25" s="304"/>
      <c r="AE25" s="304"/>
      <c r="AF25" s="304"/>
      <c r="AG25" s="328"/>
      <c r="AH25" s="328"/>
      <c r="AI25" s="328"/>
      <c r="AJ25" s="328"/>
    </row>
    <row r="26" spans="2:36" ht="15.95" customHeight="1" x14ac:dyDescent="0.25">
      <c r="B26" s="251"/>
      <c r="C26" s="125" t="s">
        <v>66</v>
      </c>
      <c r="D26" s="126">
        <f>D18*0.176</f>
        <v>130.85599999999999</v>
      </c>
      <c r="E26" s="251"/>
      <c r="F26" s="115"/>
      <c r="G26" s="116"/>
      <c r="H26" s="117"/>
      <c r="I26" s="117"/>
      <c r="J26" s="117"/>
      <c r="K26" s="117"/>
      <c r="L26" s="117"/>
      <c r="M26" s="245"/>
      <c r="N26" s="251"/>
      <c r="O26" s="385"/>
      <c r="P26" s="386"/>
      <c r="Q26" s="198" t="s">
        <v>74</v>
      </c>
      <c r="R26" s="199">
        <f>S20*T26/100</f>
        <v>37.5</v>
      </c>
      <c r="S26" s="199">
        <f t="shared" si="3"/>
        <v>1125</v>
      </c>
      <c r="T26" s="197">
        <v>15</v>
      </c>
      <c r="U26" s="251"/>
      <c r="V26" s="385"/>
      <c r="W26" s="386"/>
      <c r="X26" s="198"/>
      <c r="Y26" s="199">
        <f>Z20*AA26/100</f>
        <v>0</v>
      </c>
      <c r="Z26" s="199">
        <f t="shared" si="4"/>
        <v>0</v>
      </c>
      <c r="AA26" s="197"/>
      <c r="AC26" s="309"/>
      <c r="AD26" s="323"/>
      <c r="AE26" s="323"/>
      <c r="AF26" s="323"/>
      <c r="AG26" s="323"/>
      <c r="AH26" s="323"/>
      <c r="AI26" s="323"/>
      <c r="AJ26" s="323"/>
    </row>
    <row r="27" spans="2:36" ht="15.95" customHeight="1" x14ac:dyDescent="0.25">
      <c r="B27" s="251"/>
      <c r="C27" s="125" t="s">
        <v>103</v>
      </c>
      <c r="D27" s="126">
        <f>D18+D26</f>
        <v>874.35599999999999</v>
      </c>
      <c r="E27" s="251"/>
      <c r="F27" s="115"/>
      <c r="G27" s="116"/>
      <c r="H27" s="117"/>
      <c r="I27" s="117"/>
      <c r="J27" s="117"/>
      <c r="K27" s="117"/>
      <c r="L27" s="117"/>
      <c r="M27" s="245"/>
      <c r="N27" s="251"/>
      <c r="O27" s="385"/>
      <c r="P27" s="386"/>
      <c r="Q27" s="198"/>
      <c r="R27" s="199">
        <f>S20*T27/100</f>
        <v>0</v>
      </c>
      <c r="S27" s="199">
        <f t="shared" si="3"/>
        <v>0</v>
      </c>
      <c r="T27" s="197"/>
      <c r="U27" s="251"/>
      <c r="V27" s="385"/>
      <c r="W27" s="386"/>
      <c r="X27" s="198"/>
      <c r="Y27" s="199">
        <f>Z20*AA27/100</f>
        <v>0</v>
      </c>
      <c r="Z27" s="199">
        <f t="shared" si="4"/>
        <v>0</v>
      </c>
      <c r="AA27" s="197"/>
      <c r="AC27" s="309"/>
      <c r="AD27" s="310"/>
      <c r="AE27" s="310"/>
      <c r="AF27" s="310"/>
      <c r="AG27" s="310"/>
      <c r="AH27" s="310"/>
      <c r="AI27" s="310"/>
      <c r="AJ27" s="310"/>
    </row>
    <row r="28" spans="2:36" ht="15.95" customHeight="1" x14ac:dyDescent="0.25">
      <c r="B28" s="251"/>
      <c r="C28" s="206"/>
      <c r="D28" s="207"/>
      <c r="E28" s="251"/>
      <c r="F28" s="115"/>
      <c r="G28" s="116"/>
      <c r="H28" s="117"/>
      <c r="I28" s="117"/>
      <c r="J28" s="117"/>
      <c r="K28" s="117"/>
      <c r="L28" s="117"/>
      <c r="M28" s="245"/>
      <c r="N28" s="251"/>
      <c r="O28" s="385" t="s">
        <v>113</v>
      </c>
      <c r="P28" s="386"/>
      <c r="Q28" s="198" t="s">
        <v>108</v>
      </c>
      <c r="R28" s="199">
        <f>S20*T28/100</f>
        <v>10</v>
      </c>
      <c r="S28" s="199">
        <f t="shared" si="3"/>
        <v>300</v>
      </c>
      <c r="T28" s="197">
        <v>4</v>
      </c>
      <c r="U28" s="251"/>
      <c r="V28" s="385" t="s">
        <v>113</v>
      </c>
      <c r="W28" s="386"/>
      <c r="X28" s="198" t="s">
        <v>38</v>
      </c>
      <c r="Y28" s="199">
        <f>Z20*AA28/100</f>
        <v>0.42499999999999999</v>
      </c>
      <c r="Z28" s="199">
        <f t="shared" si="4"/>
        <v>12.75</v>
      </c>
      <c r="AA28" s="197">
        <v>0.17</v>
      </c>
      <c r="AC28" s="334"/>
      <c r="AD28" s="330"/>
      <c r="AE28" s="330"/>
      <c r="AF28" s="330"/>
      <c r="AG28" s="330"/>
      <c r="AH28" s="330"/>
      <c r="AI28" s="330"/>
      <c r="AJ28" s="330"/>
    </row>
    <row r="29" spans="2:36" ht="15.95" customHeight="1" x14ac:dyDescent="0.25">
      <c r="B29" s="251"/>
      <c r="C29" s="203" t="s">
        <v>117</v>
      </c>
      <c r="D29" s="114"/>
      <c r="E29" s="251"/>
      <c r="F29" s="115"/>
      <c r="G29" s="116"/>
      <c r="H29" s="117"/>
      <c r="I29" s="117"/>
      <c r="J29" s="117"/>
      <c r="K29" s="117"/>
      <c r="L29" s="117"/>
      <c r="M29" s="245"/>
      <c r="N29" s="251"/>
      <c r="O29" s="385"/>
      <c r="P29" s="386"/>
      <c r="Q29" s="198"/>
      <c r="R29" s="199">
        <f>S20*T29/100</f>
        <v>0</v>
      </c>
      <c r="S29" s="199">
        <f t="shared" si="3"/>
        <v>0</v>
      </c>
      <c r="T29" s="197"/>
      <c r="U29" s="251"/>
      <c r="V29" s="385"/>
      <c r="W29" s="386"/>
      <c r="X29" s="198"/>
      <c r="Y29" s="199">
        <f>Z20*AA29/100</f>
        <v>0</v>
      </c>
      <c r="Z29" s="199">
        <f t="shared" si="4"/>
        <v>0</v>
      </c>
      <c r="AA29" s="197"/>
      <c r="AC29" s="332"/>
      <c r="AD29" s="329"/>
      <c r="AE29" s="329"/>
      <c r="AF29" s="329"/>
      <c r="AG29" s="329"/>
      <c r="AH29" s="329"/>
      <c r="AI29" s="329"/>
      <c r="AJ29" s="329"/>
    </row>
    <row r="30" spans="2:36" ht="15.95" customHeight="1" x14ac:dyDescent="0.3">
      <c r="B30" s="251"/>
      <c r="C30" s="123" t="s">
        <v>87</v>
      </c>
      <c r="D30" s="124"/>
      <c r="E30" s="251"/>
      <c r="F30" s="115"/>
      <c r="G30" s="116"/>
      <c r="H30" s="117"/>
      <c r="I30" s="117"/>
      <c r="J30" s="117"/>
      <c r="K30" s="117"/>
      <c r="L30" s="117"/>
      <c r="M30" s="245"/>
      <c r="N30" s="251"/>
      <c r="O30" s="385"/>
      <c r="P30" s="386"/>
      <c r="Q30" s="198"/>
      <c r="R30" s="199">
        <f>S20*T30/100</f>
        <v>0</v>
      </c>
      <c r="S30" s="199">
        <f t="shared" si="3"/>
        <v>0</v>
      </c>
      <c r="T30" s="197"/>
      <c r="U30" s="251"/>
      <c r="V30" s="385"/>
      <c r="W30" s="386"/>
      <c r="X30" s="198"/>
      <c r="Y30" s="199">
        <f>Z20*AA30/100</f>
        <v>0</v>
      </c>
      <c r="Z30" s="199">
        <f t="shared" si="4"/>
        <v>0</v>
      </c>
      <c r="AA30" s="197"/>
      <c r="AC30" s="331"/>
      <c r="AD30" s="304"/>
      <c r="AE30" s="304"/>
      <c r="AF30" s="304"/>
      <c r="AG30" s="327"/>
      <c r="AH30" s="328"/>
      <c r="AI30" s="327"/>
      <c r="AJ30" s="327"/>
    </row>
    <row r="31" spans="2:36" ht="15.95" customHeight="1" thickBot="1" x14ac:dyDescent="0.3">
      <c r="B31" s="251"/>
      <c r="C31" s="125" t="s">
        <v>66</v>
      </c>
      <c r="D31" s="126">
        <f>D18*0.818</f>
        <v>608.18299999999999</v>
      </c>
      <c r="E31" s="251"/>
      <c r="F31" s="115"/>
      <c r="G31" s="116"/>
      <c r="H31" s="117"/>
      <c r="I31" s="117"/>
      <c r="J31" s="117"/>
      <c r="K31" s="117"/>
      <c r="L31" s="117"/>
      <c r="M31" s="245"/>
      <c r="N31" s="251"/>
      <c r="O31" s="369" t="s">
        <v>114</v>
      </c>
      <c r="P31" s="370"/>
      <c r="Q31" s="370" t="s">
        <v>109</v>
      </c>
      <c r="R31" s="371"/>
      <c r="S31" s="371"/>
      <c r="T31" s="372"/>
      <c r="U31" s="251"/>
      <c r="V31" s="369" t="s">
        <v>114</v>
      </c>
      <c r="W31" s="370"/>
      <c r="X31" s="370" t="s">
        <v>107</v>
      </c>
      <c r="Y31" s="371"/>
      <c r="Z31" s="371"/>
      <c r="AA31" s="372"/>
      <c r="AC31" s="309"/>
      <c r="AD31" s="323"/>
      <c r="AE31" s="323"/>
      <c r="AF31" s="323"/>
      <c r="AG31" s="323"/>
      <c r="AH31" s="323"/>
      <c r="AI31" s="323"/>
      <c r="AJ31" s="323"/>
    </row>
    <row r="32" spans="2:36" ht="19.5" thickBot="1" x14ac:dyDescent="0.3">
      <c r="B32" s="251"/>
      <c r="C32" s="125" t="s">
        <v>103</v>
      </c>
      <c r="D32" s="126">
        <f>D18+D31</f>
        <v>1351.683</v>
      </c>
      <c r="E32" s="251"/>
      <c r="F32" s="115"/>
      <c r="G32" s="116"/>
      <c r="H32" s="117"/>
      <c r="I32" s="117"/>
      <c r="J32" s="117"/>
      <c r="K32" s="117"/>
      <c r="L32" s="117"/>
      <c r="M32" s="245"/>
      <c r="N32" s="251"/>
      <c r="O32" s="251"/>
      <c r="P32" s="251"/>
      <c r="Q32" s="251"/>
      <c r="R32" s="251"/>
      <c r="S32" s="251"/>
      <c r="T32" s="251"/>
      <c r="U32" s="251"/>
      <c r="V32" s="251"/>
      <c r="W32" s="251"/>
      <c r="X32" s="251"/>
      <c r="Y32" s="251"/>
      <c r="Z32" s="251"/>
      <c r="AA32" s="251"/>
      <c r="AC32" s="309"/>
      <c r="AD32" s="310"/>
      <c r="AE32" s="310"/>
      <c r="AF32" s="310"/>
      <c r="AG32" s="310"/>
      <c r="AH32" s="310"/>
      <c r="AI32" s="310"/>
      <c r="AJ32" s="310"/>
    </row>
    <row r="33" spans="2:36" ht="18.75" x14ac:dyDescent="0.25">
      <c r="B33" s="251"/>
      <c r="C33" s="206"/>
      <c r="D33" s="207"/>
      <c r="E33" s="251"/>
      <c r="F33" s="115"/>
      <c r="G33" s="116"/>
      <c r="H33" s="117"/>
      <c r="I33" s="117"/>
      <c r="J33" s="117"/>
      <c r="K33" s="117"/>
      <c r="L33" s="117"/>
      <c r="M33" s="245"/>
      <c r="N33" s="251"/>
      <c r="O33" s="379" t="s">
        <v>93</v>
      </c>
      <c r="P33" s="380"/>
      <c r="Q33" s="380"/>
      <c r="R33" s="380"/>
      <c r="S33" s="380"/>
      <c r="T33" s="381"/>
      <c r="U33" s="251"/>
      <c r="V33" s="379" t="s">
        <v>93</v>
      </c>
      <c r="W33" s="380"/>
      <c r="X33" s="380"/>
      <c r="Y33" s="380"/>
      <c r="Z33" s="380"/>
      <c r="AA33" s="381"/>
      <c r="AC33" s="311"/>
      <c r="AD33" s="312"/>
      <c r="AE33" s="312"/>
      <c r="AF33" s="312"/>
      <c r="AG33" s="312"/>
      <c r="AH33" s="312"/>
      <c r="AI33" s="312"/>
      <c r="AJ33" s="312"/>
    </row>
    <row r="34" spans="2:36" ht="18.75" x14ac:dyDescent="0.25">
      <c r="B34" s="251"/>
      <c r="C34" s="203" t="s">
        <v>118</v>
      </c>
      <c r="D34" s="114"/>
      <c r="E34" s="251"/>
      <c r="F34" s="115"/>
      <c r="G34" s="116"/>
      <c r="H34" s="117"/>
      <c r="I34" s="117"/>
      <c r="J34" s="117"/>
      <c r="K34" s="117"/>
      <c r="L34" s="117"/>
      <c r="M34" s="245"/>
      <c r="N34" s="251"/>
      <c r="O34" s="382"/>
      <c r="P34" s="383"/>
      <c r="Q34" s="383"/>
      <c r="R34" s="383"/>
      <c r="S34" s="383"/>
      <c r="T34" s="384"/>
      <c r="U34" s="251"/>
      <c r="V34" s="382"/>
      <c r="W34" s="383"/>
      <c r="X34" s="383"/>
      <c r="Y34" s="383"/>
      <c r="Z34" s="383"/>
      <c r="AA34" s="384"/>
      <c r="AC34" s="332"/>
      <c r="AD34" s="329"/>
      <c r="AE34" s="329"/>
      <c r="AF34" s="329"/>
      <c r="AG34" s="329"/>
      <c r="AH34" s="329"/>
      <c r="AI34" s="329"/>
      <c r="AJ34" s="329"/>
    </row>
    <row r="35" spans="2:36" ht="18.75" x14ac:dyDescent="0.3">
      <c r="B35" s="251"/>
      <c r="C35" s="123" t="s">
        <v>87</v>
      </c>
      <c r="D35" s="124"/>
      <c r="E35" s="251"/>
      <c r="F35" s="115"/>
      <c r="G35" s="116"/>
      <c r="H35" s="117"/>
      <c r="I35" s="117"/>
      <c r="J35" s="117"/>
      <c r="K35" s="117"/>
      <c r="L35" s="117"/>
      <c r="M35" s="245"/>
      <c r="N35" s="251"/>
      <c r="O35" s="385" t="s">
        <v>35</v>
      </c>
      <c r="P35" s="386"/>
      <c r="Q35" s="111">
        <f>Recettes!F7</f>
        <v>6</v>
      </c>
      <c r="R35" s="195" t="s">
        <v>110</v>
      </c>
      <c r="S35" s="111">
        <f>Recettes!C7</f>
        <v>250</v>
      </c>
      <c r="T35" s="112" t="s">
        <v>99</v>
      </c>
      <c r="U35" s="251"/>
      <c r="V35" s="385" t="s">
        <v>40</v>
      </c>
      <c r="W35" s="386"/>
      <c r="X35" s="111">
        <f>Recettes!F7</f>
        <v>6</v>
      </c>
      <c r="Y35" s="195" t="s">
        <v>110</v>
      </c>
      <c r="Z35" s="111">
        <f>Recettes!C7</f>
        <v>250</v>
      </c>
      <c r="AA35" s="112" t="s">
        <v>99</v>
      </c>
      <c r="AC35" s="331"/>
      <c r="AD35" s="304"/>
      <c r="AE35" s="304"/>
      <c r="AF35" s="304"/>
      <c r="AG35" s="327"/>
      <c r="AH35" s="327"/>
      <c r="AI35" s="327"/>
      <c r="AJ35" s="327"/>
    </row>
    <row r="36" spans="2:36" ht="18.75" x14ac:dyDescent="0.25">
      <c r="B36" s="251"/>
      <c r="C36" s="125" t="s">
        <v>66</v>
      </c>
      <c r="D36" s="126">
        <f>D18*1.5</f>
        <v>1115.25</v>
      </c>
      <c r="E36" s="251"/>
      <c r="F36" s="115"/>
      <c r="G36" s="116"/>
      <c r="H36" s="117"/>
      <c r="I36" s="117"/>
      <c r="J36" s="117"/>
      <c r="K36" s="117"/>
      <c r="L36" s="117"/>
      <c r="M36" s="245"/>
      <c r="N36" s="251"/>
      <c r="O36" s="120"/>
      <c r="P36" s="196"/>
      <c r="Q36" s="121" t="s">
        <v>70</v>
      </c>
      <c r="R36" s="121" t="s">
        <v>71</v>
      </c>
      <c r="S36" s="121" t="s">
        <v>20</v>
      </c>
      <c r="T36" s="122" t="s">
        <v>101</v>
      </c>
      <c r="U36" s="251"/>
      <c r="V36" s="120"/>
      <c r="W36" s="196"/>
      <c r="X36" s="121" t="s">
        <v>70</v>
      </c>
      <c r="Y36" s="121" t="s">
        <v>71</v>
      </c>
      <c r="Z36" s="121" t="s">
        <v>20</v>
      </c>
      <c r="AA36" s="122" t="s">
        <v>101</v>
      </c>
      <c r="AC36" s="309"/>
      <c r="AD36" s="323"/>
      <c r="AE36" s="323"/>
      <c r="AF36" s="323"/>
      <c r="AG36" s="323"/>
      <c r="AH36" s="323"/>
      <c r="AI36" s="323"/>
      <c r="AJ36" s="323"/>
    </row>
    <row r="37" spans="2:36" ht="18.75" x14ac:dyDescent="0.25">
      <c r="B37" s="251"/>
      <c r="C37" s="125" t="s">
        <v>103</v>
      </c>
      <c r="D37" s="126">
        <f>D18+D36</f>
        <v>1858.75</v>
      </c>
      <c r="E37" s="251"/>
      <c r="F37" s="115"/>
      <c r="G37" s="116"/>
      <c r="H37" s="117"/>
      <c r="I37" s="117"/>
      <c r="J37" s="117"/>
      <c r="K37" s="117"/>
      <c r="L37" s="117"/>
      <c r="M37" s="245"/>
      <c r="N37" s="251"/>
      <c r="O37" s="385" t="s">
        <v>111</v>
      </c>
      <c r="P37" s="386"/>
      <c r="Q37" s="198" t="s">
        <v>69</v>
      </c>
      <c r="R37" s="199">
        <f>R39-R38</f>
        <v>160.70249999999999</v>
      </c>
      <c r="S37" s="199">
        <f t="shared" ref="S37:S45" si="5">R37*30</f>
        <v>4821.0749999999998</v>
      </c>
      <c r="T37" s="200">
        <f>R37*100/S35</f>
        <v>64.280999999999992</v>
      </c>
      <c r="U37" s="251"/>
      <c r="V37" s="385" t="s">
        <v>111</v>
      </c>
      <c r="W37" s="386"/>
      <c r="X37" s="198" t="s">
        <v>69</v>
      </c>
      <c r="Y37" s="199">
        <f>Y39-Y38</f>
        <v>140.52500000000001</v>
      </c>
      <c r="Z37" s="199">
        <f t="shared" ref="Z37:Z45" si="6">Y37*30</f>
        <v>4215.75</v>
      </c>
      <c r="AA37" s="200">
        <f>Y37*100/Z35</f>
        <v>56.21</v>
      </c>
      <c r="AC37" s="309"/>
      <c r="AD37" s="310"/>
      <c r="AE37" s="310"/>
      <c r="AF37" s="310"/>
      <c r="AG37" s="310"/>
      <c r="AH37" s="310"/>
      <c r="AI37" s="310"/>
      <c r="AJ37" s="310"/>
    </row>
    <row r="38" spans="2:36" ht="18.75" x14ac:dyDescent="0.25">
      <c r="B38" s="251"/>
      <c r="C38" s="206"/>
      <c r="D38" s="207"/>
      <c r="E38" s="251"/>
      <c r="F38" s="115"/>
      <c r="G38" s="116"/>
      <c r="H38" s="117"/>
      <c r="I38" s="117"/>
      <c r="J38" s="117"/>
      <c r="K38" s="117"/>
      <c r="L38" s="117"/>
      <c r="M38" s="245"/>
      <c r="N38" s="251"/>
      <c r="O38" s="385"/>
      <c r="P38" s="386"/>
      <c r="Q38" s="198" t="s">
        <v>0</v>
      </c>
      <c r="R38" s="199">
        <f>(Q35*R39)/20</f>
        <v>68.872499999999988</v>
      </c>
      <c r="S38" s="199">
        <f t="shared" si="5"/>
        <v>2066.1749999999997</v>
      </c>
      <c r="T38" s="200">
        <f>R38*100/S35</f>
        <v>27.548999999999996</v>
      </c>
      <c r="U38" s="251"/>
      <c r="V38" s="385"/>
      <c r="W38" s="386"/>
      <c r="X38" s="198" t="s">
        <v>0</v>
      </c>
      <c r="Y38" s="199">
        <f>(X35*Y39)/20</f>
        <v>60.225000000000001</v>
      </c>
      <c r="Z38" s="199">
        <f t="shared" si="6"/>
        <v>1806.75</v>
      </c>
      <c r="AA38" s="200">
        <f>Y38*100/Z35</f>
        <v>24.09</v>
      </c>
      <c r="AC38" s="311"/>
      <c r="AD38" s="312"/>
      <c r="AE38" s="312"/>
      <c r="AF38" s="312"/>
      <c r="AG38" s="312"/>
      <c r="AH38" s="312"/>
      <c r="AI38" s="312"/>
      <c r="AJ38" s="312"/>
    </row>
    <row r="39" spans="2:36" ht="18.75" x14ac:dyDescent="0.25">
      <c r="B39" s="251"/>
      <c r="C39" s="203" t="s">
        <v>119</v>
      </c>
      <c r="D39" s="114"/>
      <c r="E39" s="251"/>
      <c r="F39" s="115"/>
      <c r="G39" s="116"/>
      <c r="H39" s="117"/>
      <c r="I39" s="117"/>
      <c r="J39" s="117"/>
      <c r="K39" s="117"/>
      <c r="L39" s="117"/>
      <c r="M39" s="245"/>
      <c r="N39" s="251"/>
      <c r="O39" s="385"/>
      <c r="P39" s="386"/>
      <c r="Q39" s="201" t="s">
        <v>86</v>
      </c>
      <c r="R39" s="202">
        <f>S35*T39/100</f>
        <v>229.57499999999999</v>
      </c>
      <c r="S39" s="202">
        <f t="shared" si="5"/>
        <v>6887.25</v>
      </c>
      <c r="T39" s="235">
        <f>100-T40-T41-T42-T43-T44-T45</f>
        <v>91.83</v>
      </c>
      <c r="U39" s="251"/>
      <c r="V39" s="385"/>
      <c r="W39" s="386"/>
      <c r="X39" s="201" t="s">
        <v>86</v>
      </c>
      <c r="Y39" s="202">
        <f>Z35*AA39/100</f>
        <v>200.75</v>
      </c>
      <c r="Z39" s="202">
        <f t="shared" si="6"/>
        <v>6022.5</v>
      </c>
      <c r="AA39" s="235">
        <f>100-AA40-AA41-AA42-AA43-AA44-AA45</f>
        <v>80.3</v>
      </c>
      <c r="AC39" s="332"/>
      <c r="AD39" s="329"/>
      <c r="AE39" s="329"/>
      <c r="AF39" s="329"/>
      <c r="AG39" s="329"/>
      <c r="AH39" s="329"/>
      <c r="AI39" s="329"/>
      <c r="AJ39" s="329"/>
    </row>
    <row r="40" spans="2:36" ht="18.75" x14ac:dyDescent="0.3">
      <c r="B40" s="251"/>
      <c r="C40" s="123" t="s">
        <v>87</v>
      </c>
      <c r="D40" s="124"/>
      <c r="E40" s="251"/>
      <c r="F40" s="115"/>
      <c r="G40" s="116"/>
      <c r="H40" s="117"/>
      <c r="I40" s="117"/>
      <c r="J40" s="117"/>
      <c r="K40" s="117"/>
      <c r="L40" s="117"/>
      <c r="M40" s="245"/>
      <c r="N40" s="251"/>
      <c r="O40" s="385" t="s">
        <v>112</v>
      </c>
      <c r="P40" s="386"/>
      <c r="Q40" s="198" t="s">
        <v>75</v>
      </c>
      <c r="R40" s="199">
        <f>S35*T40/100</f>
        <v>20</v>
      </c>
      <c r="S40" s="199">
        <f t="shared" si="5"/>
        <v>600</v>
      </c>
      <c r="T40" s="197">
        <v>8</v>
      </c>
      <c r="U40" s="251"/>
      <c r="V40" s="385" t="s">
        <v>112</v>
      </c>
      <c r="W40" s="386"/>
      <c r="X40" s="198" t="s">
        <v>76</v>
      </c>
      <c r="Y40" s="199">
        <f>Z35*AA40/100</f>
        <v>32.5</v>
      </c>
      <c r="Z40" s="199">
        <f t="shared" si="6"/>
        <v>975</v>
      </c>
      <c r="AA40" s="197">
        <v>13</v>
      </c>
      <c r="AC40" s="331"/>
      <c r="AD40" s="304"/>
      <c r="AE40" s="304"/>
      <c r="AF40" s="304"/>
      <c r="AG40" s="327"/>
      <c r="AH40" s="327"/>
      <c r="AI40" s="327"/>
      <c r="AJ40" s="327"/>
    </row>
    <row r="41" spans="2:36" ht="18.75" x14ac:dyDescent="0.25">
      <c r="B41" s="251"/>
      <c r="C41" s="125" t="s">
        <v>66</v>
      </c>
      <c r="D41" s="126">
        <f>D18*4</f>
        <v>2974</v>
      </c>
      <c r="E41" s="251"/>
      <c r="F41" s="115"/>
      <c r="G41" s="116"/>
      <c r="H41" s="117"/>
      <c r="I41" s="117"/>
      <c r="J41" s="117"/>
      <c r="K41" s="117"/>
      <c r="L41" s="117"/>
      <c r="M41" s="245"/>
      <c r="N41" s="251"/>
      <c r="O41" s="385"/>
      <c r="P41" s="386"/>
      <c r="Q41" s="198"/>
      <c r="R41" s="199">
        <f>S35*T41/100</f>
        <v>0</v>
      </c>
      <c r="S41" s="199">
        <f t="shared" si="5"/>
        <v>0</v>
      </c>
      <c r="T41" s="197"/>
      <c r="U41" s="251"/>
      <c r="V41" s="385"/>
      <c r="W41" s="386"/>
      <c r="X41" s="198" t="s">
        <v>77</v>
      </c>
      <c r="Y41" s="199">
        <f>Z35*AA41/100</f>
        <v>12.5</v>
      </c>
      <c r="Z41" s="199">
        <f t="shared" si="6"/>
        <v>375</v>
      </c>
      <c r="AA41" s="197">
        <v>5</v>
      </c>
      <c r="AC41" s="309"/>
      <c r="AD41" s="323"/>
      <c r="AE41" s="323"/>
      <c r="AF41" s="323"/>
      <c r="AG41" s="323"/>
      <c r="AH41" s="323"/>
      <c r="AI41" s="323"/>
      <c r="AJ41" s="323"/>
    </row>
    <row r="42" spans="2:36" ht="18.75" x14ac:dyDescent="0.25">
      <c r="B42" s="251"/>
      <c r="C42" s="125" t="s">
        <v>103</v>
      </c>
      <c r="D42" s="126">
        <f>D18+D41</f>
        <v>3717.5</v>
      </c>
      <c r="E42" s="251"/>
      <c r="F42" s="115"/>
      <c r="G42" s="116"/>
      <c r="H42" s="117"/>
      <c r="I42" s="117"/>
      <c r="J42" s="117"/>
      <c r="K42" s="117"/>
      <c r="L42" s="117"/>
      <c r="M42" s="245"/>
      <c r="N42" s="251"/>
      <c r="O42" s="385"/>
      <c r="P42" s="386"/>
      <c r="Q42" s="198"/>
      <c r="R42" s="199">
        <f>S35*T42/100</f>
        <v>0</v>
      </c>
      <c r="S42" s="199">
        <f t="shared" si="5"/>
        <v>0</v>
      </c>
      <c r="T42" s="197"/>
      <c r="U42" s="251"/>
      <c r="V42" s="385"/>
      <c r="W42" s="386"/>
      <c r="X42" s="198" t="s">
        <v>74</v>
      </c>
      <c r="Y42" s="199">
        <f>Z35*AA42/100</f>
        <v>4.25</v>
      </c>
      <c r="Z42" s="199">
        <f t="shared" si="6"/>
        <v>127.5</v>
      </c>
      <c r="AA42" s="197">
        <v>1.7</v>
      </c>
      <c r="AC42" s="309"/>
      <c r="AD42" s="310"/>
      <c r="AE42" s="310"/>
      <c r="AF42" s="310"/>
      <c r="AG42" s="310"/>
      <c r="AH42" s="310"/>
      <c r="AI42" s="310"/>
      <c r="AJ42" s="310"/>
    </row>
    <row r="43" spans="2:36" ht="19.5" thickBot="1" x14ac:dyDescent="0.3">
      <c r="B43" s="251"/>
      <c r="C43" s="208"/>
      <c r="D43" s="209"/>
      <c r="E43" s="251"/>
      <c r="F43" s="115"/>
      <c r="G43" s="116"/>
      <c r="H43" s="117"/>
      <c r="I43" s="117"/>
      <c r="J43" s="117"/>
      <c r="K43" s="117"/>
      <c r="L43" s="117"/>
      <c r="M43" s="245"/>
      <c r="N43" s="251"/>
      <c r="O43" s="385" t="s">
        <v>113</v>
      </c>
      <c r="P43" s="386"/>
      <c r="Q43" s="198" t="s">
        <v>36</v>
      </c>
      <c r="R43" s="199">
        <f>S35*T43/100</f>
        <v>0.42499999999999999</v>
      </c>
      <c r="S43" s="199">
        <f t="shared" si="5"/>
        <v>12.75</v>
      </c>
      <c r="T43" s="197">
        <v>0.17</v>
      </c>
      <c r="U43" s="251"/>
      <c r="V43" s="385" t="s">
        <v>113</v>
      </c>
      <c r="W43" s="386"/>
      <c r="X43" s="198"/>
      <c r="Y43" s="199">
        <f>Z35*AA43/100</f>
        <v>0</v>
      </c>
      <c r="Z43" s="199">
        <f t="shared" si="6"/>
        <v>0</v>
      </c>
      <c r="AA43" s="197"/>
      <c r="AC43" s="311"/>
      <c r="AD43" s="312"/>
      <c r="AE43" s="312"/>
      <c r="AF43" s="312"/>
      <c r="AG43" s="312"/>
      <c r="AH43" s="312"/>
      <c r="AI43" s="312"/>
      <c r="AJ43" s="312"/>
    </row>
    <row r="44" spans="2:36" ht="18.75" x14ac:dyDescent="0.25">
      <c r="B44" s="251"/>
      <c r="C44" s="251"/>
      <c r="D44" s="251"/>
      <c r="E44" s="251"/>
      <c r="F44" s="115"/>
      <c r="G44" s="116"/>
      <c r="H44" s="117"/>
      <c r="I44" s="117"/>
      <c r="J44" s="117"/>
      <c r="K44" s="117"/>
      <c r="L44" s="117"/>
      <c r="M44" s="245"/>
      <c r="N44" s="251"/>
      <c r="O44" s="385"/>
      <c r="P44" s="386"/>
      <c r="Q44" s="198"/>
      <c r="R44" s="199">
        <f>S35*T44/100</f>
        <v>0</v>
      </c>
      <c r="S44" s="199">
        <f t="shared" si="5"/>
        <v>0</v>
      </c>
      <c r="T44" s="197"/>
      <c r="U44" s="251"/>
      <c r="V44" s="385"/>
      <c r="W44" s="386"/>
      <c r="X44" s="198"/>
      <c r="Y44" s="199">
        <f>Z35*AA44/100</f>
        <v>0</v>
      </c>
      <c r="Z44" s="199">
        <f t="shared" si="6"/>
        <v>0</v>
      </c>
      <c r="AA44" s="197"/>
      <c r="AC44" s="332"/>
      <c r="AD44" s="329"/>
      <c r="AE44" s="329"/>
      <c r="AF44" s="329"/>
      <c r="AG44" s="329"/>
      <c r="AH44" s="329"/>
      <c r="AI44" s="329"/>
      <c r="AJ44" s="329"/>
    </row>
    <row r="45" spans="2:36" ht="18.75" x14ac:dyDescent="0.3">
      <c r="B45" s="251"/>
      <c r="C45" s="251"/>
      <c r="D45" s="251"/>
      <c r="E45" s="251"/>
      <c r="F45" s="115"/>
      <c r="G45" s="116"/>
      <c r="H45" s="117"/>
      <c r="I45" s="117"/>
      <c r="J45" s="117"/>
      <c r="K45" s="117"/>
      <c r="L45" s="117"/>
      <c r="M45" s="245"/>
      <c r="N45" s="251"/>
      <c r="O45" s="385"/>
      <c r="P45" s="386"/>
      <c r="Q45" s="198"/>
      <c r="R45" s="199">
        <f>S35*T45/100</f>
        <v>0</v>
      </c>
      <c r="S45" s="199">
        <f t="shared" si="5"/>
        <v>0</v>
      </c>
      <c r="T45" s="197"/>
      <c r="U45" s="251"/>
      <c r="V45" s="385"/>
      <c r="W45" s="386"/>
      <c r="X45" s="198"/>
      <c r="Y45" s="199">
        <f>Z35*AA45/100</f>
        <v>0</v>
      </c>
      <c r="Z45" s="199">
        <f t="shared" si="6"/>
        <v>0</v>
      </c>
      <c r="AA45" s="197"/>
      <c r="AC45" s="331"/>
      <c r="AD45" s="304"/>
      <c r="AE45" s="304"/>
      <c r="AF45" s="304"/>
      <c r="AG45" s="327"/>
      <c r="AH45" s="327"/>
      <c r="AI45" s="327"/>
      <c r="AJ45" s="327"/>
    </row>
    <row r="46" spans="2:36" ht="19.5" thickBot="1" x14ac:dyDescent="0.3">
      <c r="B46" s="251"/>
      <c r="C46" s="251"/>
      <c r="D46" s="251"/>
      <c r="E46" s="251"/>
      <c r="F46" s="128"/>
      <c r="G46" s="129" t="s">
        <v>145</v>
      </c>
      <c r="H46" s="130" t="s">
        <v>148</v>
      </c>
      <c r="I46" s="130" t="s">
        <v>27</v>
      </c>
      <c r="J46" s="130" t="s">
        <v>39</v>
      </c>
      <c r="K46" s="247">
        <v>42778</v>
      </c>
      <c r="L46" s="247">
        <v>42778</v>
      </c>
      <c r="M46" s="246">
        <f>Prix!H99</f>
        <v>0.54125874125874129</v>
      </c>
      <c r="N46" s="251"/>
      <c r="O46" s="369" t="s">
        <v>114</v>
      </c>
      <c r="P46" s="370"/>
      <c r="Q46" s="370" t="s">
        <v>120</v>
      </c>
      <c r="R46" s="371"/>
      <c r="S46" s="371"/>
      <c r="T46" s="372"/>
      <c r="U46" s="251"/>
      <c r="V46" s="369" t="s">
        <v>114</v>
      </c>
      <c r="W46" s="370"/>
      <c r="X46" s="370" t="s">
        <v>120</v>
      </c>
      <c r="Y46" s="371"/>
      <c r="Z46" s="371"/>
      <c r="AA46" s="372"/>
      <c r="AC46" s="309"/>
      <c r="AD46" s="323"/>
      <c r="AE46" s="323"/>
      <c r="AF46" s="323"/>
      <c r="AG46" s="323"/>
      <c r="AH46" s="323"/>
      <c r="AI46" s="323"/>
      <c r="AJ46" s="323"/>
    </row>
    <row r="47" spans="2:36" s="251" customFormat="1" ht="18.75" x14ac:dyDescent="0.25">
      <c r="F47" s="306"/>
      <c r="G47" s="307"/>
      <c r="H47" s="308"/>
      <c r="I47" s="308"/>
      <c r="J47" s="308"/>
      <c r="K47" s="308"/>
      <c r="L47" s="308"/>
      <c r="M47" s="308"/>
      <c r="AC47" s="309"/>
      <c r="AD47" s="310"/>
      <c r="AE47" s="310"/>
      <c r="AF47" s="310"/>
      <c r="AG47" s="310"/>
      <c r="AH47" s="310"/>
      <c r="AI47" s="310"/>
      <c r="AJ47" s="310"/>
    </row>
    <row r="48" spans="2:36" s="251" customFormat="1" ht="19.5" thickBot="1" x14ac:dyDescent="0.3">
      <c r="F48" s="306"/>
      <c r="G48" s="307"/>
      <c r="H48" s="308"/>
      <c r="I48" s="308"/>
      <c r="J48" s="308"/>
      <c r="K48" s="308"/>
      <c r="L48" s="308"/>
      <c r="M48" s="308"/>
      <c r="AC48" s="311"/>
      <c r="AD48" s="312"/>
      <c r="AE48" s="312"/>
      <c r="AF48" s="312"/>
      <c r="AG48" s="312"/>
      <c r="AH48" s="312"/>
      <c r="AI48" s="312"/>
      <c r="AJ48" s="312"/>
    </row>
    <row r="49" spans="2:36" ht="18.75" x14ac:dyDescent="0.25">
      <c r="B49" s="393" t="s">
        <v>122</v>
      </c>
      <c r="C49" s="394"/>
      <c r="D49" s="394"/>
      <c r="E49" s="394"/>
      <c r="F49" s="394"/>
      <c r="G49" s="394"/>
      <c r="H49" s="394"/>
      <c r="I49" s="394"/>
      <c r="J49" s="394"/>
      <c r="K49" s="394"/>
      <c r="L49" s="394"/>
      <c r="M49" s="394"/>
      <c r="N49" s="394"/>
      <c r="O49" s="394"/>
      <c r="P49" s="394"/>
      <c r="Q49" s="394"/>
      <c r="R49" s="394"/>
      <c r="S49" s="394"/>
      <c r="T49" s="394"/>
      <c r="U49" s="394"/>
      <c r="V49" s="394"/>
      <c r="W49" s="394"/>
      <c r="X49" s="394"/>
      <c r="Y49" s="394"/>
      <c r="Z49" s="394"/>
      <c r="AA49" s="395"/>
      <c r="AC49" s="332"/>
      <c r="AD49" s="329"/>
      <c r="AE49" s="329"/>
      <c r="AF49" s="329"/>
      <c r="AG49" s="329"/>
      <c r="AH49" s="329"/>
      <c r="AI49" s="329"/>
      <c r="AJ49" s="329"/>
    </row>
    <row r="50" spans="2:36" ht="16.5" thickBot="1" x14ac:dyDescent="0.3">
      <c r="B50" s="396"/>
      <c r="C50" s="397"/>
      <c r="D50" s="397"/>
      <c r="E50" s="397"/>
      <c r="F50" s="397"/>
      <c r="G50" s="397"/>
      <c r="H50" s="397"/>
      <c r="I50" s="397"/>
      <c r="J50" s="397"/>
      <c r="K50" s="397"/>
      <c r="L50" s="397"/>
      <c r="M50" s="397"/>
      <c r="N50" s="397"/>
      <c r="O50" s="397"/>
      <c r="P50" s="397"/>
      <c r="Q50" s="397"/>
      <c r="R50" s="397"/>
      <c r="S50" s="397"/>
      <c r="T50" s="397"/>
      <c r="U50" s="397"/>
      <c r="V50" s="397"/>
      <c r="W50" s="397"/>
      <c r="X50" s="397"/>
      <c r="Y50" s="397"/>
      <c r="Z50" s="397"/>
      <c r="AA50" s="398"/>
      <c r="AC50" s="219"/>
      <c r="AD50" s="219"/>
      <c r="AE50" s="219"/>
      <c r="AF50" s="219"/>
      <c r="AG50" s="219"/>
      <c r="AH50" s="219"/>
      <c r="AI50" s="219"/>
      <c r="AJ50" s="219"/>
    </row>
    <row r="51" spans="2:36" s="251" customFormat="1" x14ac:dyDescent="0.25">
      <c r="F51" s="306"/>
      <c r="G51" s="307"/>
      <c r="H51" s="308"/>
      <c r="I51" s="308"/>
      <c r="J51" s="308"/>
      <c r="K51" s="308"/>
      <c r="L51" s="308"/>
      <c r="M51" s="308"/>
      <c r="AC51" s="219"/>
      <c r="AD51" s="219"/>
      <c r="AE51" s="219"/>
      <c r="AF51" s="219"/>
      <c r="AG51" s="219"/>
      <c r="AH51" s="219"/>
      <c r="AI51" s="219"/>
      <c r="AJ51" s="219"/>
    </row>
    <row r="52" spans="2:36" s="251" customFormat="1" ht="16.5" thickBot="1" x14ac:dyDescent="0.3"/>
    <row r="53" spans="2:36" ht="21" x14ac:dyDescent="0.25">
      <c r="B53" s="387" t="s">
        <v>122</v>
      </c>
      <c r="C53" s="388"/>
      <c r="D53" s="389"/>
      <c r="E53" s="251"/>
      <c r="F53" s="387" t="s">
        <v>140</v>
      </c>
      <c r="G53" s="388"/>
      <c r="H53" s="388"/>
      <c r="I53" s="388"/>
      <c r="J53" s="388"/>
      <c r="K53" s="388"/>
      <c r="L53" s="389"/>
      <c r="M53" s="313"/>
      <c r="N53" s="251"/>
      <c r="O53" s="387" t="s">
        <v>133</v>
      </c>
      <c r="P53" s="388"/>
      <c r="Q53" s="388"/>
      <c r="R53" s="388"/>
      <c r="S53" s="388"/>
      <c r="T53" s="389"/>
      <c r="U53" s="251"/>
      <c r="V53" s="387" t="s">
        <v>135</v>
      </c>
      <c r="W53" s="388"/>
      <c r="X53" s="388"/>
      <c r="Y53" s="388"/>
      <c r="Z53" s="388"/>
      <c r="AA53" s="389"/>
      <c r="AC53" s="387" t="s">
        <v>147</v>
      </c>
      <c r="AD53" s="388"/>
      <c r="AE53" s="388"/>
      <c r="AF53" s="388"/>
      <c r="AG53" s="388"/>
      <c r="AH53" s="389"/>
      <c r="AI53" s="251"/>
      <c r="AJ53" s="251"/>
    </row>
    <row r="54" spans="2:36" ht="21" x14ac:dyDescent="0.25">
      <c r="B54" s="390"/>
      <c r="C54" s="391"/>
      <c r="D54" s="392"/>
      <c r="E54" s="251"/>
      <c r="F54" s="390"/>
      <c r="G54" s="391"/>
      <c r="H54" s="391"/>
      <c r="I54" s="391"/>
      <c r="J54" s="391"/>
      <c r="K54" s="391"/>
      <c r="L54" s="392"/>
      <c r="M54" s="313"/>
      <c r="N54" s="251"/>
      <c r="O54" s="390"/>
      <c r="P54" s="391"/>
      <c r="Q54" s="391"/>
      <c r="R54" s="391"/>
      <c r="S54" s="391"/>
      <c r="T54" s="392"/>
      <c r="U54" s="251"/>
      <c r="V54" s="390"/>
      <c r="W54" s="391"/>
      <c r="X54" s="391"/>
      <c r="Y54" s="391"/>
      <c r="Z54" s="391"/>
      <c r="AA54" s="392"/>
      <c r="AC54" s="390"/>
      <c r="AD54" s="391"/>
      <c r="AE54" s="391"/>
      <c r="AF54" s="391"/>
      <c r="AG54" s="391"/>
      <c r="AH54" s="392"/>
      <c r="AI54" s="251"/>
      <c r="AJ54" s="251"/>
    </row>
    <row r="55" spans="2:36" x14ac:dyDescent="0.25">
      <c r="B55" s="234"/>
      <c r="C55" s="232" t="s">
        <v>123</v>
      </c>
      <c r="D55" s="233" t="s">
        <v>99</v>
      </c>
      <c r="E55" s="251"/>
      <c r="F55" s="373" t="s">
        <v>95</v>
      </c>
      <c r="G55" s="374" t="s">
        <v>87</v>
      </c>
      <c r="H55" s="399" t="s">
        <v>142</v>
      </c>
      <c r="I55" s="400" t="s">
        <v>143</v>
      </c>
      <c r="J55" s="400"/>
      <c r="K55" s="400"/>
      <c r="L55" s="401" t="s">
        <v>141</v>
      </c>
      <c r="M55" s="314"/>
      <c r="N55" s="219"/>
      <c r="O55" s="373" t="s">
        <v>122</v>
      </c>
      <c r="P55" s="374"/>
      <c r="Q55" s="224">
        <v>6</v>
      </c>
      <c r="R55" s="225" t="s">
        <v>110</v>
      </c>
      <c r="S55" s="224">
        <v>250</v>
      </c>
      <c r="T55" s="226" t="s">
        <v>99</v>
      </c>
      <c r="U55" s="251"/>
      <c r="V55" s="373" t="s">
        <v>122</v>
      </c>
      <c r="W55" s="374"/>
      <c r="X55" s="224">
        <v>6</v>
      </c>
      <c r="Y55" s="225" t="s">
        <v>110</v>
      </c>
      <c r="Z55" s="224">
        <v>10</v>
      </c>
      <c r="AA55" s="226" t="s">
        <v>99</v>
      </c>
      <c r="AC55" s="373" t="s">
        <v>122</v>
      </c>
      <c r="AD55" s="374"/>
      <c r="AE55" s="224">
        <v>6</v>
      </c>
      <c r="AF55" s="225" t="s">
        <v>110</v>
      </c>
      <c r="AG55" s="224">
        <v>124.3</v>
      </c>
      <c r="AH55" s="226" t="s">
        <v>99</v>
      </c>
      <c r="AI55" s="251"/>
      <c r="AJ55" s="251"/>
    </row>
    <row r="56" spans="2:36" x14ac:dyDescent="0.25">
      <c r="B56" s="221"/>
      <c r="C56" s="217" t="s">
        <v>124</v>
      </c>
      <c r="D56" s="126">
        <v>1000</v>
      </c>
      <c r="E56" s="251"/>
      <c r="F56" s="373"/>
      <c r="G56" s="374"/>
      <c r="H56" s="399"/>
      <c r="I56" s="244">
        <v>10</v>
      </c>
      <c r="J56" s="244">
        <v>30</v>
      </c>
      <c r="K56" s="244">
        <v>50</v>
      </c>
      <c r="L56" s="401"/>
      <c r="M56" s="314"/>
      <c r="N56" s="219"/>
      <c r="O56" s="227"/>
      <c r="P56" s="228"/>
      <c r="Q56" s="229" t="s">
        <v>70</v>
      </c>
      <c r="R56" s="229" t="s">
        <v>71</v>
      </c>
      <c r="S56" s="229" t="s">
        <v>20</v>
      </c>
      <c r="T56" s="230" t="s">
        <v>101</v>
      </c>
      <c r="U56" s="251"/>
      <c r="V56" s="227"/>
      <c r="W56" s="228"/>
      <c r="X56" s="229" t="s">
        <v>70</v>
      </c>
      <c r="Y56" s="229" t="s">
        <v>71</v>
      </c>
      <c r="Z56" s="229" t="s">
        <v>20</v>
      </c>
      <c r="AA56" s="230" t="s">
        <v>101</v>
      </c>
      <c r="AC56" s="227"/>
      <c r="AD56" s="228"/>
      <c r="AE56" s="229" t="s">
        <v>70</v>
      </c>
      <c r="AF56" s="229" t="s">
        <v>71</v>
      </c>
      <c r="AG56" s="229" t="s">
        <v>20</v>
      </c>
      <c r="AH56" s="230" t="s">
        <v>101</v>
      </c>
      <c r="AI56" s="251"/>
      <c r="AJ56" s="251"/>
    </row>
    <row r="57" spans="2:36" ht="15.95" customHeight="1" x14ac:dyDescent="0.25">
      <c r="B57" s="221"/>
      <c r="C57" s="218" t="s">
        <v>125</v>
      </c>
      <c r="D57" s="126">
        <f>D56-(R57+R72+R87+Y57+Y72+Y87+AF57)</f>
        <v>743.45</v>
      </c>
      <c r="E57" s="251"/>
      <c r="F57" s="240">
        <v>1</v>
      </c>
      <c r="G57" s="241" t="s">
        <v>42</v>
      </c>
      <c r="H57" s="117">
        <v>250</v>
      </c>
      <c r="I57" s="236"/>
      <c r="J57" s="237"/>
      <c r="K57" s="237"/>
      <c r="L57" s="238">
        <f>H57-((I57*I56)+(J57*J56)+(K57*K56))</f>
        <v>250</v>
      </c>
      <c r="M57" s="315"/>
      <c r="N57" s="316"/>
      <c r="O57" s="373" t="s">
        <v>111</v>
      </c>
      <c r="P57" s="374"/>
      <c r="Q57" s="198" t="s">
        <v>69</v>
      </c>
      <c r="R57" s="199">
        <f>R59-R58</f>
        <v>148.75</v>
      </c>
      <c r="S57" s="199">
        <f t="shared" ref="S57:S65" si="7">R57*30</f>
        <v>4462.5</v>
      </c>
      <c r="T57" s="200">
        <f>R57*100/S55</f>
        <v>59.5</v>
      </c>
      <c r="U57" s="251"/>
      <c r="V57" s="373" t="s">
        <v>111</v>
      </c>
      <c r="W57" s="374"/>
      <c r="X57" s="198" t="s">
        <v>69</v>
      </c>
      <c r="Y57" s="199">
        <f>Y59-Y58</f>
        <v>5.46</v>
      </c>
      <c r="Z57" s="199">
        <f t="shared" ref="Z57:Z65" si="8">Y57*30</f>
        <v>163.80000000000001</v>
      </c>
      <c r="AA57" s="200">
        <f>Y57*100/Z55</f>
        <v>54.6</v>
      </c>
      <c r="AC57" s="373" t="s">
        <v>111</v>
      </c>
      <c r="AD57" s="374"/>
      <c r="AE57" s="198" t="s">
        <v>69</v>
      </c>
      <c r="AF57" s="199">
        <f>AF59-AF58</f>
        <v>87.009999999999991</v>
      </c>
      <c r="AG57" s="199">
        <f t="shared" ref="AG57:AG65" si="9">AF57*30</f>
        <v>2610.2999999999997</v>
      </c>
      <c r="AH57" s="200">
        <f>AF57*100/AG55</f>
        <v>70</v>
      </c>
      <c r="AI57" s="251"/>
      <c r="AJ57" s="251"/>
    </row>
    <row r="58" spans="2:36" ht="18.95" customHeight="1" x14ac:dyDescent="0.25">
      <c r="B58" s="221"/>
      <c r="C58" s="219"/>
      <c r="D58" s="207"/>
      <c r="E58" s="251"/>
      <c r="F58" s="240"/>
      <c r="G58" s="241" t="s">
        <v>67</v>
      </c>
      <c r="H58" s="117">
        <v>10</v>
      </c>
      <c r="I58" s="237"/>
      <c r="J58" s="237"/>
      <c r="K58" s="237"/>
      <c r="L58" s="238">
        <f>H58-((I58*I56)+(J58*J56)+(K58*K56))</f>
        <v>10</v>
      </c>
      <c r="M58" s="315"/>
      <c r="N58" s="316"/>
      <c r="O58" s="373"/>
      <c r="P58" s="374"/>
      <c r="Q58" s="198" t="s">
        <v>0</v>
      </c>
      <c r="R58" s="199">
        <f>(Q55*R59)/20</f>
        <v>63.75</v>
      </c>
      <c r="S58" s="199">
        <f t="shared" si="7"/>
        <v>1912.5</v>
      </c>
      <c r="T58" s="200">
        <f>R58*100/S55</f>
        <v>25.5</v>
      </c>
      <c r="U58" s="251"/>
      <c r="V58" s="373"/>
      <c r="W58" s="374"/>
      <c r="X58" s="198" t="s">
        <v>0</v>
      </c>
      <c r="Y58" s="199">
        <f>(X55*Y59)/20</f>
        <v>2.34</v>
      </c>
      <c r="Z58" s="199">
        <f t="shared" si="8"/>
        <v>70.199999999999989</v>
      </c>
      <c r="AA58" s="200">
        <f>Y58*100/Z55</f>
        <v>23.4</v>
      </c>
      <c r="AC58" s="373"/>
      <c r="AD58" s="374"/>
      <c r="AE58" s="198" t="s">
        <v>0</v>
      </c>
      <c r="AF58" s="199">
        <f>(AE55*AF59)/20</f>
        <v>37.29</v>
      </c>
      <c r="AG58" s="199">
        <f t="shared" si="9"/>
        <v>1118.7</v>
      </c>
      <c r="AH58" s="200">
        <f>AF58*100/AG55</f>
        <v>30</v>
      </c>
      <c r="AI58" s="251"/>
      <c r="AJ58" s="251"/>
    </row>
    <row r="59" spans="2:36" ht="18.95" customHeight="1" x14ac:dyDescent="0.25">
      <c r="B59" s="221"/>
      <c r="C59" s="217" t="s">
        <v>126</v>
      </c>
      <c r="D59" s="127">
        <v>110</v>
      </c>
      <c r="E59" s="251"/>
      <c r="F59" s="240"/>
      <c r="G59" s="241"/>
      <c r="H59" s="117"/>
      <c r="I59" s="237"/>
      <c r="J59" s="237"/>
      <c r="K59" s="237"/>
      <c r="L59" s="238">
        <f>H59-((I59*I56)+(J59*J56)+(K59*K56))</f>
        <v>0</v>
      </c>
      <c r="M59" s="315"/>
      <c r="N59" s="316"/>
      <c r="O59" s="373"/>
      <c r="P59" s="374"/>
      <c r="Q59" s="201" t="s">
        <v>86</v>
      </c>
      <c r="R59" s="202">
        <f>S55*T59/100</f>
        <v>212.5</v>
      </c>
      <c r="S59" s="202">
        <f t="shared" si="7"/>
        <v>6375</v>
      </c>
      <c r="T59" s="235">
        <f>100-T60-T61-T62-T63-T64-T65</f>
        <v>85</v>
      </c>
      <c r="U59" s="251"/>
      <c r="V59" s="373"/>
      <c r="W59" s="374"/>
      <c r="X59" s="201" t="s">
        <v>86</v>
      </c>
      <c r="Y59" s="202">
        <f>Z55*AA59/100</f>
        <v>7.8</v>
      </c>
      <c r="Z59" s="202">
        <f t="shared" si="8"/>
        <v>234</v>
      </c>
      <c r="AA59" s="235">
        <f>100-AA60-AA61-AA62-AA63-AA64-AA65</f>
        <v>78</v>
      </c>
      <c r="AC59" s="373"/>
      <c r="AD59" s="374"/>
      <c r="AE59" s="201" t="s">
        <v>86</v>
      </c>
      <c r="AF59" s="202">
        <f>AG55*AH59/100</f>
        <v>124.3</v>
      </c>
      <c r="AG59" s="202">
        <f t="shared" si="9"/>
        <v>3729</v>
      </c>
      <c r="AH59" s="235">
        <f>100-AH60-AH61-AH62-AH63-AH64-AH65</f>
        <v>100</v>
      </c>
      <c r="AI59" s="251"/>
      <c r="AJ59" s="251"/>
    </row>
    <row r="60" spans="2:36" ht="18.95" customHeight="1" x14ac:dyDescent="0.25">
      <c r="B60" s="221"/>
      <c r="C60" s="218" t="s">
        <v>127</v>
      </c>
      <c r="D60" s="126">
        <f>D59-(R58+R73+R88+Y58+Y73+Y88+AF58)</f>
        <v>5.0000000000011369E-2</v>
      </c>
      <c r="E60" s="251"/>
      <c r="F60" s="240">
        <v>2</v>
      </c>
      <c r="G60" s="241" t="s">
        <v>30</v>
      </c>
      <c r="H60" s="117">
        <v>30</v>
      </c>
      <c r="I60" s="237"/>
      <c r="J60" s="237"/>
      <c r="K60" s="237"/>
      <c r="L60" s="238">
        <f>H60-((I60*I56)+(J60*J56)+(K60*K56))</f>
        <v>30</v>
      </c>
      <c r="M60" s="315"/>
      <c r="N60" s="316"/>
      <c r="O60" s="373" t="s">
        <v>112</v>
      </c>
      <c r="P60" s="374"/>
      <c r="Q60" s="198" t="s">
        <v>42</v>
      </c>
      <c r="R60" s="199">
        <f>S55*T60/100</f>
        <v>37.5</v>
      </c>
      <c r="S60" s="199">
        <f t="shared" si="7"/>
        <v>1125</v>
      </c>
      <c r="T60" s="231">
        <v>15</v>
      </c>
      <c r="U60" s="251"/>
      <c r="V60" s="373" t="s">
        <v>112</v>
      </c>
      <c r="W60" s="374"/>
      <c r="X60" s="198" t="s">
        <v>42</v>
      </c>
      <c r="Y60" s="199">
        <f>Z55*AA60/100</f>
        <v>1.5</v>
      </c>
      <c r="Z60" s="199">
        <f t="shared" si="8"/>
        <v>45</v>
      </c>
      <c r="AA60" s="231">
        <v>15</v>
      </c>
      <c r="AC60" s="373" t="s">
        <v>112</v>
      </c>
      <c r="AD60" s="374"/>
      <c r="AE60" s="198"/>
      <c r="AF60" s="199">
        <f>AG55*AH60/100</f>
        <v>0</v>
      </c>
      <c r="AG60" s="199">
        <f t="shared" si="9"/>
        <v>0</v>
      </c>
      <c r="AH60" s="231"/>
      <c r="AI60" s="251"/>
      <c r="AJ60" s="251"/>
    </row>
    <row r="61" spans="2:36" ht="18.95" customHeight="1" x14ac:dyDescent="0.25">
      <c r="B61" s="125"/>
      <c r="C61" s="219"/>
      <c r="D61" s="207"/>
      <c r="E61" s="251"/>
      <c r="F61" s="240"/>
      <c r="G61" s="241"/>
      <c r="H61" s="117"/>
      <c r="I61" s="237"/>
      <c r="J61" s="237"/>
      <c r="K61" s="237"/>
      <c r="L61" s="238">
        <f>H61-((I61*I60)+(J61*J60)+(K61*K60))</f>
        <v>0</v>
      </c>
      <c r="M61" s="315"/>
      <c r="N61" s="316"/>
      <c r="O61" s="373"/>
      <c r="P61" s="374"/>
      <c r="Q61" s="198"/>
      <c r="R61" s="199">
        <f>S55*T61/100</f>
        <v>0</v>
      </c>
      <c r="S61" s="199">
        <f t="shared" si="7"/>
        <v>0</v>
      </c>
      <c r="T61" s="231"/>
      <c r="U61" s="251"/>
      <c r="V61" s="373"/>
      <c r="W61" s="374"/>
      <c r="X61" s="198"/>
      <c r="Y61" s="199">
        <f>Z55*AA61/100</f>
        <v>0</v>
      </c>
      <c r="Z61" s="199">
        <f t="shared" si="8"/>
        <v>0</v>
      </c>
      <c r="AA61" s="231"/>
      <c r="AC61" s="373"/>
      <c r="AD61" s="374"/>
      <c r="AE61" s="198"/>
      <c r="AF61" s="199">
        <f>AG55*AH61/100</f>
        <v>0</v>
      </c>
      <c r="AG61" s="199">
        <f t="shared" si="9"/>
        <v>0</v>
      </c>
      <c r="AH61" s="231"/>
      <c r="AI61" s="251"/>
      <c r="AJ61" s="251"/>
    </row>
    <row r="62" spans="2:36" ht="18.95" customHeight="1" x14ac:dyDescent="0.25">
      <c r="B62" s="222"/>
      <c r="C62" s="217" t="s">
        <v>128</v>
      </c>
      <c r="D62" s="126">
        <v>50</v>
      </c>
      <c r="E62" s="251"/>
      <c r="F62" s="240"/>
      <c r="G62" s="241"/>
      <c r="H62" s="117"/>
      <c r="I62" s="237"/>
      <c r="J62" s="237"/>
      <c r="K62" s="237"/>
      <c r="L62" s="238">
        <f>H62-((I62*I60)+(J62*J60)+(K62*K60))</f>
        <v>0</v>
      </c>
      <c r="M62" s="315"/>
      <c r="N62" s="316"/>
      <c r="O62" s="373"/>
      <c r="P62" s="374"/>
      <c r="Q62" s="198"/>
      <c r="R62" s="199">
        <f>S55*T62/100</f>
        <v>0</v>
      </c>
      <c r="S62" s="199">
        <f t="shared" si="7"/>
        <v>0</v>
      </c>
      <c r="T62" s="231"/>
      <c r="U62" s="251"/>
      <c r="V62" s="373"/>
      <c r="W62" s="374"/>
      <c r="X62" s="198"/>
      <c r="Y62" s="199">
        <f>Z55*AA62/100</f>
        <v>0</v>
      </c>
      <c r="Z62" s="199">
        <f t="shared" si="8"/>
        <v>0</v>
      </c>
      <c r="AA62" s="231"/>
      <c r="AC62" s="373"/>
      <c r="AD62" s="374"/>
      <c r="AE62" s="198"/>
      <c r="AF62" s="199">
        <f>AG55*AH62/100</f>
        <v>0</v>
      </c>
      <c r="AG62" s="199">
        <f t="shared" si="9"/>
        <v>0</v>
      </c>
      <c r="AH62" s="231"/>
      <c r="AI62" s="251"/>
      <c r="AJ62" s="251"/>
    </row>
    <row r="63" spans="2:36" ht="18.95" customHeight="1" x14ac:dyDescent="0.25">
      <c r="B63" s="222"/>
      <c r="C63" s="218" t="s">
        <v>125</v>
      </c>
      <c r="D63" s="126">
        <f>D62-(R60+Y60+Y75)</f>
        <v>11</v>
      </c>
      <c r="E63" s="251"/>
      <c r="F63" s="240"/>
      <c r="G63" s="241"/>
      <c r="H63" s="117"/>
      <c r="I63" s="237"/>
      <c r="J63" s="237"/>
      <c r="K63" s="237"/>
      <c r="L63" s="238">
        <f>H63-((I63*I60)+(J63*J60)+(K63*K60))</f>
        <v>0</v>
      </c>
      <c r="M63" s="315"/>
      <c r="N63" s="316"/>
      <c r="O63" s="373" t="s">
        <v>113</v>
      </c>
      <c r="P63" s="374"/>
      <c r="Q63" s="198"/>
      <c r="R63" s="199">
        <f>S55*T63/100</f>
        <v>0</v>
      </c>
      <c r="S63" s="199">
        <f t="shared" si="7"/>
        <v>0</v>
      </c>
      <c r="T63" s="231"/>
      <c r="U63" s="251"/>
      <c r="V63" s="373" t="s">
        <v>113</v>
      </c>
      <c r="W63" s="374"/>
      <c r="X63" s="198" t="s">
        <v>72</v>
      </c>
      <c r="Y63" s="199">
        <f>Z55*AA63/100</f>
        <v>0.7</v>
      </c>
      <c r="Z63" s="199">
        <f t="shared" si="8"/>
        <v>21</v>
      </c>
      <c r="AA63" s="231">
        <v>7</v>
      </c>
      <c r="AC63" s="373" t="s">
        <v>113</v>
      </c>
      <c r="AD63" s="374"/>
      <c r="AE63" s="198"/>
      <c r="AF63" s="199">
        <f>AG55*AH63/100</f>
        <v>0</v>
      </c>
      <c r="AG63" s="199">
        <f t="shared" si="9"/>
        <v>0</v>
      </c>
      <c r="AH63" s="231"/>
      <c r="AI63" s="251"/>
      <c r="AJ63" s="251"/>
    </row>
    <row r="64" spans="2:36" ht="18.95" customHeight="1" x14ac:dyDescent="0.25">
      <c r="B64" s="222"/>
      <c r="C64" s="219"/>
      <c r="D64" s="207"/>
      <c r="E64" s="251"/>
      <c r="F64" s="240"/>
      <c r="G64" s="241"/>
      <c r="H64" s="117"/>
      <c r="I64" s="237"/>
      <c r="J64" s="237"/>
      <c r="K64" s="237"/>
      <c r="L64" s="238">
        <f>H64-((I64*I60)+(J64*J60)+(K64*K60))</f>
        <v>0</v>
      </c>
      <c r="M64" s="315"/>
      <c r="N64" s="316"/>
      <c r="O64" s="373"/>
      <c r="P64" s="374"/>
      <c r="Q64" s="198"/>
      <c r="R64" s="199">
        <f>S55*T64/100</f>
        <v>0</v>
      </c>
      <c r="S64" s="199">
        <f t="shared" si="7"/>
        <v>0</v>
      </c>
      <c r="T64" s="231"/>
      <c r="U64" s="251"/>
      <c r="V64" s="373"/>
      <c r="W64" s="374"/>
      <c r="X64" s="198"/>
      <c r="Y64" s="199">
        <f>Z55*AA64/100</f>
        <v>0</v>
      </c>
      <c r="Z64" s="199">
        <f t="shared" si="8"/>
        <v>0</v>
      </c>
      <c r="AA64" s="231"/>
      <c r="AC64" s="373"/>
      <c r="AD64" s="374"/>
      <c r="AE64" s="198"/>
      <c r="AF64" s="199">
        <f>AG55*AH64/100</f>
        <v>0</v>
      </c>
      <c r="AG64" s="199">
        <f t="shared" si="9"/>
        <v>0</v>
      </c>
      <c r="AH64" s="231"/>
      <c r="AI64" s="251"/>
      <c r="AJ64" s="251"/>
    </row>
    <row r="65" spans="2:38" ht="18.95" customHeight="1" x14ac:dyDescent="0.25">
      <c r="B65" s="222"/>
      <c r="C65" s="217" t="s">
        <v>129</v>
      </c>
      <c r="D65" s="127">
        <v>10</v>
      </c>
      <c r="E65" s="251"/>
      <c r="F65" s="240"/>
      <c r="G65" s="241"/>
      <c r="H65" s="117"/>
      <c r="I65" s="237"/>
      <c r="J65" s="237"/>
      <c r="K65" s="237"/>
      <c r="L65" s="238">
        <f>H65-((I65*I64)+(J65*J64)+(K65*K64))</f>
        <v>0</v>
      </c>
      <c r="M65" s="315"/>
      <c r="N65" s="316"/>
      <c r="O65" s="373"/>
      <c r="P65" s="374"/>
      <c r="Q65" s="198"/>
      <c r="R65" s="199">
        <f>S55*T65/100</f>
        <v>0</v>
      </c>
      <c r="S65" s="199">
        <f t="shared" si="7"/>
        <v>0</v>
      </c>
      <c r="T65" s="231"/>
      <c r="U65" s="251"/>
      <c r="V65" s="373"/>
      <c r="W65" s="374"/>
      <c r="X65" s="198"/>
      <c r="Y65" s="199">
        <f>Z55*AA65/100</f>
        <v>0</v>
      </c>
      <c r="Z65" s="199">
        <f t="shared" si="8"/>
        <v>0</v>
      </c>
      <c r="AA65" s="231"/>
      <c r="AC65" s="373"/>
      <c r="AD65" s="374"/>
      <c r="AE65" s="198"/>
      <c r="AF65" s="199">
        <f>AG55*AH65/100</f>
        <v>0</v>
      </c>
      <c r="AG65" s="199">
        <f t="shared" si="9"/>
        <v>0</v>
      </c>
      <c r="AH65" s="231"/>
      <c r="AI65" s="251"/>
      <c r="AJ65" s="251"/>
    </row>
    <row r="66" spans="2:38" ht="18.95" customHeight="1" thickBot="1" x14ac:dyDescent="0.3">
      <c r="B66" s="222"/>
      <c r="C66" s="218" t="s">
        <v>127</v>
      </c>
      <c r="D66" s="126">
        <f>D65-R75</f>
        <v>7.6</v>
      </c>
      <c r="E66" s="251"/>
      <c r="F66" s="240"/>
      <c r="G66" s="241"/>
      <c r="H66" s="117"/>
      <c r="I66" s="237"/>
      <c r="J66" s="237"/>
      <c r="K66" s="237"/>
      <c r="L66" s="238">
        <f>H66-((I66*I64)+(J66*J64)+(K66*K64))</f>
        <v>0</v>
      </c>
      <c r="M66" s="315"/>
      <c r="N66" s="316"/>
      <c r="O66" s="375" t="s">
        <v>114</v>
      </c>
      <c r="P66" s="376"/>
      <c r="Q66" s="376" t="s">
        <v>107</v>
      </c>
      <c r="R66" s="377"/>
      <c r="S66" s="377"/>
      <c r="T66" s="378"/>
      <c r="U66" s="251"/>
      <c r="V66" s="375" t="s">
        <v>114</v>
      </c>
      <c r="W66" s="376"/>
      <c r="X66" s="376" t="s">
        <v>107</v>
      </c>
      <c r="Y66" s="377"/>
      <c r="Z66" s="377"/>
      <c r="AA66" s="378"/>
      <c r="AC66" s="375" t="s">
        <v>114</v>
      </c>
      <c r="AD66" s="376"/>
      <c r="AE66" s="376" t="s">
        <v>146</v>
      </c>
      <c r="AF66" s="377"/>
      <c r="AG66" s="377"/>
      <c r="AH66" s="378"/>
      <c r="AI66" s="251"/>
      <c r="AJ66" s="251"/>
    </row>
    <row r="67" spans="2:38" ht="18.95" customHeight="1" thickBot="1" x14ac:dyDescent="0.3">
      <c r="B67" s="222"/>
      <c r="C67" s="219"/>
      <c r="D67" s="207"/>
      <c r="E67" s="251"/>
      <c r="F67" s="240"/>
      <c r="G67" s="241"/>
      <c r="H67" s="117"/>
      <c r="I67" s="237"/>
      <c r="J67" s="237"/>
      <c r="K67" s="237"/>
      <c r="L67" s="238">
        <f>H67-((I67*I64)+(J67*J64)+(K67*K64))</f>
        <v>0</v>
      </c>
      <c r="M67" s="315"/>
      <c r="N67" s="316"/>
      <c r="O67" s="198"/>
      <c r="P67" s="198"/>
      <c r="Q67" s="302"/>
      <c r="R67" s="302"/>
      <c r="S67" s="302"/>
      <c r="T67" s="317"/>
      <c r="U67" s="251"/>
      <c r="V67" s="251"/>
      <c r="W67" s="251"/>
      <c r="X67" s="251"/>
      <c r="Y67" s="251"/>
      <c r="Z67" s="251"/>
      <c r="AA67" s="251"/>
      <c r="AC67" s="251"/>
      <c r="AD67" s="251"/>
      <c r="AE67" s="251"/>
      <c r="AF67" s="251"/>
      <c r="AG67" s="251"/>
      <c r="AH67" s="251"/>
      <c r="AI67" s="251"/>
      <c r="AJ67" s="251"/>
      <c r="AK67" s="251"/>
      <c r="AL67" s="251"/>
    </row>
    <row r="68" spans="2:38" ht="18.95" customHeight="1" x14ac:dyDescent="0.25">
      <c r="B68" s="222"/>
      <c r="C68" s="217" t="s">
        <v>130</v>
      </c>
      <c r="D68" s="126">
        <v>10</v>
      </c>
      <c r="E68" s="251"/>
      <c r="F68" s="240"/>
      <c r="G68" s="241"/>
      <c r="H68" s="117"/>
      <c r="I68" s="237"/>
      <c r="J68" s="237"/>
      <c r="K68" s="237"/>
      <c r="L68" s="238">
        <f>H68-((I68*I64)+(J68*J64)+(K68*K64))</f>
        <v>0</v>
      </c>
      <c r="M68" s="315"/>
      <c r="N68" s="316"/>
      <c r="O68" s="387" t="s">
        <v>134</v>
      </c>
      <c r="P68" s="388"/>
      <c r="Q68" s="388"/>
      <c r="R68" s="388"/>
      <c r="S68" s="388"/>
      <c r="T68" s="389"/>
      <c r="U68" s="251"/>
      <c r="V68" s="387" t="s">
        <v>136</v>
      </c>
      <c r="W68" s="388"/>
      <c r="X68" s="388"/>
      <c r="Y68" s="388"/>
      <c r="Z68" s="388"/>
      <c r="AA68" s="389"/>
      <c r="AC68" s="251"/>
      <c r="AD68" s="251"/>
      <c r="AE68" s="251"/>
      <c r="AF68" s="251"/>
      <c r="AG68" s="251"/>
      <c r="AH68" s="251"/>
      <c r="AI68" s="251"/>
      <c r="AJ68" s="251"/>
    </row>
    <row r="69" spans="2:38" ht="18.95" customHeight="1" x14ac:dyDescent="0.25">
      <c r="B69" s="222"/>
      <c r="C69" s="218" t="s">
        <v>125</v>
      </c>
      <c r="D69" s="126">
        <f>D68-(R76+Y92)</f>
        <v>5.5</v>
      </c>
      <c r="E69" s="251"/>
      <c r="F69" s="240"/>
      <c r="G69" s="241"/>
      <c r="H69" s="117"/>
      <c r="I69" s="237"/>
      <c r="J69" s="237"/>
      <c r="K69" s="237"/>
      <c r="L69" s="238">
        <f>H69-((I69*I68)+(J69*J68)+(K69*K68))</f>
        <v>0</v>
      </c>
      <c r="M69" s="315"/>
      <c r="N69" s="316"/>
      <c r="O69" s="390"/>
      <c r="P69" s="391"/>
      <c r="Q69" s="391"/>
      <c r="R69" s="391"/>
      <c r="S69" s="391"/>
      <c r="T69" s="392"/>
      <c r="U69" s="251"/>
      <c r="V69" s="390"/>
      <c r="W69" s="391"/>
      <c r="X69" s="391"/>
      <c r="Y69" s="391"/>
      <c r="Z69" s="391"/>
      <c r="AA69" s="392"/>
      <c r="AC69" s="251"/>
      <c r="AD69" s="251"/>
      <c r="AE69" s="251"/>
      <c r="AF69" s="251"/>
      <c r="AG69" s="251"/>
      <c r="AH69" s="251"/>
      <c r="AI69" s="251"/>
      <c r="AJ69" s="251"/>
    </row>
    <row r="70" spans="2:38" ht="18.95" customHeight="1" x14ac:dyDescent="0.25">
      <c r="B70" s="222"/>
      <c r="C70" s="219"/>
      <c r="D70" s="207"/>
      <c r="E70" s="251"/>
      <c r="F70" s="240"/>
      <c r="G70" s="241"/>
      <c r="H70" s="117"/>
      <c r="I70" s="237"/>
      <c r="J70" s="237"/>
      <c r="K70" s="237"/>
      <c r="L70" s="238">
        <f>H70-((I70*I68)+(J70*J68)+(K70*K68))</f>
        <v>0</v>
      </c>
      <c r="M70" s="315"/>
      <c r="N70" s="316"/>
      <c r="O70" s="373" t="s">
        <v>122</v>
      </c>
      <c r="P70" s="374"/>
      <c r="Q70" s="224">
        <v>6</v>
      </c>
      <c r="R70" s="225" t="s">
        <v>110</v>
      </c>
      <c r="S70" s="224">
        <v>30</v>
      </c>
      <c r="T70" s="226" t="s">
        <v>99</v>
      </c>
      <c r="U70" s="251"/>
      <c r="V70" s="373" t="s">
        <v>122</v>
      </c>
      <c r="W70" s="374"/>
      <c r="X70" s="224">
        <v>6</v>
      </c>
      <c r="Y70" s="225" t="s">
        <v>110</v>
      </c>
      <c r="Z70" s="224">
        <v>0</v>
      </c>
      <c r="AA70" s="226" t="s">
        <v>99</v>
      </c>
      <c r="AC70" s="251"/>
      <c r="AD70" s="251"/>
      <c r="AE70" s="251"/>
      <c r="AF70" s="251"/>
      <c r="AG70" s="251"/>
      <c r="AH70" s="251"/>
      <c r="AI70" s="251"/>
      <c r="AJ70" s="251"/>
    </row>
    <row r="71" spans="2:38" ht="18.95" customHeight="1" x14ac:dyDescent="0.25">
      <c r="B71" s="222"/>
      <c r="C71" s="217" t="s">
        <v>75</v>
      </c>
      <c r="D71" s="127">
        <v>0</v>
      </c>
      <c r="E71" s="251"/>
      <c r="F71" s="240"/>
      <c r="G71" s="241"/>
      <c r="H71" s="117"/>
      <c r="I71" s="237"/>
      <c r="J71" s="237"/>
      <c r="K71" s="237"/>
      <c r="L71" s="238">
        <f>H71-((I71*I68)+(J71*J68)+(K71*K68))</f>
        <v>0</v>
      </c>
      <c r="M71" s="315"/>
      <c r="N71" s="316"/>
      <c r="O71" s="227"/>
      <c r="P71" s="228"/>
      <c r="Q71" s="229" t="s">
        <v>70</v>
      </c>
      <c r="R71" s="229" t="s">
        <v>71</v>
      </c>
      <c r="S71" s="229" t="s">
        <v>20</v>
      </c>
      <c r="T71" s="230" t="s">
        <v>101</v>
      </c>
      <c r="U71" s="251"/>
      <c r="V71" s="227"/>
      <c r="W71" s="228"/>
      <c r="X71" s="229" t="s">
        <v>70</v>
      </c>
      <c r="Y71" s="229" t="s">
        <v>71</v>
      </c>
      <c r="Z71" s="229" t="s">
        <v>20</v>
      </c>
      <c r="AA71" s="230" t="s">
        <v>101</v>
      </c>
      <c r="AC71" s="251"/>
      <c r="AD71" s="251"/>
      <c r="AE71" s="251"/>
      <c r="AF71" s="251"/>
      <c r="AG71" s="251"/>
      <c r="AH71" s="251"/>
      <c r="AI71" s="251"/>
      <c r="AJ71" s="251"/>
    </row>
    <row r="72" spans="2:38" ht="18.95" customHeight="1" x14ac:dyDescent="0.25">
      <c r="B72" s="222"/>
      <c r="C72" s="218" t="s">
        <v>127</v>
      </c>
      <c r="D72" s="126">
        <f>D71-R90</f>
        <v>0</v>
      </c>
      <c r="E72" s="251"/>
      <c r="F72" s="240"/>
      <c r="G72" s="241"/>
      <c r="H72" s="117"/>
      <c r="I72" s="237"/>
      <c r="J72" s="237"/>
      <c r="K72" s="237"/>
      <c r="L72" s="238">
        <f>H72-((I72*I68)+(J72*J68)+(K72*K68))</f>
        <v>0</v>
      </c>
      <c r="M72" s="315"/>
      <c r="N72" s="316"/>
      <c r="O72" s="373" t="s">
        <v>111</v>
      </c>
      <c r="P72" s="374"/>
      <c r="Q72" s="198" t="s">
        <v>69</v>
      </c>
      <c r="R72" s="199">
        <f>R74-R73</f>
        <v>15.33</v>
      </c>
      <c r="S72" s="199">
        <f t="shared" ref="S72:S80" si="10">R72*30</f>
        <v>459.9</v>
      </c>
      <c r="T72" s="200">
        <f>R72*100/S70</f>
        <v>51.1</v>
      </c>
      <c r="U72" s="251"/>
      <c r="V72" s="373" t="s">
        <v>111</v>
      </c>
      <c r="W72" s="374"/>
      <c r="X72" s="198" t="s">
        <v>69</v>
      </c>
      <c r="Y72" s="199">
        <f>Y74-Y73</f>
        <v>0</v>
      </c>
      <c r="Z72" s="199">
        <f t="shared" ref="Z72:Z80" si="11">Y72*30</f>
        <v>0</v>
      </c>
      <c r="AA72" s="200" t="e">
        <f>Y72*100/Z70</f>
        <v>#DIV/0!</v>
      </c>
      <c r="AC72" s="251"/>
      <c r="AD72" s="251"/>
      <c r="AE72" s="251"/>
      <c r="AF72" s="251"/>
      <c r="AG72" s="251"/>
      <c r="AH72" s="251"/>
      <c r="AI72" s="251"/>
      <c r="AJ72" s="251"/>
    </row>
    <row r="73" spans="2:38" ht="18.95" customHeight="1" x14ac:dyDescent="0.25">
      <c r="B73" s="222"/>
      <c r="C73" s="219"/>
      <c r="D73" s="207"/>
      <c r="E73" s="251"/>
      <c r="F73" s="240"/>
      <c r="G73" s="241"/>
      <c r="H73" s="117"/>
      <c r="I73" s="237"/>
      <c r="J73" s="237"/>
      <c r="K73" s="237"/>
      <c r="L73" s="238">
        <f>H73-((I73*I72)+(J73*J72)+(K73*K72))</f>
        <v>0</v>
      </c>
      <c r="M73" s="315"/>
      <c r="N73" s="316"/>
      <c r="O73" s="373"/>
      <c r="P73" s="374"/>
      <c r="Q73" s="198" t="s">
        <v>0</v>
      </c>
      <c r="R73" s="199">
        <f>(Q70*R74)/20</f>
        <v>6.5699999999999985</v>
      </c>
      <c r="S73" s="199">
        <f t="shared" si="10"/>
        <v>197.09999999999997</v>
      </c>
      <c r="T73" s="200">
        <f>R73*100/S70</f>
        <v>21.899999999999995</v>
      </c>
      <c r="U73" s="251"/>
      <c r="V73" s="373"/>
      <c r="W73" s="374"/>
      <c r="X73" s="198" t="s">
        <v>0</v>
      </c>
      <c r="Y73" s="199">
        <f>(X70*Y74)/20</f>
        <v>0</v>
      </c>
      <c r="Z73" s="199">
        <f t="shared" si="11"/>
        <v>0</v>
      </c>
      <c r="AA73" s="200" t="e">
        <f>Y73*100/Z70</f>
        <v>#DIV/0!</v>
      </c>
      <c r="AC73" s="251"/>
      <c r="AD73" s="251"/>
      <c r="AE73" s="251"/>
      <c r="AF73" s="251"/>
      <c r="AG73" s="251"/>
      <c r="AH73" s="251"/>
      <c r="AI73" s="251"/>
      <c r="AJ73" s="251"/>
    </row>
    <row r="74" spans="2:38" ht="18.95" customHeight="1" x14ac:dyDescent="0.25">
      <c r="B74" s="222"/>
      <c r="C74" s="217" t="s">
        <v>76</v>
      </c>
      <c r="D74" s="126">
        <v>0</v>
      </c>
      <c r="E74" s="251"/>
      <c r="F74" s="240"/>
      <c r="G74" s="241"/>
      <c r="H74" s="117"/>
      <c r="I74" s="237"/>
      <c r="J74" s="237"/>
      <c r="K74" s="237"/>
      <c r="L74" s="238">
        <f>H74-((I74*I72)+(J74*J72)+(K74*K72))</f>
        <v>0</v>
      </c>
      <c r="M74" s="315"/>
      <c r="N74" s="316"/>
      <c r="O74" s="373"/>
      <c r="P74" s="374"/>
      <c r="Q74" s="201" t="s">
        <v>86</v>
      </c>
      <c r="R74" s="202">
        <f>S70*T74/100</f>
        <v>21.9</v>
      </c>
      <c r="S74" s="202">
        <f t="shared" si="10"/>
        <v>657</v>
      </c>
      <c r="T74" s="235">
        <f>100-T75-T76-T77-T78-T79-T80</f>
        <v>73</v>
      </c>
      <c r="U74" s="251"/>
      <c r="V74" s="373"/>
      <c r="W74" s="374"/>
      <c r="X74" s="201" t="s">
        <v>86</v>
      </c>
      <c r="Y74" s="202">
        <f>Z70*AA74/100</f>
        <v>0</v>
      </c>
      <c r="Z74" s="202">
        <f t="shared" si="11"/>
        <v>0</v>
      </c>
      <c r="AA74" s="235">
        <f>100-AA75-AA76-AA77-AA78-AA79-AA80</f>
        <v>84.83</v>
      </c>
      <c r="AC74" s="251"/>
      <c r="AD74" s="251"/>
      <c r="AE74" s="251"/>
      <c r="AF74" s="251"/>
      <c r="AG74" s="251"/>
      <c r="AH74" s="251"/>
      <c r="AI74" s="251"/>
      <c r="AJ74" s="251"/>
    </row>
    <row r="75" spans="2:38" ht="18.95" customHeight="1" x14ac:dyDescent="0.25">
      <c r="B75" s="222"/>
      <c r="C75" s="218" t="s">
        <v>125</v>
      </c>
      <c r="D75" s="126">
        <f>D74-Y90</f>
        <v>0</v>
      </c>
      <c r="E75" s="251"/>
      <c r="F75" s="240"/>
      <c r="G75" s="241"/>
      <c r="H75" s="117"/>
      <c r="I75" s="237"/>
      <c r="J75" s="237"/>
      <c r="K75" s="237"/>
      <c r="L75" s="238">
        <f>H75-((I75*I72)+(J75*J72)+(K75*K72))</f>
        <v>0</v>
      </c>
      <c r="M75" s="315"/>
      <c r="N75" s="316"/>
      <c r="O75" s="373" t="s">
        <v>112</v>
      </c>
      <c r="P75" s="374"/>
      <c r="Q75" s="198" t="s">
        <v>73</v>
      </c>
      <c r="R75" s="199">
        <f>S70*T75/100</f>
        <v>2.4</v>
      </c>
      <c r="S75" s="199">
        <f t="shared" si="10"/>
        <v>72</v>
      </c>
      <c r="T75" s="231">
        <v>8</v>
      </c>
      <c r="U75" s="251"/>
      <c r="V75" s="373" t="s">
        <v>112</v>
      </c>
      <c r="W75" s="374"/>
      <c r="X75" s="198" t="s">
        <v>42</v>
      </c>
      <c r="Y75" s="199">
        <f>Z70*AA75/100</f>
        <v>0</v>
      </c>
      <c r="Z75" s="199">
        <f t="shared" si="11"/>
        <v>0</v>
      </c>
      <c r="AA75" s="231">
        <v>15</v>
      </c>
      <c r="AC75" s="251"/>
      <c r="AD75" s="251"/>
      <c r="AE75" s="251"/>
      <c r="AF75" s="251"/>
      <c r="AG75" s="251"/>
      <c r="AH75" s="251"/>
      <c r="AI75" s="251"/>
      <c r="AJ75" s="251"/>
    </row>
    <row r="76" spans="2:38" ht="18.95" customHeight="1" x14ac:dyDescent="0.25">
      <c r="B76" s="222"/>
      <c r="C76" s="219"/>
      <c r="D76" s="207"/>
      <c r="E76" s="251"/>
      <c r="F76" s="240"/>
      <c r="G76" s="241"/>
      <c r="H76" s="117"/>
      <c r="I76" s="237"/>
      <c r="J76" s="237"/>
      <c r="K76" s="237"/>
      <c r="L76" s="238">
        <f>H76-((I76*I72)+(J76*J72)+(K76*K72))</f>
        <v>0</v>
      </c>
      <c r="M76" s="315"/>
      <c r="N76" s="316"/>
      <c r="O76" s="373"/>
      <c r="P76" s="374"/>
      <c r="Q76" s="198" t="s">
        <v>74</v>
      </c>
      <c r="R76" s="199">
        <f>S70*T76/100</f>
        <v>4.5</v>
      </c>
      <c r="S76" s="199">
        <f t="shared" si="10"/>
        <v>135</v>
      </c>
      <c r="T76" s="231">
        <v>15</v>
      </c>
      <c r="U76" s="251"/>
      <c r="V76" s="373"/>
      <c r="W76" s="374"/>
      <c r="X76" s="198"/>
      <c r="Y76" s="199">
        <f>Z70*AA76/100</f>
        <v>0</v>
      </c>
      <c r="Z76" s="199">
        <f t="shared" si="11"/>
        <v>0</v>
      </c>
      <c r="AA76" s="231"/>
      <c r="AC76" s="251"/>
      <c r="AD76" s="251"/>
      <c r="AE76" s="251"/>
      <c r="AF76" s="251"/>
      <c r="AG76" s="251"/>
      <c r="AH76" s="251"/>
      <c r="AI76" s="251"/>
      <c r="AJ76" s="251"/>
    </row>
    <row r="77" spans="2:38" ht="18.95" customHeight="1" x14ac:dyDescent="0.25">
      <c r="B77" s="222"/>
      <c r="C77" s="217" t="s">
        <v>77</v>
      </c>
      <c r="D77" s="127">
        <v>0</v>
      </c>
      <c r="E77" s="251"/>
      <c r="F77" s="240"/>
      <c r="G77" s="241"/>
      <c r="H77" s="117"/>
      <c r="I77" s="237"/>
      <c r="J77" s="237"/>
      <c r="K77" s="237"/>
      <c r="L77" s="238">
        <f>H77-((I77*I76)+(J77*J76)+(K77*K76))</f>
        <v>0</v>
      </c>
      <c r="M77" s="315"/>
      <c r="N77" s="316"/>
      <c r="O77" s="373"/>
      <c r="P77" s="374"/>
      <c r="Q77" s="198"/>
      <c r="R77" s="199">
        <f>S70*T77/100</f>
        <v>0</v>
      </c>
      <c r="S77" s="199">
        <f t="shared" si="10"/>
        <v>0</v>
      </c>
      <c r="T77" s="231"/>
      <c r="U77" s="251"/>
      <c r="V77" s="373"/>
      <c r="W77" s="374"/>
      <c r="X77" s="198"/>
      <c r="Y77" s="199">
        <f>Z70*AA77/100</f>
        <v>0</v>
      </c>
      <c r="Z77" s="199">
        <f t="shared" si="11"/>
        <v>0</v>
      </c>
      <c r="AA77" s="231"/>
      <c r="AC77" s="251"/>
      <c r="AD77" s="251"/>
      <c r="AE77" s="251"/>
      <c r="AF77" s="251"/>
      <c r="AG77" s="251"/>
      <c r="AH77" s="251"/>
      <c r="AI77" s="251"/>
      <c r="AJ77" s="251"/>
    </row>
    <row r="78" spans="2:38" ht="18.95" customHeight="1" x14ac:dyDescent="0.25">
      <c r="B78" s="222"/>
      <c r="C78" s="218" t="s">
        <v>127</v>
      </c>
      <c r="D78" s="126">
        <f>D77-Y91</f>
        <v>0</v>
      </c>
      <c r="E78" s="251"/>
      <c r="F78" s="240"/>
      <c r="G78" s="241"/>
      <c r="H78" s="117"/>
      <c r="I78" s="237"/>
      <c r="J78" s="237"/>
      <c r="K78" s="237"/>
      <c r="L78" s="238">
        <f>H78-((I78*I76)+(J78*J76)+(K78*K76))</f>
        <v>0</v>
      </c>
      <c r="M78" s="315"/>
      <c r="N78" s="316"/>
      <c r="O78" s="373" t="s">
        <v>113</v>
      </c>
      <c r="P78" s="374"/>
      <c r="Q78" s="198" t="s">
        <v>108</v>
      </c>
      <c r="R78" s="199">
        <f>S70*T78/100</f>
        <v>1.2</v>
      </c>
      <c r="S78" s="199">
        <f t="shared" si="10"/>
        <v>36</v>
      </c>
      <c r="T78" s="231">
        <v>4</v>
      </c>
      <c r="U78" s="251"/>
      <c r="V78" s="373" t="s">
        <v>113</v>
      </c>
      <c r="W78" s="374"/>
      <c r="X78" s="198" t="s">
        <v>38</v>
      </c>
      <c r="Y78" s="199">
        <f>Z70*AA78/100</f>
        <v>0</v>
      </c>
      <c r="Z78" s="199">
        <f t="shared" si="11"/>
        <v>0</v>
      </c>
      <c r="AA78" s="231">
        <v>0.17</v>
      </c>
      <c r="AC78" s="251"/>
      <c r="AD78" s="251"/>
      <c r="AE78" s="251"/>
      <c r="AF78" s="251"/>
      <c r="AG78" s="251"/>
      <c r="AH78" s="251"/>
      <c r="AI78" s="251"/>
      <c r="AJ78" s="251"/>
    </row>
    <row r="79" spans="2:38" ht="18.95" customHeight="1" x14ac:dyDescent="0.25">
      <c r="B79" s="125"/>
      <c r="C79" s="219"/>
      <c r="D79" s="207"/>
      <c r="E79" s="251"/>
      <c r="F79" s="240"/>
      <c r="G79" s="241"/>
      <c r="H79" s="117"/>
      <c r="I79" s="237"/>
      <c r="J79" s="237"/>
      <c r="K79" s="237"/>
      <c r="L79" s="238">
        <f>H79-((I79*I76)+(J79*J76)+(K79*K76))</f>
        <v>0</v>
      </c>
      <c r="M79" s="315"/>
      <c r="N79" s="316"/>
      <c r="O79" s="373"/>
      <c r="P79" s="374"/>
      <c r="Q79" s="198"/>
      <c r="R79" s="199">
        <f>S70*T79/100</f>
        <v>0</v>
      </c>
      <c r="S79" s="199">
        <f t="shared" si="10"/>
        <v>0</v>
      </c>
      <c r="T79" s="231"/>
      <c r="U79" s="251"/>
      <c r="V79" s="373"/>
      <c r="W79" s="374"/>
      <c r="X79" s="198"/>
      <c r="Y79" s="199">
        <f>Z70*AA79/100</f>
        <v>0</v>
      </c>
      <c r="Z79" s="199">
        <f t="shared" si="11"/>
        <v>0</v>
      </c>
      <c r="AA79" s="231"/>
      <c r="AC79" s="251"/>
      <c r="AD79" s="251"/>
      <c r="AE79" s="251"/>
      <c r="AF79" s="251"/>
      <c r="AG79" s="251"/>
      <c r="AH79" s="251"/>
      <c r="AI79" s="251"/>
      <c r="AJ79" s="251"/>
    </row>
    <row r="80" spans="2:38" ht="18.95" customHeight="1" x14ac:dyDescent="0.25">
      <c r="B80" s="223"/>
      <c r="C80" s="217" t="s">
        <v>131</v>
      </c>
      <c r="D80" s="126">
        <v>10</v>
      </c>
      <c r="E80" s="251"/>
      <c r="F80" s="240"/>
      <c r="G80" s="241"/>
      <c r="H80" s="117"/>
      <c r="I80" s="237"/>
      <c r="J80" s="237"/>
      <c r="K80" s="237"/>
      <c r="L80" s="238">
        <f>H80-((I80*I76)+(J80*J76)+(K80*K76))</f>
        <v>0</v>
      </c>
      <c r="M80" s="315"/>
      <c r="N80" s="316"/>
      <c r="O80" s="373"/>
      <c r="P80" s="374"/>
      <c r="Q80" s="198"/>
      <c r="R80" s="199">
        <f>S70*T80/100</f>
        <v>0</v>
      </c>
      <c r="S80" s="199">
        <f t="shared" si="10"/>
        <v>0</v>
      </c>
      <c r="T80" s="231"/>
      <c r="U80" s="251"/>
      <c r="V80" s="373"/>
      <c r="W80" s="374"/>
      <c r="X80" s="198"/>
      <c r="Y80" s="199">
        <f>Z70*AA80/100</f>
        <v>0</v>
      </c>
      <c r="Z80" s="199">
        <f t="shared" si="11"/>
        <v>0</v>
      </c>
      <c r="AA80" s="231"/>
      <c r="AC80" s="251"/>
      <c r="AD80" s="251"/>
      <c r="AE80" s="251"/>
      <c r="AF80" s="251"/>
      <c r="AG80" s="251"/>
      <c r="AH80" s="251"/>
      <c r="AI80" s="251"/>
      <c r="AJ80" s="251"/>
    </row>
    <row r="81" spans="2:36" ht="16.5" thickBot="1" x14ac:dyDescent="0.3">
      <c r="B81" s="223"/>
      <c r="C81" s="218" t="s">
        <v>125</v>
      </c>
      <c r="D81" s="126">
        <f>D80-R78</f>
        <v>8.8000000000000007</v>
      </c>
      <c r="E81" s="251"/>
      <c r="F81" s="240"/>
      <c r="G81" s="241"/>
      <c r="H81" s="117"/>
      <c r="I81" s="237"/>
      <c r="J81" s="237"/>
      <c r="K81" s="237"/>
      <c r="L81" s="238">
        <f>H81-((I81*I80)+(J81*J80)+(K81*K80))</f>
        <v>0</v>
      </c>
      <c r="M81" s="315"/>
      <c r="N81" s="316"/>
      <c r="O81" s="375" t="s">
        <v>114</v>
      </c>
      <c r="P81" s="376"/>
      <c r="Q81" s="376" t="s">
        <v>109</v>
      </c>
      <c r="R81" s="377"/>
      <c r="S81" s="377"/>
      <c r="T81" s="378"/>
      <c r="U81" s="251"/>
      <c r="V81" s="375" t="s">
        <v>114</v>
      </c>
      <c r="W81" s="376"/>
      <c r="X81" s="376" t="s">
        <v>107</v>
      </c>
      <c r="Y81" s="377"/>
      <c r="Z81" s="377"/>
      <c r="AA81" s="378"/>
      <c r="AC81" s="251"/>
      <c r="AD81" s="251"/>
      <c r="AE81" s="251"/>
      <c r="AF81" s="251"/>
      <c r="AG81" s="251"/>
      <c r="AH81" s="251"/>
      <c r="AI81" s="251"/>
      <c r="AJ81" s="251"/>
    </row>
    <row r="82" spans="2:36" ht="16.5" thickBot="1" x14ac:dyDescent="0.3">
      <c r="B82" s="223"/>
      <c r="C82" s="219"/>
      <c r="D82" s="207"/>
      <c r="E82" s="251"/>
      <c r="F82" s="240"/>
      <c r="G82" s="241"/>
      <c r="H82" s="117"/>
      <c r="I82" s="237"/>
      <c r="J82" s="237"/>
      <c r="K82" s="237"/>
      <c r="L82" s="238">
        <f>H82-((I82*I80)+(J82*J80)+(K82*K80))</f>
        <v>0</v>
      </c>
      <c r="M82" s="315"/>
      <c r="N82" s="316"/>
      <c r="U82" s="251"/>
      <c r="AC82" s="251"/>
      <c r="AD82" s="251"/>
      <c r="AE82" s="251"/>
      <c r="AF82" s="251"/>
      <c r="AG82" s="251"/>
      <c r="AH82" s="251"/>
      <c r="AI82" s="251"/>
      <c r="AJ82" s="251"/>
    </row>
    <row r="83" spans="2:36" x14ac:dyDescent="0.25">
      <c r="B83" s="223"/>
      <c r="C83" s="217" t="s">
        <v>132</v>
      </c>
      <c r="D83" s="127">
        <v>10</v>
      </c>
      <c r="E83" s="251"/>
      <c r="F83" s="240"/>
      <c r="G83" s="241"/>
      <c r="H83" s="117"/>
      <c r="I83" s="237"/>
      <c r="J83" s="237"/>
      <c r="K83" s="237"/>
      <c r="L83" s="238">
        <f>H83-((I83*I80)+(J83*J80)+(K83*K80))</f>
        <v>0</v>
      </c>
      <c r="M83" s="315"/>
      <c r="N83" s="316"/>
      <c r="O83" s="387" t="s">
        <v>137</v>
      </c>
      <c r="P83" s="388"/>
      <c r="Q83" s="388"/>
      <c r="R83" s="388"/>
      <c r="S83" s="388"/>
      <c r="T83" s="389"/>
      <c r="U83" s="251"/>
      <c r="V83" s="387" t="s">
        <v>138</v>
      </c>
      <c r="W83" s="388"/>
      <c r="X83" s="388"/>
      <c r="Y83" s="388"/>
      <c r="Z83" s="388"/>
      <c r="AA83" s="389"/>
      <c r="AC83" s="251"/>
      <c r="AD83" s="251"/>
      <c r="AE83" s="251"/>
      <c r="AF83" s="251"/>
      <c r="AG83" s="251"/>
      <c r="AH83" s="251"/>
      <c r="AI83" s="251"/>
      <c r="AJ83" s="251"/>
    </row>
    <row r="84" spans="2:36" x14ac:dyDescent="0.25">
      <c r="B84" s="223"/>
      <c r="C84" s="218" t="s">
        <v>127</v>
      </c>
      <c r="D84" s="126">
        <f>D83-Y63</f>
        <v>9.3000000000000007</v>
      </c>
      <c r="E84" s="251"/>
      <c r="F84" s="240"/>
      <c r="G84" s="241"/>
      <c r="H84" s="117"/>
      <c r="I84" s="237"/>
      <c r="J84" s="237"/>
      <c r="K84" s="237"/>
      <c r="L84" s="238">
        <f>H84-((I84*I80)+(J84*J80)+(K84*K80))</f>
        <v>0</v>
      </c>
      <c r="M84" s="315"/>
      <c r="N84" s="316"/>
      <c r="O84" s="390"/>
      <c r="P84" s="391"/>
      <c r="Q84" s="391"/>
      <c r="R84" s="391"/>
      <c r="S84" s="391"/>
      <c r="T84" s="392"/>
      <c r="U84" s="251"/>
      <c r="V84" s="390"/>
      <c r="W84" s="391"/>
      <c r="X84" s="391"/>
      <c r="Y84" s="391"/>
      <c r="Z84" s="391"/>
      <c r="AA84" s="392"/>
      <c r="AC84" s="251"/>
      <c r="AD84" s="251"/>
      <c r="AE84" s="251"/>
      <c r="AF84" s="251"/>
      <c r="AG84" s="251"/>
      <c r="AH84" s="251"/>
      <c r="AI84" s="251"/>
      <c r="AJ84" s="251"/>
    </row>
    <row r="85" spans="2:36" x14ac:dyDescent="0.25">
      <c r="B85" s="223"/>
      <c r="C85" s="219"/>
      <c r="D85" s="207"/>
      <c r="E85" s="251"/>
      <c r="F85" s="240"/>
      <c r="G85" s="241"/>
      <c r="H85" s="117"/>
      <c r="I85" s="237"/>
      <c r="J85" s="237"/>
      <c r="K85" s="237"/>
      <c r="L85" s="238">
        <f>H85-((I85*I84)+(J85*J84)+(K85*K84))</f>
        <v>0</v>
      </c>
      <c r="M85" s="315"/>
      <c r="N85" s="219"/>
      <c r="O85" s="373" t="s">
        <v>122</v>
      </c>
      <c r="P85" s="374"/>
      <c r="Q85" s="224">
        <v>6</v>
      </c>
      <c r="R85" s="225" t="s">
        <v>110</v>
      </c>
      <c r="S85" s="224">
        <v>0</v>
      </c>
      <c r="T85" s="226" t="s">
        <v>99</v>
      </c>
      <c r="U85" s="251"/>
      <c r="V85" s="373" t="s">
        <v>122</v>
      </c>
      <c r="W85" s="374"/>
      <c r="X85" s="224">
        <v>6</v>
      </c>
      <c r="Y85" s="225" t="s">
        <v>110</v>
      </c>
      <c r="Z85" s="224">
        <v>0</v>
      </c>
      <c r="AA85" s="226" t="s">
        <v>99</v>
      </c>
      <c r="AC85" s="251"/>
      <c r="AD85" s="251"/>
      <c r="AE85" s="251"/>
      <c r="AF85" s="251"/>
      <c r="AG85" s="251"/>
      <c r="AH85" s="251"/>
      <c r="AI85" s="251"/>
      <c r="AJ85" s="251"/>
    </row>
    <row r="86" spans="2:36" x14ac:dyDescent="0.25">
      <c r="B86" s="223"/>
      <c r="C86" s="217" t="s">
        <v>36</v>
      </c>
      <c r="D86" s="126">
        <v>0</v>
      </c>
      <c r="E86" s="251"/>
      <c r="F86" s="240"/>
      <c r="G86" s="241"/>
      <c r="H86" s="117"/>
      <c r="I86" s="237"/>
      <c r="J86" s="237"/>
      <c r="K86" s="237"/>
      <c r="L86" s="238">
        <f>H86-((I86*I84)+(J86*J84)+(K86*K84))</f>
        <v>0</v>
      </c>
      <c r="M86" s="315"/>
      <c r="N86" s="219"/>
      <c r="O86" s="227"/>
      <c r="P86" s="228"/>
      <c r="Q86" s="229" t="s">
        <v>70</v>
      </c>
      <c r="R86" s="229" t="s">
        <v>71</v>
      </c>
      <c r="S86" s="229" t="s">
        <v>20</v>
      </c>
      <c r="T86" s="230" t="s">
        <v>101</v>
      </c>
      <c r="U86" s="251"/>
      <c r="V86" s="227"/>
      <c r="W86" s="228"/>
      <c r="X86" s="229" t="s">
        <v>70</v>
      </c>
      <c r="Y86" s="229" t="s">
        <v>71</v>
      </c>
      <c r="Z86" s="229" t="s">
        <v>20</v>
      </c>
      <c r="AA86" s="230" t="s">
        <v>101</v>
      </c>
      <c r="AC86" s="251"/>
      <c r="AD86" s="251"/>
      <c r="AE86" s="251"/>
      <c r="AF86" s="251"/>
      <c r="AG86" s="251"/>
      <c r="AH86" s="251"/>
      <c r="AI86" s="251"/>
      <c r="AJ86" s="251"/>
    </row>
    <row r="87" spans="2:36" x14ac:dyDescent="0.25">
      <c r="B87" s="223"/>
      <c r="C87" s="218" t="s">
        <v>125</v>
      </c>
      <c r="D87" s="126">
        <f>D86-R93</f>
        <v>0</v>
      </c>
      <c r="E87" s="251"/>
      <c r="F87" s="240"/>
      <c r="G87" s="241"/>
      <c r="H87" s="117"/>
      <c r="I87" s="237"/>
      <c r="J87" s="237"/>
      <c r="K87" s="237"/>
      <c r="L87" s="238">
        <f>H87-((I87*I84)+(J87*J84)+(K87*K84))</f>
        <v>0</v>
      </c>
      <c r="M87" s="315"/>
      <c r="N87" s="219"/>
      <c r="O87" s="373" t="s">
        <v>111</v>
      </c>
      <c r="P87" s="374"/>
      <c r="Q87" s="198" t="s">
        <v>69</v>
      </c>
      <c r="R87" s="199">
        <f>R89-R88</f>
        <v>0</v>
      </c>
      <c r="S87" s="199">
        <f t="shared" ref="S87:S95" si="12">R87*30</f>
        <v>0</v>
      </c>
      <c r="T87" s="200" t="e">
        <f>R87*100/S85</f>
        <v>#DIV/0!</v>
      </c>
      <c r="U87" s="251"/>
      <c r="V87" s="373" t="s">
        <v>111</v>
      </c>
      <c r="W87" s="374"/>
      <c r="X87" s="198" t="s">
        <v>69</v>
      </c>
      <c r="Y87" s="199">
        <f>Y89-Y88</f>
        <v>0</v>
      </c>
      <c r="Z87" s="199">
        <f t="shared" ref="Z87:Z95" si="13">Y87*30</f>
        <v>0</v>
      </c>
      <c r="AA87" s="200" t="e">
        <f>Y87*100/Z85</f>
        <v>#DIV/0!</v>
      </c>
      <c r="AC87" s="251"/>
      <c r="AD87" s="251"/>
      <c r="AE87" s="251"/>
      <c r="AF87" s="251"/>
      <c r="AG87" s="251"/>
      <c r="AH87" s="251"/>
      <c r="AI87" s="251"/>
      <c r="AJ87" s="251"/>
    </row>
    <row r="88" spans="2:36" x14ac:dyDescent="0.25">
      <c r="B88" s="223"/>
      <c r="C88" s="219"/>
      <c r="D88" s="207"/>
      <c r="E88" s="251"/>
      <c r="F88" s="240"/>
      <c r="G88" s="241"/>
      <c r="H88" s="117"/>
      <c r="I88" s="237"/>
      <c r="J88" s="237"/>
      <c r="K88" s="237"/>
      <c r="L88" s="238">
        <f>H88-((I88*I84)+(J88*J84)+(K88*K84))</f>
        <v>0</v>
      </c>
      <c r="M88" s="315"/>
      <c r="N88" s="219"/>
      <c r="O88" s="373"/>
      <c r="P88" s="374"/>
      <c r="Q88" s="198" t="s">
        <v>0</v>
      </c>
      <c r="R88" s="199">
        <f>(Q85*R89)/20</f>
        <v>0</v>
      </c>
      <c r="S88" s="199">
        <f t="shared" si="12"/>
        <v>0</v>
      </c>
      <c r="T88" s="200" t="e">
        <f>R88*100/S85</f>
        <v>#DIV/0!</v>
      </c>
      <c r="U88" s="251"/>
      <c r="V88" s="373"/>
      <c r="W88" s="374"/>
      <c r="X88" s="198" t="s">
        <v>0</v>
      </c>
      <c r="Y88" s="199">
        <f>(X85*Y89)/20</f>
        <v>0</v>
      </c>
      <c r="Z88" s="199">
        <f t="shared" si="13"/>
        <v>0</v>
      </c>
      <c r="AA88" s="200" t="e">
        <f>Y88*100/Z85</f>
        <v>#DIV/0!</v>
      </c>
      <c r="AC88" s="251"/>
      <c r="AD88" s="251"/>
      <c r="AE88" s="251"/>
      <c r="AF88" s="251"/>
      <c r="AG88" s="251"/>
      <c r="AH88" s="251"/>
      <c r="AI88" s="251"/>
      <c r="AJ88" s="251"/>
    </row>
    <row r="89" spans="2:36" x14ac:dyDescent="0.25">
      <c r="B89" s="223"/>
      <c r="C89" s="217" t="s">
        <v>38</v>
      </c>
      <c r="D89" s="126">
        <v>0</v>
      </c>
      <c r="E89" s="251"/>
      <c r="F89" s="240"/>
      <c r="G89" s="241"/>
      <c r="H89" s="117"/>
      <c r="I89" s="237"/>
      <c r="J89" s="237"/>
      <c r="K89" s="237"/>
      <c r="L89" s="238">
        <f>H89-((I89*I88)+(J89*J88)+(K89*K88))</f>
        <v>0</v>
      </c>
      <c r="M89" s="315"/>
      <c r="N89" s="219"/>
      <c r="O89" s="373"/>
      <c r="P89" s="374"/>
      <c r="Q89" s="201" t="s">
        <v>86</v>
      </c>
      <c r="R89" s="202">
        <f>S85*T89/100</f>
        <v>0</v>
      </c>
      <c r="S89" s="202">
        <f t="shared" si="12"/>
        <v>0</v>
      </c>
      <c r="T89" s="235">
        <f>100-T90-T91-T92-T93-T94-T95</f>
        <v>91.83</v>
      </c>
      <c r="U89" s="251"/>
      <c r="V89" s="373"/>
      <c r="W89" s="374"/>
      <c r="X89" s="201" t="s">
        <v>86</v>
      </c>
      <c r="Y89" s="202">
        <f>Z85*AA89/100</f>
        <v>0</v>
      </c>
      <c r="Z89" s="202">
        <f t="shared" si="13"/>
        <v>0</v>
      </c>
      <c r="AA89" s="235">
        <f>100-AA90-AA91-AA92-AA93-AA94-AA95</f>
        <v>80.3</v>
      </c>
      <c r="AC89" s="251"/>
      <c r="AD89" s="251"/>
      <c r="AE89" s="251"/>
      <c r="AF89" s="251"/>
      <c r="AG89" s="251"/>
      <c r="AH89" s="251"/>
      <c r="AI89" s="251"/>
      <c r="AJ89" s="251"/>
    </row>
    <row r="90" spans="2:36" x14ac:dyDescent="0.25">
      <c r="B90" s="223"/>
      <c r="C90" s="218" t="s">
        <v>125</v>
      </c>
      <c r="D90" s="126">
        <f>D89-Y78</f>
        <v>0</v>
      </c>
      <c r="E90" s="251"/>
      <c r="F90" s="240"/>
      <c r="G90" s="241"/>
      <c r="H90" s="117"/>
      <c r="I90" s="237"/>
      <c r="J90" s="237"/>
      <c r="K90" s="237"/>
      <c r="L90" s="238">
        <f>H90-((I90*I88)+(J90*J88)+(K90*K88))</f>
        <v>0</v>
      </c>
      <c r="M90" s="315"/>
      <c r="N90" s="219"/>
      <c r="O90" s="373" t="s">
        <v>112</v>
      </c>
      <c r="P90" s="374"/>
      <c r="Q90" s="198" t="s">
        <v>75</v>
      </c>
      <c r="R90" s="199">
        <f>S85*T90/100</f>
        <v>0</v>
      </c>
      <c r="S90" s="199">
        <f t="shared" si="12"/>
        <v>0</v>
      </c>
      <c r="T90" s="231">
        <v>8</v>
      </c>
      <c r="U90" s="251"/>
      <c r="V90" s="373" t="s">
        <v>112</v>
      </c>
      <c r="W90" s="374"/>
      <c r="X90" s="198" t="s">
        <v>76</v>
      </c>
      <c r="Y90" s="199">
        <f>Z85*AA90/100</f>
        <v>0</v>
      </c>
      <c r="Z90" s="199">
        <f t="shared" si="13"/>
        <v>0</v>
      </c>
      <c r="AA90" s="231">
        <v>13</v>
      </c>
      <c r="AC90" s="251"/>
      <c r="AD90" s="251"/>
      <c r="AE90" s="251"/>
      <c r="AF90" s="251"/>
      <c r="AG90" s="251"/>
      <c r="AH90" s="251"/>
      <c r="AI90" s="251"/>
      <c r="AJ90" s="251"/>
    </row>
    <row r="91" spans="2:36" ht="16.5" thickBot="1" x14ac:dyDescent="0.3">
      <c r="B91" s="216"/>
      <c r="C91" s="220"/>
      <c r="D91" s="209"/>
      <c r="E91" s="251"/>
      <c r="F91" s="240"/>
      <c r="G91" s="241"/>
      <c r="H91" s="117"/>
      <c r="I91" s="237"/>
      <c r="J91" s="237"/>
      <c r="K91" s="237"/>
      <c r="L91" s="238">
        <f>H91-((I91*I88)+(J91*J88)+(K91*K88))</f>
        <v>0</v>
      </c>
      <c r="M91" s="315"/>
      <c r="N91" s="219"/>
      <c r="O91" s="373"/>
      <c r="P91" s="374"/>
      <c r="Q91" s="198"/>
      <c r="R91" s="199">
        <f>S85*T91/100</f>
        <v>0</v>
      </c>
      <c r="S91" s="199">
        <f t="shared" si="12"/>
        <v>0</v>
      </c>
      <c r="T91" s="231"/>
      <c r="U91" s="251"/>
      <c r="V91" s="373"/>
      <c r="W91" s="374"/>
      <c r="X91" s="198" t="s">
        <v>77</v>
      </c>
      <c r="Y91" s="199">
        <f>Z85*AA91/100</f>
        <v>0</v>
      </c>
      <c r="Z91" s="199">
        <f t="shared" si="13"/>
        <v>0</v>
      </c>
      <c r="AA91" s="231">
        <v>5</v>
      </c>
      <c r="AC91" s="251"/>
      <c r="AD91" s="251"/>
      <c r="AE91" s="251"/>
      <c r="AF91" s="251"/>
      <c r="AG91" s="251"/>
      <c r="AH91" s="251"/>
      <c r="AI91" s="251"/>
      <c r="AJ91" s="251"/>
    </row>
    <row r="92" spans="2:36" x14ac:dyDescent="0.25">
      <c r="B92" s="251"/>
      <c r="C92" s="251"/>
      <c r="D92" s="251"/>
      <c r="E92" s="251"/>
      <c r="F92" s="240"/>
      <c r="G92" s="241"/>
      <c r="H92" s="117"/>
      <c r="I92" s="237"/>
      <c r="J92" s="237"/>
      <c r="K92" s="237"/>
      <c r="L92" s="238">
        <f>H92-((I92*I88)+(J92*J88)+(K92*K88))</f>
        <v>0</v>
      </c>
      <c r="M92" s="315"/>
      <c r="N92" s="219"/>
      <c r="O92" s="373"/>
      <c r="P92" s="374"/>
      <c r="Q92" s="198"/>
      <c r="R92" s="199">
        <f>S85*T92/100</f>
        <v>0</v>
      </c>
      <c r="S92" s="199">
        <f t="shared" si="12"/>
        <v>0</v>
      </c>
      <c r="T92" s="231"/>
      <c r="U92" s="251"/>
      <c r="V92" s="373"/>
      <c r="W92" s="374"/>
      <c r="X92" s="198" t="s">
        <v>74</v>
      </c>
      <c r="Y92" s="199">
        <f>Z85*AA92/100</f>
        <v>0</v>
      </c>
      <c r="Z92" s="199">
        <f t="shared" si="13"/>
        <v>0</v>
      </c>
      <c r="AA92" s="231">
        <v>1.7</v>
      </c>
      <c r="AC92" s="251"/>
      <c r="AD92" s="251"/>
      <c r="AE92" s="251"/>
      <c r="AF92" s="251"/>
      <c r="AG92" s="251"/>
      <c r="AH92" s="251"/>
      <c r="AI92" s="251"/>
      <c r="AJ92" s="251"/>
    </row>
    <row r="93" spans="2:36" x14ac:dyDescent="0.25">
      <c r="B93" s="251"/>
      <c r="C93" s="251"/>
      <c r="D93" s="251"/>
      <c r="E93" s="251"/>
      <c r="F93" s="240"/>
      <c r="G93" s="241"/>
      <c r="H93" s="117"/>
      <c r="I93" s="237"/>
      <c r="J93" s="237"/>
      <c r="K93" s="237"/>
      <c r="L93" s="238">
        <f>H93-((I93*I92)+(J93*J92)+(K93*K92))</f>
        <v>0</v>
      </c>
      <c r="M93" s="315"/>
      <c r="N93" s="219"/>
      <c r="O93" s="373" t="s">
        <v>113</v>
      </c>
      <c r="P93" s="374"/>
      <c r="Q93" s="198" t="s">
        <v>36</v>
      </c>
      <c r="R93" s="199">
        <f>S85*T93/100</f>
        <v>0</v>
      </c>
      <c r="S93" s="199">
        <f t="shared" si="12"/>
        <v>0</v>
      </c>
      <c r="T93" s="231">
        <v>0.17</v>
      </c>
      <c r="U93" s="251"/>
      <c r="V93" s="373" t="s">
        <v>113</v>
      </c>
      <c r="W93" s="374"/>
      <c r="X93" s="198"/>
      <c r="Y93" s="199">
        <f>Z85*AA93/100</f>
        <v>0</v>
      </c>
      <c r="Z93" s="199">
        <f t="shared" si="13"/>
        <v>0</v>
      </c>
      <c r="AA93" s="231"/>
      <c r="AC93" s="251"/>
      <c r="AD93" s="251"/>
      <c r="AE93" s="251"/>
      <c r="AF93" s="251"/>
      <c r="AG93" s="251"/>
      <c r="AH93" s="251"/>
      <c r="AI93" s="251"/>
      <c r="AJ93" s="251"/>
    </row>
    <row r="94" spans="2:36" x14ac:dyDescent="0.25">
      <c r="B94" s="251"/>
      <c r="C94" s="251"/>
      <c r="D94" s="251"/>
      <c r="E94" s="251"/>
      <c r="F94" s="240"/>
      <c r="G94" s="241"/>
      <c r="H94" s="117"/>
      <c r="I94" s="237"/>
      <c r="J94" s="237"/>
      <c r="K94" s="237"/>
      <c r="L94" s="238">
        <f>H94-((I94*I92)+(J94*J92)+(K94*K92))</f>
        <v>0</v>
      </c>
      <c r="M94" s="315"/>
      <c r="N94" s="251"/>
      <c r="O94" s="373"/>
      <c r="P94" s="374"/>
      <c r="Q94" s="198"/>
      <c r="R94" s="199">
        <f>S85*T94/100</f>
        <v>0</v>
      </c>
      <c r="S94" s="199">
        <f t="shared" si="12"/>
        <v>0</v>
      </c>
      <c r="T94" s="231"/>
      <c r="U94" s="251"/>
      <c r="V94" s="373"/>
      <c r="W94" s="374"/>
      <c r="X94" s="198"/>
      <c r="Y94" s="199">
        <f>Z85*AA94/100</f>
        <v>0</v>
      </c>
      <c r="Z94" s="199">
        <f t="shared" si="13"/>
        <v>0</v>
      </c>
      <c r="AA94" s="231"/>
      <c r="AC94" s="251"/>
      <c r="AD94" s="251"/>
      <c r="AE94" s="251"/>
      <c r="AF94" s="251"/>
      <c r="AG94" s="251"/>
      <c r="AH94" s="251"/>
      <c r="AI94" s="251"/>
      <c r="AJ94" s="251"/>
    </row>
    <row r="95" spans="2:36" x14ac:dyDescent="0.25">
      <c r="B95" s="251"/>
      <c r="C95" s="251"/>
      <c r="D95" s="251"/>
      <c r="E95" s="251"/>
      <c r="F95" s="240"/>
      <c r="G95" s="241"/>
      <c r="H95" s="117"/>
      <c r="I95" s="237"/>
      <c r="J95" s="237"/>
      <c r="K95" s="237"/>
      <c r="L95" s="238">
        <f>H95-((I95*I92)+(J95*J92)+(K95*K92))</f>
        <v>0</v>
      </c>
      <c r="M95" s="315"/>
      <c r="N95" s="251"/>
      <c r="O95" s="373"/>
      <c r="P95" s="374"/>
      <c r="Q95" s="198"/>
      <c r="R95" s="199">
        <f>S85*T95/100</f>
        <v>0</v>
      </c>
      <c r="S95" s="199">
        <f t="shared" si="12"/>
        <v>0</v>
      </c>
      <c r="T95" s="231"/>
      <c r="U95" s="251"/>
      <c r="V95" s="373"/>
      <c r="W95" s="374"/>
      <c r="X95" s="198"/>
      <c r="Y95" s="199">
        <f>Z85*AA95/100</f>
        <v>0</v>
      </c>
      <c r="Z95" s="199">
        <f t="shared" si="13"/>
        <v>0</v>
      </c>
      <c r="AA95" s="231"/>
      <c r="AC95" s="251"/>
      <c r="AD95" s="251"/>
      <c r="AE95" s="251"/>
      <c r="AF95" s="251"/>
      <c r="AG95" s="251"/>
      <c r="AH95" s="251"/>
      <c r="AI95" s="251"/>
      <c r="AJ95" s="251"/>
    </row>
    <row r="96" spans="2:36" ht="16.5" thickBot="1" x14ac:dyDescent="0.3">
      <c r="B96" s="251"/>
      <c r="C96" s="251"/>
      <c r="D96" s="251"/>
      <c r="E96" s="251"/>
      <c r="F96" s="242"/>
      <c r="G96" s="243"/>
      <c r="H96" s="130"/>
      <c r="I96" s="239"/>
      <c r="J96" s="239"/>
      <c r="K96" s="239"/>
      <c r="L96" s="238">
        <f>H96-((I96*I92)+(J96*J92)+(K96*K92))</f>
        <v>0</v>
      </c>
      <c r="M96" s="315"/>
      <c r="N96" s="251"/>
      <c r="O96" s="375" t="s">
        <v>114</v>
      </c>
      <c r="P96" s="376"/>
      <c r="Q96" s="376" t="s">
        <v>120</v>
      </c>
      <c r="R96" s="377"/>
      <c r="S96" s="377"/>
      <c r="T96" s="378"/>
      <c r="U96" s="251"/>
      <c r="V96" s="375" t="s">
        <v>114</v>
      </c>
      <c r="W96" s="376"/>
      <c r="X96" s="376" t="s">
        <v>120</v>
      </c>
      <c r="Y96" s="377"/>
      <c r="Z96" s="377"/>
      <c r="AA96" s="378"/>
      <c r="AC96" s="251"/>
      <c r="AD96" s="251"/>
      <c r="AE96" s="251"/>
      <c r="AF96" s="251"/>
      <c r="AG96" s="251"/>
      <c r="AH96" s="251"/>
      <c r="AI96" s="251"/>
      <c r="AJ96" s="251"/>
    </row>
    <row r="97" s="251" customFormat="1" x14ac:dyDescent="0.25"/>
    <row r="98" s="251" customFormat="1" x14ac:dyDescent="0.25"/>
    <row r="99" s="251" customFormat="1" x14ac:dyDescent="0.25"/>
    <row r="100" s="251" customFormat="1" x14ac:dyDescent="0.25"/>
    <row r="101" s="251" customFormat="1" x14ac:dyDescent="0.25"/>
    <row r="102" s="251" customFormat="1" x14ac:dyDescent="0.25"/>
    <row r="103" s="251" customFormat="1" x14ac:dyDescent="0.25"/>
    <row r="104" s="251" customFormat="1" x14ac:dyDescent="0.25"/>
    <row r="105" s="251" customFormat="1" x14ac:dyDescent="0.25"/>
    <row r="106" s="251" customFormat="1" x14ac:dyDescent="0.25"/>
    <row r="107" s="251" customFormat="1" x14ac:dyDescent="0.25"/>
    <row r="108" s="251" customFormat="1" x14ac:dyDescent="0.25"/>
    <row r="109" s="251" customFormat="1" x14ac:dyDescent="0.25"/>
    <row r="110" s="251" customFormat="1" x14ac:dyDescent="0.25"/>
    <row r="111" s="251" customFormat="1" x14ac:dyDescent="0.25"/>
    <row r="112" s="251" customFormat="1" x14ac:dyDescent="0.25"/>
  </sheetData>
  <mergeCells count="108">
    <mergeCell ref="F53:L54"/>
    <mergeCell ref="H55:H56"/>
    <mergeCell ref="I55:K55"/>
    <mergeCell ref="G55:G56"/>
    <mergeCell ref="F55:F56"/>
    <mergeCell ref="L55:L56"/>
    <mergeCell ref="V37:W39"/>
    <mergeCell ref="O40:P42"/>
    <mergeCell ref="V40:W42"/>
    <mergeCell ref="O43:P45"/>
    <mergeCell ref="V43:W45"/>
    <mergeCell ref="O10:P12"/>
    <mergeCell ref="V10:W12"/>
    <mergeCell ref="O13:P15"/>
    <mergeCell ref="V13:W15"/>
    <mergeCell ref="O16:P16"/>
    <mergeCell ref="Q16:T16"/>
    <mergeCell ref="V53:AA54"/>
    <mergeCell ref="V16:W16"/>
    <mergeCell ref="X16:AA16"/>
    <mergeCell ref="O18:T19"/>
    <mergeCell ref="V18:AA19"/>
    <mergeCell ref="O20:P20"/>
    <mergeCell ref="V20:W20"/>
    <mergeCell ref="O33:T34"/>
    <mergeCell ref="V33:AA34"/>
    <mergeCell ref="O35:P35"/>
    <mergeCell ref="V35:W35"/>
    <mergeCell ref="V22:W24"/>
    <mergeCell ref="O25:P27"/>
    <mergeCell ref="V25:W27"/>
    <mergeCell ref="O28:P30"/>
    <mergeCell ref="V28:W30"/>
    <mergeCell ref="V46:W46"/>
    <mergeCell ref="X46:AA46"/>
    <mergeCell ref="O63:P65"/>
    <mergeCell ref="O70:P70"/>
    <mergeCell ref="O72:P74"/>
    <mergeCell ref="O75:P77"/>
    <mergeCell ref="C3:D4"/>
    <mergeCell ref="F3:L4"/>
    <mergeCell ref="O53:T54"/>
    <mergeCell ref="O55:P55"/>
    <mergeCell ref="O57:P59"/>
    <mergeCell ref="O60:P62"/>
    <mergeCell ref="O22:P24"/>
    <mergeCell ref="O31:P31"/>
    <mergeCell ref="Q31:T31"/>
    <mergeCell ref="O37:P39"/>
    <mergeCell ref="O46:P46"/>
    <mergeCell ref="Q46:T46"/>
    <mergeCell ref="B53:D54"/>
    <mergeCell ref="B49:AA50"/>
    <mergeCell ref="O3:T4"/>
    <mergeCell ref="V3:AA4"/>
    <mergeCell ref="O5:P5"/>
    <mergeCell ref="V5:W5"/>
    <mergeCell ref="O7:P9"/>
    <mergeCell ref="V7:W9"/>
    <mergeCell ref="Q96:T96"/>
    <mergeCell ref="O66:P66"/>
    <mergeCell ref="O81:P81"/>
    <mergeCell ref="O96:P96"/>
    <mergeCell ref="O78:P80"/>
    <mergeCell ref="O83:T84"/>
    <mergeCell ref="O85:P85"/>
    <mergeCell ref="O87:P89"/>
    <mergeCell ref="O90:P92"/>
    <mergeCell ref="O93:P95"/>
    <mergeCell ref="Q81:T81"/>
    <mergeCell ref="Q66:T66"/>
    <mergeCell ref="O68:T69"/>
    <mergeCell ref="V96:W96"/>
    <mergeCell ref="V68:AA69"/>
    <mergeCell ref="V70:W70"/>
    <mergeCell ref="V72:W74"/>
    <mergeCell ref="V75:W77"/>
    <mergeCell ref="V78:W80"/>
    <mergeCell ref="V81:W81"/>
    <mergeCell ref="X81:AA81"/>
    <mergeCell ref="V83:AA84"/>
    <mergeCell ref="V85:W85"/>
    <mergeCell ref="V87:W89"/>
    <mergeCell ref="V90:W92"/>
    <mergeCell ref="X96:AA96"/>
    <mergeCell ref="V93:W95"/>
    <mergeCell ref="AC3:AH4"/>
    <mergeCell ref="AC5:AD5"/>
    <mergeCell ref="AC7:AD9"/>
    <mergeCell ref="AC10:AD12"/>
    <mergeCell ref="AC13:AD15"/>
    <mergeCell ref="AC16:AD16"/>
    <mergeCell ref="AE16:AH16"/>
    <mergeCell ref="AC53:AH54"/>
    <mergeCell ref="AC55:AD55"/>
    <mergeCell ref="V31:W31"/>
    <mergeCell ref="X31:AA31"/>
    <mergeCell ref="AC57:AD59"/>
    <mergeCell ref="AC60:AD62"/>
    <mergeCell ref="AC63:AD65"/>
    <mergeCell ref="AC66:AD66"/>
    <mergeCell ref="AE66:AH66"/>
    <mergeCell ref="V55:W55"/>
    <mergeCell ref="V57:W59"/>
    <mergeCell ref="V60:W62"/>
    <mergeCell ref="V63:W65"/>
    <mergeCell ref="V66:W66"/>
    <mergeCell ref="X66:AA66"/>
  </mergeCells>
  <conditionalFormatting sqref="D57">
    <cfRule type="cellIs" dxfId="39" priority="16" operator="lessThan">
      <formula>1</formula>
    </cfRule>
    <cfRule type="cellIs" dxfId="38" priority="39" operator="lessThan">
      <formula>$D$56/4</formula>
    </cfRule>
    <cfRule type="cellIs" dxfId="37" priority="40" operator="lessThanOrEqual">
      <formula>$D$56/2</formula>
    </cfRule>
  </conditionalFormatting>
  <conditionalFormatting sqref="D60">
    <cfRule type="cellIs" dxfId="36" priority="15" operator="lessThan">
      <formula>1</formula>
    </cfRule>
    <cfRule type="cellIs" dxfId="35" priority="37" operator="lessThan">
      <formula>$D$59/4</formula>
    </cfRule>
    <cfRule type="cellIs" dxfId="34" priority="38" operator="lessThanOrEqual">
      <formula>$D$59/2</formula>
    </cfRule>
  </conditionalFormatting>
  <conditionalFormatting sqref="D63">
    <cfRule type="cellIs" dxfId="33" priority="14" operator="lessThan">
      <formula>1</formula>
    </cfRule>
    <cfRule type="cellIs" dxfId="32" priority="35" operator="lessThan">
      <formula>$D$62/4</formula>
    </cfRule>
    <cfRule type="cellIs" dxfId="31" priority="36" operator="lessThanOrEqual">
      <formula>$D$62/2</formula>
    </cfRule>
  </conditionalFormatting>
  <conditionalFormatting sqref="D66">
    <cfRule type="cellIs" dxfId="30" priority="13" operator="lessThan">
      <formula>1</formula>
    </cfRule>
    <cfRule type="cellIs" dxfId="29" priority="33" operator="lessThan">
      <formula>$D$65/4</formula>
    </cfRule>
    <cfRule type="cellIs" dxfId="28" priority="34" operator="lessThanOrEqual">
      <formula>$D$65/2</formula>
    </cfRule>
  </conditionalFormatting>
  <conditionalFormatting sqref="D69">
    <cfRule type="cellIs" dxfId="27" priority="31" operator="lessThan">
      <formula>$D$68/4</formula>
    </cfRule>
    <cfRule type="cellIs" dxfId="26" priority="32" operator="lessThanOrEqual">
      <formula>$D$68/2</formula>
    </cfRule>
  </conditionalFormatting>
  <conditionalFormatting sqref="D72">
    <cfRule type="cellIs" dxfId="25" priority="12" operator="lessThan">
      <formula>1</formula>
    </cfRule>
    <cfRule type="cellIs" dxfId="24" priority="29" operator="lessThan">
      <formula>$D$71/4</formula>
    </cfRule>
    <cfRule type="cellIs" dxfId="23" priority="30" operator="lessThanOrEqual">
      <formula>$D$71/2</formula>
    </cfRule>
  </conditionalFormatting>
  <conditionalFormatting sqref="D75">
    <cfRule type="cellIs" dxfId="22" priority="11" operator="lessThan">
      <formula>1</formula>
    </cfRule>
    <cfRule type="cellIs" dxfId="21" priority="27" operator="lessThan">
      <formula>$D$74/4</formula>
    </cfRule>
    <cfRule type="cellIs" dxfId="20" priority="28" operator="lessThanOrEqual">
      <formula>$D$74/2</formula>
    </cfRule>
  </conditionalFormatting>
  <conditionalFormatting sqref="D78">
    <cfRule type="cellIs" dxfId="19" priority="10" operator="lessThan">
      <formula>1</formula>
    </cfRule>
    <cfRule type="cellIs" dxfId="18" priority="25" operator="lessThan">
      <formula>$D$77/4</formula>
    </cfRule>
    <cfRule type="cellIs" dxfId="17" priority="26" operator="lessThanOrEqual">
      <formula>$D$77/2</formula>
    </cfRule>
  </conditionalFormatting>
  <conditionalFormatting sqref="D81">
    <cfRule type="cellIs" dxfId="16" priority="9" operator="lessThan">
      <formula>1</formula>
    </cfRule>
    <cfRule type="cellIs" dxfId="15" priority="23" operator="lessThan">
      <formula>$D$80/4</formula>
    </cfRule>
    <cfRule type="cellIs" dxfId="14" priority="24" operator="lessThan">
      <formula>$D$80/2</formula>
    </cfRule>
  </conditionalFormatting>
  <conditionalFormatting sqref="D84">
    <cfRule type="cellIs" dxfId="13" priority="8" operator="lessThan">
      <formula>1</formula>
    </cfRule>
    <cfRule type="cellIs" dxfId="12" priority="21" operator="lessThan">
      <formula>$D$83/4</formula>
    </cfRule>
    <cfRule type="cellIs" dxfId="11" priority="22" operator="lessThanOrEqual">
      <formula>$D$83/2</formula>
    </cfRule>
  </conditionalFormatting>
  <conditionalFormatting sqref="D87">
    <cfRule type="cellIs" dxfId="10" priority="7" operator="lessThan">
      <formula>1</formula>
    </cfRule>
    <cfRule type="cellIs" dxfId="9" priority="19" operator="lessThan">
      <formula>$D$86/4</formula>
    </cfRule>
    <cfRule type="cellIs" dxfId="8" priority="20" operator="lessThanOrEqual">
      <formula>$D$86/2</formula>
    </cfRule>
  </conditionalFormatting>
  <conditionalFormatting sqref="D90">
    <cfRule type="cellIs" dxfId="7" priority="6" operator="lessThan">
      <formula>1</formula>
    </cfRule>
    <cfRule type="cellIs" dxfId="6" priority="17" operator="lessThan">
      <formula>$D$89/4</formula>
    </cfRule>
    <cfRule type="cellIs" dxfId="5" priority="18" operator="lessThanOrEqual">
      <formula>$D$89/2</formula>
    </cfRule>
  </conditionalFormatting>
  <conditionalFormatting sqref="L6:M46">
    <cfRule type="timePeriod" dxfId="4" priority="5" timePeriod="today">
      <formula>FLOOR(L6,1)=TODAY()</formula>
    </cfRule>
  </conditionalFormatting>
  <conditionalFormatting sqref="L57:L96">
    <cfRule type="cellIs" dxfId="3" priority="1" operator="equal">
      <formula>0</formula>
    </cfRule>
    <cfRule type="cellIs" dxfId="2" priority="2" operator="lessThan">
      <formula>50</formula>
    </cfRule>
    <cfRule type="cellIs" dxfId="1" priority="3" operator="lessThan">
      <formula>100</formula>
    </cfRule>
    <cfRule type="timePeriod" dxfId="0" priority="4" timePeriod="today">
      <formula>FLOOR(L57,1)=TODAY()</formula>
    </cfRule>
  </conditionalFormatting>
  <dataValidations count="1">
    <dataValidation type="list" allowBlank="1" showInputMessage="1" showErrorMessage="1" sqref="D5 D13">
      <formula1>"3,6,9,12,16"</formula1>
    </dataValidation>
  </dataValidations>
  <pageMargins left="0.7" right="0.7" top="0.75" bottom="0.75" header="0.3" footer="0.3"/>
  <pageSetup paperSize="9"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3">
    <pageSetUpPr autoPageBreaks="0"/>
  </sheetPr>
  <dimension ref="A1:CR154"/>
  <sheetViews>
    <sheetView zoomScale="92" zoomScaleNormal="92" zoomScalePageLayoutView="92" workbookViewId="0">
      <pane xSplit="1" ySplit="2" topLeftCell="B3" activePane="bottomRight" state="frozen"/>
      <selection pane="topRight" activeCell="B1" sqref="B1"/>
      <selection pane="bottomLeft" activeCell="A3" sqref="A3"/>
      <selection pane="bottomRight" activeCell="I12" sqref="I12"/>
    </sheetView>
  </sheetViews>
  <sheetFormatPr baseColWidth="10" defaultColWidth="10.875" defaultRowHeight="18.75" x14ac:dyDescent="0.3"/>
  <cols>
    <col min="1" max="1" width="36" style="14" customWidth="1"/>
    <col min="2" max="3" width="35.875" style="55" customWidth="1"/>
    <col min="4" max="8" width="35.875" style="14" customWidth="1"/>
    <col min="9" max="12" width="41" style="14" customWidth="1"/>
    <col min="13" max="16" width="40.875" style="14" customWidth="1"/>
    <col min="17" max="16384" width="10.875" style="14"/>
  </cols>
  <sheetData>
    <row r="1" spans="1:96" s="4" customFormat="1" ht="41.1" customHeight="1" x14ac:dyDescent="0.3">
      <c r="A1" s="212"/>
      <c r="B1" s="402" t="s">
        <v>121</v>
      </c>
      <c r="C1" s="402"/>
      <c r="D1" s="402"/>
      <c r="E1" s="402"/>
      <c r="F1" s="402"/>
      <c r="G1" s="402"/>
      <c r="H1" s="403"/>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c r="BF1" s="61"/>
      <c r="BG1" s="61"/>
      <c r="BH1" s="61"/>
      <c r="BI1" s="61"/>
      <c r="BJ1" s="61"/>
      <c r="BK1" s="61"/>
      <c r="BL1" s="61"/>
      <c r="BM1" s="61"/>
      <c r="BN1" s="61"/>
      <c r="BO1" s="61"/>
      <c r="BP1" s="61"/>
      <c r="BQ1" s="61"/>
      <c r="BR1" s="61"/>
      <c r="BS1" s="61"/>
      <c r="BT1" s="61"/>
      <c r="BU1" s="61"/>
      <c r="BV1" s="61"/>
      <c r="BW1" s="61"/>
      <c r="BX1" s="61"/>
      <c r="BY1" s="61"/>
      <c r="BZ1" s="61"/>
      <c r="CA1" s="61"/>
      <c r="CB1" s="61"/>
      <c r="CC1" s="61"/>
      <c r="CD1" s="61"/>
      <c r="CE1" s="61"/>
      <c r="CF1" s="61"/>
      <c r="CG1" s="61"/>
      <c r="CH1" s="61"/>
      <c r="CI1" s="61"/>
      <c r="CJ1" s="61"/>
      <c r="CK1" s="61"/>
      <c r="CL1" s="61"/>
      <c r="CM1" s="61"/>
      <c r="CN1" s="61"/>
      <c r="CO1" s="61"/>
      <c r="CP1" s="61"/>
      <c r="CQ1" s="61"/>
      <c r="CR1" s="61"/>
    </row>
    <row r="2" spans="1:96" s="8" customFormat="1" x14ac:dyDescent="0.3">
      <c r="A2" s="156" t="s">
        <v>26</v>
      </c>
      <c r="B2" s="1" t="s">
        <v>42</v>
      </c>
      <c r="C2" s="1" t="s">
        <v>67</v>
      </c>
      <c r="D2" s="2" t="s">
        <v>30</v>
      </c>
      <c r="E2" s="3" t="s">
        <v>35</v>
      </c>
      <c r="F2" s="3" t="s">
        <v>40</v>
      </c>
      <c r="G2" s="3" t="s">
        <v>68</v>
      </c>
      <c r="H2" s="248" t="s">
        <v>145</v>
      </c>
      <c r="I2" s="88"/>
      <c r="J2" s="88"/>
      <c r="K2" s="88"/>
      <c r="L2" s="88"/>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c r="AR2" s="88"/>
      <c r="AS2" s="88"/>
      <c r="AT2" s="88"/>
      <c r="AU2" s="88"/>
      <c r="AV2" s="88"/>
      <c r="AW2" s="88"/>
      <c r="AX2" s="88"/>
      <c r="AY2" s="88"/>
      <c r="AZ2" s="88"/>
      <c r="BA2" s="88"/>
      <c r="BB2" s="88"/>
      <c r="BC2" s="88"/>
      <c r="BD2" s="88"/>
      <c r="BE2" s="88"/>
      <c r="BF2" s="88"/>
      <c r="BG2" s="88"/>
      <c r="BH2" s="88"/>
      <c r="BI2" s="88"/>
      <c r="BJ2" s="88"/>
      <c r="BK2" s="88"/>
      <c r="BL2" s="88"/>
      <c r="BM2" s="88"/>
      <c r="BN2" s="88"/>
      <c r="BO2" s="88"/>
      <c r="BP2" s="88"/>
      <c r="BQ2" s="88"/>
      <c r="BR2" s="88"/>
      <c r="BS2" s="88"/>
      <c r="BT2" s="88"/>
      <c r="BU2" s="88"/>
      <c r="BV2" s="88"/>
      <c r="BW2" s="88"/>
      <c r="BX2" s="88"/>
      <c r="BY2" s="88"/>
      <c r="BZ2" s="88"/>
      <c r="CA2" s="88"/>
      <c r="CB2" s="88"/>
      <c r="CC2" s="88"/>
      <c r="CD2" s="88"/>
      <c r="CE2" s="88"/>
      <c r="CF2" s="88"/>
      <c r="CG2" s="88"/>
      <c r="CH2" s="88"/>
      <c r="CI2" s="88"/>
      <c r="CJ2" s="88"/>
      <c r="CK2" s="88"/>
      <c r="CL2" s="88"/>
      <c r="CM2" s="88"/>
      <c r="CN2" s="88"/>
      <c r="CO2" s="88"/>
      <c r="CP2" s="88"/>
      <c r="CQ2" s="88"/>
      <c r="CR2" s="88"/>
    </row>
    <row r="3" spans="1:96" s="11" customFormat="1" x14ac:dyDescent="0.3">
      <c r="A3" s="133" t="s">
        <v>8</v>
      </c>
      <c r="B3" s="5" t="s">
        <v>27</v>
      </c>
      <c r="C3" s="5" t="s">
        <v>27</v>
      </c>
      <c r="D3" s="6" t="s">
        <v>27</v>
      </c>
      <c r="E3" s="7" t="s">
        <v>27</v>
      </c>
      <c r="F3" s="6" t="s">
        <v>27</v>
      </c>
      <c r="G3" s="7" t="s">
        <v>27</v>
      </c>
      <c r="H3" s="213" t="s">
        <v>27</v>
      </c>
    </row>
    <row r="4" spans="1:96" x14ac:dyDescent="0.3">
      <c r="A4" s="134" t="s">
        <v>47</v>
      </c>
      <c r="B4" s="9" t="s">
        <v>28</v>
      </c>
      <c r="C4" s="9" t="s">
        <v>28</v>
      </c>
      <c r="D4" s="10" t="s">
        <v>28</v>
      </c>
      <c r="E4" s="10" t="s">
        <v>28</v>
      </c>
      <c r="F4" s="10" t="s">
        <v>28</v>
      </c>
      <c r="G4" s="10" t="s">
        <v>28</v>
      </c>
      <c r="H4" s="135" t="s">
        <v>28</v>
      </c>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11"/>
      <c r="BB4" s="11"/>
      <c r="BC4" s="11"/>
      <c r="BD4" s="11"/>
      <c r="BE4" s="11"/>
      <c r="BF4" s="11"/>
      <c r="BG4" s="11"/>
      <c r="BH4" s="11"/>
      <c r="BI4" s="11"/>
      <c r="BJ4" s="11"/>
      <c r="BK4" s="11"/>
      <c r="BL4" s="11"/>
      <c r="BM4" s="11"/>
      <c r="BN4" s="11"/>
      <c r="BO4" s="11"/>
      <c r="BP4" s="11"/>
      <c r="BQ4" s="11"/>
      <c r="BR4" s="11"/>
      <c r="BS4" s="11"/>
      <c r="BT4" s="11"/>
      <c r="BU4" s="11"/>
      <c r="BV4" s="11"/>
      <c r="BW4" s="11"/>
      <c r="BX4" s="11"/>
      <c r="BY4" s="11"/>
      <c r="BZ4" s="11"/>
      <c r="CA4" s="11"/>
      <c r="CB4" s="11"/>
      <c r="CC4" s="11"/>
      <c r="CD4" s="11"/>
      <c r="CE4" s="11"/>
      <c r="CF4" s="11"/>
      <c r="CG4" s="11"/>
      <c r="CH4" s="11"/>
      <c r="CI4" s="11"/>
      <c r="CJ4" s="11"/>
      <c r="CK4" s="11"/>
      <c r="CL4" s="11"/>
      <c r="CM4" s="11"/>
      <c r="CN4" s="11"/>
      <c r="CO4" s="11"/>
      <c r="CP4" s="11"/>
      <c r="CQ4" s="11"/>
      <c r="CR4" s="11"/>
    </row>
    <row r="5" spans="1:96" x14ac:dyDescent="0.3">
      <c r="A5" s="136" t="s">
        <v>48</v>
      </c>
      <c r="B5" s="12">
        <v>12.9</v>
      </c>
      <c r="C5" s="12">
        <v>12.9</v>
      </c>
      <c r="D5" s="13">
        <v>12.9</v>
      </c>
      <c r="E5" s="12">
        <v>12.9</v>
      </c>
      <c r="F5" s="13">
        <v>12.9</v>
      </c>
      <c r="G5" s="13">
        <v>12.9</v>
      </c>
      <c r="H5" s="137">
        <v>12.9</v>
      </c>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row>
    <row r="6" spans="1:96" x14ac:dyDescent="0.3">
      <c r="A6" s="136" t="s">
        <v>49</v>
      </c>
      <c r="B6" s="15">
        <v>1000</v>
      </c>
      <c r="C6" s="15">
        <v>1000</v>
      </c>
      <c r="D6" s="16">
        <v>1000</v>
      </c>
      <c r="E6" s="15">
        <v>1000</v>
      </c>
      <c r="F6" s="16">
        <v>1000</v>
      </c>
      <c r="G6" s="16">
        <v>1000</v>
      </c>
      <c r="H6" s="138">
        <v>1000</v>
      </c>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c r="CO6" s="11"/>
      <c r="CP6" s="11"/>
      <c r="CQ6" s="11"/>
      <c r="CR6" s="11"/>
    </row>
    <row r="7" spans="1:96" s="17" customFormat="1" x14ac:dyDescent="0.3">
      <c r="A7" s="136"/>
      <c r="B7" s="15"/>
      <c r="C7" s="15"/>
      <c r="D7" s="16"/>
      <c r="E7" s="15"/>
      <c r="F7" s="16"/>
      <c r="G7" s="15"/>
      <c r="H7" s="138"/>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c r="CO7" s="11"/>
      <c r="CP7" s="11"/>
      <c r="CQ7" s="11"/>
      <c r="CR7" s="11"/>
    </row>
    <row r="8" spans="1:96" x14ac:dyDescent="0.3">
      <c r="A8" s="139" t="s">
        <v>0</v>
      </c>
      <c r="B8" s="5" t="s">
        <v>29</v>
      </c>
      <c r="C8" s="5" t="s">
        <v>29</v>
      </c>
      <c r="D8" s="6" t="s">
        <v>29</v>
      </c>
      <c r="E8" s="5" t="s">
        <v>29</v>
      </c>
      <c r="F8" s="6" t="s">
        <v>29</v>
      </c>
      <c r="G8" s="5" t="s">
        <v>29</v>
      </c>
      <c r="H8" s="213" t="s">
        <v>29</v>
      </c>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c r="CO8" s="11"/>
      <c r="CP8" s="11"/>
      <c r="CQ8" s="11"/>
      <c r="CR8" s="11"/>
    </row>
    <row r="9" spans="1:96" x14ac:dyDescent="0.3">
      <c r="A9" s="136" t="s">
        <v>1</v>
      </c>
      <c r="B9" s="18">
        <v>43</v>
      </c>
      <c r="C9" s="18">
        <v>43</v>
      </c>
      <c r="D9" s="19">
        <v>43</v>
      </c>
      <c r="E9" s="18">
        <v>43</v>
      </c>
      <c r="F9" s="18">
        <v>43</v>
      </c>
      <c r="G9" s="19">
        <v>43</v>
      </c>
      <c r="H9" s="82">
        <v>43</v>
      </c>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c r="CO9" s="11"/>
      <c r="CP9" s="11"/>
      <c r="CQ9" s="11"/>
      <c r="CR9" s="11"/>
    </row>
    <row r="10" spans="1:96" x14ac:dyDescent="0.3">
      <c r="A10" s="136" t="s">
        <v>2</v>
      </c>
      <c r="B10" s="12">
        <v>1.5</v>
      </c>
      <c r="C10" s="12">
        <v>1.5</v>
      </c>
      <c r="D10" s="13">
        <v>1.5</v>
      </c>
      <c r="E10" s="13">
        <v>1.5</v>
      </c>
      <c r="F10" s="13">
        <v>1.5</v>
      </c>
      <c r="G10" s="13">
        <v>1.5</v>
      </c>
      <c r="H10" s="137">
        <v>1.5</v>
      </c>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11"/>
      <c r="BB10" s="11"/>
      <c r="BC10" s="11"/>
      <c r="BD10" s="11"/>
      <c r="BE10" s="11"/>
      <c r="BF10" s="11"/>
      <c r="BG10" s="11"/>
      <c r="BH10" s="11"/>
      <c r="BI10" s="11"/>
      <c r="BJ10" s="11"/>
      <c r="BK10" s="11"/>
      <c r="BL10" s="11"/>
      <c r="BM10" s="11"/>
      <c r="BN10" s="11"/>
      <c r="BO10" s="11"/>
      <c r="BP10" s="11"/>
      <c r="BQ10" s="11"/>
      <c r="BR10" s="11"/>
      <c r="BS10" s="11"/>
      <c r="BT10" s="11"/>
      <c r="BU10" s="11"/>
      <c r="BV10" s="11"/>
      <c r="BW10" s="11"/>
      <c r="BX10" s="11"/>
      <c r="BY10" s="11"/>
      <c r="BZ10" s="11"/>
      <c r="CA10" s="11"/>
      <c r="CB10" s="11"/>
      <c r="CC10" s="11"/>
      <c r="CD10" s="11"/>
      <c r="CE10" s="11"/>
      <c r="CF10" s="11"/>
      <c r="CG10" s="11"/>
      <c r="CH10" s="11"/>
      <c r="CI10" s="11"/>
      <c r="CJ10" s="11"/>
      <c r="CK10" s="11"/>
      <c r="CL10" s="11"/>
      <c r="CM10" s="11"/>
      <c r="CN10" s="11"/>
      <c r="CO10" s="11"/>
      <c r="CP10" s="11"/>
      <c r="CQ10" s="11"/>
      <c r="CR10" s="11"/>
    </row>
    <row r="11" spans="1:96" x14ac:dyDescent="0.3">
      <c r="A11" s="136" t="s">
        <v>3</v>
      </c>
      <c r="B11" s="20">
        <v>10</v>
      </c>
      <c r="C11" s="20">
        <v>10</v>
      </c>
      <c r="D11" s="21">
        <v>10</v>
      </c>
      <c r="E11" s="20">
        <v>10</v>
      </c>
      <c r="F11" s="21">
        <v>10</v>
      </c>
      <c r="G11" s="21">
        <v>10</v>
      </c>
      <c r="H11" s="141">
        <v>10</v>
      </c>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11"/>
      <c r="BB11" s="11"/>
      <c r="BC11" s="11"/>
      <c r="BD11" s="11"/>
      <c r="BE11" s="11"/>
      <c r="BF11" s="11"/>
      <c r="BG11" s="11"/>
      <c r="BH11" s="11"/>
      <c r="BI11" s="11"/>
      <c r="BJ11" s="11"/>
      <c r="BK11" s="11"/>
      <c r="BL11" s="11"/>
      <c r="BM11" s="11"/>
      <c r="BN11" s="11"/>
      <c r="BO11" s="11"/>
      <c r="BP11" s="11"/>
      <c r="BQ11" s="11"/>
      <c r="BR11" s="11"/>
      <c r="BS11" s="11"/>
      <c r="BT11" s="11"/>
      <c r="BU11" s="11"/>
      <c r="BV11" s="11"/>
      <c r="BW11" s="11"/>
      <c r="BX11" s="11"/>
      <c r="BY11" s="11"/>
      <c r="BZ11" s="11"/>
      <c r="CA11" s="11"/>
      <c r="CB11" s="11"/>
      <c r="CC11" s="11"/>
      <c r="CD11" s="11"/>
      <c r="CE11" s="11"/>
      <c r="CF11" s="11"/>
      <c r="CG11" s="11"/>
      <c r="CH11" s="11"/>
      <c r="CI11" s="11"/>
      <c r="CJ11" s="11"/>
      <c r="CK11" s="11"/>
      <c r="CL11" s="11"/>
      <c r="CM11" s="11"/>
      <c r="CN11" s="11"/>
      <c r="CO11" s="11"/>
      <c r="CP11" s="11"/>
      <c r="CQ11" s="11"/>
      <c r="CR11" s="11"/>
    </row>
    <row r="12" spans="1:96" s="17" customFormat="1" x14ac:dyDescent="0.3">
      <c r="A12" s="136"/>
      <c r="B12" s="20"/>
      <c r="C12" s="20"/>
      <c r="D12" s="20"/>
      <c r="E12" s="20"/>
      <c r="F12" s="20"/>
      <c r="G12" s="20"/>
      <c r="H12" s="142"/>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11"/>
      <c r="BA12" s="11"/>
      <c r="BB12" s="11"/>
      <c r="BC12" s="11"/>
      <c r="BD12" s="11"/>
      <c r="BE12" s="11"/>
      <c r="BF12" s="11"/>
      <c r="BG12" s="11"/>
      <c r="BH12" s="11"/>
      <c r="BI12" s="11"/>
      <c r="BJ12" s="11"/>
      <c r="BK12" s="11"/>
      <c r="BL12" s="11"/>
      <c r="BM12" s="11"/>
      <c r="BN12" s="11"/>
      <c r="BO12" s="11"/>
      <c r="BP12" s="11"/>
      <c r="BQ12" s="11"/>
      <c r="BR12" s="11"/>
      <c r="BS12" s="11"/>
      <c r="BT12" s="11"/>
      <c r="BU12" s="11"/>
      <c r="BV12" s="11"/>
      <c r="BW12" s="11"/>
      <c r="BX12" s="11"/>
      <c r="BY12" s="11"/>
      <c r="BZ12" s="11"/>
      <c r="CA12" s="11"/>
      <c r="CB12" s="11"/>
      <c r="CC12" s="11"/>
      <c r="CD12" s="11"/>
      <c r="CE12" s="11"/>
      <c r="CF12" s="11"/>
      <c r="CG12" s="11"/>
      <c r="CH12" s="11"/>
      <c r="CI12" s="11"/>
      <c r="CJ12" s="11"/>
      <c r="CK12" s="11"/>
      <c r="CL12" s="11"/>
      <c r="CM12" s="11"/>
      <c r="CN12" s="11"/>
      <c r="CO12" s="11"/>
      <c r="CP12" s="11"/>
      <c r="CQ12" s="11"/>
      <c r="CR12" s="11"/>
    </row>
    <row r="13" spans="1:96" x14ac:dyDescent="0.3">
      <c r="A13" s="139" t="s">
        <v>50</v>
      </c>
      <c r="B13" s="5" t="s">
        <v>39</v>
      </c>
      <c r="C13" s="5" t="s">
        <v>39</v>
      </c>
      <c r="D13" s="5" t="s">
        <v>39</v>
      </c>
      <c r="E13" s="5" t="s">
        <v>39</v>
      </c>
      <c r="F13" s="5" t="s">
        <v>39</v>
      </c>
      <c r="G13" s="5" t="s">
        <v>39</v>
      </c>
      <c r="H13" s="140" t="s">
        <v>39</v>
      </c>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11"/>
      <c r="BA13" s="11"/>
      <c r="BB13" s="11"/>
      <c r="BC13" s="11"/>
      <c r="BD13" s="11"/>
      <c r="BE13" s="11"/>
      <c r="BF13" s="11"/>
      <c r="BG13" s="11"/>
      <c r="BH13" s="11"/>
      <c r="BI13" s="11"/>
      <c r="BJ13" s="11"/>
      <c r="BK13" s="11"/>
      <c r="BL13" s="11"/>
      <c r="BM13" s="11"/>
      <c r="BN13" s="11"/>
      <c r="BO13" s="11"/>
      <c r="BP13" s="11"/>
      <c r="BQ13" s="11"/>
      <c r="BR13" s="11"/>
      <c r="BS13" s="11"/>
      <c r="BT13" s="11"/>
      <c r="BU13" s="11"/>
      <c r="BV13" s="11"/>
      <c r="BW13" s="11"/>
      <c r="BX13" s="11"/>
      <c r="BY13" s="11"/>
      <c r="BZ13" s="11"/>
      <c r="CA13" s="11"/>
      <c r="CB13" s="11"/>
      <c r="CC13" s="11"/>
      <c r="CD13" s="11"/>
      <c r="CE13" s="11"/>
      <c r="CF13" s="11"/>
      <c r="CG13" s="11"/>
      <c r="CH13" s="11"/>
      <c r="CI13" s="11"/>
      <c r="CJ13" s="11"/>
      <c r="CK13" s="11"/>
      <c r="CL13" s="11"/>
      <c r="CM13" s="11"/>
      <c r="CN13" s="11"/>
      <c r="CO13" s="11"/>
      <c r="CP13" s="11"/>
      <c r="CQ13" s="11"/>
      <c r="CR13" s="11"/>
    </row>
    <row r="14" spans="1:96" x14ac:dyDescent="0.3">
      <c r="A14" s="136" t="s">
        <v>65</v>
      </c>
      <c r="B14" s="75">
        <f t="shared" ref="B14:H14" si="0">B6+B9*B11</f>
        <v>1430</v>
      </c>
      <c r="C14" s="75">
        <f t="shared" si="0"/>
        <v>1430</v>
      </c>
      <c r="D14" s="76">
        <f t="shared" si="0"/>
        <v>1430</v>
      </c>
      <c r="E14" s="75">
        <f t="shared" si="0"/>
        <v>1430</v>
      </c>
      <c r="F14" s="76">
        <f t="shared" si="0"/>
        <v>1430</v>
      </c>
      <c r="G14" s="76">
        <f t="shared" si="0"/>
        <v>1430</v>
      </c>
      <c r="H14" s="143">
        <f t="shared" si="0"/>
        <v>1430</v>
      </c>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11"/>
      <c r="BA14" s="11"/>
      <c r="BB14" s="11"/>
      <c r="BC14" s="11"/>
      <c r="BD14" s="11"/>
      <c r="BE14" s="11"/>
      <c r="BF14" s="11"/>
      <c r="BG14" s="11"/>
      <c r="BH14" s="11"/>
      <c r="BI14" s="11"/>
      <c r="BJ14" s="11"/>
      <c r="BK14" s="11"/>
      <c r="BL14" s="11"/>
      <c r="BM14" s="11"/>
      <c r="BN14" s="11"/>
      <c r="BO14" s="11"/>
      <c r="BP14" s="11"/>
      <c r="BQ14" s="11"/>
      <c r="BR14" s="11"/>
      <c r="BS14" s="11"/>
      <c r="BT14" s="11"/>
      <c r="BU14" s="11"/>
      <c r="BV14" s="11"/>
      <c r="BW14" s="11"/>
      <c r="BX14" s="11"/>
      <c r="BY14" s="11"/>
      <c r="BZ14" s="11"/>
      <c r="CA14" s="11"/>
      <c r="CB14" s="11"/>
      <c r="CC14" s="11"/>
      <c r="CD14" s="11"/>
      <c r="CE14" s="11"/>
      <c r="CF14" s="11"/>
      <c r="CG14" s="11"/>
      <c r="CH14" s="11"/>
      <c r="CI14" s="11"/>
      <c r="CJ14" s="11"/>
      <c r="CK14" s="11"/>
      <c r="CL14" s="11"/>
      <c r="CM14" s="11"/>
      <c r="CN14" s="11"/>
      <c r="CO14" s="11"/>
      <c r="CP14" s="11"/>
      <c r="CQ14" s="11"/>
      <c r="CR14" s="11"/>
    </row>
    <row r="15" spans="1:96" x14ac:dyDescent="0.3">
      <c r="A15" s="136" t="s">
        <v>4</v>
      </c>
      <c r="B15" s="12">
        <f t="shared" ref="B15:H15" si="1">(B5+B9*B10)/B14</f>
        <v>5.4125874125874128E-2</v>
      </c>
      <c r="C15" s="12">
        <f t="shared" si="1"/>
        <v>5.4125874125874128E-2</v>
      </c>
      <c r="D15" s="13">
        <f t="shared" si="1"/>
        <v>5.4125874125874128E-2</v>
      </c>
      <c r="E15" s="12">
        <f t="shared" si="1"/>
        <v>5.4125874125874128E-2</v>
      </c>
      <c r="F15" s="13">
        <f t="shared" si="1"/>
        <v>5.4125874125874128E-2</v>
      </c>
      <c r="G15" s="13">
        <f t="shared" si="1"/>
        <v>5.4125874125874128E-2</v>
      </c>
      <c r="H15" s="137">
        <f t="shared" si="1"/>
        <v>5.4125874125874128E-2</v>
      </c>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11"/>
      <c r="BA15" s="11"/>
      <c r="BB15" s="11"/>
      <c r="BC15" s="11"/>
      <c r="BD15" s="11"/>
      <c r="BE15" s="11"/>
      <c r="BF15" s="11"/>
      <c r="BG15" s="11"/>
      <c r="BH15" s="11"/>
      <c r="BI15" s="11"/>
      <c r="BJ15" s="11"/>
      <c r="BK15" s="11"/>
      <c r="BL15" s="11"/>
      <c r="BM15" s="11"/>
      <c r="BN15" s="11"/>
      <c r="BO15" s="11"/>
      <c r="BP15" s="11"/>
      <c r="BQ15" s="11"/>
      <c r="BR15" s="11"/>
      <c r="BS15" s="11"/>
      <c r="BT15" s="11"/>
      <c r="BU15" s="11"/>
      <c r="BV15" s="11"/>
      <c r="BW15" s="11"/>
      <c r="BX15" s="11"/>
      <c r="BY15" s="11"/>
      <c r="BZ15" s="11"/>
      <c r="CA15" s="11"/>
      <c r="CB15" s="11"/>
      <c r="CC15" s="11"/>
      <c r="CD15" s="11"/>
      <c r="CE15" s="11"/>
      <c r="CF15" s="11"/>
      <c r="CG15" s="11"/>
      <c r="CH15" s="11"/>
      <c r="CI15" s="11"/>
      <c r="CJ15" s="11"/>
      <c r="CK15" s="11"/>
      <c r="CL15" s="11"/>
      <c r="CM15" s="11"/>
      <c r="CN15" s="11"/>
      <c r="CO15" s="11"/>
      <c r="CP15" s="11"/>
      <c r="CQ15" s="11"/>
      <c r="CR15" s="11"/>
    </row>
    <row r="16" spans="1:96" s="17" customFormat="1" x14ac:dyDescent="0.3">
      <c r="A16" s="136"/>
      <c r="B16" s="22"/>
      <c r="C16" s="22"/>
      <c r="D16" s="23"/>
      <c r="E16" s="22"/>
      <c r="F16" s="23"/>
      <c r="G16" s="23"/>
      <c r="H16" s="144"/>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11"/>
      <c r="BA16" s="11"/>
      <c r="BB16" s="11"/>
      <c r="BC16" s="11"/>
      <c r="BD16" s="11"/>
      <c r="BE16" s="11"/>
      <c r="BF16" s="11"/>
      <c r="BG16" s="11"/>
      <c r="BH16" s="11"/>
      <c r="BI16" s="11"/>
      <c r="BJ16" s="11"/>
      <c r="BK16" s="11"/>
      <c r="BL16" s="11"/>
      <c r="BM16" s="11"/>
      <c r="BN16" s="11"/>
      <c r="BO16" s="11"/>
      <c r="BP16" s="11"/>
      <c r="BQ16" s="11"/>
      <c r="BR16" s="11"/>
      <c r="BS16" s="11"/>
      <c r="BT16" s="11"/>
      <c r="BU16" s="11"/>
      <c r="BV16" s="11"/>
      <c r="BW16" s="11"/>
      <c r="BX16" s="11"/>
      <c r="BY16" s="11"/>
      <c r="BZ16" s="11"/>
      <c r="CA16" s="11"/>
      <c r="CB16" s="11"/>
      <c r="CC16" s="11"/>
      <c r="CD16" s="11"/>
      <c r="CE16" s="11"/>
      <c r="CF16" s="11"/>
      <c r="CG16" s="11"/>
      <c r="CH16" s="11"/>
      <c r="CI16" s="11"/>
      <c r="CJ16" s="11"/>
      <c r="CK16" s="11"/>
      <c r="CL16" s="11"/>
      <c r="CM16" s="11"/>
      <c r="CN16" s="11"/>
      <c r="CO16" s="11"/>
      <c r="CP16" s="11"/>
      <c r="CQ16" s="11"/>
      <c r="CR16" s="11"/>
    </row>
    <row r="17" spans="1:96" s="28" customFormat="1" x14ac:dyDescent="0.3">
      <c r="A17" s="139" t="s">
        <v>5</v>
      </c>
      <c r="B17" s="5"/>
      <c r="C17" s="5"/>
      <c r="D17" s="6"/>
      <c r="E17" s="24"/>
      <c r="F17" s="24"/>
      <c r="G17" s="24"/>
      <c r="H17" s="145"/>
      <c r="I17" s="89"/>
      <c r="J17" s="89"/>
      <c r="K17" s="89"/>
      <c r="L17" s="89"/>
      <c r="M17" s="89"/>
      <c r="N17" s="89"/>
      <c r="O17" s="89"/>
      <c r="P17" s="89"/>
      <c r="Q17" s="89"/>
      <c r="R17" s="89"/>
      <c r="S17" s="89"/>
      <c r="T17" s="89"/>
      <c r="U17" s="89"/>
      <c r="V17" s="89"/>
      <c r="W17" s="89"/>
      <c r="X17" s="89"/>
      <c r="Y17" s="89"/>
      <c r="Z17" s="89"/>
      <c r="AA17" s="89"/>
      <c r="AB17" s="89"/>
      <c r="AC17" s="89"/>
      <c r="AD17" s="89"/>
      <c r="AE17" s="89"/>
      <c r="AF17" s="89"/>
      <c r="AG17" s="89"/>
      <c r="AH17" s="89"/>
      <c r="AI17" s="89"/>
      <c r="AJ17" s="89"/>
      <c r="AK17" s="89"/>
      <c r="AL17" s="89"/>
      <c r="AM17" s="89"/>
      <c r="AN17" s="89"/>
      <c r="AO17" s="89"/>
      <c r="AP17" s="89"/>
      <c r="AQ17" s="89"/>
      <c r="AR17" s="89"/>
      <c r="AS17" s="89"/>
      <c r="AT17" s="89"/>
      <c r="AU17" s="89"/>
      <c r="AV17" s="89"/>
      <c r="AW17" s="89"/>
      <c r="AX17" s="89"/>
      <c r="AY17" s="89"/>
      <c r="AZ17" s="89"/>
      <c r="BA17" s="89"/>
      <c r="BB17" s="89"/>
      <c r="BC17" s="89"/>
      <c r="BD17" s="89"/>
      <c r="BE17" s="89"/>
      <c r="BF17" s="89"/>
      <c r="BG17" s="89"/>
      <c r="BH17" s="89"/>
      <c r="BI17" s="89"/>
      <c r="BJ17" s="89"/>
      <c r="BK17" s="89"/>
      <c r="BL17" s="89"/>
      <c r="BM17" s="89"/>
      <c r="BN17" s="89"/>
      <c r="BO17" s="89"/>
      <c r="BP17" s="89"/>
      <c r="BQ17" s="89"/>
      <c r="BR17" s="89"/>
      <c r="BS17" s="89"/>
      <c r="BT17" s="89"/>
      <c r="BU17" s="89"/>
      <c r="BV17" s="89"/>
      <c r="BW17" s="89"/>
      <c r="BX17" s="89"/>
      <c r="BY17" s="89"/>
      <c r="BZ17" s="89"/>
      <c r="CA17" s="89"/>
      <c r="CB17" s="89"/>
      <c r="CC17" s="89"/>
      <c r="CD17" s="89"/>
      <c r="CE17" s="89"/>
      <c r="CF17" s="89"/>
      <c r="CG17" s="89"/>
      <c r="CH17" s="89"/>
      <c r="CI17" s="89"/>
      <c r="CJ17" s="89"/>
      <c r="CK17" s="89"/>
      <c r="CL17" s="89"/>
      <c r="CM17" s="89"/>
      <c r="CN17" s="89"/>
      <c r="CO17" s="89"/>
      <c r="CP17" s="89"/>
      <c r="CQ17" s="89"/>
      <c r="CR17" s="89"/>
    </row>
    <row r="18" spans="1:96" x14ac:dyDescent="0.3">
      <c r="A18" s="146" t="s">
        <v>6</v>
      </c>
      <c r="B18" s="25" t="s">
        <v>43</v>
      </c>
      <c r="C18" s="25" t="s">
        <v>43</v>
      </c>
      <c r="D18" s="26" t="s">
        <v>31</v>
      </c>
      <c r="E18" s="27" t="s">
        <v>52</v>
      </c>
      <c r="F18" s="27" t="s">
        <v>53</v>
      </c>
      <c r="G18" s="27" t="s">
        <v>43</v>
      </c>
      <c r="H18" s="147"/>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11"/>
      <c r="BA18" s="11"/>
      <c r="BB18" s="11"/>
      <c r="BC18" s="11"/>
      <c r="BD18" s="11"/>
      <c r="BE18" s="11"/>
      <c r="BF18" s="11"/>
      <c r="BG18" s="11"/>
      <c r="BH18" s="11"/>
      <c r="BI18" s="11"/>
      <c r="BJ18" s="11"/>
      <c r="BK18" s="11"/>
      <c r="BL18" s="11"/>
      <c r="BM18" s="11"/>
      <c r="BN18" s="11"/>
      <c r="BO18" s="11"/>
      <c r="BP18" s="11"/>
      <c r="BQ18" s="11"/>
      <c r="BR18" s="11"/>
      <c r="BS18" s="11"/>
      <c r="BT18" s="11"/>
      <c r="BU18" s="11"/>
      <c r="BV18" s="11"/>
      <c r="BW18" s="11"/>
      <c r="BX18" s="11"/>
      <c r="BY18" s="11"/>
      <c r="BZ18" s="11"/>
      <c r="CA18" s="11"/>
      <c r="CB18" s="11"/>
      <c r="CC18" s="11"/>
      <c r="CD18" s="11"/>
      <c r="CE18" s="11"/>
      <c r="CF18" s="11"/>
      <c r="CG18" s="11"/>
      <c r="CH18" s="11"/>
      <c r="CI18" s="11"/>
      <c r="CJ18" s="11"/>
      <c r="CK18" s="11"/>
      <c r="CL18" s="11"/>
      <c r="CM18" s="11"/>
      <c r="CN18" s="11"/>
      <c r="CO18" s="11"/>
      <c r="CP18" s="11"/>
      <c r="CQ18" s="11"/>
      <c r="CR18" s="11"/>
    </row>
    <row r="19" spans="1:96" x14ac:dyDescent="0.3">
      <c r="A19" s="136" t="s">
        <v>2</v>
      </c>
      <c r="B19" s="12">
        <v>4.9000000000000004</v>
      </c>
      <c r="C19" s="12">
        <v>4.9000000000000004</v>
      </c>
      <c r="D19" s="13">
        <v>3.5</v>
      </c>
      <c r="E19" s="13">
        <v>1.9</v>
      </c>
      <c r="F19" s="13">
        <v>3.4</v>
      </c>
      <c r="G19" s="13">
        <v>4.9000000000000004</v>
      </c>
      <c r="H19" s="137">
        <v>0</v>
      </c>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c r="CD19" s="11"/>
      <c r="CE19" s="11"/>
      <c r="CF19" s="11"/>
      <c r="CG19" s="11"/>
      <c r="CH19" s="11"/>
      <c r="CI19" s="11"/>
      <c r="CJ19" s="11"/>
      <c r="CK19" s="11"/>
      <c r="CL19" s="11"/>
      <c r="CM19" s="11"/>
      <c r="CN19" s="11"/>
      <c r="CO19" s="11"/>
      <c r="CP19" s="11"/>
      <c r="CQ19" s="11"/>
      <c r="CR19" s="11"/>
    </row>
    <row r="20" spans="1:96" s="99" customFormat="1" x14ac:dyDescent="0.3">
      <c r="A20" s="136" t="s">
        <v>7</v>
      </c>
      <c r="B20" s="20">
        <v>10</v>
      </c>
      <c r="C20" s="20">
        <v>10</v>
      </c>
      <c r="D20" s="21">
        <v>10</v>
      </c>
      <c r="E20" s="21">
        <v>10</v>
      </c>
      <c r="F20" s="21">
        <v>10</v>
      </c>
      <c r="G20" s="21">
        <v>10</v>
      </c>
      <c r="H20" s="141">
        <v>10</v>
      </c>
      <c r="I20" s="100"/>
      <c r="J20" s="100"/>
      <c r="K20" s="100"/>
      <c r="L20" s="100"/>
      <c r="M20" s="100"/>
      <c r="N20" s="100"/>
      <c r="O20" s="100"/>
      <c r="P20" s="100"/>
      <c r="Q20" s="100"/>
      <c r="R20" s="100"/>
      <c r="S20" s="100"/>
      <c r="T20" s="100"/>
      <c r="U20" s="100"/>
      <c r="V20" s="100"/>
      <c r="W20" s="100"/>
      <c r="X20" s="100"/>
      <c r="Y20" s="100"/>
      <c r="Z20" s="100"/>
      <c r="AA20" s="100"/>
      <c r="AB20" s="100"/>
      <c r="AC20" s="100"/>
      <c r="AD20" s="100"/>
      <c r="AE20" s="100"/>
      <c r="AF20" s="100"/>
      <c r="AG20" s="100"/>
      <c r="AH20" s="100"/>
      <c r="AI20" s="100"/>
      <c r="AJ20" s="100"/>
      <c r="AK20" s="100"/>
      <c r="AL20" s="100"/>
      <c r="AM20" s="100"/>
      <c r="AN20" s="100"/>
      <c r="AO20" s="100"/>
      <c r="AP20" s="100"/>
      <c r="AQ20" s="100"/>
      <c r="AR20" s="100"/>
      <c r="AS20" s="100"/>
      <c r="AT20" s="100"/>
      <c r="AU20" s="100"/>
      <c r="AV20" s="100"/>
      <c r="AW20" s="100"/>
      <c r="AX20" s="100"/>
      <c r="AY20" s="100"/>
      <c r="AZ20" s="100"/>
      <c r="BA20" s="100"/>
      <c r="BB20" s="100"/>
      <c r="BC20" s="100"/>
      <c r="BD20" s="100"/>
      <c r="BE20" s="100"/>
      <c r="BF20" s="100"/>
      <c r="BG20" s="100"/>
      <c r="BH20" s="100"/>
      <c r="BI20" s="100"/>
      <c r="BJ20" s="100"/>
      <c r="BK20" s="100"/>
      <c r="BL20" s="100"/>
      <c r="BM20" s="100"/>
      <c r="BN20" s="100"/>
      <c r="BO20" s="100"/>
      <c r="BP20" s="100"/>
      <c r="BQ20" s="100"/>
      <c r="BR20" s="100"/>
      <c r="BS20" s="100"/>
      <c r="BT20" s="100"/>
      <c r="BU20" s="100"/>
      <c r="BV20" s="100"/>
      <c r="BW20" s="100"/>
      <c r="BX20" s="100"/>
      <c r="BY20" s="100"/>
      <c r="BZ20" s="100"/>
      <c r="CA20" s="100"/>
      <c r="CB20" s="100"/>
      <c r="CC20" s="100"/>
      <c r="CD20" s="100"/>
      <c r="CE20" s="100"/>
      <c r="CF20" s="100"/>
      <c r="CG20" s="100"/>
      <c r="CH20" s="100"/>
      <c r="CI20" s="100"/>
      <c r="CJ20" s="100"/>
      <c r="CK20" s="100"/>
      <c r="CL20" s="100"/>
      <c r="CM20" s="100"/>
      <c r="CN20" s="100"/>
      <c r="CO20" s="100"/>
      <c r="CP20" s="100"/>
      <c r="CQ20" s="100"/>
      <c r="CR20" s="100"/>
    </row>
    <row r="21" spans="1:96" s="94" customFormat="1" x14ac:dyDescent="0.3">
      <c r="A21" s="148" t="s">
        <v>78</v>
      </c>
      <c r="B21" s="97">
        <v>0.15</v>
      </c>
      <c r="C21" s="97">
        <v>0.15</v>
      </c>
      <c r="D21" s="98">
        <v>0.08</v>
      </c>
      <c r="E21" s="98">
        <v>0.08</v>
      </c>
      <c r="F21" s="98">
        <v>0.06</v>
      </c>
      <c r="G21" s="98">
        <v>0.15</v>
      </c>
      <c r="H21" s="149"/>
      <c r="I21" s="132"/>
      <c r="J21" s="132"/>
      <c r="K21" s="132"/>
      <c r="L21" s="132"/>
      <c r="M21" s="132"/>
      <c r="N21" s="132"/>
      <c r="O21" s="132"/>
      <c r="P21" s="132"/>
      <c r="Q21" s="132"/>
      <c r="R21" s="132"/>
      <c r="S21" s="132"/>
      <c r="T21" s="132"/>
      <c r="U21" s="132"/>
      <c r="V21" s="132"/>
      <c r="W21" s="132"/>
      <c r="X21" s="132"/>
      <c r="Y21" s="132"/>
      <c r="Z21" s="132"/>
      <c r="AA21" s="132"/>
      <c r="AB21" s="132"/>
      <c r="AC21" s="132"/>
      <c r="AD21" s="132"/>
      <c r="AE21" s="132"/>
      <c r="AF21" s="132"/>
      <c r="AG21" s="132"/>
      <c r="AH21" s="132"/>
      <c r="AI21" s="132"/>
      <c r="AJ21" s="132"/>
      <c r="AK21" s="132"/>
      <c r="AL21" s="132"/>
      <c r="AM21" s="132"/>
      <c r="AN21" s="132"/>
      <c r="AO21" s="132"/>
      <c r="AP21" s="132"/>
      <c r="AQ21" s="132"/>
      <c r="AR21" s="132"/>
      <c r="AS21" s="132"/>
      <c r="AT21" s="132"/>
      <c r="AU21" s="132"/>
      <c r="AV21" s="132"/>
      <c r="AW21" s="132"/>
      <c r="AX21" s="132"/>
      <c r="AY21" s="132"/>
      <c r="AZ21" s="132"/>
      <c r="BA21" s="132"/>
      <c r="BB21" s="132"/>
      <c r="BC21" s="132"/>
      <c r="BD21" s="132"/>
      <c r="BE21" s="132"/>
      <c r="BF21" s="132"/>
      <c r="BG21" s="132"/>
      <c r="BH21" s="132"/>
      <c r="BI21" s="132"/>
      <c r="BJ21" s="132"/>
      <c r="BK21" s="132"/>
      <c r="BL21" s="132"/>
      <c r="BM21" s="132"/>
      <c r="BN21" s="132"/>
      <c r="BO21" s="132"/>
      <c r="BP21" s="132"/>
      <c r="BQ21" s="132"/>
      <c r="BR21" s="132"/>
      <c r="BS21" s="132"/>
      <c r="BT21" s="132"/>
      <c r="BU21" s="132"/>
      <c r="BV21" s="132"/>
      <c r="BW21" s="132"/>
      <c r="BX21" s="132"/>
      <c r="BY21" s="132"/>
      <c r="BZ21" s="132"/>
      <c r="CA21" s="132"/>
      <c r="CB21" s="132"/>
      <c r="CC21" s="132"/>
      <c r="CD21" s="132"/>
      <c r="CE21" s="132"/>
      <c r="CF21" s="132"/>
      <c r="CG21" s="132"/>
      <c r="CH21" s="132"/>
      <c r="CI21" s="132"/>
      <c r="CJ21" s="132"/>
      <c r="CK21" s="132"/>
      <c r="CL21" s="132"/>
      <c r="CM21" s="132"/>
      <c r="CN21" s="132"/>
      <c r="CO21" s="132"/>
      <c r="CP21" s="132"/>
      <c r="CQ21" s="132"/>
      <c r="CR21" s="132"/>
    </row>
    <row r="22" spans="1:96" s="29" customFormat="1" x14ac:dyDescent="0.3">
      <c r="A22" s="150" t="s">
        <v>79</v>
      </c>
      <c r="B22" s="92">
        <v>15</v>
      </c>
      <c r="C22" s="92" t="s">
        <v>81</v>
      </c>
      <c r="D22" s="93" t="s">
        <v>82</v>
      </c>
      <c r="E22" s="93" t="s">
        <v>84</v>
      </c>
      <c r="F22" s="93"/>
      <c r="G22" s="93" t="s">
        <v>81</v>
      </c>
      <c r="H22" s="151"/>
      <c r="I22" s="90"/>
      <c r="J22" s="90"/>
      <c r="K22" s="90"/>
      <c r="L22" s="90"/>
      <c r="M22" s="90"/>
      <c r="N22" s="90"/>
      <c r="O22" s="90"/>
      <c r="P22" s="90"/>
      <c r="Q22" s="90"/>
      <c r="R22" s="90"/>
      <c r="S22" s="90"/>
      <c r="T22" s="90"/>
      <c r="U22" s="90"/>
      <c r="V22" s="90"/>
      <c r="W22" s="90"/>
      <c r="X22" s="90"/>
      <c r="Y22" s="90"/>
      <c r="Z22" s="90"/>
      <c r="AA22" s="90"/>
      <c r="AB22" s="90"/>
      <c r="AC22" s="90"/>
      <c r="AD22" s="90"/>
      <c r="AE22" s="90"/>
      <c r="AF22" s="90"/>
      <c r="AG22" s="90"/>
      <c r="AH22" s="90"/>
      <c r="AI22" s="90"/>
      <c r="AJ22" s="90"/>
      <c r="AK22" s="90"/>
      <c r="AL22" s="90"/>
      <c r="AM22" s="90"/>
      <c r="AN22" s="90"/>
      <c r="AO22" s="90"/>
      <c r="AP22" s="90"/>
      <c r="AQ22" s="90"/>
      <c r="AR22" s="90"/>
      <c r="AS22" s="90"/>
      <c r="AT22" s="90"/>
      <c r="AU22" s="90"/>
      <c r="AV22" s="90"/>
      <c r="AW22" s="90"/>
      <c r="AX22" s="90"/>
      <c r="AY22" s="90"/>
      <c r="AZ22" s="90"/>
      <c r="BA22" s="90"/>
      <c r="BB22" s="90"/>
      <c r="BC22" s="90"/>
      <c r="BD22" s="90"/>
      <c r="BE22" s="90"/>
      <c r="BF22" s="90"/>
      <c r="BG22" s="90"/>
      <c r="BH22" s="90"/>
      <c r="BI22" s="90"/>
      <c r="BJ22" s="90"/>
      <c r="BK22" s="90"/>
      <c r="BL22" s="90"/>
      <c r="BM22" s="90"/>
      <c r="BN22" s="90"/>
      <c r="BO22" s="90"/>
      <c r="BP22" s="90"/>
      <c r="BQ22" s="90"/>
      <c r="BR22" s="90"/>
      <c r="BS22" s="90"/>
      <c r="BT22" s="90"/>
      <c r="BU22" s="90"/>
      <c r="BV22" s="90"/>
      <c r="BW22" s="90"/>
      <c r="BX22" s="90"/>
      <c r="BY22" s="90"/>
      <c r="BZ22" s="90"/>
      <c r="CA22" s="90"/>
      <c r="CB22" s="90"/>
      <c r="CC22" s="90"/>
      <c r="CD22" s="90"/>
      <c r="CE22" s="90"/>
      <c r="CF22" s="90"/>
      <c r="CG22" s="90"/>
      <c r="CH22" s="90"/>
      <c r="CI22" s="90"/>
      <c r="CJ22" s="90"/>
      <c r="CK22" s="90"/>
      <c r="CL22" s="90"/>
      <c r="CM22" s="90"/>
      <c r="CN22" s="90"/>
      <c r="CO22" s="90"/>
      <c r="CP22" s="90"/>
      <c r="CQ22" s="90"/>
      <c r="CR22" s="90"/>
    </row>
    <row r="23" spans="1:96" x14ac:dyDescent="0.3">
      <c r="A23" s="152" t="s">
        <v>9</v>
      </c>
      <c r="B23" s="25"/>
      <c r="C23" s="25" t="s">
        <v>37</v>
      </c>
      <c r="D23" s="26" t="s">
        <v>32</v>
      </c>
      <c r="E23" s="27" t="s">
        <v>36</v>
      </c>
      <c r="F23" s="27" t="s">
        <v>51</v>
      </c>
      <c r="G23" s="27" t="s">
        <v>38</v>
      </c>
      <c r="H23" s="147"/>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11"/>
      <c r="BA23" s="11"/>
      <c r="BB23" s="11"/>
      <c r="BC23" s="11"/>
      <c r="BD23" s="11"/>
      <c r="BE23" s="11"/>
      <c r="BF23" s="11"/>
      <c r="BG23" s="11"/>
      <c r="BH23" s="11"/>
      <c r="BI23" s="11"/>
      <c r="BJ23" s="11"/>
      <c r="BK23" s="11"/>
      <c r="BL23" s="11"/>
      <c r="BM23" s="11"/>
      <c r="BN23" s="11"/>
      <c r="BO23" s="11"/>
      <c r="BP23" s="11"/>
      <c r="BQ23" s="11"/>
      <c r="BR23" s="11"/>
      <c r="BS23" s="11"/>
      <c r="BT23" s="11"/>
      <c r="BU23" s="11"/>
      <c r="BV23" s="11"/>
      <c r="BW23" s="11"/>
      <c r="BX23" s="11"/>
      <c r="BY23" s="11"/>
      <c r="BZ23" s="11"/>
      <c r="CA23" s="11"/>
      <c r="CB23" s="11"/>
      <c r="CC23" s="11"/>
      <c r="CD23" s="11"/>
      <c r="CE23" s="11"/>
      <c r="CF23" s="11"/>
      <c r="CG23" s="11"/>
      <c r="CH23" s="11"/>
      <c r="CI23" s="11"/>
      <c r="CJ23" s="11"/>
      <c r="CK23" s="11"/>
      <c r="CL23" s="11"/>
      <c r="CM23" s="11"/>
      <c r="CN23" s="11"/>
      <c r="CO23" s="11"/>
      <c r="CP23" s="11"/>
      <c r="CQ23" s="11"/>
      <c r="CR23" s="11"/>
    </row>
    <row r="24" spans="1:96" x14ac:dyDescent="0.3">
      <c r="A24" s="136" t="s">
        <v>2</v>
      </c>
      <c r="B24" s="12">
        <v>0</v>
      </c>
      <c r="C24" s="12">
        <v>3.6</v>
      </c>
      <c r="D24" s="13">
        <v>4.9000000000000004</v>
      </c>
      <c r="E24" s="13">
        <v>4</v>
      </c>
      <c r="F24" s="13">
        <v>3.5</v>
      </c>
      <c r="G24" s="13">
        <v>4</v>
      </c>
      <c r="H24" s="137">
        <v>0</v>
      </c>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11"/>
      <c r="BA24" s="11"/>
      <c r="BB24" s="11"/>
      <c r="BC24" s="11"/>
      <c r="BD24" s="11"/>
      <c r="BE24" s="11"/>
      <c r="BF24" s="11"/>
      <c r="BG24" s="11"/>
      <c r="BH24" s="11"/>
      <c r="BI24" s="11"/>
      <c r="BJ24" s="11"/>
      <c r="BK24" s="11"/>
      <c r="BL24" s="11"/>
      <c r="BM24" s="11"/>
      <c r="BN24" s="11"/>
      <c r="BO24" s="11"/>
      <c r="BP24" s="11"/>
      <c r="BQ24" s="11"/>
      <c r="BR24" s="11"/>
      <c r="BS24" s="11"/>
      <c r="BT24" s="11"/>
      <c r="BU24" s="11"/>
      <c r="BV24" s="11"/>
      <c r="BW24" s="11"/>
      <c r="BX24" s="11"/>
      <c r="BY24" s="11"/>
      <c r="BZ24" s="11"/>
      <c r="CA24" s="11"/>
      <c r="CB24" s="11"/>
      <c r="CC24" s="11"/>
      <c r="CD24" s="11"/>
      <c r="CE24" s="11"/>
      <c r="CF24" s="11"/>
      <c r="CG24" s="11"/>
      <c r="CH24" s="11"/>
      <c r="CI24" s="11"/>
      <c r="CJ24" s="11"/>
      <c r="CK24" s="11"/>
      <c r="CL24" s="11"/>
      <c r="CM24" s="11"/>
      <c r="CN24" s="11"/>
      <c r="CO24" s="11"/>
      <c r="CP24" s="11"/>
      <c r="CQ24" s="11"/>
      <c r="CR24" s="11"/>
    </row>
    <row r="25" spans="1:96" s="103" customFormat="1" x14ac:dyDescent="0.3">
      <c r="A25" s="136" t="s">
        <v>7</v>
      </c>
      <c r="B25" s="20">
        <v>10</v>
      </c>
      <c r="C25" s="20">
        <v>10</v>
      </c>
      <c r="D25" s="21">
        <v>10</v>
      </c>
      <c r="E25" s="20">
        <v>10</v>
      </c>
      <c r="F25" s="21">
        <v>10</v>
      </c>
      <c r="G25" s="21">
        <v>10</v>
      </c>
      <c r="H25" s="141">
        <v>10</v>
      </c>
      <c r="I25" s="104"/>
      <c r="J25" s="104"/>
      <c r="K25" s="104"/>
      <c r="L25" s="104"/>
      <c r="M25" s="104"/>
      <c r="N25" s="104"/>
      <c r="O25" s="104"/>
      <c r="P25" s="104"/>
      <c r="Q25" s="104"/>
      <c r="R25" s="104"/>
      <c r="S25" s="104"/>
      <c r="T25" s="104"/>
      <c r="U25" s="104"/>
      <c r="V25" s="104"/>
      <c r="W25" s="104"/>
      <c r="X25" s="104"/>
      <c r="Y25" s="104"/>
      <c r="Z25" s="104"/>
      <c r="AA25" s="104"/>
      <c r="AB25" s="104"/>
      <c r="AC25" s="104"/>
      <c r="AD25" s="104"/>
      <c r="AE25" s="104"/>
      <c r="AF25" s="104"/>
      <c r="AG25" s="104"/>
      <c r="AH25" s="104"/>
      <c r="AI25" s="104"/>
      <c r="AJ25" s="104"/>
      <c r="AK25" s="104"/>
      <c r="AL25" s="104"/>
      <c r="AM25" s="104"/>
      <c r="AN25" s="104"/>
      <c r="AO25" s="104"/>
      <c r="AP25" s="104"/>
      <c r="AQ25" s="104"/>
      <c r="AR25" s="104"/>
      <c r="AS25" s="104"/>
      <c r="AT25" s="104"/>
      <c r="AU25" s="104"/>
      <c r="AV25" s="104"/>
      <c r="AW25" s="104"/>
      <c r="AX25" s="104"/>
      <c r="AY25" s="104"/>
      <c r="AZ25" s="104"/>
      <c r="BA25" s="104"/>
      <c r="BB25" s="104"/>
      <c r="BC25" s="104"/>
      <c r="BD25" s="104"/>
      <c r="BE25" s="104"/>
      <c r="BF25" s="104"/>
      <c r="BG25" s="104"/>
      <c r="BH25" s="104"/>
      <c r="BI25" s="104"/>
      <c r="BJ25" s="104"/>
      <c r="BK25" s="104"/>
      <c r="BL25" s="104"/>
      <c r="BM25" s="104"/>
      <c r="BN25" s="104"/>
      <c r="BO25" s="104"/>
      <c r="BP25" s="104"/>
      <c r="BQ25" s="104"/>
      <c r="BR25" s="104"/>
      <c r="BS25" s="104"/>
      <c r="BT25" s="104"/>
      <c r="BU25" s="104"/>
      <c r="BV25" s="104"/>
      <c r="BW25" s="104"/>
      <c r="BX25" s="104"/>
      <c r="BY25" s="104"/>
      <c r="BZ25" s="104"/>
      <c r="CA25" s="104"/>
      <c r="CB25" s="104"/>
      <c r="CC25" s="104"/>
      <c r="CD25" s="104"/>
      <c r="CE25" s="104"/>
      <c r="CF25" s="104"/>
      <c r="CG25" s="104"/>
      <c r="CH25" s="104"/>
      <c r="CI25" s="104"/>
      <c r="CJ25" s="104"/>
      <c r="CK25" s="104"/>
      <c r="CL25" s="104"/>
      <c r="CM25" s="104"/>
      <c r="CN25" s="104"/>
      <c r="CO25" s="104"/>
      <c r="CP25" s="104"/>
      <c r="CQ25" s="104"/>
      <c r="CR25" s="104"/>
    </row>
    <row r="26" spans="1:96" s="94" customFormat="1" x14ac:dyDescent="0.3">
      <c r="A26" s="153" t="s">
        <v>78</v>
      </c>
      <c r="B26" s="101"/>
      <c r="C26" s="101">
        <v>7.0000000000000007E-2</v>
      </c>
      <c r="D26" s="102">
        <v>0.15</v>
      </c>
      <c r="E26" s="101">
        <v>1.6999999999999999E-3</v>
      </c>
      <c r="F26" s="102">
        <v>0.08</v>
      </c>
      <c r="G26" s="102">
        <v>1.6999999999999999E-3</v>
      </c>
      <c r="H26" s="154"/>
      <c r="I26" s="132"/>
      <c r="J26" s="132"/>
      <c r="K26" s="132"/>
      <c r="L26" s="132"/>
      <c r="M26" s="132"/>
      <c r="N26" s="132"/>
      <c r="O26" s="132"/>
      <c r="P26" s="132"/>
      <c r="Q26" s="132"/>
      <c r="R26" s="132"/>
      <c r="S26" s="132"/>
      <c r="T26" s="132"/>
      <c r="U26" s="132"/>
      <c r="V26" s="132"/>
      <c r="W26" s="132"/>
      <c r="X26" s="132"/>
      <c r="Y26" s="132"/>
      <c r="Z26" s="132"/>
      <c r="AA26" s="132"/>
      <c r="AB26" s="132"/>
      <c r="AC26" s="132"/>
      <c r="AD26" s="132"/>
      <c r="AE26" s="132"/>
      <c r="AF26" s="132"/>
      <c r="AG26" s="132"/>
      <c r="AH26" s="132"/>
      <c r="AI26" s="132"/>
      <c r="AJ26" s="132"/>
      <c r="AK26" s="132"/>
      <c r="AL26" s="132"/>
      <c r="AM26" s="132"/>
      <c r="AN26" s="132"/>
      <c r="AO26" s="132"/>
      <c r="AP26" s="132"/>
      <c r="AQ26" s="132"/>
      <c r="AR26" s="132"/>
      <c r="AS26" s="132"/>
      <c r="AT26" s="132"/>
      <c r="AU26" s="132"/>
      <c r="AV26" s="132"/>
      <c r="AW26" s="132"/>
      <c r="AX26" s="132"/>
      <c r="AY26" s="132"/>
      <c r="AZ26" s="132"/>
      <c r="BA26" s="132"/>
      <c r="BB26" s="132"/>
      <c r="BC26" s="132"/>
      <c r="BD26" s="132"/>
      <c r="BE26" s="132"/>
      <c r="BF26" s="132"/>
      <c r="BG26" s="132"/>
      <c r="BH26" s="132"/>
      <c r="BI26" s="132"/>
      <c r="BJ26" s="132"/>
      <c r="BK26" s="132"/>
      <c r="BL26" s="132"/>
      <c r="BM26" s="132"/>
      <c r="BN26" s="132"/>
      <c r="BO26" s="132"/>
      <c r="BP26" s="132"/>
      <c r="BQ26" s="132"/>
      <c r="BR26" s="132"/>
      <c r="BS26" s="132"/>
      <c r="BT26" s="132"/>
      <c r="BU26" s="132"/>
      <c r="BV26" s="132"/>
      <c r="BW26" s="132"/>
      <c r="BX26" s="132"/>
      <c r="BY26" s="132"/>
      <c r="BZ26" s="132"/>
      <c r="CA26" s="132"/>
      <c r="CB26" s="132"/>
      <c r="CC26" s="132"/>
      <c r="CD26" s="132"/>
      <c r="CE26" s="132"/>
      <c r="CF26" s="132"/>
      <c r="CG26" s="132"/>
      <c r="CH26" s="132"/>
      <c r="CI26" s="132"/>
      <c r="CJ26" s="132"/>
      <c r="CK26" s="132"/>
      <c r="CL26" s="132"/>
      <c r="CM26" s="132"/>
      <c r="CN26" s="132"/>
      <c r="CO26" s="132"/>
      <c r="CP26" s="132"/>
      <c r="CQ26" s="132"/>
      <c r="CR26" s="132"/>
    </row>
    <row r="27" spans="1:96" s="31" customFormat="1" x14ac:dyDescent="0.3">
      <c r="A27" s="150" t="s">
        <v>79</v>
      </c>
      <c r="B27" s="92"/>
      <c r="C27" s="92"/>
      <c r="D27" s="93" t="s">
        <v>83</v>
      </c>
      <c r="E27" s="92"/>
      <c r="F27" s="93" t="s">
        <v>85</v>
      </c>
      <c r="G27" s="93"/>
      <c r="H27" s="15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11"/>
      <c r="BA27" s="11"/>
      <c r="BB27" s="11"/>
      <c r="BC27" s="11"/>
      <c r="BD27" s="11"/>
      <c r="BE27" s="11"/>
      <c r="BF27" s="11"/>
      <c r="BG27" s="11"/>
      <c r="BH27" s="11"/>
      <c r="BI27" s="11"/>
      <c r="BJ27" s="11"/>
      <c r="BK27" s="11"/>
      <c r="BL27" s="11"/>
      <c r="BM27" s="11"/>
      <c r="BN27" s="11"/>
      <c r="BO27" s="11"/>
      <c r="BP27" s="11"/>
      <c r="BQ27" s="11"/>
      <c r="BR27" s="11"/>
      <c r="BS27" s="11"/>
      <c r="BT27" s="11"/>
      <c r="BU27" s="11"/>
      <c r="BV27" s="11"/>
      <c r="BW27" s="11"/>
      <c r="BX27" s="11"/>
      <c r="BY27" s="11"/>
      <c r="BZ27" s="11"/>
      <c r="CA27" s="11"/>
      <c r="CB27" s="11"/>
      <c r="CC27" s="11"/>
      <c r="CD27" s="11"/>
      <c r="CE27" s="11"/>
      <c r="CF27" s="11"/>
      <c r="CG27" s="11"/>
      <c r="CH27" s="11"/>
      <c r="CI27" s="11"/>
      <c r="CJ27" s="11"/>
      <c r="CK27" s="11"/>
      <c r="CL27" s="11"/>
      <c r="CM27" s="11"/>
      <c r="CN27" s="11"/>
      <c r="CO27" s="11"/>
      <c r="CP27" s="11"/>
      <c r="CQ27" s="11"/>
      <c r="CR27" s="11"/>
    </row>
    <row r="28" spans="1:96" x14ac:dyDescent="0.3">
      <c r="A28" s="146" t="s">
        <v>10</v>
      </c>
      <c r="B28" s="25"/>
      <c r="C28" s="25"/>
      <c r="D28" s="26" t="s">
        <v>33</v>
      </c>
      <c r="E28" s="30"/>
      <c r="F28" s="27" t="s">
        <v>32</v>
      </c>
      <c r="G28" s="30"/>
      <c r="H28" s="155"/>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11"/>
      <c r="BA28" s="11"/>
      <c r="BB28" s="11"/>
      <c r="BC28" s="11"/>
      <c r="BD28" s="11"/>
      <c r="BE28" s="11"/>
      <c r="BF28" s="11"/>
      <c r="BG28" s="11"/>
      <c r="BH28" s="11"/>
      <c r="BI28" s="11"/>
      <c r="BJ28" s="11"/>
      <c r="BK28" s="11"/>
      <c r="BL28" s="11"/>
      <c r="BM28" s="11"/>
      <c r="BN28" s="11"/>
      <c r="BO28" s="11"/>
      <c r="BP28" s="11"/>
      <c r="BQ28" s="11"/>
      <c r="BR28" s="11"/>
      <c r="BS28" s="11"/>
      <c r="BT28" s="11"/>
      <c r="BU28" s="11"/>
      <c r="BV28" s="11"/>
      <c r="BW28" s="11"/>
      <c r="BX28" s="11"/>
      <c r="BY28" s="11"/>
      <c r="BZ28" s="11"/>
      <c r="CA28" s="11"/>
      <c r="CB28" s="11"/>
      <c r="CC28" s="11"/>
      <c r="CD28" s="11"/>
      <c r="CE28" s="11"/>
      <c r="CF28" s="11"/>
      <c r="CG28" s="11"/>
      <c r="CH28" s="11"/>
      <c r="CI28" s="11"/>
      <c r="CJ28" s="11"/>
      <c r="CK28" s="11"/>
      <c r="CL28" s="11"/>
      <c r="CM28" s="11"/>
      <c r="CN28" s="11"/>
      <c r="CO28" s="11"/>
      <c r="CP28" s="11"/>
      <c r="CQ28" s="11"/>
      <c r="CR28" s="11"/>
    </row>
    <row r="29" spans="1:96" x14ac:dyDescent="0.3">
      <c r="A29" s="136" t="s">
        <v>2</v>
      </c>
      <c r="B29" s="12">
        <v>0</v>
      </c>
      <c r="C29" s="12">
        <v>0</v>
      </c>
      <c r="D29" s="13">
        <v>4.9000000000000004</v>
      </c>
      <c r="E29" s="13">
        <v>0</v>
      </c>
      <c r="F29" s="13">
        <v>4.9000000000000004</v>
      </c>
      <c r="G29" s="13">
        <v>0</v>
      </c>
      <c r="H29" s="137">
        <v>0</v>
      </c>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11"/>
      <c r="BA29" s="11"/>
      <c r="BB29" s="11"/>
      <c r="BC29" s="11"/>
      <c r="BD29" s="11"/>
      <c r="BE29" s="11"/>
      <c r="BF29" s="11"/>
      <c r="BG29" s="11"/>
      <c r="BH29" s="11"/>
      <c r="BI29" s="11"/>
      <c r="BJ29" s="11"/>
      <c r="BK29" s="11"/>
      <c r="BL29" s="11"/>
      <c r="BM29" s="11"/>
      <c r="BN29" s="11"/>
      <c r="BO29" s="11"/>
      <c r="BP29" s="11"/>
      <c r="BQ29" s="11"/>
      <c r="BR29" s="11"/>
      <c r="BS29" s="11"/>
      <c r="BT29" s="11"/>
      <c r="BU29" s="11"/>
      <c r="BV29" s="11"/>
      <c r="BW29" s="11"/>
      <c r="BX29" s="11"/>
      <c r="BY29" s="11"/>
      <c r="BZ29" s="11"/>
      <c r="CA29" s="11"/>
      <c r="CB29" s="11"/>
      <c r="CC29" s="11"/>
      <c r="CD29" s="11"/>
      <c r="CE29" s="11"/>
      <c r="CF29" s="11"/>
      <c r="CG29" s="11"/>
      <c r="CH29" s="11"/>
      <c r="CI29" s="11"/>
      <c r="CJ29" s="11"/>
      <c r="CK29" s="11"/>
      <c r="CL29" s="11"/>
      <c r="CM29" s="11"/>
      <c r="CN29" s="11"/>
      <c r="CO29" s="11"/>
      <c r="CP29" s="11"/>
      <c r="CQ29" s="11"/>
      <c r="CR29" s="11"/>
    </row>
    <row r="30" spans="1:96" s="99" customFormat="1" x14ac:dyDescent="0.3">
      <c r="A30" s="136" t="s">
        <v>7</v>
      </c>
      <c r="B30" s="20">
        <v>10</v>
      </c>
      <c r="C30" s="20">
        <v>10</v>
      </c>
      <c r="D30" s="21">
        <v>10</v>
      </c>
      <c r="E30" s="20">
        <v>10</v>
      </c>
      <c r="F30" s="21">
        <v>10</v>
      </c>
      <c r="G30" s="21">
        <v>10</v>
      </c>
      <c r="H30" s="141">
        <v>10</v>
      </c>
      <c r="I30" s="100"/>
      <c r="J30" s="100"/>
      <c r="K30" s="100"/>
      <c r="L30" s="100"/>
      <c r="M30" s="100"/>
      <c r="N30" s="100"/>
      <c r="O30" s="100"/>
      <c r="P30" s="100"/>
      <c r="Q30" s="100"/>
      <c r="R30" s="100"/>
      <c r="S30" s="100"/>
      <c r="T30" s="100"/>
      <c r="U30" s="100"/>
      <c r="V30" s="100"/>
      <c r="W30" s="100"/>
      <c r="X30" s="100"/>
      <c r="Y30" s="100"/>
      <c r="Z30" s="100"/>
      <c r="AA30" s="100"/>
      <c r="AB30" s="100"/>
      <c r="AC30" s="100"/>
      <c r="AD30" s="100"/>
      <c r="AE30" s="100"/>
      <c r="AF30" s="100"/>
      <c r="AG30" s="100"/>
      <c r="AH30" s="100"/>
      <c r="AI30" s="100"/>
      <c r="AJ30" s="100"/>
      <c r="AK30" s="100"/>
      <c r="AL30" s="100"/>
      <c r="AM30" s="100"/>
      <c r="AN30" s="100"/>
      <c r="AO30" s="100"/>
      <c r="AP30" s="100"/>
      <c r="AQ30" s="100"/>
      <c r="AR30" s="100"/>
      <c r="AS30" s="100"/>
      <c r="AT30" s="100"/>
      <c r="AU30" s="100"/>
      <c r="AV30" s="100"/>
      <c r="AW30" s="100"/>
      <c r="AX30" s="100"/>
      <c r="AY30" s="100"/>
      <c r="AZ30" s="100"/>
      <c r="BA30" s="100"/>
      <c r="BB30" s="100"/>
      <c r="BC30" s="100"/>
      <c r="BD30" s="100"/>
      <c r="BE30" s="100"/>
      <c r="BF30" s="100"/>
      <c r="BG30" s="100"/>
      <c r="BH30" s="100"/>
      <c r="BI30" s="100"/>
      <c r="BJ30" s="100"/>
      <c r="BK30" s="100"/>
      <c r="BL30" s="100"/>
      <c r="BM30" s="100"/>
      <c r="BN30" s="100"/>
      <c r="BO30" s="100"/>
      <c r="BP30" s="100"/>
      <c r="BQ30" s="100"/>
      <c r="BR30" s="100"/>
      <c r="BS30" s="100"/>
      <c r="BT30" s="100"/>
      <c r="BU30" s="100"/>
      <c r="BV30" s="100"/>
      <c r="BW30" s="100"/>
      <c r="BX30" s="100"/>
      <c r="BY30" s="100"/>
      <c r="BZ30" s="100"/>
      <c r="CA30" s="100"/>
      <c r="CB30" s="100"/>
      <c r="CC30" s="100"/>
      <c r="CD30" s="100"/>
      <c r="CE30" s="100"/>
      <c r="CF30" s="100"/>
      <c r="CG30" s="100"/>
      <c r="CH30" s="100"/>
      <c r="CI30" s="100"/>
      <c r="CJ30" s="100"/>
      <c r="CK30" s="100"/>
      <c r="CL30" s="100"/>
      <c r="CM30" s="100"/>
      <c r="CN30" s="100"/>
      <c r="CO30" s="100"/>
      <c r="CP30" s="100"/>
      <c r="CQ30" s="100"/>
      <c r="CR30" s="100"/>
    </row>
    <row r="31" spans="1:96" s="94" customFormat="1" x14ac:dyDescent="0.3">
      <c r="A31" s="148" t="s">
        <v>78</v>
      </c>
      <c r="B31" s="97"/>
      <c r="C31" s="97"/>
      <c r="D31" s="98">
        <v>0.04</v>
      </c>
      <c r="E31" s="97"/>
      <c r="F31" s="98">
        <v>0.15</v>
      </c>
      <c r="G31" s="98"/>
      <c r="H31" s="149"/>
      <c r="I31" s="132"/>
      <c r="J31" s="132"/>
      <c r="K31" s="132"/>
      <c r="L31" s="132"/>
      <c r="M31" s="132"/>
      <c r="N31" s="132"/>
      <c r="O31" s="132"/>
      <c r="P31" s="132"/>
      <c r="Q31" s="132"/>
      <c r="R31" s="132"/>
      <c r="S31" s="132"/>
      <c r="T31" s="132"/>
      <c r="U31" s="132"/>
      <c r="V31" s="132"/>
      <c r="W31" s="132"/>
      <c r="X31" s="132"/>
      <c r="Y31" s="132"/>
      <c r="Z31" s="132"/>
      <c r="AA31" s="132"/>
      <c r="AB31" s="132"/>
      <c r="AC31" s="132"/>
      <c r="AD31" s="132"/>
      <c r="AE31" s="132"/>
      <c r="AF31" s="132"/>
      <c r="AG31" s="132"/>
      <c r="AH31" s="132"/>
      <c r="AI31" s="132"/>
      <c r="AJ31" s="132"/>
      <c r="AK31" s="132"/>
      <c r="AL31" s="132"/>
      <c r="AM31" s="132"/>
      <c r="AN31" s="132"/>
      <c r="AO31" s="132"/>
      <c r="AP31" s="132"/>
      <c r="AQ31" s="132"/>
      <c r="AR31" s="132"/>
      <c r="AS31" s="132"/>
      <c r="AT31" s="132"/>
      <c r="AU31" s="132"/>
      <c r="AV31" s="132"/>
      <c r="AW31" s="132"/>
      <c r="AX31" s="132"/>
      <c r="AY31" s="132"/>
      <c r="AZ31" s="132"/>
      <c r="BA31" s="132"/>
      <c r="BB31" s="132"/>
      <c r="BC31" s="132"/>
      <c r="BD31" s="132"/>
      <c r="BE31" s="132"/>
      <c r="BF31" s="132"/>
      <c r="BG31" s="132"/>
      <c r="BH31" s="132"/>
      <c r="BI31" s="132"/>
      <c r="BJ31" s="132"/>
      <c r="BK31" s="132"/>
      <c r="BL31" s="132"/>
      <c r="BM31" s="132"/>
      <c r="BN31" s="132"/>
      <c r="BO31" s="132"/>
      <c r="BP31" s="132"/>
      <c r="BQ31" s="132"/>
      <c r="BR31" s="132"/>
      <c r="BS31" s="132"/>
      <c r="BT31" s="132"/>
      <c r="BU31" s="132"/>
      <c r="BV31" s="132"/>
      <c r="BW31" s="132"/>
      <c r="BX31" s="132"/>
      <c r="BY31" s="132"/>
      <c r="BZ31" s="132"/>
      <c r="CA31" s="132"/>
      <c r="CB31" s="132"/>
      <c r="CC31" s="132"/>
      <c r="CD31" s="132"/>
      <c r="CE31" s="132"/>
      <c r="CF31" s="132"/>
      <c r="CG31" s="132"/>
      <c r="CH31" s="132"/>
      <c r="CI31" s="132"/>
      <c r="CJ31" s="132"/>
      <c r="CK31" s="132"/>
      <c r="CL31" s="132"/>
      <c r="CM31" s="132"/>
      <c r="CN31" s="132"/>
      <c r="CO31" s="132"/>
      <c r="CP31" s="132"/>
      <c r="CQ31" s="132"/>
      <c r="CR31" s="132"/>
    </row>
    <row r="32" spans="1:96" s="31" customFormat="1" x14ac:dyDescent="0.3">
      <c r="A32" s="150" t="s">
        <v>79</v>
      </c>
      <c r="B32" s="92"/>
      <c r="C32" s="92"/>
      <c r="D32" s="93"/>
      <c r="E32" s="92"/>
      <c r="F32" s="93" t="s">
        <v>83</v>
      </c>
      <c r="G32" s="93"/>
      <c r="H32" s="15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11"/>
      <c r="BA32" s="11"/>
      <c r="BB32" s="11"/>
      <c r="BC32" s="11"/>
      <c r="BD32" s="11"/>
      <c r="BE32" s="11"/>
      <c r="BF32" s="11"/>
      <c r="BG32" s="11"/>
      <c r="BH32" s="11"/>
      <c r="BI32" s="11"/>
      <c r="BJ32" s="11"/>
      <c r="BK32" s="11"/>
      <c r="BL32" s="11"/>
      <c r="BM32" s="11"/>
      <c r="BN32" s="11"/>
      <c r="BO32" s="11"/>
      <c r="BP32" s="11"/>
      <c r="BQ32" s="11"/>
      <c r="BR32" s="11"/>
      <c r="BS32" s="11"/>
      <c r="BT32" s="11"/>
      <c r="BU32" s="11"/>
      <c r="BV32" s="11"/>
      <c r="BW32" s="11"/>
      <c r="BX32" s="11"/>
      <c r="BY32" s="11"/>
      <c r="BZ32" s="11"/>
      <c r="CA32" s="11"/>
      <c r="CB32" s="11"/>
      <c r="CC32" s="11"/>
      <c r="CD32" s="11"/>
      <c r="CE32" s="11"/>
      <c r="CF32" s="11"/>
      <c r="CG32" s="11"/>
      <c r="CH32" s="11"/>
      <c r="CI32" s="11"/>
      <c r="CJ32" s="11"/>
      <c r="CK32" s="11"/>
      <c r="CL32" s="11"/>
      <c r="CM32" s="11"/>
      <c r="CN32" s="11"/>
      <c r="CO32" s="11"/>
      <c r="CP32" s="11"/>
      <c r="CQ32" s="11"/>
      <c r="CR32" s="11"/>
    </row>
    <row r="33" spans="1:96" x14ac:dyDescent="0.3">
      <c r="A33" s="146" t="s">
        <v>11</v>
      </c>
      <c r="B33" s="25"/>
      <c r="C33" s="25"/>
      <c r="D33" s="26"/>
      <c r="E33" s="30"/>
      <c r="F33" s="30"/>
      <c r="G33" s="30"/>
      <c r="H33" s="155"/>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11"/>
      <c r="BA33" s="11"/>
      <c r="BB33" s="11"/>
      <c r="BC33" s="11"/>
      <c r="BD33" s="11"/>
      <c r="BE33" s="11"/>
      <c r="BF33" s="11"/>
      <c r="BG33" s="11"/>
      <c r="BH33" s="11"/>
      <c r="BI33" s="11"/>
      <c r="BJ33" s="11"/>
      <c r="BK33" s="11"/>
      <c r="BL33" s="11"/>
      <c r="BM33" s="11"/>
      <c r="BN33" s="11"/>
      <c r="BO33" s="11"/>
      <c r="BP33" s="11"/>
      <c r="BQ33" s="11"/>
      <c r="BR33" s="11"/>
      <c r="BS33" s="11"/>
      <c r="BT33" s="11"/>
      <c r="BU33" s="11"/>
      <c r="BV33" s="11"/>
      <c r="BW33" s="11"/>
      <c r="BX33" s="11"/>
      <c r="BY33" s="11"/>
      <c r="BZ33" s="11"/>
      <c r="CA33" s="11"/>
      <c r="CB33" s="11"/>
      <c r="CC33" s="11"/>
      <c r="CD33" s="11"/>
      <c r="CE33" s="11"/>
      <c r="CF33" s="11"/>
      <c r="CG33" s="11"/>
      <c r="CH33" s="11"/>
      <c r="CI33" s="11"/>
      <c r="CJ33" s="11"/>
      <c r="CK33" s="11"/>
      <c r="CL33" s="11"/>
      <c r="CM33" s="11"/>
      <c r="CN33" s="11"/>
      <c r="CO33" s="11"/>
      <c r="CP33" s="11"/>
      <c r="CQ33" s="11"/>
      <c r="CR33" s="11"/>
    </row>
    <row r="34" spans="1:96" x14ac:dyDescent="0.3">
      <c r="A34" s="136" t="s">
        <v>2</v>
      </c>
      <c r="B34" s="12">
        <v>0</v>
      </c>
      <c r="C34" s="12">
        <v>0</v>
      </c>
      <c r="D34" s="13">
        <v>0</v>
      </c>
      <c r="E34" s="13">
        <v>0</v>
      </c>
      <c r="F34" s="13">
        <v>0</v>
      </c>
      <c r="G34" s="13">
        <v>0</v>
      </c>
      <c r="H34" s="137">
        <v>0</v>
      </c>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11"/>
      <c r="BA34" s="11"/>
      <c r="BB34" s="11"/>
      <c r="BC34" s="11"/>
      <c r="BD34" s="11"/>
      <c r="BE34" s="11"/>
      <c r="BF34" s="11"/>
      <c r="BG34" s="11"/>
      <c r="BH34" s="11"/>
      <c r="BI34" s="11"/>
      <c r="BJ34" s="11"/>
      <c r="BK34" s="11"/>
      <c r="BL34" s="11"/>
      <c r="BM34" s="11"/>
      <c r="BN34" s="11"/>
      <c r="BO34" s="11"/>
      <c r="BP34" s="11"/>
      <c r="BQ34" s="11"/>
      <c r="BR34" s="11"/>
      <c r="BS34" s="11"/>
      <c r="BT34" s="11"/>
      <c r="BU34" s="11"/>
      <c r="BV34" s="11"/>
      <c r="BW34" s="11"/>
      <c r="BX34" s="11"/>
      <c r="BY34" s="11"/>
      <c r="BZ34" s="11"/>
      <c r="CA34" s="11"/>
      <c r="CB34" s="11"/>
      <c r="CC34" s="11"/>
      <c r="CD34" s="11"/>
      <c r="CE34" s="11"/>
      <c r="CF34" s="11"/>
      <c r="CG34" s="11"/>
      <c r="CH34" s="11"/>
      <c r="CI34" s="11"/>
      <c r="CJ34" s="11"/>
      <c r="CK34" s="11"/>
      <c r="CL34" s="11"/>
      <c r="CM34" s="11"/>
      <c r="CN34" s="11"/>
      <c r="CO34" s="11"/>
      <c r="CP34" s="11"/>
      <c r="CQ34" s="11"/>
      <c r="CR34" s="11"/>
    </row>
    <row r="35" spans="1:96" s="99" customFormat="1" x14ac:dyDescent="0.3">
      <c r="A35" s="136" t="s">
        <v>7</v>
      </c>
      <c r="B35" s="20">
        <v>10</v>
      </c>
      <c r="C35" s="20">
        <v>10</v>
      </c>
      <c r="D35" s="21">
        <v>10</v>
      </c>
      <c r="E35" s="20">
        <v>10</v>
      </c>
      <c r="F35" s="21">
        <v>10</v>
      </c>
      <c r="G35" s="21">
        <v>10</v>
      </c>
      <c r="H35" s="141">
        <v>10</v>
      </c>
      <c r="I35" s="100"/>
      <c r="J35" s="100"/>
      <c r="K35" s="100"/>
      <c r="L35" s="100"/>
      <c r="M35" s="100"/>
      <c r="N35" s="100"/>
      <c r="O35" s="100"/>
      <c r="P35" s="100"/>
      <c r="Q35" s="100"/>
      <c r="R35" s="100"/>
      <c r="S35" s="100"/>
      <c r="T35" s="100"/>
      <c r="U35" s="100"/>
      <c r="V35" s="100"/>
      <c r="W35" s="100"/>
      <c r="X35" s="100"/>
      <c r="Y35" s="100"/>
      <c r="Z35" s="100"/>
      <c r="AA35" s="100"/>
      <c r="AB35" s="100"/>
      <c r="AC35" s="100"/>
      <c r="AD35" s="100"/>
      <c r="AE35" s="100"/>
      <c r="AF35" s="100"/>
      <c r="AG35" s="100"/>
      <c r="AH35" s="100"/>
      <c r="AI35" s="100"/>
      <c r="AJ35" s="100"/>
      <c r="AK35" s="100"/>
      <c r="AL35" s="100"/>
      <c r="AM35" s="100"/>
      <c r="AN35" s="100"/>
      <c r="AO35" s="100"/>
      <c r="AP35" s="100"/>
      <c r="AQ35" s="100"/>
      <c r="AR35" s="100"/>
      <c r="AS35" s="100"/>
      <c r="AT35" s="100"/>
      <c r="AU35" s="100"/>
      <c r="AV35" s="100"/>
      <c r="AW35" s="100"/>
      <c r="AX35" s="100"/>
      <c r="AY35" s="100"/>
      <c r="AZ35" s="100"/>
      <c r="BA35" s="100"/>
      <c r="BB35" s="100"/>
      <c r="BC35" s="100"/>
      <c r="BD35" s="100"/>
      <c r="BE35" s="100"/>
      <c r="BF35" s="100"/>
      <c r="BG35" s="100"/>
      <c r="BH35" s="100"/>
      <c r="BI35" s="100"/>
      <c r="BJ35" s="100"/>
      <c r="BK35" s="100"/>
      <c r="BL35" s="100"/>
      <c r="BM35" s="100"/>
      <c r="BN35" s="100"/>
      <c r="BO35" s="100"/>
      <c r="BP35" s="100"/>
      <c r="BQ35" s="100"/>
      <c r="BR35" s="100"/>
      <c r="BS35" s="100"/>
      <c r="BT35" s="100"/>
      <c r="BU35" s="100"/>
      <c r="BV35" s="100"/>
      <c r="BW35" s="100"/>
      <c r="BX35" s="100"/>
      <c r="BY35" s="100"/>
      <c r="BZ35" s="100"/>
      <c r="CA35" s="100"/>
      <c r="CB35" s="100"/>
      <c r="CC35" s="100"/>
      <c r="CD35" s="100"/>
      <c r="CE35" s="100"/>
      <c r="CF35" s="100"/>
      <c r="CG35" s="100"/>
      <c r="CH35" s="100"/>
      <c r="CI35" s="100"/>
      <c r="CJ35" s="100"/>
      <c r="CK35" s="100"/>
      <c r="CL35" s="100"/>
      <c r="CM35" s="100"/>
      <c r="CN35" s="100"/>
      <c r="CO35" s="100"/>
      <c r="CP35" s="100"/>
      <c r="CQ35" s="100"/>
      <c r="CR35" s="100"/>
    </row>
    <row r="36" spans="1:96" s="94" customFormat="1" x14ac:dyDescent="0.3">
      <c r="A36" s="148" t="s">
        <v>78</v>
      </c>
      <c r="B36" s="97"/>
      <c r="C36" s="97"/>
      <c r="D36" s="98"/>
      <c r="E36" s="97"/>
      <c r="F36" s="98"/>
      <c r="G36" s="98"/>
      <c r="H36" s="149"/>
      <c r="I36" s="132"/>
      <c r="J36" s="132"/>
      <c r="K36" s="132"/>
      <c r="L36" s="132"/>
      <c r="M36" s="132"/>
      <c r="N36" s="132"/>
      <c r="O36" s="132"/>
      <c r="P36" s="132"/>
      <c r="Q36" s="132"/>
      <c r="R36" s="132"/>
      <c r="S36" s="132"/>
      <c r="T36" s="132"/>
      <c r="U36" s="132"/>
      <c r="V36" s="132"/>
      <c r="W36" s="132"/>
      <c r="X36" s="132"/>
      <c r="Y36" s="132"/>
      <c r="Z36" s="132"/>
      <c r="AA36" s="132"/>
      <c r="AB36" s="132"/>
      <c r="AC36" s="132"/>
      <c r="AD36" s="132"/>
      <c r="AE36" s="132"/>
      <c r="AF36" s="132"/>
      <c r="AG36" s="132"/>
      <c r="AH36" s="132"/>
      <c r="AI36" s="132"/>
      <c r="AJ36" s="132"/>
      <c r="AK36" s="132"/>
      <c r="AL36" s="132"/>
      <c r="AM36" s="132"/>
      <c r="AN36" s="132"/>
      <c r="AO36" s="132"/>
      <c r="AP36" s="132"/>
      <c r="AQ36" s="132"/>
      <c r="AR36" s="132"/>
      <c r="AS36" s="132"/>
      <c r="AT36" s="132"/>
      <c r="AU36" s="132"/>
      <c r="AV36" s="132"/>
      <c r="AW36" s="132"/>
      <c r="AX36" s="132"/>
      <c r="AY36" s="132"/>
      <c r="AZ36" s="132"/>
      <c r="BA36" s="132"/>
      <c r="BB36" s="132"/>
      <c r="BC36" s="132"/>
      <c r="BD36" s="132"/>
      <c r="BE36" s="132"/>
      <c r="BF36" s="132"/>
      <c r="BG36" s="132"/>
      <c r="BH36" s="132"/>
      <c r="BI36" s="132"/>
      <c r="BJ36" s="132"/>
      <c r="BK36" s="132"/>
      <c r="BL36" s="132"/>
      <c r="BM36" s="132"/>
      <c r="BN36" s="132"/>
      <c r="BO36" s="132"/>
      <c r="BP36" s="132"/>
      <c r="BQ36" s="132"/>
      <c r="BR36" s="132"/>
      <c r="BS36" s="132"/>
      <c r="BT36" s="132"/>
      <c r="BU36" s="132"/>
      <c r="BV36" s="132"/>
      <c r="BW36" s="132"/>
      <c r="BX36" s="132"/>
      <c r="BY36" s="132"/>
      <c r="BZ36" s="132"/>
      <c r="CA36" s="132"/>
      <c r="CB36" s="132"/>
      <c r="CC36" s="132"/>
      <c r="CD36" s="132"/>
      <c r="CE36" s="132"/>
      <c r="CF36" s="132"/>
      <c r="CG36" s="132"/>
      <c r="CH36" s="132"/>
      <c r="CI36" s="132"/>
      <c r="CJ36" s="132"/>
      <c r="CK36" s="132"/>
      <c r="CL36" s="132"/>
      <c r="CM36" s="132"/>
      <c r="CN36" s="132"/>
      <c r="CO36" s="132"/>
      <c r="CP36" s="132"/>
      <c r="CQ36" s="132"/>
      <c r="CR36" s="132"/>
    </row>
    <row r="37" spans="1:96" s="31" customFormat="1" x14ac:dyDescent="0.3">
      <c r="A37" s="150" t="s">
        <v>79</v>
      </c>
      <c r="B37" s="92"/>
      <c r="C37" s="92"/>
      <c r="D37" s="93"/>
      <c r="E37" s="92"/>
      <c r="F37" s="93"/>
      <c r="G37" s="93"/>
      <c r="H37" s="15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11"/>
      <c r="BA37" s="11"/>
      <c r="BB37" s="11"/>
      <c r="BC37" s="11"/>
      <c r="BD37" s="11"/>
      <c r="BE37" s="11"/>
      <c r="BF37" s="11"/>
      <c r="BG37" s="11"/>
      <c r="BH37" s="11"/>
      <c r="BI37" s="11"/>
      <c r="BJ37" s="11"/>
      <c r="BK37" s="11"/>
      <c r="BL37" s="11"/>
      <c r="BM37" s="11"/>
      <c r="BN37" s="11"/>
      <c r="BO37" s="11"/>
      <c r="BP37" s="11"/>
      <c r="BQ37" s="11"/>
      <c r="BR37" s="11"/>
      <c r="BS37" s="11"/>
      <c r="BT37" s="11"/>
      <c r="BU37" s="11"/>
      <c r="BV37" s="11"/>
      <c r="BW37" s="11"/>
      <c r="BX37" s="11"/>
      <c r="BY37" s="11"/>
      <c r="BZ37" s="11"/>
      <c r="CA37" s="11"/>
      <c r="CB37" s="11"/>
      <c r="CC37" s="11"/>
      <c r="CD37" s="11"/>
      <c r="CE37" s="11"/>
      <c r="CF37" s="11"/>
      <c r="CG37" s="11"/>
      <c r="CH37" s="11"/>
      <c r="CI37" s="11"/>
      <c r="CJ37" s="11"/>
      <c r="CK37" s="11"/>
      <c r="CL37" s="11"/>
      <c r="CM37" s="11"/>
      <c r="CN37" s="11"/>
      <c r="CO37" s="11"/>
      <c r="CP37" s="11"/>
      <c r="CQ37" s="11"/>
      <c r="CR37" s="11"/>
    </row>
    <row r="38" spans="1:96" x14ac:dyDescent="0.3">
      <c r="A38" s="146" t="s">
        <v>12</v>
      </c>
      <c r="B38" s="25"/>
      <c r="C38" s="25"/>
      <c r="D38" s="26"/>
      <c r="E38" s="30"/>
      <c r="F38" s="30"/>
      <c r="G38" s="30"/>
      <c r="H38" s="155"/>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11"/>
      <c r="BA38" s="11"/>
      <c r="BB38" s="11"/>
      <c r="BC38" s="11"/>
      <c r="BD38" s="11"/>
      <c r="BE38" s="11"/>
      <c r="BF38" s="11"/>
      <c r="BG38" s="11"/>
      <c r="BH38" s="11"/>
      <c r="BI38" s="11"/>
      <c r="BJ38" s="11"/>
      <c r="BK38" s="11"/>
      <c r="BL38" s="11"/>
      <c r="BM38" s="11"/>
      <c r="BN38" s="11"/>
      <c r="BO38" s="11"/>
      <c r="BP38" s="11"/>
      <c r="BQ38" s="11"/>
      <c r="BR38" s="11"/>
      <c r="BS38" s="11"/>
      <c r="BT38" s="11"/>
      <c r="BU38" s="11"/>
      <c r="BV38" s="11"/>
      <c r="BW38" s="11"/>
      <c r="BX38" s="11"/>
      <c r="BY38" s="11"/>
      <c r="BZ38" s="11"/>
      <c r="CA38" s="11"/>
      <c r="CB38" s="11"/>
      <c r="CC38" s="11"/>
      <c r="CD38" s="11"/>
      <c r="CE38" s="11"/>
      <c r="CF38" s="11"/>
      <c r="CG38" s="11"/>
      <c r="CH38" s="11"/>
      <c r="CI38" s="11"/>
      <c r="CJ38" s="11"/>
      <c r="CK38" s="11"/>
      <c r="CL38" s="11"/>
      <c r="CM38" s="11"/>
      <c r="CN38" s="11"/>
      <c r="CO38" s="11"/>
      <c r="CP38" s="11"/>
      <c r="CQ38" s="11"/>
      <c r="CR38" s="11"/>
    </row>
    <row r="39" spans="1:96" x14ac:dyDescent="0.3">
      <c r="A39" s="136" t="s">
        <v>2</v>
      </c>
      <c r="B39" s="12">
        <v>0</v>
      </c>
      <c r="C39" s="12">
        <v>0</v>
      </c>
      <c r="D39" s="13">
        <v>0</v>
      </c>
      <c r="E39" s="13">
        <v>0</v>
      </c>
      <c r="F39" s="13">
        <v>0</v>
      </c>
      <c r="G39" s="13">
        <v>0</v>
      </c>
      <c r="H39" s="137">
        <v>0</v>
      </c>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11"/>
      <c r="BA39" s="11"/>
      <c r="BB39" s="11"/>
      <c r="BC39" s="11"/>
      <c r="BD39" s="11"/>
      <c r="BE39" s="11"/>
      <c r="BF39" s="11"/>
      <c r="BG39" s="11"/>
      <c r="BH39" s="11"/>
      <c r="BI39" s="11"/>
      <c r="BJ39" s="11"/>
      <c r="BK39" s="11"/>
      <c r="BL39" s="11"/>
      <c r="BM39" s="11"/>
      <c r="BN39" s="11"/>
      <c r="BO39" s="11"/>
      <c r="BP39" s="11"/>
      <c r="BQ39" s="11"/>
      <c r="BR39" s="11"/>
      <c r="BS39" s="11"/>
      <c r="BT39" s="11"/>
      <c r="BU39" s="11"/>
      <c r="BV39" s="11"/>
      <c r="BW39" s="11"/>
      <c r="BX39" s="11"/>
      <c r="BY39" s="11"/>
      <c r="BZ39" s="11"/>
      <c r="CA39" s="11"/>
      <c r="CB39" s="11"/>
      <c r="CC39" s="11"/>
      <c r="CD39" s="11"/>
      <c r="CE39" s="11"/>
      <c r="CF39" s="11"/>
      <c r="CG39" s="11"/>
      <c r="CH39" s="11"/>
      <c r="CI39" s="11"/>
      <c r="CJ39" s="11"/>
      <c r="CK39" s="11"/>
      <c r="CL39" s="11"/>
      <c r="CM39" s="11"/>
      <c r="CN39" s="11"/>
      <c r="CO39" s="11"/>
      <c r="CP39" s="11"/>
      <c r="CQ39" s="11"/>
      <c r="CR39" s="11"/>
    </row>
    <row r="40" spans="1:96" s="99" customFormat="1" x14ac:dyDescent="0.3">
      <c r="A40" s="136" t="s">
        <v>7</v>
      </c>
      <c r="B40" s="20">
        <v>10</v>
      </c>
      <c r="C40" s="20">
        <v>10</v>
      </c>
      <c r="D40" s="21">
        <v>10</v>
      </c>
      <c r="E40" s="20">
        <v>10</v>
      </c>
      <c r="F40" s="21">
        <v>10</v>
      </c>
      <c r="G40" s="21">
        <v>10</v>
      </c>
      <c r="H40" s="141">
        <v>10</v>
      </c>
      <c r="I40" s="100"/>
      <c r="J40" s="100"/>
      <c r="K40" s="100"/>
      <c r="L40" s="100"/>
      <c r="M40" s="100"/>
      <c r="N40" s="100"/>
      <c r="O40" s="100"/>
      <c r="P40" s="100"/>
      <c r="Q40" s="100"/>
      <c r="R40" s="100"/>
      <c r="S40" s="100"/>
      <c r="T40" s="100"/>
      <c r="U40" s="100"/>
      <c r="V40" s="100"/>
      <c r="W40" s="100"/>
      <c r="X40" s="100"/>
      <c r="Y40" s="100"/>
      <c r="Z40" s="100"/>
      <c r="AA40" s="100"/>
      <c r="AB40" s="100"/>
      <c r="AC40" s="100"/>
      <c r="AD40" s="100"/>
      <c r="AE40" s="100"/>
      <c r="AF40" s="100"/>
      <c r="AG40" s="100"/>
      <c r="AH40" s="100"/>
      <c r="AI40" s="100"/>
      <c r="AJ40" s="100"/>
      <c r="AK40" s="100"/>
      <c r="AL40" s="100"/>
      <c r="AM40" s="100"/>
      <c r="AN40" s="100"/>
      <c r="AO40" s="100"/>
      <c r="AP40" s="100"/>
      <c r="AQ40" s="100"/>
      <c r="AR40" s="100"/>
      <c r="AS40" s="100"/>
      <c r="AT40" s="100"/>
      <c r="AU40" s="100"/>
      <c r="AV40" s="100"/>
      <c r="AW40" s="100"/>
      <c r="AX40" s="100"/>
      <c r="AY40" s="100"/>
      <c r="AZ40" s="100"/>
      <c r="BA40" s="100"/>
      <c r="BB40" s="100"/>
      <c r="BC40" s="100"/>
      <c r="BD40" s="100"/>
      <c r="BE40" s="100"/>
      <c r="BF40" s="100"/>
      <c r="BG40" s="100"/>
      <c r="BH40" s="100"/>
      <c r="BI40" s="100"/>
      <c r="BJ40" s="100"/>
      <c r="BK40" s="100"/>
      <c r="BL40" s="100"/>
      <c r="BM40" s="100"/>
      <c r="BN40" s="100"/>
      <c r="BO40" s="100"/>
      <c r="BP40" s="100"/>
      <c r="BQ40" s="100"/>
      <c r="BR40" s="100"/>
      <c r="BS40" s="100"/>
      <c r="BT40" s="100"/>
      <c r="BU40" s="100"/>
      <c r="BV40" s="100"/>
      <c r="BW40" s="100"/>
      <c r="BX40" s="100"/>
      <c r="BY40" s="100"/>
      <c r="BZ40" s="100"/>
      <c r="CA40" s="100"/>
      <c r="CB40" s="100"/>
      <c r="CC40" s="100"/>
      <c r="CD40" s="100"/>
      <c r="CE40" s="100"/>
      <c r="CF40" s="100"/>
      <c r="CG40" s="100"/>
      <c r="CH40" s="100"/>
      <c r="CI40" s="100"/>
      <c r="CJ40" s="100"/>
      <c r="CK40" s="100"/>
      <c r="CL40" s="100"/>
      <c r="CM40" s="100"/>
      <c r="CN40" s="100"/>
      <c r="CO40" s="100"/>
      <c r="CP40" s="100"/>
      <c r="CQ40" s="100"/>
      <c r="CR40" s="100"/>
    </row>
    <row r="41" spans="1:96" s="94" customFormat="1" x14ac:dyDescent="0.3">
      <c r="A41" s="148" t="s">
        <v>78</v>
      </c>
      <c r="B41" s="97"/>
      <c r="C41" s="97"/>
      <c r="D41" s="98"/>
      <c r="E41" s="97"/>
      <c r="F41" s="98"/>
      <c r="G41" s="98"/>
      <c r="H41" s="149"/>
      <c r="I41" s="132"/>
      <c r="J41" s="132"/>
      <c r="K41" s="132"/>
      <c r="L41" s="132"/>
      <c r="M41" s="132"/>
      <c r="N41" s="132"/>
      <c r="O41" s="132"/>
      <c r="P41" s="132"/>
      <c r="Q41" s="132"/>
      <c r="R41" s="132"/>
      <c r="S41" s="132"/>
      <c r="T41" s="132"/>
      <c r="U41" s="132"/>
      <c r="V41" s="132"/>
      <c r="W41" s="132"/>
      <c r="X41" s="132"/>
      <c r="Y41" s="132"/>
      <c r="Z41" s="132"/>
      <c r="AA41" s="132"/>
      <c r="AB41" s="132"/>
      <c r="AC41" s="132"/>
      <c r="AD41" s="132"/>
      <c r="AE41" s="132"/>
      <c r="AF41" s="132"/>
      <c r="AG41" s="132"/>
      <c r="AH41" s="132"/>
      <c r="AI41" s="132"/>
      <c r="AJ41" s="132"/>
      <c r="AK41" s="132"/>
      <c r="AL41" s="132"/>
      <c r="AM41" s="132"/>
      <c r="AN41" s="132"/>
      <c r="AO41" s="132"/>
      <c r="AP41" s="132"/>
      <c r="AQ41" s="132"/>
      <c r="AR41" s="132"/>
      <c r="AS41" s="132"/>
      <c r="AT41" s="132"/>
      <c r="AU41" s="132"/>
      <c r="AV41" s="132"/>
      <c r="AW41" s="132"/>
      <c r="AX41" s="132"/>
      <c r="AY41" s="132"/>
      <c r="AZ41" s="132"/>
      <c r="BA41" s="132"/>
      <c r="BB41" s="132"/>
      <c r="BC41" s="132"/>
      <c r="BD41" s="132"/>
      <c r="BE41" s="132"/>
      <c r="BF41" s="132"/>
      <c r="BG41" s="132"/>
      <c r="BH41" s="132"/>
      <c r="BI41" s="132"/>
      <c r="BJ41" s="132"/>
      <c r="BK41" s="132"/>
      <c r="BL41" s="132"/>
      <c r="BM41" s="132"/>
      <c r="BN41" s="132"/>
      <c r="BO41" s="132"/>
      <c r="BP41" s="132"/>
      <c r="BQ41" s="132"/>
      <c r="BR41" s="132"/>
      <c r="BS41" s="132"/>
      <c r="BT41" s="132"/>
      <c r="BU41" s="132"/>
      <c r="BV41" s="132"/>
      <c r="BW41" s="132"/>
      <c r="BX41" s="132"/>
      <c r="BY41" s="132"/>
      <c r="BZ41" s="132"/>
      <c r="CA41" s="132"/>
      <c r="CB41" s="132"/>
      <c r="CC41" s="132"/>
      <c r="CD41" s="132"/>
      <c r="CE41" s="132"/>
      <c r="CF41" s="132"/>
      <c r="CG41" s="132"/>
      <c r="CH41" s="132"/>
      <c r="CI41" s="132"/>
      <c r="CJ41" s="132"/>
      <c r="CK41" s="132"/>
      <c r="CL41" s="132"/>
      <c r="CM41" s="132"/>
      <c r="CN41" s="132"/>
      <c r="CO41" s="132"/>
      <c r="CP41" s="132"/>
      <c r="CQ41" s="132"/>
      <c r="CR41" s="132"/>
    </row>
    <row r="42" spans="1:96" s="31" customFormat="1" x14ac:dyDescent="0.3">
      <c r="A42" s="150" t="s">
        <v>79</v>
      </c>
      <c r="B42" s="92"/>
      <c r="C42" s="92"/>
      <c r="D42" s="93"/>
      <c r="E42" s="92"/>
      <c r="F42" s="93"/>
      <c r="G42" s="93"/>
      <c r="H42" s="15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11"/>
      <c r="BA42" s="11"/>
      <c r="BB42" s="11"/>
      <c r="BC42" s="11"/>
      <c r="BD42" s="11"/>
      <c r="BE42" s="11"/>
      <c r="BF42" s="11"/>
      <c r="BG42" s="11"/>
      <c r="BH42" s="11"/>
      <c r="BI42" s="11"/>
      <c r="BJ42" s="11"/>
      <c r="BK42" s="11"/>
      <c r="BL42" s="11"/>
      <c r="BM42" s="11"/>
      <c r="BN42" s="11"/>
      <c r="BO42" s="11"/>
      <c r="BP42" s="11"/>
      <c r="BQ42" s="11"/>
      <c r="BR42" s="11"/>
      <c r="BS42" s="11"/>
      <c r="BT42" s="11"/>
      <c r="BU42" s="11"/>
      <c r="BV42" s="11"/>
      <c r="BW42" s="11"/>
      <c r="BX42" s="11"/>
      <c r="BY42" s="11"/>
      <c r="BZ42" s="11"/>
      <c r="CA42" s="11"/>
      <c r="CB42" s="11"/>
      <c r="CC42" s="11"/>
      <c r="CD42" s="11"/>
      <c r="CE42" s="11"/>
      <c r="CF42" s="11"/>
      <c r="CG42" s="11"/>
      <c r="CH42" s="11"/>
      <c r="CI42" s="11"/>
      <c r="CJ42" s="11"/>
      <c r="CK42" s="11"/>
      <c r="CL42" s="11"/>
      <c r="CM42" s="11"/>
      <c r="CN42" s="11"/>
      <c r="CO42" s="11"/>
      <c r="CP42" s="11"/>
      <c r="CQ42" s="11"/>
      <c r="CR42" s="11"/>
    </row>
    <row r="43" spans="1:96" x14ac:dyDescent="0.3">
      <c r="A43" s="146" t="s">
        <v>13</v>
      </c>
      <c r="B43" s="25"/>
      <c r="C43" s="25"/>
      <c r="D43" s="26"/>
      <c r="E43" s="30"/>
      <c r="F43" s="30"/>
      <c r="G43" s="30"/>
      <c r="H43" s="155"/>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11"/>
      <c r="BA43" s="11"/>
      <c r="BB43" s="11"/>
      <c r="BC43" s="11"/>
      <c r="BD43" s="11"/>
      <c r="BE43" s="11"/>
      <c r="BF43" s="11"/>
      <c r="BG43" s="11"/>
      <c r="BH43" s="11"/>
      <c r="BI43" s="11"/>
      <c r="BJ43" s="11"/>
      <c r="BK43" s="11"/>
      <c r="BL43" s="11"/>
      <c r="BM43" s="11"/>
      <c r="BN43" s="11"/>
      <c r="BO43" s="11"/>
      <c r="BP43" s="11"/>
      <c r="BQ43" s="11"/>
      <c r="BR43" s="11"/>
      <c r="BS43" s="11"/>
      <c r="BT43" s="11"/>
      <c r="BU43" s="11"/>
      <c r="BV43" s="11"/>
      <c r="BW43" s="11"/>
      <c r="BX43" s="11"/>
      <c r="BY43" s="11"/>
      <c r="BZ43" s="11"/>
      <c r="CA43" s="11"/>
      <c r="CB43" s="11"/>
      <c r="CC43" s="11"/>
      <c r="CD43" s="11"/>
      <c r="CE43" s="11"/>
      <c r="CF43" s="11"/>
      <c r="CG43" s="11"/>
      <c r="CH43" s="11"/>
      <c r="CI43" s="11"/>
      <c r="CJ43" s="11"/>
      <c r="CK43" s="11"/>
      <c r="CL43" s="11"/>
      <c r="CM43" s="11"/>
      <c r="CN43" s="11"/>
      <c r="CO43" s="11"/>
      <c r="CP43" s="11"/>
      <c r="CQ43" s="11"/>
      <c r="CR43" s="11"/>
    </row>
    <row r="44" spans="1:96" x14ac:dyDescent="0.3">
      <c r="A44" s="136" t="s">
        <v>2</v>
      </c>
      <c r="B44" s="12">
        <v>0</v>
      </c>
      <c r="C44" s="12">
        <v>0</v>
      </c>
      <c r="D44" s="13">
        <v>0</v>
      </c>
      <c r="E44" s="13">
        <v>0</v>
      </c>
      <c r="F44" s="13">
        <v>0</v>
      </c>
      <c r="G44" s="13">
        <v>0</v>
      </c>
      <c r="H44" s="137">
        <v>0</v>
      </c>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c r="BA44" s="11"/>
      <c r="BB44" s="11"/>
      <c r="BC44" s="11"/>
      <c r="BD44" s="11"/>
      <c r="BE44" s="11"/>
      <c r="BF44" s="11"/>
      <c r="BG44" s="11"/>
      <c r="BH44" s="11"/>
      <c r="BI44" s="11"/>
      <c r="BJ44" s="11"/>
      <c r="BK44" s="11"/>
      <c r="BL44" s="11"/>
      <c r="BM44" s="11"/>
      <c r="BN44" s="11"/>
      <c r="BO44" s="11"/>
      <c r="BP44" s="11"/>
      <c r="BQ44" s="11"/>
      <c r="BR44" s="11"/>
      <c r="BS44" s="11"/>
      <c r="BT44" s="11"/>
      <c r="BU44" s="11"/>
      <c r="BV44" s="11"/>
      <c r="BW44" s="11"/>
      <c r="BX44" s="11"/>
      <c r="BY44" s="11"/>
      <c r="BZ44" s="11"/>
      <c r="CA44" s="11"/>
      <c r="CB44" s="11"/>
      <c r="CC44" s="11"/>
      <c r="CD44" s="11"/>
      <c r="CE44" s="11"/>
      <c r="CF44" s="11"/>
      <c r="CG44" s="11"/>
      <c r="CH44" s="11"/>
      <c r="CI44" s="11"/>
      <c r="CJ44" s="11"/>
      <c r="CK44" s="11"/>
      <c r="CL44" s="11"/>
      <c r="CM44" s="11"/>
      <c r="CN44" s="11"/>
      <c r="CO44" s="11"/>
      <c r="CP44" s="11"/>
      <c r="CQ44" s="11"/>
      <c r="CR44" s="11"/>
    </row>
    <row r="45" spans="1:96" s="99" customFormat="1" x14ac:dyDescent="0.3">
      <c r="A45" s="136" t="s">
        <v>7</v>
      </c>
      <c r="B45" s="20">
        <v>10</v>
      </c>
      <c r="C45" s="20">
        <v>10</v>
      </c>
      <c r="D45" s="21">
        <v>10</v>
      </c>
      <c r="E45" s="20">
        <v>10</v>
      </c>
      <c r="F45" s="21">
        <v>10</v>
      </c>
      <c r="G45" s="21">
        <v>10</v>
      </c>
      <c r="H45" s="141">
        <v>10</v>
      </c>
      <c r="I45" s="100"/>
      <c r="J45" s="100"/>
      <c r="K45" s="100"/>
      <c r="L45" s="100"/>
      <c r="M45" s="100"/>
      <c r="N45" s="100"/>
      <c r="O45" s="100"/>
      <c r="P45" s="100"/>
      <c r="Q45" s="100"/>
      <c r="R45" s="100"/>
      <c r="S45" s="100"/>
      <c r="T45" s="100"/>
      <c r="U45" s="100"/>
      <c r="V45" s="100"/>
      <c r="W45" s="100"/>
      <c r="X45" s="100"/>
      <c r="Y45" s="100"/>
      <c r="Z45" s="100"/>
      <c r="AA45" s="100"/>
      <c r="AB45" s="100"/>
      <c r="AC45" s="100"/>
      <c r="AD45" s="100"/>
      <c r="AE45" s="100"/>
      <c r="AF45" s="100"/>
      <c r="AG45" s="100"/>
      <c r="AH45" s="100"/>
      <c r="AI45" s="100"/>
      <c r="AJ45" s="100"/>
      <c r="AK45" s="100"/>
      <c r="AL45" s="100"/>
      <c r="AM45" s="100"/>
      <c r="AN45" s="100"/>
      <c r="AO45" s="100"/>
      <c r="AP45" s="100"/>
      <c r="AQ45" s="100"/>
      <c r="AR45" s="100"/>
      <c r="AS45" s="100"/>
      <c r="AT45" s="100"/>
      <c r="AU45" s="100"/>
      <c r="AV45" s="100"/>
      <c r="AW45" s="100"/>
      <c r="AX45" s="100"/>
      <c r="AY45" s="100"/>
      <c r="AZ45" s="100"/>
      <c r="BA45" s="100"/>
      <c r="BB45" s="100"/>
      <c r="BC45" s="100"/>
      <c r="BD45" s="100"/>
      <c r="BE45" s="100"/>
      <c r="BF45" s="100"/>
      <c r="BG45" s="100"/>
      <c r="BH45" s="100"/>
      <c r="BI45" s="100"/>
      <c r="BJ45" s="100"/>
      <c r="BK45" s="100"/>
      <c r="BL45" s="100"/>
      <c r="BM45" s="100"/>
      <c r="BN45" s="100"/>
      <c r="BO45" s="100"/>
      <c r="BP45" s="100"/>
      <c r="BQ45" s="100"/>
      <c r="BR45" s="100"/>
      <c r="BS45" s="100"/>
      <c r="BT45" s="100"/>
      <c r="BU45" s="100"/>
      <c r="BV45" s="100"/>
      <c r="BW45" s="100"/>
      <c r="BX45" s="100"/>
      <c r="BY45" s="100"/>
      <c r="BZ45" s="100"/>
      <c r="CA45" s="100"/>
      <c r="CB45" s="100"/>
      <c r="CC45" s="100"/>
      <c r="CD45" s="100"/>
      <c r="CE45" s="100"/>
      <c r="CF45" s="100"/>
      <c r="CG45" s="100"/>
      <c r="CH45" s="100"/>
      <c r="CI45" s="100"/>
      <c r="CJ45" s="100"/>
      <c r="CK45" s="100"/>
      <c r="CL45" s="100"/>
      <c r="CM45" s="100"/>
      <c r="CN45" s="100"/>
      <c r="CO45" s="100"/>
      <c r="CP45" s="100"/>
      <c r="CQ45" s="100"/>
      <c r="CR45" s="100"/>
    </row>
    <row r="46" spans="1:96" s="94" customFormat="1" x14ac:dyDescent="0.3">
      <c r="A46" s="148" t="s">
        <v>78</v>
      </c>
      <c r="B46" s="97"/>
      <c r="C46" s="97"/>
      <c r="D46" s="98"/>
      <c r="E46" s="97"/>
      <c r="F46" s="98"/>
      <c r="G46" s="98"/>
      <c r="H46" s="149"/>
      <c r="I46" s="132"/>
      <c r="J46" s="132"/>
      <c r="K46" s="132"/>
      <c r="L46" s="132"/>
      <c r="M46" s="132"/>
      <c r="N46" s="132"/>
      <c r="O46" s="132"/>
      <c r="P46" s="132"/>
      <c r="Q46" s="132"/>
      <c r="R46" s="132"/>
      <c r="S46" s="132"/>
      <c r="T46" s="132"/>
      <c r="U46" s="132"/>
      <c r="V46" s="132"/>
      <c r="W46" s="132"/>
      <c r="X46" s="132"/>
      <c r="Y46" s="132"/>
      <c r="Z46" s="132"/>
      <c r="AA46" s="132"/>
      <c r="AB46" s="132"/>
      <c r="AC46" s="132"/>
      <c r="AD46" s="132"/>
      <c r="AE46" s="132"/>
      <c r="AF46" s="132"/>
      <c r="AG46" s="132"/>
      <c r="AH46" s="132"/>
      <c r="AI46" s="132"/>
      <c r="AJ46" s="132"/>
      <c r="AK46" s="132"/>
      <c r="AL46" s="132"/>
      <c r="AM46" s="132"/>
      <c r="AN46" s="132"/>
      <c r="AO46" s="132"/>
      <c r="AP46" s="132"/>
      <c r="AQ46" s="132"/>
      <c r="AR46" s="132"/>
      <c r="AS46" s="132"/>
      <c r="AT46" s="132"/>
      <c r="AU46" s="132"/>
      <c r="AV46" s="132"/>
      <c r="AW46" s="132"/>
      <c r="AX46" s="132"/>
      <c r="AY46" s="132"/>
      <c r="AZ46" s="132"/>
      <c r="BA46" s="132"/>
      <c r="BB46" s="132"/>
      <c r="BC46" s="132"/>
      <c r="BD46" s="132"/>
      <c r="BE46" s="132"/>
      <c r="BF46" s="132"/>
      <c r="BG46" s="132"/>
      <c r="BH46" s="132"/>
      <c r="BI46" s="132"/>
      <c r="BJ46" s="132"/>
      <c r="BK46" s="132"/>
      <c r="BL46" s="132"/>
      <c r="BM46" s="132"/>
      <c r="BN46" s="132"/>
      <c r="BO46" s="132"/>
      <c r="BP46" s="132"/>
      <c r="BQ46" s="132"/>
      <c r="BR46" s="132"/>
      <c r="BS46" s="132"/>
      <c r="BT46" s="132"/>
      <c r="BU46" s="132"/>
      <c r="BV46" s="132"/>
      <c r="BW46" s="132"/>
      <c r="BX46" s="132"/>
      <c r="BY46" s="132"/>
      <c r="BZ46" s="132"/>
      <c r="CA46" s="132"/>
      <c r="CB46" s="132"/>
      <c r="CC46" s="132"/>
      <c r="CD46" s="132"/>
      <c r="CE46" s="132"/>
      <c r="CF46" s="132"/>
      <c r="CG46" s="132"/>
      <c r="CH46" s="132"/>
      <c r="CI46" s="132"/>
      <c r="CJ46" s="132"/>
      <c r="CK46" s="132"/>
      <c r="CL46" s="132"/>
      <c r="CM46" s="132"/>
      <c r="CN46" s="132"/>
      <c r="CO46" s="132"/>
      <c r="CP46" s="132"/>
      <c r="CQ46" s="132"/>
      <c r="CR46" s="132"/>
    </row>
    <row r="47" spans="1:96" x14ac:dyDescent="0.3">
      <c r="A47" s="150" t="s">
        <v>79</v>
      </c>
      <c r="B47" s="92"/>
      <c r="C47" s="92"/>
      <c r="D47" s="93"/>
      <c r="E47" s="92"/>
      <c r="F47" s="93"/>
      <c r="G47" s="93"/>
      <c r="H47" s="15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11"/>
      <c r="BA47" s="11"/>
      <c r="BB47" s="11"/>
      <c r="BC47" s="11"/>
      <c r="BD47" s="11"/>
      <c r="BE47" s="11"/>
      <c r="BF47" s="11"/>
      <c r="BG47" s="11"/>
      <c r="BH47" s="11"/>
      <c r="BI47" s="11"/>
      <c r="BJ47" s="11"/>
      <c r="BK47" s="11"/>
      <c r="BL47" s="11"/>
      <c r="BM47" s="11"/>
      <c r="BN47" s="11"/>
      <c r="BO47" s="11"/>
      <c r="BP47" s="11"/>
      <c r="BQ47" s="11"/>
      <c r="BR47" s="11"/>
      <c r="BS47" s="11"/>
      <c r="BT47" s="11"/>
      <c r="BU47" s="11"/>
      <c r="BV47" s="11"/>
      <c r="BW47" s="11"/>
      <c r="BX47" s="11"/>
      <c r="BY47" s="11"/>
      <c r="BZ47" s="11"/>
      <c r="CA47" s="11"/>
      <c r="CB47" s="11"/>
      <c r="CC47" s="11"/>
      <c r="CD47" s="11"/>
      <c r="CE47" s="11"/>
      <c r="CF47" s="11"/>
      <c r="CG47" s="11"/>
      <c r="CH47" s="11"/>
      <c r="CI47" s="11"/>
      <c r="CJ47" s="11"/>
      <c r="CK47" s="11"/>
      <c r="CL47" s="11"/>
      <c r="CM47" s="11"/>
      <c r="CN47" s="11"/>
      <c r="CO47" s="11"/>
      <c r="CP47" s="11"/>
      <c r="CQ47" s="11"/>
      <c r="CR47" s="11"/>
    </row>
    <row r="48" spans="1:96" s="56" customFormat="1" x14ac:dyDescent="0.3">
      <c r="A48" s="136"/>
      <c r="B48" s="20"/>
      <c r="C48" s="20"/>
      <c r="D48" s="21"/>
      <c r="E48" s="20"/>
      <c r="F48" s="21"/>
      <c r="G48" s="21"/>
      <c r="H48" s="141"/>
      <c r="I48" s="62"/>
      <c r="J48" s="62"/>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2"/>
      <c r="AS48" s="62"/>
      <c r="AT48" s="62"/>
      <c r="AU48" s="62"/>
      <c r="AV48" s="62"/>
      <c r="AW48" s="62"/>
      <c r="AX48" s="62"/>
      <c r="AY48" s="62"/>
      <c r="AZ48" s="62"/>
      <c r="BA48" s="62"/>
      <c r="BB48" s="62"/>
      <c r="BC48" s="62"/>
      <c r="BD48" s="62"/>
      <c r="BE48" s="62"/>
      <c r="BF48" s="62"/>
      <c r="BG48" s="62"/>
      <c r="BH48" s="62"/>
      <c r="BI48" s="62"/>
      <c r="BJ48" s="62"/>
      <c r="BK48" s="62"/>
      <c r="BL48" s="62"/>
      <c r="BM48" s="62"/>
      <c r="BN48" s="62"/>
      <c r="BO48" s="62"/>
      <c r="BP48" s="62"/>
      <c r="BQ48" s="62"/>
      <c r="BR48" s="62"/>
      <c r="BS48" s="62"/>
      <c r="BT48" s="62"/>
      <c r="BU48" s="62"/>
      <c r="BV48" s="62"/>
      <c r="BW48" s="62"/>
      <c r="BX48" s="62"/>
      <c r="BY48" s="62"/>
      <c r="BZ48" s="62"/>
      <c r="CA48" s="62"/>
      <c r="CB48" s="62"/>
      <c r="CC48" s="62"/>
      <c r="CD48" s="62"/>
      <c r="CE48" s="62"/>
      <c r="CF48" s="62"/>
      <c r="CG48" s="62"/>
      <c r="CH48" s="62"/>
      <c r="CI48" s="62"/>
      <c r="CJ48" s="62"/>
      <c r="CK48" s="62"/>
      <c r="CL48" s="62"/>
      <c r="CM48" s="62"/>
      <c r="CN48" s="62"/>
      <c r="CO48" s="62"/>
      <c r="CP48" s="62"/>
      <c r="CQ48" s="62"/>
      <c r="CR48" s="62"/>
    </row>
    <row r="49" spans="1:96" s="34" customFormat="1" x14ac:dyDescent="0.3">
      <c r="A49" s="156" t="s">
        <v>14</v>
      </c>
      <c r="B49" s="70"/>
      <c r="C49" s="70"/>
      <c r="D49" s="71"/>
      <c r="E49" s="72"/>
      <c r="F49" s="72"/>
      <c r="G49" s="72"/>
      <c r="H49" s="157"/>
      <c r="I49" s="61"/>
      <c r="J49" s="61"/>
      <c r="K49" s="61"/>
      <c r="L49" s="61"/>
      <c r="M49" s="61"/>
      <c r="N49" s="61"/>
      <c r="O49" s="61"/>
      <c r="P49" s="61"/>
      <c r="Q49" s="61"/>
      <c r="R49" s="61"/>
      <c r="S49" s="61"/>
      <c r="T49" s="61"/>
      <c r="U49" s="61"/>
      <c r="V49" s="61"/>
      <c r="W49" s="61"/>
      <c r="X49" s="61"/>
      <c r="Y49" s="61"/>
      <c r="Z49" s="61"/>
      <c r="AA49" s="61"/>
      <c r="AB49" s="61"/>
      <c r="AC49" s="61"/>
      <c r="AD49" s="61"/>
      <c r="AE49" s="61"/>
      <c r="AF49" s="61"/>
      <c r="AG49" s="61"/>
      <c r="AH49" s="61"/>
      <c r="AI49" s="61"/>
      <c r="AJ49" s="61"/>
      <c r="AK49" s="61"/>
      <c r="AL49" s="61"/>
      <c r="AM49" s="61"/>
      <c r="AN49" s="61"/>
      <c r="AO49" s="61"/>
      <c r="AP49" s="61"/>
      <c r="AQ49" s="61"/>
      <c r="AR49" s="61"/>
      <c r="AS49" s="61"/>
      <c r="AT49" s="61"/>
      <c r="AU49" s="61"/>
      <c r="AV49" s="61"/>
      <c r="AW49" s="61"/>
      <c r="AX49" s="61"/>
      <c r="AY49" s="61"/>
      <c r="AZ49" s="61"/>
      <c r="BA49" s="61"/>
      <c r="BB49" s="61"/>
      <c r="BC49" s="61"/>
      <c r="BD49" s="61"/>
      <c r="BE49" s="61"/>
      <c r="BF49" s="61"/>
      <c r="BG49" s="61"/>
      <c r="BH49" s="61"/>
      <c r="BI49" s="61"/>
      <c r="BJ49" s="61"/>
      <c r="BK49" s="61"/>
      <c r="BL49" s="61"/>
      <c r="BM49" s="61"/>
      <c r="BN49" s="61"/>
      <c r="BO49" s="61"/>
      <c r="BP49" s="61"/>
      <c r="BQ49" s="61"/>
      <c r="BR49" s="61"/>
      <c r="BS49" s="61"/>
      <c r="BT49" s="61"/>
      <c r="BU49" s="61"/>
      <c r="BV49" s="61"/>
      <c r="BW49" s="61"/>
      <c r="BX49" s="61"/>
      <c r="BY49" s="61"/>
      <c r="BZ49" s="61"/>
      <c r="CA49" s="61"/>
      <c r="CB49" s="61"/>
      <c r="CC49" s="61"/>
      <c r="CD49" s="61"/>
      <c r="CE49" s="61"/>
      <c r="CF49" s="61"/>
      <c r="CG49" s="61"/>
      <c r="CH49" s="61"/>
      <c r="CI49" s="61"/>
      <c r="CJ49" s="61"/>
      <c r="CK49" s="61"/>
      <c r="CL49" s="61"/>
      <c r="CM49" s="61"/>
      <c r="CN49" s="61"/>
      <c r="CO49" s="61"/>
      <c r="CP49" s="61"/>
      <c r="CQ49" s="61"/>
      <c r="CR49" s="61"/>
    </row>
    <row r="50" spans="1:96" s="61" customFormat="1" x14ac:dyDescent="0.3">
      <c r="A50" s="158" t="s">
        <v>15</v>
      </c>
      <c r="B50" s="32">
        <v>250</v>
      </c>
      <c r="C50" s="32">
        <v>35</v>
      </c>
      <c r="D50" s="33">
        <v>30</v>
      </c>
      <c r="E50" s="33">
        <v>10</v>
      </c>
      <c r="F50" s="33">
        <v>10</v>
      </c>
      <c r="G50" s="33">
        <v>30</v>
      </c>
      <c r="H50" s="159">
        <v>10</v>
      </c>
    </row>
    <row r="51" spans="1:96" s="74" customFormat="1" x14ac:dyDescent="0.3">
      <c r="A51" s="160"/>
      <c r="B51" s="59"/>
      <c r="C51" s="59"/>
      <c r="D51" s="59"/>
      <c r="E51" s="59"/>
      <c r="F51" s="59"/>
      <c r="G51" s="59"/>
      <c r="H51" s="161"/>
      <c r="I51" s="91"/>
      <c r="J51" s="91"/>
      <c r="K51" s="91"/>
      <c r="L51" s="91"/>
      <c r="M51" s="91"/>
      <c r="N51" s="91"/>
      <c r="O51" s="91"/>
      <c r="P51" s="91"/>
      <c r="Q51" s="91"/>
      <c r="R51" s="91"/>
      <c r="S51" s="91"/>
      <c r="T51" s="91"/>
      <c r="U51" s="91"/>
      <c r="V51" s="91"/>
      <c r="W51" s="91"/>
      <c r="X51" s="91"/>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c r="CG51" s="91"/>
      <c r="CH51" s="91"/>
      <c r="CI51" s="91"/>
      <c r="CJ51" s="91"/>
      <c r="CK51" s="91"/>
      <c r="CL51" s="91"/>
      <c r="CM51" s="91"/>
      <c r="CN51" s="91"/>
      <c r="CO51" s="91"/>
      <c r="CP51" s="91"/>
      <c r="CQ51" s="91"/>
      <c r="CR51" s="91"/>
    </row>
    <row r="52" spans="1:96" s="62" customFormat="1" x14ac:dyDescent="0.3">
      <c r="A52" s="162" t="s">
        <v>58</v>
      </c>
      <c r="B52" s="79">
        <f t="shared" ref="B52:H52" si="2">B50-B60-B65-B70-B75-B80-B85</f>
        <v>212.5</v>
      </c>
      <c r="C52" s="79">
        <f t="shared" si="2"/>
        <v>27.3</v>
      </c>
      <c r="D52" s="79">
        <f t="shared" si="2"/>
        <v>21.900000000000002</v>
      </c>
      <c r="E52" s="79">
        <f t="shared" si="2"/>
        <v>9.1829999999999998</v>
      </c>
      <c r="F52" s="79">
        <f t="shared" si="2"/>
        <v>8.0299999999999994</v>
      </c>
      <c r="G52" s="79">
        <f t="shared" si="2"/>
        <v>25.449000000000002</v>
      </c>
      <c r="H52" s="163">
        <f t="shared" si="2"/>
        <v>10</v>
      </c>
    </row>
    <row r="53" spans="1:96" s="63" customFormat="1" x14ac:dyDescent="0.3">
      <c r="A53" s="164" t="s">
        <v>56</v>
      </c>
      <c r="B53" s="77">
        <f>(B52*70)/100</f>
        <v>148.75</v>
      </c>
      <c r="C53" s="77">
        <f t="shared" ref="C53:H53" si="3">(C52*70)/100</f>
        <v>19.11</v>
      </c>
      <c r="D53" s="77">
        <f t="shared" si="3"/>
        <v>15.330000000000002</v>
      </c>
      <c r="E53" s="77">
        <f t="shared" si="3"/>
        <v>6.4280999999999997</v>
      </c>
      <c r="F53" s="77">
        <f t="shared" si="3"/>
        <v>5.6209999999999987</v>
      </c>
      <c r="G53" s="77">
        <f t="shared" si="3"/>
        <v>17.814299999999999</v>
      </c>
      <c r="H53" s="165">
        <f t="shared" si="3"/>
        <v>7</v>
      </c>
    </row>
    <row r="54" spans="1:96" s="61" customFormat="1" x14ac:dyDescent="0.3">
      <c r="A54" s="164" t="s">
        <v>57</v>
      </c>
      <c r="B54" s="78">
        <f t="shared" ref="B54:H54" si="4">(B52*30)/100</f>
        <v>63.75</v>
      </c>
      <c r="C54" s="78">
        <f t="shared" si="4"/>
        <v>8.19</v>
      </c>
      <c r="D54" s="78">
        <f t="shared" si="4"/>
        <v>6.5700000000000012</v>
      </c>
      <c r="E54" s="78">
        <f t="shared" si="4"/>
        <v>2.7549000000000001</v>
      </c>
      <c r="F54" s="78">
        <f t="shared" si="4"/>
        <v>2.4089999999999998</v>
      </c>
      <c r="G54" s="78">
        <f t="shared" si="4"/>
        <v>7.6347000000000005</v>
      </c>
      <c r="H54" s="166">
        <f t="shared" si="4"/>
        <v>3</v>
      </c>
    </row>
    <row r="55" spans="1:96" s="61" customFormat="1" x14ac:dyDescent="0.3">
      <c r="A55" s="164"/>
      <c r="B55" s="59"/>
      <c r="C55" s="59"/>
      <c r="D55" s="60"/>
      <c r="E55" s="60"/>
      <c r="F55" s="60"/>
      <c r="G55" s="60"/>
      <c r="H55" s="167"/>
    </row>
    <row r="56" spans="1:96" s="28" customFormat="1" x14ac:dyDescent="0.3">
      <c r="A56" s="168" t="s">
        <v>59</v>
      </c>
      <c r="B56" s="59"/>
      <c r="C56" s="59"/>
      <c r="D56" s="60"/>
      <c r="E56" s="60"/>
      <c r="F56" s="60"/>
      <c r="G56" s="60"/>
      <c r="H56" s="167"/>
      <c r="I56" s="89"/>
      <c r="J56" s="89"/>
      <c r="K56" s="89"/>
      <c r="L56" s="89"/>
      <c r="M56" s="89"/>
      <c r="N56" s="89"/>
      <c r="O56" s="89"/>
      <c r="P56" s="89"/>
      <c r="Q56" s="89"/>
      <c r="R56" s="89"/>
      <c r="S56" s="89"/>
      <c r="T56" s="89"/>
      <c r="U56" s="89"/>
      <c r="V56" s="89"/>
      <c r="W56" s="89"/>
      <c r="X56" s="89"/>
      <c r="Y56" s="89"/>
      <c r="Z56" s="89"/>
      <c r="AA56" s="89"/>
      <c r="AB56" s="89"/>
      <c r="AC56" s="89"/>
      <c r="AD56" s="89"/>
      <c r="AE56" s="89"/>
      <c r="AF56" s="89"/>
      <c r="AG56" s="89"/>
      <c r="AH56" s="89"/>
      <c r="AI56" s="89"/>
      <c r="AJ56" s="89"/>
      <c r="AK56" s="89"/>
      <c r="AL56" s="89"/>
      <c r="AM56" s="89"/>
      <c r="AN56" s="89"/>
      <c r="AO56" s="89"/>
      <c r="AP56" s="89"/>
      <c r="AQ56" s="89"/>
      <c r="AR56" s="89"/>
      <c r="AS56" s="89"/>
      <c r="AT56" s="89"/>
      <c r="AU56" s="89"/>
      <c r="AV56" s="89"/>
      <c r="AW56" s="89"/>
      <c r="AX56" s="89"/>
      <c r="AY56" s="89"/>
      <c r="AZ56" s="89"/>
      <c r="BA56" s="89"/>
      <c r="BB56" s="89"/>
      <c r="BC56" s="89"/>
      <c r="BD56" s="89"/>
      <c r="BE56" s="89"/>
      <c r="BF56" s="89"/>
      <c r="BG56" s="89"/>
      <c r="BH56" s="89"/>
      <c r="BI56" s="89"/>
      <c r="BJ56" s="89"/>
      <c r="BK56" s="89"/>
      <c r="BL56" s="89"/>
      <c r="BM56" s="89"/>
      <c r="BN56" s="89"/>
      <c r="BO56" s="89"/>
      <c r="BP56" s="89"/>
      <c r="BQ56" s="89"/>
      <c r="BR56" s="89"/>
      <c r="BS56" s="89"/>
      <c r="BT56" s="89"/>
      <c r="BU56" s="89"/>
      <c r="BV56" s="89"/>
      <c r="BW56" s="89"/>
      <c r="BX56" s="89"/>
      <c r="BY56" s="89"/>
      <c r="BZ56" s="89"/>
      <c r="CA56" s="89"/>
      <c r="CB56" s="89"/>
      <c r="CC56" s="89"/>
      <c r="CD56" s="89"/>
      <c r="CE56" s="89"/>
      <c r="CF56" s="89"/>
      <c r="CG56" s="89"/>
      <c r="CH56" s="89"/>
      <c r="CI56" s="89"/>
      <c r="CJ56" s="89"/>
      <c r="CK56" s="89"/>
      <c r="CL56" s="89"/>
      <c r="CM56" s="89"/>
      <c r="CN56" s="89"/>
      <c r="CO56" s="89"/>
      <c r="CP56" s="89"/>
      <c r="CQ56" s="89"/>
      <c r="CR56" s="89"/>
    </row>
    <row r="57" spans="1:96" s="37" customFormat="1" ht="19.5" thickBot="1" x14ac:dyDescent="0.35">
      <c r="A57" s="146" t="s">
        <v>6</v>
      </c>
      <c r="B57" s="25" t="s">
        <v>43</v>
      </c>
      <c r="C57" s="25" t="s">
        <v>43</v>
      </c>
      <c r="D57" s="26" t="s">
        <v>31</v>
      </c>
      <c r="E57" s="27" t="s">
        <v>52</v>
      </c>
      <c r="F57" s="27" t="s">
        <v>53</v>
      </c>
      <c r="G57" s="27" t="s">
        <v>43</v>
      </c>
      <c r="H57" s="169"/>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11"/>
      <c r="BA57" s="11"/>
      <c r="BB57" s="11"/>
      <c r="BC57" s="11"/>
      <c r="BD57" s="11"/>
      <c r="BE57" s="11"/>
      <c r="BF57" s="11"/>
      <c r="BG57" s="11"/>
      <c r="BH57" s="11"/>
      <c r="BI57" s="11"/>
      <c r="BJ57" s="11"/>
      <c r="BK57" s="11"/>
      <c r="BL57" s="11"/>
      <c r="BM57" s="11"/>
      <c r="BN57" s="11"/>
      <c r="BO57" s="11"/>
      <c r="BP57" s="11"/>
      <c r="BQ57" s="11"/>
      <c r="BR57" s="11"/>
      <c r="BS57" s="11"/>
      <c r="BT57" s="11"/>
      <c r="BU57" s="11"/>
      <c r="BV57" s="11"/>
      <c r="BW57" s="11"/>
      <c r="BX57" s="11"/>
      <c r="BY57" s="11"/>
      <c r="BZ57" s="11"/>
      <c r="CA57" s="11"/>
      <c r="CB57" s="11"/>
      <c r="CC57" s="11"/>
      <c r="CD57" s="11"/>
      <c r="CE57" s="11"/>
      <c r="CF57" s="11"/>
      <c r="CG57" s="11"/>
      <c r="CH57" s="11"/>
      <c r="CI57" s="11"/>
      <c r="CJ57" s="11"/>
      <c r="CK57" s="11"/>
      <c r="CL57" s="11"/>
      <c r="CM57" s="11"/>
      <c r="CN57" s="11"/>
      <c r="CO57" s="11"/>
      <c r="CP57" s="11"/>
      <c r="CQ57" s="11"/>
      <c r="CR57" s="11"/>
    </row>
    <row r="58" spans="1:96" ht="20.25" thickTop="1" thickBot="1" x14ac:dyDescent="0.35">
      <c r="A58" s="170" t="s">
        <v>17</v>
      </c>
      <c r="B58" s="35">
        <v>15</v>
      </c>
      <c r="C58" s="35">
        <v>15</v>
      </c>
      <c r="D58" s="36">
        <v>8</v>
      </c>
      <c r="E58" s="36">
        <v>8</v>
      </c>
      <c r="F58" s="36">
        <v>13</v>
      </c>
      <c r="G58" s="36">
        <v>15</v>
      </c>
      <c r="H58" s="171">
        <v>0</v>
      </c>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11"/>
      <c r="BA58" s="11"/>
      <c r="BB58" s="11"/>
      <c r="BC58" s="11"/>
      <c r="BD58" s="11"/>
      <c r="BE58" s="11"/>
      <c r="BF58" s="11"/>
      <c r="BG58" s="11"/>
      <c r="BH58" s="11"/>
      <c r="BI58" s="11"/>
      <c r="BJ58" s="11"/>
      <c r="BK58" s="11"/>
      <c r="BL58" s="11"/>
      <c r="BM58" s="11"/>
      <c r="BN58" s="11"/>
      <c r="BO58" s="11"/>
      <c r="BP58" s="11"/>
      <c r="BQ58" s="11"/>
      <c r="BR58" s="11"/>
      <c r="BS58" s="11"/>
      <c r="BT58" s="11"/>
      <c r="BU58" s="11"/>
      <c r="BV58" s="11"/>
      <c r="BW58" s="11"/>
      <c r="BX58" s="11"/>
      <c r="BY58" s="11"/>
      <c r="BZ58" s="11"/>
      <c r="CA58" s="11"/>
      <c r="CB58" s="11"/>
      <c r="CC58" s="11"/>
      <c r="CD58" s="11"/>
      <c r="CE58" s="11"/>
      <c r="CF58" s="11"/>
      <c r="CG58" s="11"/>
      <c r="CH58" s="11"/>
      <c r="CI58" s="11"/>
      <c r="CJ58" s="11"/>
      <c r="CK58" s="11"/>
      <c r="CL58" s="11"/>
      <c r="CM58" s="11"/>
      <c r="CN58" s="11"/>
      <c r="CO58" s="11"/>
      <c r="CP58" s="11"/>
      <c r="CQ58" s="11"/>
      <c r="CR58" s="11"/>
    </row>
    <row r="59" spans="1:96" ht="19.5" thickTop="1" x14ac:dyDescent="0.3">
      <c r="A59" s="136" t="s">
        <v>18</v>
      </c>
      <c r="B59" s="38">
        <f t="shared" ref="B59:H59" si="5">B60*30</f>
        <v>1125</v>
      </c>
      <c r="C59" s="38">
        <f t="shared" si="5"/>
        <v>157.5</v>
      </c>
      <c r="D59" s="39">
        <f t="shared" si="5"/>
        <v>72</v>
      </c>
      <c r="E59" s="39">
        <f t="shared" si="5"/>
        <v>24</v>
      </c>
      <c r="F59" s="39">
        <f t="shared" si="5"/>
        <v>39</v>
      </c>
      <c r="G59" s="39">
        <f t="shared" si="5"/>
        <v>135</v>
      </c>
      <c r="H59" s="172">
        <f t="shared" si="5"/>
        <v>0</v>
      </c>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11"/>
      <c r="BA59" s="11"/>
      <c r="BB59" s="11"/>
      <c r="BC59" s="11"/>
      <c r="BD59" s="11"/>
      <c r="BE59" s="11"/>
      <c r="BF59" s="11"/>
      <c r="BG59" s="11"/>
      <c r="BH59" s="11"/>
      <c r="BI59" s="11"/>
      <c r="BJ59" s="11"/>
      <c r="BK59" s="11"/>
      <c r="BL59" s="11"/>
      <c r="BM59" s="11"/>
      <c r="BN59" s="11"/>
      <c r="BO59" s="11"/>
      <c r="BP59" s="11"/>
      <c r="BQ59" s="11"/>
      <c r="BR59" s="11"/>
      <c r="BS59" s="11"/>
      <c r="BT59" s="11"/>
      <c r="BU59" s="11"/>
      <c r="BV59" s="11"/>
      <c r="BW59" s="11"/>
      <c r="BX59" s="11"/>
      <c r="BY59" s="11"/>
      <c r="BZ59" s="11"/>
      <c r="CA59" s="11"/>
      <c r="CB59" s="11"/>
      <c r="CC59" s="11"/>
      <c r="CD59" s="11"/>
      <c r="CE59" s="11"/>
      <c r="CF59" s="11"/>
      <c r="CG59" s="11"/>
      <c r="CH59" s="11"/>
      <c r="CI59" s="11"/>
      <c r="CJ59" s="11"/>
      <c r="CK59" s="11"/>
      <c r="CL59" s="11"/>
      <c r="CM59" s="11"/>
      <c r="CN59" s="11"/>
      <c r="CO59" s="11"/>
      <c r="CP59" s="11"/>
      <c r="CQ59" s="11"/>
      <c r="CR59" s="11"/>
    </row>
    <row r="60" spans="1:96" x14ac:dyDescent="0.3">
      <c r="A60" s="136" t="s">
        <v>16</v>
      </c>
      <c r="B60" s="40">
        <f t="shared" ref="B60:H60" si="6">B50*B58/100</f>
        <v>37.5</v>
      </c>
      <c r="C60" s="40">
        <f t="shared" si="6"/>
        <v>5.25</v>
      </c>
      <c r="D60" s="41">
        <f t="shared" si="6"/>
        <v>2.4</v>
      </c>
      <c r="E60" s="41">
        <f t="shared" si="6"/>
        <v>0.8</v>
      </c>
      <c r="F60" s="41">
        <f t="shared" si="6"/>
        <v>1.3</v>
      </c>
      <c r="G60" s="41">
        <f t="shared" si="6"/>
        <v>4.5</v>
      </c>
      <c r="H60" s="173">
        <f t="shared" si="6"/>
        <v>0</v>
      </c>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c r="AU60" s="11"/>
      <c r="AV60" s="11"/>
      <c r="AW60" s="11"/>
      <c r="AX60" s="11"/>
      <c r="AY60" s="11"/>
      <c r="AZ60" s="11"/>
      <c r="BA60" s="11"/>
      <c r="BB60" s="11"/>
      <c r="BC60" s="11"/>
      <c r="BD60" s="11"/>
      <c r="BE60" s="11"/>
      <c r="BF60" s="11"/>
      <c r="BG60" s="11"/>
      <c r="BH60" s="11"/>
      <c r="BI60" s="11"/>
      <c r="BJ60" s="11"/>
      <c r="BK60" s="11"/>
      <c r="BL60" s="11"/>
      <c r="BM60" s="11"/>
      <c r="BN60" s="11"/>
      <c r="BO60" s="11"/>
      <c r="BP60" s="11"/>
      <c r="BQ60" s="11"/>
      <c r="BR60" s="11"/>
      <c r="BS60" s="11"/>
      <c r="BT60" s="11"/>
      <c r="BU60" s="11"/>
      <c r="BV60" s="11"/>
      <c r="BW60" s="11"/>
      <c r="BX60" s="11"/>
      <c r="BY60" s="11"/>
      <c r="BZ60" s="11"/>
      <c r="CA60" s="11"/>
      <c r="CB60" s="11"/>
      <c r="CC60" s="11"/>
      <c r="CD60" s="11"/>
      <c r="CE60" s="11"/>
      <c r="CF60" s="11"/>
      <c r="CG60" s="11"/>
      <c r="CH60" s="11"/>
      <c r="CI60" s="11"/>
      <c r="CJ60" s="11"/>
      <c r="CK60" s="11"/>
      <c r="CL60" s="11"/>
      <c r="CM60" s="11"/>
      <c r="CN60" s="11"/>
      <c r="CO60" s="11"/>
      <c r="CP60" s="11"/>
      <c r="CQ60" s="11"/>
      <c r="CR60" s="11"/>
    </row>
    <row r="61" spans="1:96" s="29" customFormat="1" x14ac:dyDescent="0.3">
      <c r="A61" s="136"/>
      <c r="B61" s="42"/>
      <c r="C61" s="42"/>
      <c r="D61" s="42"/>
      <c r="E61" s="42"/>
      <c r="F61" s="42"/>
      <c r="G61" s="42"/>
      <c r="H61" s="174"/>
      <c r="I61" s="90"/>
      <c r="J61" s="90"/>
      <c r="K61" s="90"/>
      <c r="L61" s="90"/>
      <c r="M61" s="90"/>
      <c r="N61" s="90"/>
      <c r="O61" s="90"/>
      <c r="P61" s="90"/>
      <c r="Q61" s="90"/>
      <c r="R61" s="90"/>
      <c r="S61" s="90"/>
      <c r="T61" s="90"/>
      <c r="U61" s="90"/>
      <c r="V61" s="90"/>
      <c r="W61" s="90"/>
      <c r="X61" s="90"/>
      <c r="Y61" s="90"/>
      <c r="Z61" s="90"/>
      <c r="AA61" s="90"/>
      <c r="AB61" s="90"/>
      <c r="AC61" s="90"/>
      <c r="AD61" s="90"/>
      <c r="AE61" s="90"/>
      <c r="AF61" s="90"/>
      <c r="AG61" s="90"/>
      <c r="AH61" s="90"/>
      <c r="AI61" s="90"/>
      <c r="AJ61" s="90"/>
      <c r="AK61" s="90"/>
      <c r="AL61" s="90"/>
      <c r="AM61" s="90"/>
      <c r="AN61" s="90"/>
      <c r="AO61" s="90"/>
      <c r="AP61" s="90"/>
      <c r="AQ61" s="90"/>
      <c r="AR61" s="90"/>
      <c r="AS61" s="90"/>
      <c r="AT61" s="90"/>
      <c r="AU61" s="90"/>
      <c r="AV61" s="90"/>
      <c r="AW61" s="90"/>
      <c r="AX61" s="90"/>
      <c r="AY61" s="90"/>
      <c r="AZ61" s="90"/>
      <c r="BA61" s="90"/>
      <c r="BB61" s="90"/>
      <c r="BC61" s="90"/>
      <c r="BD61" s="90"/>
      <c r="BE61" s="90"/>
      <c r="BF61" s="90"/>
      <c r="BG61" s="90"/>
      <c r="BH61" s="90"/>
      <c r="BI61" s="90"/>
      <c r="BJ61" s="90"/>
      <c r="BK61" s="90"/>
      <c r="BL61" s="90"/>
      <c r="BM61" s="90"/>
      <c r="BN61" s="90"/>
      <c r="BO61" s="90"/>
      <c r="BP61" s="90"/>
      <c r="BQ61" s="90"/>
      <c r="BR61" s="90"/>
      <c r="BS61" s="90"/>
      <c r="BT61" s="90"/>
      <c r="BU61" s="90"/>
      <c r="BV61" s="90"/>
      <c r="BW61" s="90"/>
      <c r="BX61" s="90"/>
      <c r="BY61" s="90"/>
      <c r="BZ61" s="90"/>
      <c r="CA61" s="90"/>
      <c r="CB61" s="90"/>
      <c r="CC61" s="90"/>
      <c r="CD61" s="90"/>
      <c r="CE61" s="90"/>
      <c r="CF61" s="90"/>
      <c r="CG61" s="90"/>
      <c r="CH61" s="90"/>
      <c r="CI61" s="90"/>
      <c r="CJ61" s="90"/>
      <c r="CK61" s="90"/>
      <c r="CL61" s="90"/>
      <c r="CM61" s="90"/>
      <c r="CN61" s="90"/>
      <c r="CO61" s="90"/>
      <c r="CP61" s="90"/>
      <c r="CQ61" s="90"/>
      <c r="CR61" s="90"/>
    </row>
    <row r="62" spans="1:96" s="37" customFormat="1" ht="19.5" thickBot="1" x14ac:dyDescent="0.35">
      <c r="A62" s="152" t="s">
        <v>9</v>
      </c>
      <c r="B62" s="25"/>
      <c r="C62" s="25" t="s">
        <v>37</v>
      </c>
      <c r="D62" s="26" t="s">
        <v>34</v>
      </c>
      <c r="E62" s="27" t="s">
        <v>36</v>
      </c>
      <c r="F62" s="27" t="s">
        <v>51</v>
      </c>
      <c r="G62" s="27" t="s">
        <v>38</v>
      </c>
      <c r="H62" s="147"/>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11"/>
      <c r="BA62" s="11"/>
      <c r="BB62" s="11"/>
      <c r="BC62" s="11"/>
      <c r="BD62" s="11"/>
      <c r="BE62" s="11"/>
      <c r="BF62" s="11"/>
      <c r="BG62" s="11"/>
      <c r="BH62" s="11"/>
      <c r="BI62" s="11"/>
      <c r="BJ62" s="11"/>
      <c r="BK62" s="11"/>
      <c r="BL62" s="11"/>
      <c r="BM62" s="11"/>
      <c r="BN62" s="11"/>
      <c r="BO62" s="11"/>
      <c r="BP62" s="11"/>
      <c r="BQ62" s="11"/>
      <c r="BR62" s="11"/>
      <c r="BS62" s="11"/>
      <c r="BT62" s="11"/>
      <c r="BU62" s="11"/>
      <c r="BV62" s="11"/>
      <c r="BW62" s="11"/>
      <c r="BX62" s="11"/>
      <c r="BY62" s="11"/>
      <c r="BZ62" s="11"/>
      <c r="CA62" s="11"/>
      <c r="CB62" s="11"/>
      <c r="CC62" s="11"/>
      <c r="CD62" s="11"/>
      <c r="CE62" s="11"/>
      <c r="CF62" s="11"/>
      <c r="CG62" s="11"/>
      <c r="CH62" s="11"/>
      <c r="CI62" s="11"/>
      <c r="CJ62" s="11"/>
      <c r="CK62" s="11"/>
      <c r="CL62" s="11"/>
      <c r="CM62" s="11"/>
      <c r="CN62" s="11"/>
      <c r="CO62" s="11"/>
      <c r="CP62" s="11"/>
      <c r="CQ62" s="11"/>
      <c r="CR62" s="11"/>
    </row>
    <row r="63" spans="1:96" ht="20.25" thickTop="1" thickBot="1" x14ac:dyDescent="0.35">
      <c r="A63" s="170" t="s">
        <v>19</v>
      </c>
      <c r="B63" s="43">
        <v>0</v>
      </c>
      <c r="C63" s="43">
        <v>7</v>
      </c>
      <c r="D63" s="44">
        <v>15</v>
      </c>
      <c r="E63" s="44">
        <v>0.17</v>
      </c>
      <c r="F63" s="44">
        <v>5</v>
      </c>
      <c r="G63" s="44">
        <v>0.17</v>
      </c>
      <c r="H63" s="175">
        <v>0</v>
      </c>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11"/>
      <c r="BA63" s="11"/>
      <c r="BB63" s="11"/>
      <c r="BC63" s="11"/>
      <c r="BD63" s="11"/>
      <c r="BE63" s="11"/>
      <c r="BF63" s="11"/>
      <c r="BG63" s="11"/>
      <c r="BH63" s="11"/>
      <c r="BI63" s="11"/>
      <c r="BJ63" s="11"/>
      <c r="BK63" s="11"/>
      <c r="BL63" s="11"/>
      <c r="BM63" s="11"/>
      <c r="BN63" s="11"/>
      <c r="BO63" s="11"/>
      <c r="BP63" s="11"/>
      <c r="BQ63" s="11"/>
      <c r="BR63" s="11"/>
      <c r="BS63" s="11"/>
      <c r="BT63" s="11"/>
      <c r="BU63" s="11"/>
      <c r="BV63" s="11"/>
      <c r="BW63" s="11"/>
      <c r="BX63" s="11"/>
      <c r="BY63" s="11"/>
      <c r="BZ63" s="11"/>
      <c r="CA63" s="11"/>
      <c r="CB63" s="11"/>
      <c r="CC63" s="11"/>
      <c r="CD63" s="11"/>
      <c r="CE63" s="11"/>
      <c r="CF63" s="11"/>
      <c r="CG63" s="11"/>
      <c r="CH63" s="11"/>
      <c r="CI63" s="11"/>
      <c r="CJ63" s="11"/>
      <c r="CK63" s="11"/>
      <c r="CL63" s="11"/>
      <c r="CM63" s="11"/>
      <c r="CN63" s="11"/>
      <c r="CO63" s="11"/>
      <c r="CP63" s="11"/>
      <c r="CQ63" s="11"/>
      <c r="CR63" s="11"/>
    </row>
    <row r="64" spans="1:96" ht="19.5" thickTop="1" x14ac:dyDescent="0.3">
      <c r="A64" s="136" t="s">
        <v>20</v>
      </c>
      <c r="B64" s="45">
        <f t="shared" ref="B64:H64" si="7">B65*30</f>
        <v>0</v>
      </c>
      <c r="C64" s="45">
        <f t="shared" si="7"/>
        <v>73.5</v>
      </c>
      <c r="D64" s="46">
        <f t="shared" si="7"/>
        <v>135</v>
      </c>
      <c r="E64" s="46">
        <f t="shared" si="7"/>
        <v>0.51</v>
      </c>
      <c r="F64" s="46">
        <f t="shared" si="7"/>
        <v>15</v>
      </c>
      <c r="G64" s="46">
        <f t="shared" si="7"/>
        <v>1.53</v>
      </c>
      <c r="H64" s="176">
        <f t="shared" si="7"/>
        <v>0</v>
      </c>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11"/>
      <c r="BA64" s="11"/>
      <c r="BB64" s="11"/>
      <c r="BC64" s="11"/>
      <c r="BD64" s="11"/>
      <c r="BE64" s="11"/>
      <c r="BF64" s="11"/>
      <c r="BG64" s="11"/>
      <c r="BH64" s="11"/>
      <c r="BI64" s="11"/>
      <c r="BJ64" s="11"/>
      <c r="BK64" s="11"/>
      <c r="BL64" s="11"/>
      <c r="BM64" s="11"/>
      <c r="BN64" s="11"/>
      <c r="BO64" s="11"/>
      <c r="BP64" s="11"/>
      <c r="BQ64" s="11"/>
      <c r="BR64" s="11"/>
      <c r="BS64" s="11"/>
      <c r="BT64" s="11"/>
      <c r="BU64" s="11"/>
      <c r="BV64" s="11"/>
      <c r="BW64" s="11"/>
      <c r="BX64" s="11"/>
      <c r="BY64" s="11"/>
      <c r="BZ64" s="11"/>
      <c r="CA64" s="11"/>
      <c r="CB64" s="11"/>
      <c r="CC64" s="11"/>
      <c r="CD64" s="11"/>
      <c r="CE64" s="11"/>
      <c r="CF64" s="11"/>
      <c r="CG64" s="11"/>
      <c r="CH64" s="11"/>
      <c r="CI64" s="11"/>
      <c r="CJ64" s="11"/>
      <c r="CK64" s="11"/>
      <c r="CL64" s="11"/>
      <c r="CM64" s="11"/>
      <c r="CN64" s="11"/>
      <c r="CO64" s="11"/>
      <c r="CP64" s="11"/>
      <c r="CQ64" s="11"/>
      <c r="CR64" s="11"/>
    </row>
    <row r="65" spans="1:96" x14ac:dyDescent="0.3">
      <c r="A65" s="136" t="s">
        <v>21</v>
      </c>
      <c r="B65" s="47">
        <f t="shared" ref="B65:H65" si="8">B50*B63/100</f>
        <v>0</v>
      </c>
      <c r="C65" s="47">
        <f t="shared" si="8"/>
        <v>2.4500000000000002</v>
      </c>
      <c r="D65" s="48">
        <f t="shared" si="8"/>
        <v>4.5</v>
      </c>
      <c r="E65" s="48">
        <f t="shared" si="8"/>
        <v>1.7000000000000001E-2</v>
      </c>
      <c r="F65" s="48">
        <f t="shared" si="8"/>
        <v>0.5</v>
      </c>
      <c r="G65" s="48">
        <f t="shared" si="8"/>
        <v>5.1000000000000004E-2</v>
      </c>
      <c r="H65" s="177">
        <f t="shared" si="8"/>
        <v>0</v>
      </c>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11"/>
      <c r="BA65" s="11"/>
      <c r="BB65" s="11"/>
      <c r="BC65" s="11"/>
      <c r="BD65" s="11"/>
      <c r="BE65" s="11"/>
      <c r="BF65" s="11"/>
      <c r="BG65" s="11"/>
      <c r="BH65" s="11"/>
      <c r="BI65" s="11"/>
      <c r="BJ65" s="11"/>
      <c r="BK65" s="11"/>
      <c r="BL65" s="11"/>
      <c r="BM65" s="11"/>
      <c r="BN65" s="11"/>
      <c r="BO65" s="11"/>
      <c r="BP65" s="11"/>
      <c r="BQ65" s="11"/>
      <c r="BR65" s="11"/>
      <c r="BS65" s="11"/>
      <c r="BT65" s="11"/>
      <c r="BU65" s="11"/>
      <c r="BV65" s="11"/>
      <c r="BW65" s="11"/>
      <c r="BX65" s="11"/>
      <c r="BY65" s="11"/>
      <c r="BZ65" s="11"/>
      <c r="CA65" s="11"/>
      <c r="CB65" s="11"/>
      <c r="CC65" s="11"/>
      <c r="CD65" s="11"/>
      <c r="CE65" s="11"/>
      <c r="CF65" s="11"/>
      <c r="CG65" s="11"/>
      <c r="CH65" s="11"/>
      <c r="CI65" s="11"/>
      <c r="CJ65" s="11"/>
      <c r="CK65" s="11"/>
      <c r="CL65" s="11"/>
      <c r="CM65" s="11"/>
      <c r="CN65" s="11"/>
      <c r="CO65" s="11"/>
      <c r="CP65" s="11"/>
      <c r="CQ65" s="11"/>
      <c r="CR65" s="11"/>
    </row>
    <row r="66" spans="1:96" s="31" customFormat="1" x14ac:dyDescent="0.3">
      <c r="A66" s="136"/>
      <c r="B66" s="47"/>
      <c r="C66" s="47"/>
      <c r="D66" s="48"/>
      <c r="E66" s="48"/>
      <c r="F66" s="48"/>
      <c r="G66" s="48"/>
      <c r="H66" s="177"/>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11"/>
      <c r="BA66" s="11"/>
      <c r="BB66" s="11"/>
      <c r="BC66" s="11"/>
      <c r="BD66" s="11"/>
      <c r="BE66" s="11"/>
      <c r="BF66" s="11"/>
      <c r="BG66" s="11"/>
      <c r="BH66" s="11"/>
      <c r="BI66" s="11"/>
      <c r="BJ66" s="11"/>
      <c r="BK66" s="11"/>
      <c r="BL66" s="11"/>
      <c r="BM66" s="11"/>
      <c r="BN66" s="11"/>
      <c r="BO66" s="11"/>
      <c r="BP66" s="11"/>
      <c r="BQ66" s="11"/>
      <c r="BR66" s="11"/>
      <c r="BS66" s="11"/>
      <c r="BT66" s="11"/>
      <c r="BU66" s="11"/>
      <c r="BV66" s="11"/>
      <c r="BW66" s="11"/>
      <c r="BX66" s="11"/>
      <c r="BY66" s="11"/>
      <c r="BZ66" s="11"/>
      <c r="CA66" s="11"/>
      <c r="CB66" s="11"/>
      <c r="CC66" s="11"/>
      <c r="CD66" s="11"/>
      <c r="CE66" s="11"/>
      <c r="CF66" s="11"/>
      <c r="CG66" s="11"/>
      <c r="CH66" s="11"/>
      <c r="CI66" s="11"/>
      <c r="CJ66" s="11"/>
      <c r="CK66" s="11"/>
      <c r="CL66" s="11"/>
      <c r="CM66" s="11"/>
      <c r="CN66" s="11"/>
      <c r="CO66" s="11"/>
      <c r="CP66" s="11"/>
      <c r="CQ66" s="11"/>
      <c r="CR66" s="11"/>
    </row>
    <row r="67" spans="1:96" s="37" customFormat="1" ht="19.5" thickBot="1" x14ac:dyDescent="0.35">
      <c r="A67" s="146" t="s">
        <v>10</v>
      </c>
      <c r="B67" s="25"/>
      <c r="C67" s="25"/>
      <c r="D67" s="26" t="s">
        <v>33</v>
      </c>
      <c r="E67" s="30"/>
      <c r="F67" s="27" t="s">
        <v>32</v>
      </c>
      <c r="G67" s="30"/>
      <c r="H67" s="155"/>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11"/>
      <c r="BA67" s="11"/>
      <c r="BB67" s="11"/>
      <c r="BC67" s="11"/>
      <c r="BD67" s="11"/>
      <c r="BE67" s="11"/>
      <c r="BF67" s="11"/>
      <c r="BG67" s="11"/>
      <c r="BH67" s="11"/>
      <c r="BI67" s="11"/>
      <c r="BJ67" s="11"/>
      <c r="BK67" s="11"/>
      <c r="BL67" s="11"/>
      <c r="BM67" s="11"/>
      <c r="BN67" s="11"/>
      <c r="BO67" s="11"/>
      <c r="BP67" s="11"/>
      <c r="BQ67" s="11"/>
      <c r="BR67" s="11"/>
      <c r="BS67" s="11"/>
      <c r="BT67" s="11"/>
      <c r="BU67" s="11"/>
      <c r="BV67" s="11"/>
      <c r="BW67" s="11"/>
      <c r="BX67" s="11"/>
      <c r="BY67" s="11"/>
      <c r="BZ67" s="11"/>
      <c r="CA67" s="11"/>
      <c r="CB67" s="11"/>
      <c r="CC67" s="11"/>
      <c r="CD67" s="11"/>
      <c r="CE67" s="11"/>
      <c r="CF67" s="11"/>
      <c r="CG67" s="11"/>
      <c r="CH67" s="11"/>
      <c r="CI67" s="11"/>
      <c r="CJ67" s="11"/>
      <c r="CK67" s="11"/>
      <c r="CL67" s="11"/>
      <c r="CM67" s="11"/>
      <c r="CN67" s="11"/>
      <c r="CO67" s="11"/>
      <c r="CP67" s="11"/>
      <c r="CQ67" s="11"/>
      <c r="CR67" s="11"/>
    </row>
    <row r="68" spans="1:96" ht="20.25" thickTop="1" thickBot="1" x14ac:dyDescent="0.35">
      <c r="A68" s="170" t="s">
        <v>17</v>
      </c>
      <c r="B68" s="43">
        <v>0</v>
      </c>
      <c r="C68" s="43">
        <v>0</v>
      </c>
      <c r="D68" s="44">
        <v>4</v>
      </c>
      <c r="E68" s="44">
        <v>0</v>
      </c>
      <c r="F68" s="44">
        <v>1.7</v>
      </c>
      <c r="G68" s="44">
        <v>0</v>
      </c>
      <c r="H68" s="175">
        <v>0</v>
      </c>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11"/>
      <c r="BA68" s="11"/>
      <c r="BB68" s="11"/>
      <c r="BC68" s="11"/>
      <c r="BD68" s="11"/>
      <c r="BE68" s="11"/>
      <c r="BF68" s="11"/>
      <c r="BG68" s="11"/>
      <c r="BH68" s="11"/>
      <c r="BI68" s="11"/>
      <c r="BJ68" s="11"/>
      <c r="BK68" s="11"/>
      <c r="BL68" s="11"/>
      <c r="BM68" s="11"/>
      <c r="BN68" s="11"/>
      <c r="BO68" s="11"/>
      <c r="BP68" s="11"/>
      <c r="BQ68" s="11"/>
      <c r="BR68" s="11"/>
      <c r="BS68" s="11"/>
      <c r="BT68" s="11"/>
      <c r="BU68" s="11"/>
      <c r="BV68" s="11"/>
      <c r="BW68" s="11"/>
      <c r="BX68" s="11"/>
      <c r="BY68" s="11"/>
      <c r="BZ68" s="11"/>
      <c r="CA68" s="11"/>
      <c r="CB68" s="11"/>
      <c r="CC68" s="11"/>
      <c r="CD68" s="11"/>
      <c r="CE68" s="11"/>
      <c r="CF68" s="11"/>
      <c r="CG68" s="11"/>
      <c r="CH68" s="11"/>
      <c r="CI68" s="11"/>
      <c r="CJ68" s="11"/>
      <c r="CK68" s="11"/>
      <c r="CL68" s="11"/>
      <c r="CM68" s="11"/>
      <c r="CN68" s="11"/>
      <c r="CO68" s="11"/>
      <c r="CP68" s="11"/>
      <c r="CQ68" s="11"/>
      <c r="CR68" s="11"/>
    </row>
    <row r="69" spans="1:96" ht="19.5" thickTop="1" x14ac:dyDescent="0.3">
      <c r="A69" s="136" t="s">
        <v>20</v>
      </c>
      <c r="B69" s="45">
        <f t="shared" ref="B69:H69" si="9">B70*30</f>
        <v>0</v>
      </c>
      <c r="C69" s="45">
        <f t="shared" si="9"/>
        <v>0</v>
      </c>
      <c r="D69" s="45">
        <f t="shared" si="9"/>
        <v>36</v>
      </c>
      <c r="E69" s="45">
        <f t="shared" si="9"/>
        <v>0</v>
      </c>
      <c r="F69" s="49">
        <f t="shared" si="9"/>
        <v>5.1000000000000005</v>
      </c>
      <c r="G69" s="45">
        <f t="shared" si="9"/>
        <v>0</v>
      </c>
      <c r="H69" s="178">
        <f t="shared" si="9"/>
        <v>0</v>
      </c>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11"/>
      <c r="BA69" s="11"/>
      <c r="BB69" s="11"/>
      <c r="BC69" s="11"/>
      <c r="BD69" s="11"/>
      <c r="BE69" s="11"/>
      <c r="BF69" s="11"/>
      <c r="BG69" s="11"/>
      <c r="BH69" s="11"/>
      <c r="BI69" s="11"/>
      <c r="BJ69" s="11"/>
      <c r="BK69" s="11"/>
      <c r="BL69" s="11"/>
      <c r="BM69" s="11"/>
      <c r="BN69" s="11"/>
      <c r="BO69" s="11"/>
      <c r="BP69" s="11"/>
      <c r="BQ69" s="11"/>
      <c r="BR69" s="11"/>
      <c r="BS69" s="11"/>
      <c r="BT69" s="11"/>
      <c r="BU69" s="11"/>
      <c r="BV69" s="11"/>
      <c r="BW69" s="11"/>
      <c r="BX69" s="11"/>
      <c r="BY69" s="11"/>
      <c r="BZ69" s="11"/>
      <c r="CA69" s="11"/>
      <c r="CB69" s="11"/>
      <c r="CC69" s="11"/>
      <c r="CD69" s="11"/>
      <c r="CE69" s="11"/>
      <c r="CF69" s="11"/>
      <c r="CG69" s="11"/>
      <c r="CH69" s="11"/>
      <c r="CI69" s="11"/>
      <c r="CJ69" s="11"/>
      <c r="CK69" s="11"/>
      <c r="CL69" s="11"/>
      <c r="CM69" s="11"/>
      <c r="CN69" s="11"/>
      <c r="CO69" s="11"/>
      <c r="CP69" s="11"/>
      <c r="CQ69" s="11"/>
      <c r="CR69" s="11"/>
    </row>
    <row r="70" spans="1:96" x14ac:dyDescent="0.3">
      <c r="A70" s="136" t="s">
        <v>22</v>
      </c>
      <c r="B70" s="47">
        <f t="shared" ref="B70:H70" si="10">B50*B68/100</f>
        <v>0</v>
      </c>
      <c r="C70" s="47">
        <f t="shared" si="10"/>
        <v>0</v>
      </c>
      <c r="D70" s="48">
        <f t="shared" si="10"/>
        <v>1.2</v>
      </c>
      <c r="E70" s="48">
        <f t="shared" si="10"/>
        <v>0</v>
      </c>
      <c r="F70" s="48">
        <f t="shared" si="10"/>
        <v>0.17</v>
      </c>
      <c r="G70" s="48">
        <f t="shared" si="10"/>
        <v>0</v>
      </c>
      <c r="H70" s="177">
        <f t="shared" si="10"/>
        <v>0</v>
      </c>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11"/>
      <c r="BA70" s="11"/>
      <c r="BB70" s="11"/>
      <c r="BC70" s="11"/>
      <c r="BD70" s="11"/>
      <c r="BE70" s="11"/>
      <c r="BF70" s="11"/>
      <c r="BG70" s="11"/>
      <c r="BH70" s="11"/>
      <c r="BI70" s="11"/>
      <c r="BJ70" s="11"/>
      <c r="BK70" s="11"/>
      <c r="BL70" s="11"/>
      <c r="BM70" s="11"/>
      <c r="BN70" s="11"/>
      <c r="BO70" s="11"/>
      <c r="BP70" s="11"/>
      <c r="BQ70" s="11"/>
      <c r="BR70" s="11"/>
      <c r="BS70" s="11"/>
      <c r="BT70" s="11"/>
      <c r="BU70" s="11"/>
      <c r="BV70" s="11"/>
      <c r="BW70" s="11"/>
      <c r="BX70" s="11"/>
      <c r="BY70" s="11"/>
      <c r="BZ70" s="11"/>
      <c r="CA70" s="11"/>
      <c r="CB70" s="11"/>
      <c r="CC70" s="11"/>
      <c r="CD70" s="11"/>
      <c r="CE70" s="11"/>
      <c r="CF70" s="11"/>
      <c r="CG70" s="11"/>
      <c r="CH70" s="11"/>
      <c r="CI70" s="11"/>
      <c r="CJ70" s="11"/>
      <c r="CK70" s="11"/>
      <c r="CL70" s="11"/>
      <c r="CM70" s="11"/>
      <c r="CN70" s="11"/>
      <c r="CO70" s="11"/>
      <c r="CP70" s="11"/>
      <c r="CQ70" s="11"/>
      <c r="CR70" s="11"/>
    </row>
    <row r="71" spans="1:96" s="31" customFormat="1" x14ac:dyDescent="0.3">
      <c r="A71" s="136"/>
      <c r="B71" s="47"/>
      <c r="C71" s="47"/>
      <c r="D71" s="48"/>
      <c r="E71" s="48"/>
      <c r="F71" s="48"/>
      <c r="G71" s="48"/>
      <c r="H71" s="177"/>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c r="BP71" s="11"/>
      <c r="BQ71" s="11"/>
      <c r="BR71" s="11"/>
      <c r="BS71" s="11"/>
      <c r="BT71" s="11"/>
      <c r="BU71" s="11"/>
      <c r="BV71" s="11"/>
      <c r="BW71" s="11"/>
      <c r="BX71" s="11"/>
      <c r="BY71" s="11"/>
      <c r="BZ71" s="11"/>
      <c r="CA71" s="11"/>
      <c r="CB71" s="11"/>
      <c r="CC71" s="11"/>
      <c r="CD71" s="11"/>
      <c r="CE71" s="11"/>
      <c r="CF71" s="11"/>
      <c r="CG71" s="11"/>
      <c r="CH71" s="11"/>
      <c r="CI71" s="11"/>
      <c r="CJ71" s="11"/>
      <c r="CK71" s="11"/>
      <c r="CL71" s="11"/>
      <c r="CM71" s="11"/>
      <c r="CN71" s="11"/>
      <c r="CO71" s="11"/>
      <c r="CP71" s="11"/>
      <c r="CQ71" s="11"/>
      <c r="CR71" s="11"/>
    </row>
    <row r="72" spans="1:96" s="37" customFormat="1" ht="19.5" thickBot="1" x14ac:dyDescent="0.35">
      <c r="A72" s="146" t="s">
        <v>11</v>
      </c>
      <c r="B72" s="25"/>
      <c r="C72" s="25"/>
      <c r="D72" s="26"/>
      <c r="E72" s="30"/>
      <c r="F72" s="30"/>
      <c r="G72" s="30"/>
      <c r="H72" s="155"/>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11"/>
      <c r="BA72" s="11"/>
      <c r="BB72" s="11"/>
      <c r="BC72" s="11"/>
      <c r="BD72" s="11"/>
      <c r="BE72" s="11"/>
      <c r="BF72" s="11"/>
      <c r="BG72" s="11"/>
      <c r="BH72" s="11"/>
      <c r="BI72" s="11"/>
      <c r="BJ72" s="11"/>
      <c r="BK72" s="11"/>
      <c r="BL72" s="11"/>
      <c r="BM72" s="11"/>
      <c r="BN72" s="11"/>
      <c r="BO72" s="11"/>
      <c r="BP72" s="11"/>
      <c r="BQ72" s="11"/>
      <c r="BR72" s="11"/>
      <c r="BS72" s="11"/>
      <c r="BT72" s="11"/>
      <c r="BU72" s="11"/>
      <c r="BV72" s="11"/>
      <c r="BW72" s="11"/>
      <c r="BX72" s="11"/>
      <c r="BY72" s="11"/>
      <c r="BZ72" s="11"/>
      <c r="CA72" s="11"/>
      <c r="CB72" s="11"/>
      <c r="CC72" s="11"/>
      <c r="CD72" s="11"/>
      <c r="CE72" s="11"/>
      <c r="CF72" s="11"/>
      <c r="CG72" s="11"/>
      <c r="CH72" s="11"/>
      <c r="CI72" s="11"/>
      <c r="CJ72" s="11"/>
      <c r="CK72" s="11"/>
      <c r="CL72" s="11"/>
      <c r="CM72" s="11"/>
      <c r="CN72" s="11"/>
      <c r="CO72" s="11"/>
      <c r="CP72" s="11"/>
      <c r="CQ72" s="11"/>
      <c r="CR72" s="11"/>
    </row>
    <row r="73" spans="1:96" ht="20.25" thickTop="1" thickBot="1" x14ac:dyDescent="0.35">
      <c r="A73" s="170" t="s">
        <v>19</v>
      </c>
      <c r="B73" s="43">
        <v>0</v>
      </c>
      <c r="C73" s="43"/>
      <c r="D73" s="44">
        <v>0</v>
      </c>
      <c r="E73" s="44">
        <v>0</v>
      </c>
      <c r="F73" s="44">
        <v>0</v>
      </c>
      <c r="G73" s="44">
        <v>0</v>
      </c>
      <c r="H73" s="175">
        <v>0</v>
      </c>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c r="BP73" s="11"/>
      <c r="BQ73" s="11"/>
      <c r="BR73" s="11"/>
      <c r="BS73" s="11"/>
      <c r="BT73" s="11"/>
      <c r="BU73" s="11"/>
      <c r="BV73" s="11"/>
      <c r="BW73" s="11"/>
      <c r="BX73" s="11"/>
      <c r="BY73" s="11"/>
      <c r="BZ73" s="11"/>
      <c r="CA73" s="11"/>
      <c r="CB73" s="11"/>
      <c r="CC73" s="11"/>
      <c r="CD73" s="11"/>
      <c r="CE73" s="11"/>
      <c r="CF73" s="11"/>
      <c r="CG73" s="11"/>
      <c r="CH73" s="11"/>
      <c r="CI73" s="11"/>
      <c r="CJ73" s="11"/>
      <c r="CK73" s="11"/>
      <c r="CL73" s="11"/>
      <c r="CM73" s="11"/>
      <c r="CN73" s="11"/>
      <c r="CO73" s="11"/>
      <c r="CP73" s="11"/>
      <c r="CQ73" s="11"/>
      <c r="CR73" s="11"/>
    </row>
    <row r="74" spans="1:96" ht="19.5" thickTop="1" x14ac:dyDescent="0.3">
      <c r="A74" s="136" t="s">
        <v>20</v>
      </c>
      <c r="B74" s="45">
        <f t="shared" ref="B74:H74" si="11">B75*30</f>
        <v>0</v>
      </c>
      <c r="C74" s="45">
        <f t="shared" si="11"/>
        <v>0</v>
      </c>
      <c r="D74" s="46">
        <f t="shared" si="11"/>
        <v>0</v>
      </c>
      <c r="E74" s="46">
        <f t="shared" si="11"/>
        <v>0</v>
      </c>
      <c r="F74" s="46">
        <f t="shared" si="11"/>
        <v>0</v>
      </c>
      <c r="G74" s="46">
        <f t="shared" si="11"/>
        <v>0</v>
      </c>
      <c r="H74" s="176">
        <f t="shared" si="11"/>
        <v>0</v>
      </c>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11"/>
      <c r="BA74" s="11"/>
      <c r="BB74" s="11"/>
      <c r="BC74" s="11"/>
      <c r="BD74" s="11"/>
      <c r="BE74" s="11"/>
      <c r="BF74" s="11"/>
      <c r="BG74" s="11"/>
      <c r="BH74" s="11"/>
      <c r="BI74" s="11"/>
      <c r="BJ74" s="11"/>
      <c r="BK74" s="11"/>
      <c r="BL74" s="11"/>
      <c r="BM74" s="11"/>
      <c r="BN74" s="11"/>
      <c r="BO74" s="11"/>
      <c r="BP74" s="11"/>
      <c r="BQ74" s="11"/>
      <c r="BR74" s="11"/>
      <c r="BS74" s="11"/>
      <c r="BT74" s="11"/>
      <c r="BU74" s="11"/>
      <c r="BV74" s="11"/>
      <c r="BW74" s="11"/>
      <c r="BX74" s="11"/>
      <c r="BY74" s="11"/>
      <c r="BZ74" s="11"/>
      <c r="CA74" s="11"/>
      <c r="CB74" s="11"/>
      <c r="CC74" s="11"/>
      <c r="CD74" s="11"/>
      <c r="CE74" s="11"/>
      <c r="CF74" s="11"/>
      <c r="CG74" s="11"/>
      <c r="CH74" s="11"/>
      <c r="CI74" s="11"/>
      <c r="CJ74" s="11"/>
      <c r="CK74" s="11"/>
      <c r="CL74" s="11"/>
      <c r="CM74" s="11"/>
      <c r="CN74" s="11"/>
      <c r="CO74" s="11"/>
      <c r="CP74" s="11"/>
      <c r="CQ74" s="11"/>
      <c r="CR74" s="11"/>
    </row>
    <row r="75" spans="1:96" x14ac:dyDescent="0.3">
      <c r="A75" s="136" t="s">
        <v>23</v>
      </c>
      <c r="B75" s="47">
        <f t="shared" ref="B75:H75" si="12">B50*B73/100</f>
        <v>0</v>
      </c>
      <c r="C75" s="47">
        <f t="shared" si="12"/>
        <v>0</v>
      </c>
      <c r="D75" s="48">
        <f t="shared" si="12"/>
        <v>0</v>
      </c>
      <c r="E75" s="48">
        <f t="shared" si="12"/>
        <v>0</v>
      </c>
      <c r="F75" s="48">
        <f t="shared" si="12"/>
        <v>0</v>
      </c>
      <c r="G75" s="48">
        <f t="shared" si="12"/>
        <v>0</v>
      </c>
      <c r="H75" s="177">
        <f t="shared" si="12"/>
        <v>0</v>
      </c>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11"/>
      <c r="BA75" s="11"/>
      <c r="BB75" s="11"/>
      <c r="BC75" s="11"/>
      <c r="BD75" s="11"/>
      <c r="BE75" s="11"/>
      <c r="BF75" s="11"/>
      <c r="BG75" s="11"/>
      <c r="BH75" s="11"/>
      <c r="BI75" s="11"/>
      <c r="BJ75" s="11"/>
      <c r="BK75" s="11"/>
      <c r="BL75" s="11"/>
      <c r="BM75" s="11"/>
      <c r="BN75" s="11"/>
      <c r="BO75" s="11"/>
      <c r="BP75" s="11"/>
      <c r="BQ75" s="11"/>
      <c r="BR75" s="11"/>
      <c r="BS75" s="11"/>
      <c r="BT75" s="11"/>
      <c r="BU75" s="11"/>
      <c r="BV75" s="11"/>
      <c r="BW75" s="11"/>
      <c r="BX75" s="11"/>
      <c r="BY75" s="11"/>
      <c r="BZ75" s="11"/>
      <c r="CA75" s="11"/>
      <c r="CB75" s="11"/>
      <c r="CC75" s="11"/>
      <c r="CD75" s="11"/>
      <c r="CE75" s="11"/>
      <c r="CF75" s="11"/>
      <c r="CG75" s="11"/>
      <c r="CH75" s="11"/>
      <c r="CI75" s="11"/>
      <c r="CJ75" s="11"/>
      <c r="CK75" s="11"/>
      <c r="CL75" s="11"/>
      <c r="CM75" s="11"/>
      <c r="CN75" s="11"/>
      <c r="CO75" s="11"/>
      <c r="CP75" s="11"/>
      <c r="CQ75" s="11"/>
      <c r="CR75" s="11"/>
    </row>
    <row r="76" spans="1:96" s="31" customFormat="1" x14ac:dyDescent="0.3">
      <c r="A76" s="136"/>
      <c r="B76" s="47"/>
      <c r="C76" s="47"/>
      <c r="D76" s="48"/>
      <c r="E76" s="48"/>
      <c r="F76" s="48"/>
      <c r="G76" s="48"/>
      <c r="H76" s="177"/>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11"/>
      <c r="BA76" s="11"/>
      <c r="BB76" s="11"/>
      <c r="BC76" s="11"/>
      <c r="BD76" s="11"/>
      <c r="BE76" s="11"/>
      <c r="BF76" s="11"/>
      <c r="BG76" s="11"/>
      <c r="BH76" s="11"/>
      <c r="BI76" s="11"/>
      <c r="BJ76" s="11"/>
      <c r="BK76" s="11"/>
      <c r="BL76" s="11"/>
      <c r="BM76" s="11"/>
      <c r="BN76" s="11"/>
      <c r="BO76" s="11"/>
      <c r="BP76" s="11"/>
      <c r="BQ76" s="11"/>
      <c r="BR76" s="11"/>
      <c r="BS76" s="11"/>
      <c r="BT76" s="11"/>
      <c r="BU76" s="11"/>
      <c r="BV76" s="11"/>
      <c r="BW76" s="11"/>
      <c r="BX76" s="11"/>
      <c r="BY76" s="11"/>
      <c r="BZ76" s="11"/>
      <c r="CA76" s="11"/>
      <c r="CB76" s="11"/>
      <c r="CC76" s="11"/>
      <c r="CD76" s="11"/>
      <c r="CE76" s="11"/>
      <c r="CF76" s="11"/>
      <c r="CG76" s="11"/>
      <c r="CH76" s="11"/>
      <c r="CI76" s="11"/>
      <c r="CJ76" s="11"/>
      <c r="CK76" s="11"/>
      <c r="CL76" s="11"/>
      <c r="CM76" s="11"/>
      <c r="CN76" s="11"/>
      <c r="CO76" s="11"/>
      <c r="CP76" s="11"/>
      <c r="CQ76" s="11"/>
      <c r="CR76" s="11"/>
    </row>
    <row r="77" spans="1:96" s="37" customFormat="1" ht="19.5" thickBot="1" x14ac:dyDescent="0.35">
      <c r="A77" s="146" t="s">
        <v>12</v>
      </c>
      <c r="B77" s="25"/>
      <c r="C77" s="25"/>
      <c r="D77" s="26"/>
      <c r="E77" s="30"/>
      <c r="F77" s="30"/>
      <c r="G77" s="30"/>
      <c r="H77" s="155"/>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11"/>
      <c r="BA77" s="11"/>
      <c r="BB77" s="11"/>
      <c r="BC77" s="11"/>
      <c r="BD77" s="11"/>
      <c r="BE77" s="11"/>
      <c r="BF77" s="11"/>
      <c r="BG77" s="11"/>
      <c r="BH77" s="11"/>
      <c r="BI77" s="11"/>
      <c r="BJ77" s="11"/>
      <c r="BK77" s="11"/>
      <c r="BL77" s="11"/>
      <c r="BM77" s="11"/>
      <c r="BN77" s="11"/>
      <c r="BO77" s="11"/>
      <c r="BP77" s="11"/>
      <c r="BQ77" s="11"/>
      <c r="BR77" s="11"/>
      <c r="BS77" s="11"/>
      <c r="BT77" s="11"/>
      <c r="BU77" s="11"/>
      <c r="BV77" s="11"/>
      <c r="BW77" s="11"/>
      <c r="BX77" s="11"/>
      <c r="BY77" s="11"/>
      <c r="BZ77" s="11"/>
      <c r="CA77" s="11"/>
      <c r="CB77" s="11"/>
      <c r="CC77" s="11"/>
      <c r="CD77" s="11"/>
      <c r="CE77" s="11"/>
      <c r="CF77" s="11"/>
      <c r="CG77" s="11"/>
      <c r="CH77" s="11"/>
      <c r="CI77" s="11"/>
      <c r="CJ77" s="11"/>
      <c r="CK77" s="11"/>
      <c r="CL77" s="11"/>
      <c r="CM77" s="11"/>
      <c r="CN77" s="11"/>
      <c r="CO77" s="11"/>
      <c r="CP77" s="11"/>
      <c r="CQ77" s="11"/>
      <c r="CR77" s="11"/>
    </row>
    <row r="78" spans="1:96" ht="20.25" thickTop="1" thickBot="1" x14ac:dyDescent="0.35">
      <c r="A78" s="170" t="s">
        <v>17</v>
      </c>
      <c r="B78" s="43">
        <v>0</v>
      </c>
      <c r="C78" s="43"/>
      <c r="D78" s="44">
        <v>0</v>
      </c>
      <c r="E78" s="44">
        <v>0</v>
      </c>
      <c r="F78" s="44">
        <v>0</v>
      </c>
      <c r="G78" s="44">
        <v>0</v>
      </c>
      <c r="H78" s="175">
        <v>0</v>
      </c>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11"/>
      <c r="BA78" s="11"/>
      <c r="BB78" s="11"/>
      <c r="BC78" s="11"/>
      <c r="BD78" s="11"/>
      <c r="BE78" s="11"/>
      <c r="BF78" s="11"/>
      <c r="BG78" s="11"/>
      <c r="BH78" s="11"/>
      <c r="BI78" s="11"/>
      <c r="BJ78" s="11"/>
      <c r="BK78" s="11"/>
      <c r="BL78" s="11"/>
      <c r="BM78" s="11"/>
      <c r="BN78" s="11"/>
      <c r="BO78" s="11"/>
      <c r="BP78" s="11"/>
      <c r="BQ78" s="11"/>
      <c r="BR78" s="11"/>
      <c r="BS78" s="11"/>
      <c r="BT78" s="11"/>
      <c r="BU78" s="11"/>
      <c r="BV78" s="11"/>
      <c r="BW78" s="11"/>
      <c r="BX78" s="11"/>
      <c r="BY78" s="11"/>
      <c r="BZ78" s="11"/>
      <c r="CA78" s="11"/>
      <c r="CB78" s="11"/>
      <c r="CC78" s="11"/>
      <c r="CD78" s="11"/>
      <c r="CE78" s="11"/>
      <c r="CF78" s="11"/>
      <c r="CG78" s="11"/>
      <c r="CH78" s="11"/>
      <c r="CI78" s="11"/>
      <c r="CJ78" s="11"/>
      <c r="CK78" s="11"/>
      <c r="CL78" s="11"/>
      <c r="CM78" s="11"/>
      <c r="CN78" s="11"/>
      <c r="CO78" s="11"/>
      <c r="CP78" s="11"/>
      <c r="CQ78" s="11"/>
      <c r="CR78" s="11"/>
    </row>
    <row r="79" spans="1:96" ht="19.5" thickTop="1" x14ac:dyDescent="0.3">
      <c r="A79" s="136" t="s">
        <v>20</v>
      </c>
      <c r="B79" s="45">
        <f t="shared" ref="B79:H79" si="13">B80*30</f>
        <v>0</v>
      </c>
      <c r="C79" s="45">
        <f t="shared" si="13"/>
        <v>0</v>
      </c>
      <c r="D79" s="46">
        <f t="shared" si="13"/>
        <v>0</v>
      </c>
      <c r="E79" s="46">
        <f t="shared" si="13"/>
        <v>0</v>
      </c>
      <c r="F79" s="46">
        <f t="shared" si="13"/>
        <v>0</v>
      </c>
      <c r="G79" s="46">
        <f t="shared" si="13"/>
        <v>0</v>
      </c>
      <c r="H79" s="176">
        <f t="shared" si="13"/>
        <v>0</v>
      </c>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11"/>
      <c r="BA79" s="11"/>
      <c r="BB79" s="11"/>
      <c r="BC79" s="11"/>
      <c r="BD79" s="11"/>
      <c r="BE79" s="11"/>
      <c r="BF79" s="11"/>
      <c r="BG79" s="11"/>
      <c r="BH79" s="11"/>
      <c r="BI79" s="11"/>
      <c r="BJ79" s="11"/>
      <c r="BK79" s="11"/>
      <c r="BL79" s="11"/>
      <c r="BM79" s="11"/>
      <c r="BN79" s="11"/>
      <c r="BO79" s="11"/>
      <c r="BP79" s="11"/>
      <c r="BQ79" s="11"/>
      <c r="BR79" s="11"/>
      <c r="BS79" s="11"/>
      <c r="BT79" s="11"/>
      <c r="BU79" s="11"/>
      <c r="BV79" s="11"/>
      <c r="BW79" s="11"/>
      <c r="BX79" s="11"/>
      <c r="BY79" s="11"/>
      <c r="BZ79" s="11"/>
      <c r="CA79" s="11"/>
      <c r="CB79" s="11"/>
      <c r="CC79" s="11"/>
      <c r="CD79" s="11"/>
      <c r="CE79" s="11"/>
      <c r="CF79" s="11"/>
      <c r="CG79" s="11"/>
      <c r="CH79" s="11"/>
      <c r="CI79" s="11"/>
      <c r="CJ79" s="11"/>
      <c r="CK79" s="11"/>
      <c r="CL79" s="11"/>
      <c r="CM79" s="11"/>
      <c r="CN79" s="11"/>
      <c r="CO79" s="11"/>
      <c r="CP79" s="11"/>
      <c r="CQ79" s="11"/>
      <c r="CR79" s="11"/>
    </row>
    <row r="80" spans="1:96" x14ac:dyDescent="0.3">
      <c r="A80" s="136" t="s">
        <v>24</v>
      </c>
      <c r="B80" s="47">
        <f t="shared" ref="B80:H80" si="14">B50*B78/100</f>
        <v>0</v>
      </c>
      <c r="C80" s="47">
        <f t="shared" si="14"/>
        <v>0</v>
      </c>
      <c r="D80" s="48">
        <f t="shared" si="14"/>
        <v>0</v>
      </c>
      <c r="E80" s="48">
        <f t="shared" si="14"/>
        <v>0</v>
      </c>
      <c r="F80" s="48">
        <f t="shared" si="14"/>
        <v>0</v>
      </c>
      <c r="G80" s="48">
        <f t="shared" si="14"/>
        <v>0</v>
      </c>
      <c r="H80" s="177">
        <f t="shared" si="14"/>
        <v>0</v>
      </c>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11"/>
      <c r="BA80" s="11"/>
      <c r="BB80" s="11"/>
      <c r="BC80" s="11"/>
      <c r="BD80" s="11"/>
      <c r="BE80" s="11"/>
      <c r="BF80" s="11"/>
      <c r="BG80" s="11"/>
      <c r="BH80" s="11"/>
      <c r="BI80" s="11"/>
      <c r="BJ80" s="11"/>
      <c r="BK80" s="11"/>
      <c r="BL80" s="11"/>
      <c r="BM80" s="11"/>
      <c r="BN80" s="11"/>
      <c r="BO80" s="11"/>
      <c r="BP80" s="11"/>
      <c r="BQ80" s="11"/>
      <c r="BR80" s="11"/>
      <c r="BS80" s="11"/>
      <c r="BT80" s="11"/>
      <c r="BU80" s="11"/>
      <c r="BV80" s="11"/>
      <c r="BW80" s="11"/>
      <c r="BX80" s="11"/>
      <c r="BY80" s="11"/>
      <c r="BZ80" s="11"/>
      <c r="CA80" s="11"/>
      <c r="CB80" s="11"/>
      <c r="CC80" s="11"/>
      <c r="CD80" s="11"/>
      <c r="CE80" s="11"/>
      <c r="CF80" s="11"/>
      <c r="CG80" s="11"/>
      <c r="CH80" s="11"/>
      <c r="CI80" s="11"/>
      <c r="CJ80" s="11"/>
      <c r="CK80" s="11"/>
      <c r="CL80" s="11"/>
      <c r="CM80" s="11"/>
      <c r="CN80" s="11"/>
      <c r="CO80" s="11"/>
      <c r="CP80" s="11"/>
      <c r="CQ80" s="11"/>
      <c r="CR80" s="11"/>
    </row>
    <row r="81" spans="1:96" s="31" customFormat="1" x14ac:dyDescent="0.3">
      <c r="A81" s="136"/>
      <c r="B81" s="47"/>
      <c r="C81" s="47"/>
      <c r="D81" s="48"/>
      <c r="E81" s="48"/>
      <c r="F81" s="48"/>
      <c r="G81" s="48"/>
      <c r="H81" s="177"/>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11"/>
      <c r="BA81" s="11"/>
      <c r="BB81" s="11"/>
      <c r="BC81" s="11"/>
      <c r="BD81" s="11"/>
      <c r="BE81" s="11"/>
      <c r="BF81" s="11"/>
      <c r="BG81" s="11"/>
      <c r="BH81" s="11"/>
      <c r="BI81" s="11"/>
      <c r="BJ81" s="11"/>
      <c r="BK81" s="11"/>
      <c r="BL81" s="11"/>
      <c r="BM81" s="11"/>
      <c r="BN81" s="11"/>
      <c r="BO81" s="11"/>
      <c r="BP81" s="11"/>
      <c r="BQ81" s="11"/>
      <c r="BR81" s="11"/>
      <c r="BS81" s="11"/>
      <c r="BT81" s="11"/>
      <c r="BU81" s="11"/>
      <c r="BV81" s="11"/>
      <c r="BW81" s="11"/>
      <c r="BX81" s="11"/>
      <c r="BY81" s="11"/>
      <c r="BZ81" s="11"/>
      <c r="CA81" s="11"/>
      <c r="CB81" s="11"/>
      <c r="CC81" s="11"/>
      <c r="CD81" s="11"/>
      <c r="CE81" s="11"/>
      <c r="CF81" s="11"/>
      <c r="CG81" s="11"/>
      <c r="CH81" s="11"/>
      <c r="CI81" s="11"/>
      <c r="CJ81" s="11"/>
      <c r="CK81" s="11"/>
      <c r="CL81" s="11"/>
      <c r="CM81" s="11"/>
      <c r="CN81" s="11"/>
      <c r="CO81" s="11"/>
      <c r="CP81" s="11"/>
      <c r="CQ81" s="11"/>
      <c r="CR81" s="11"/>
    </row>
    <row r="82" spans="1:96" s="37" customFormat="1" ht="19.5" thickBot="1" x14ac:dyDescent="0.35">
      <c r="A82" s="146" t="s">
        <v>13</v>
      </c>
      <c r="B82" s="25"/>
      <c r="C82" s="25"/>
      <c r="D82" s="26"/>
      <c r="E82" s="30"/>
      <c r="F82" s="30"/>
      <c r="G82" s="30"/>
      <c r="H82" s="155"/>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11"/>
      <c r="BA82" s="11"/>
      <c r="BB82" s="11"/>
      <c r="BC82" s="11"/>
      <c r="BD82" s="11"/>
      <c r="BE82" s="11"/>
      <c r="BF82" s="11"/>
      <c r="BG82" s="11"/>
      <c r="BH82" s="11"/>
      <c r="BI82" s="11"/>
      <c r="BJ82" s="11"/>
      <c r="BK82" s="11"/>
      <c r="BL82" s="11"/>
      <c r="BM82" s="11"/>
      <c r="BN82" s="11"/>
      <c r="BO82" s="11"/>
      <c r="BP82" s="11"/>
      <c r="BQ82" s="11"/>
      <c r="BR82" s="11"/>
      <c r="BS82" s="11"/>
      <c r="BT82" s="11"/>
      <c r="BU82" s="11"/>
      <c r="BV82" s="11"/>
      <c r="BW82" s="11"/>
      <c r="BX82" s="11"/>
      <c r="BY82" s="11"/>
      <c r="BZ82" s="11"/>
      <c r="CA82" s="11"/>
      <c r="CB82" s="11"/>
      <c r="CC82" s="11"/>
      <c r="CD82" s="11"/>
      <c r="CE82" s="11"/>
      <c r="CF82" s="11"/>
      <c r="CG82" s="11"/>
      <c r="CH82" s="11"/>
      <c r="CI82" s="11"/>
      <c r="CJ82" s="11"/>
      <c r="CK82" s="11"/>
      <c r="CL82" s="11"/>
      <c r="CM82" s="11"/>
      <c r="CN82" s="11"/>
      <c r="CO82" s="11"/>
      <c r="CP82" s="11"/>
      <c r="CQ82" s="11"/>
      <c r="CR82" s="11"/>
    </row>
    <row r="83" spans="1:96" ht="20.25" thickTop="1" thickBot="1" x14ac:dyDescent="0.35">
      <c r="A83" s="170" t="s">
        <v>17</v>
      </c>
      <c r="B83" s="43">
        <v>0</v>
      </c>
      <c r="C83" s="43"/>
      <c r="D83" s="44">
        <v>0</v>
      </c>
      <c r="E83" s="44">
        <v>0</v>
      </c>
      <c r="F83" s="44">
        <v>0</v>
      </c>
      <c r="G83" s="44">
        <v>0</v>
      </c>
      <c r="H83" s="175">
        <v>0</v>
      </c>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11"/>
      <c r="BA83" s="11"/>
      <c r="BB83" s="11"/>
      <c r="BC83" s="11"/>
      <c r="BD83" s="11"/>
      <c r="BE83" s="11"/>
      <c r="BF83" s="11"/>
      <c r="BG83" s="11"/>
      <c r="BH83" s="11"/>
      <c r="BI83" s="11"/>
      <c r="BJ83" s="11"/>
      <c r="BK83" s="11"/>
      <c r="BL83" s="11"/>
      <c r="BM83" s="11"/>
      <c r="BN83" s="11"/>
      <c r="BO83" s="11"/>
      <c r="BP83" s="11"/>
      <c r="BQ83" s="11"/>
      <c r="BR83" s="11"/>
      <c r="BS83" s="11"/>
      <c r="BT83" s="11"/>
      <c r="BU83" s="11"/>
      <c r="BV83" s="11"/>
      <c r="BW83" s="11"/>
      <c r="BX83" s="11"/>
      <c r="BY83" s="11"/>
      <c r="BZ83" s="11"/>
      <c r="CA83" s="11"/>
      <c r="CB83" s="11"/>
      <c r="CC83" s="11"/>
      <c r="CD83" s="11"/>
      <c r="CE83" s="11"/>
      <c r="CF83" s="11"/>
      <c r="CG83" s="11"/>
      <c r="CH83" s="11"/>
      <c r="CI83" s="11"/>
      <c r="CJ83" s="11"/>
      <c r="CK83" s="11"/>
      <c r="CL83" s="11"/>
      <c r="CM83" s="11"/>
      <c r="CN83" s="11"/>
      <c r="CO83" s="11"/>
      <c r="CP83" s="11"/>
      <c r="CQ83" s="11"/>
      <c r="CR83" s="11"/>
    </row>
    <row r="84" spans="1:96" ht="19.5" thickTop="1" x14ac:dyDescent="0.3">
      <c r="A84" s="136" t="s">
        <v>20</v>
      </c>
      <c r="B84" s="45">
        <f t="shared" ref="B84:H84" si="15">B85*30</f>
        <v>0</v>
      </c>
      <c r="C84" s="45">
        <f t="shared" si="15"/>
        <v>0</v>
      </c>
      <c r="D84" s="46">
        <f t="shared" si="15"/>
        <v>0</v>
      </c>
      <c r="E84" s="46">
        <f t="shared" si="15"/>
        <v>0</v>
      </c>
      <c r="F84" s="46">
        <f t="shared" si="15"/>
        <v>0</v>
      </c>
      <c r="G84" s="46">
        <f t="shared" si="15"/>
        <v>0</v>
      </c>
      <c r="H84" s="176">
        <f t="shared" si="15"/>
        <v>0</v>
      </c>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11"/>
      <c r="BA84" s="11"/>
      <c r="BB84" s="11"/>
      <c r="BC84" s="11"/>
      <c r="BD84" s="11"/>
      <c r="BE84" s="11"/>
      <c r="BF84" s="11"/>
      <c r="BG84" s="11"/>
      <c r="BH84" s="11"/>
      <c r="BI84" s="11"/>
      <c r="BJ84" s="11"/>
      <c r="BK84" s="11"/>
      <c r="BL84" s="11"/>
      <c r="BM84" s="11"/>
      <c r="BN84" s="11"/>
      <c r="BO84" s="11"/>
      <c r="BP84" s="11"/>
      <c r="BQ84" s="11"/>
      <c r="BR84" s="11"/>
      <c r="BS84" s="11"/>
      <c r="BT84" s="11"/>
      <c r="BU84" s="11"/>
      <c r="BV84" s="11"/>
      <c r="BW84" s="11"/>
      <c r="BX84" s="11"/>
      <c r="BY84" s="11"/>
      <c r="BZ84" s="11"/>
      <c r="CA84" s="11"/>
      <c r="CB84" s="11"/>
      <c r="CC84" s="11"/>
      <c r="CD84" s="11"/>
      <c r="CE84" s="11"/>
      <c r="CF84" s="11"/>
      <c r="CG84" s="11"/>
      <c r="CH84" s="11"/>
      <c r="CI84" s="11"/>
      <c r="CJ84" s="11"/>
      <c r="CK84" s="11"/>
      <c r="CL84" s="11"/>
      <c r="CM84" s="11"/>
      <c r="CN84" s="11"/>
      <c r="CO84" s="11"/>
      <c r="CP84" s="11"/>
      <c r="CQ84" s="11"/>
      <c r="CR84" s="11"/>
    </row>
    <row r="85" spans="1:96" x14ac:dyDescent="0.3">
      <c r="A85" s="136" t="s">
        <v>25</v>
      </c>
      <c r="B85" s="47">
        <f t="shared" ref="B85:H85" si="16">B50*B83/100</f>
        <v>0</v>
      </c>
      <c r="C85" s="47">
        <f t="shared" si="16"/>
        <v>0</v>
      </c>
      <c r="D85" s="48">
        <f t="shared" si="16"/>
        <v>0</v>
      </c>
      <c r="E85" s="48">
        <f t="shared" si="16"/>
        <v>0</v>
      </c>
      <c r="F85" s="48">
        <f t="shared" si="16"/>
        <v>0</v>
      </c>
      <c r="G85" s="48">
        <f t="shared" si="16"/>
        <v>0</v>
      </c>
      <c r="H85" s="177">
        <f t="shared" si="16"/>
        <v>0</v>
      </c>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11"/>
      <c r="BA85" s="11"/>
      <c r="BB85" s="11"/>
      <c r="BC85" s="11"/>
      <c r="BD85" s="11"/>
      <c r="BE85" s="11"/>
      <c r="BF85" s="11"/>
      <c r="BG85" s="11"/>
      <c r="BH85" s="11"/>
      <c r="BI85" s="11"/>
      <c r="BJ85" s="11"/>
      <c r="BK85" s="11"/>
      <c r="BL85" s="11"/>
      <c r="BM85" s="11"/>
      <c r="BN85" s="11"/>
      <c r="BO85" s="11"/>
      <c r="BP85" s="11"/>
      <c r="BQ85" s="11"/>
      <c r="BR85" s="11"/>
      <c r="BS85" s="11"/>
      <c r="BT85" s="11"/>
      <c r="BU85" s="11"/>
      <c r="BV85" s="11"/>
      <c r="BW85" s="11"/>
      <c r="BX85" s="11"/>
      <c r="BY85" s="11"/>
      <c r="BZ85" s="11"/>
      <c r="CA85" s="11"/>
      <c r="CB85" s="11"/>
      <c r="CC85" s="11"/>
      <c r="CD85" s="11"/>
      <c r="CE85" s="11"/>
      <c r="CF85" s="11"/>
      <c r="CG85" s="11"/>
      <c r="CH85" s="11"/>
      <c r="CI85" s="11"/>
      <c r="CJ85" s="11"/>
      <c r="CK85" s="11"/>
      <c r="CL85" s="11"/>
      <c r="CM85" s="11"/>
      <c r="CN85" s="11"/>
      <c r="CO85" s="11"/>
      <c r="CP85" s="11"/>
      <c r="CQ85" s="11"/>
      <c r="CR85" s="11"/>
    </row>
    <row r="86" spans="1:96" s="28" customFormat="1" x14ac:dyDescent="0.3">
      <c r="A86" s="136"/>
      <c r="B86" s="47"/>
      <c r="C86" s="47"/>
      <c r="D86" s="48"/>
      <c r="E86" s="48"/>
      <c r="F86" s="48"/>
      <c r="G86" s="48"/>
      <c r="H86" s="177"/>
      <c r="I86" s="89"/>
      <c r="J86" s="89"/>
      <c r="K86" s="89"/>
      <c r="L86" s="89"/>
      <c r="M86" s="89"/>
      <c r="N86" s="89"/>
      <c r="O86" s="89"/>
      <c r="P86" s="89"/>
      <c r="Q86" s="89"/>
      <c r="R86" s="89"/>
      <c r="S86" s="89"/>
      <c r="T86" s="89"/>
      <c r="U86" s="89"/>
      <c r="V86" s="89"/>
      <c r="W86" s="89"/>
      <c r="X86" s="89"/>
      <c r="Y86" s="89"/>
      <c r="Z86" s="89"/>
      <c r="AA86" s="89"/>
      <c r="AB86" s="89"/>
      <c r="AC86" s="89"/>
      <c r="AD86" s="89"/>
      <c r="AE86" s="89"/>
      <c r="AF86" s="89"/>
      <c r="AG86" s="89"/>
      <c r="AH86" s="89"/>
      <c r="AI86" s="89"/>
      <c r="AJ86" s="89"/>
      <c r="AK86" s="89"/>
      <c r="AL86" s="89"/>
      <c r="AM86" s="89"/>
      <c r="AN86" s="89"/>
      <c r="AO86" s="89"/>
      <c r="AP86" s="89"/>
      <c r="AQ86" s="89"/>
      <c r="AR86" s="89"/>
      <c r="AS86" s="89"/>
      <c r="AT86" s="89"/>
      <c r="AU86" s="89"/>
      <c r="AV86" s="89"/>
      <c r="AW86" s="89"/>
      <c r="AX86" s="89"/>
      <c r="AY86" s="89"/>
      <c r="AZ86" s="89"/>
      <c r="BA86" s="89"/>
      <c r="BB86" s="89"/>
      <c r="BC86" s="89"/>
      <c r="BD86" s="89"/>
      <c r="BE86" s="89"/>
      <c r="BF86" s="89"/>
      <c r="BG86" s="89"/>
      <c r="BH86" s="89"/>
      <c r="BI86" s="89"/>
      <c r="BJ86" s="89"/>
      <c r="BK86" s="89"/>
      <c r="BL86" s="89"/>
      <c r="BM86" s="89"/>
      <c r="BN86" s="89"/>
      <c r="BO86" s="89"/>
      <c r="BP86" s="89"/>
      <c r="BQ86" s="89"/>
      <c r="BR86" s="89"/>
      <c r="BS86" s="89"/>
      <c r="BT86" s="89"/>
      <c r="BU86" s="89"/>
      <c r="BV86" s="89"/>
      <c r="BW86" s="89"/>
      <c r="BX86" s="89"/>
      <c r="BY86" s="89"/>
      <c r="BZ86" s="89"/>
      <c r="CA86" s="89"/>
      <c r="CB86" s="89"/>
      <c r="CC86" s="89"/>
      <c r="CD86" s="89"/>
      <c r="CE86" s="89"/>
      <c r="CF86" s="89"/>
      <c r="CG86" s="89"/>
      <c r="CH86" s="89"/>
      <c r="CI86" s="89"/>
      <c r="CJ86" s="89"/>
      <c r="CK86" s="89"/>
      <c r="CL86" s="89"/>
      <c r="CM86" s="89"/>
      <c r="CN86" s="89"/>
      <c r="CO86" s="89"/>
      <c r="CP86" s="89"/>
      <c r="CQ86" s="89"/>
      <c r="CR86" s="89"/>
    </row>
    <row r="87" spans="1:96" s="28" customFormat="1" x14ac:dyDescent="0.3">
      <c r="A87" s="146" t="s">
        <v>63</v>
      </c>
      <c r="B87" s="73">
        <f t="shared" ref="B87:H87" si="17">B53+B54</f>
        <v>212.5</v>
      </c>
      <c r="C87" s="73">
        <f t="shared" si="17"/>
        <v>27.299999999999997</v>
      </c>
      <c r="D87" s="73">
        <f t="shared" si="17"/>
        <v>21.900000000000002</v>
      </c>
      <c r="E87" s="73">
        <f t="shared" si="17"/>
        <v>9.1829999999999998</v>
      </c>
      <c r="F87" s="73">
        <f t="shared" si="17"/>
        <v>8.0299999999999976</v>
      </c>
      <c r="G87" s="73">
        <f t="shared" si="17"/>
        <v>25.448999999999998</v>
      </c>
      <c r="H87" s="179">
        <f t="shared" si="17"/>
        <v>10</v>
      </c>
      <c r="I87" s="89"/>
      <c r="J87" s="89"/>
      <c r="K87" s="89"/>
      <c r="L87" s="89"/>
      <c r="M87" s="89"/>
      <c r="N87" s="89"/>
      <c r="O87" s="89"/>
      <c r="P87" s="89"/>
      <c r="Q87" s="89"/>
      <c r="R87" s="89"/>
      <c r="S87" s="89"/>
      <c r="T87" s="89"/>
      <c r="U87" s="89"/>
      <c r="V87" s="89"/>
      <c r="W87" s="89"/>
      <c r="X87" s="89"/>
      <c r="Y87" s="89"/>
      <c r="Z87" s="89"/>
      <c r="AA87" s="89"/>
      <c r="AB87" s="89"/>
      <c r="AC87" s="89"/>
      <c r="AD87" s="89"/>
      <c r="AE87" s="89"/>
      <c r="AF87" s="89"/>
      <c r="AG87" s="89"/>
      <c r="AH87" s="89"/>
      <c r="AI87" s="89"/>
      <c r="AJ87" s="89"/>
      <c r="AK87" s="89"/>
      <c r="AL87" s="89"/>
      <c r="AM87" s="89"/>
      <c r="AN87" s="89"/>
      <c r="AO87" s="89"/>
      <c r="AP87" s="89"/>
      <c r="AQ87" s="89"/>
      <c r="AR87" s="89"/>
      <c r="AS87" s="89"/>
      <c r="AT87" s="89"/>
      <c r="AU87" s="89"/>
      <c r="AV87" s="89"/>
      <c r="AW87" s="89"/>
      <c r="AX87" s="89"/>
      <c r="AY87" s="89"/>
      <c r="AZ87" s="89"/>
      <c r="BA87" s="89"/>
      <c r="BB87" s="89"/>
      <c r="BC87" s="89"/>
      <c r="BD87" s="89"/>
      <c r="BE87" s="89"/>
      <c r="BF87" s="89"/>
      <c r="BG87" s="89"/>
      <c r="BH87" s="89"/>
      <c r="BI87" s="89"/>
      <c r="BJ87" s="89"/>
      <c r="BK87" s="89"/>
      <c r="BL87" s="89"/>
      <c r="BM87" s="89"/>
      <c r="BN87" s="89"/>
      <c r="BO87" s="89"/>
      <c r="BP87" s="89"/>
      <c r="BQ87" s="89"/>
      <c r="BR87" s="89"/>
      <c r="BS87" s="89"/>
      <c r="BT87" s="89"/>
      <c r="BU87" s="89"/>
      <c r="BV87" s="89"/>
      <c r="BW87" s="89"/>
      <c r="BX87" s="89"/>
      <c r="BY87" s="89"/>
      <c r="BZ87" s="89"/>
      <c r="CA87" s="89"/>
      <c r="CB87" s="89"/>
      <c r="CC87" s="89"/>
      <c r="CD87" s="89"/>
      <c r="CE87" s="89"/>
      <c r="CF87" s="89"/>
      <c r="CG87" s="89"/>
      <c r="CH87" s="89"/>
      <c r="CI87" s="89"/>
      <c r="CJ87" s="89"/>
      <c r="CK87" s="89"/>
      <c r="CL87" s="89"/>
      <c r="CM87" s="89"/>
      <c r="CN87" s="89"/>
      <c r="CO87" s="89"/>
      <c r="CP87" s="89"/>
      <c r="CQ87" s="89"/>
      <c r="CR87" s="89"/>
    </row>
    <row r="88" spans="1:96" x14ac:dyDescent="0.3">
      <c r="A88" s="146" t="s">
        <v>64</v>
      </c>
      <c r="B88" s="73">
        <f t="shared" ref="B88:H88" si="18">B60+B65+B70+B75+B80+B85</f>
        <v>37.5</v>
      </c>
      <c r="C88" s="73">
        <f t="shared" si="18"/>
        <v>7.7</v>
      </c>
      <c r="D88" s="73">
        <f t="shared" si="18"/>
        <v>8.1</v>
      </c>
      <c r="E88" s="73">
        <f t="shared" si="18"/>
        <v>0.81700000000000006</v>
      </c>
      <c r="F88" s="73">
        <f t="shared" si="18"/>
        <v>1.97</v>
      </c>
      <c r="G88" s="73">
        <f t="shared" si="18"/>
        <v>4.5510000000000002</v>
      </c>
      <c r="H88" s="179">
        <f t="shared" si="18"/>
        <v>0</v>
      </c>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11"/>
      <c r="BA88" s="11"/>
      <c r="BB88" s="11"/>
      <c r="BC88" s="11"/>
      <c r="BD88" s="11"/>
      <c r="BE88" s="11"/>
      <c r="BF88" s="11"/>
      <c r="BG88" s="11"/>
      <c r="BH88" s="11"/>
      <c r="BI88" s="11"/>
      <c r="BJ88" s="11"/>
      <c r="BK88" s="11"/>
      <c r="BL88" s="11"/>
      <c r="BM88" s="11"/>
      <c r="BN88" s="11"/>
      <c r="BO88" s="11"/>
      <c r="BP88" s="11"/>
      <c r="BQ88" s="11"/>
      <c r="BR88" s="11"/>
      <c r="BS88" s="11"/>
      <c r="BT88" s="11"/>
      <c r="BU88" s="11"/>
      <c r="BV88" s="11"/>
      <c r="BW88" s="11"/>
      <c r="BX88" s="11"/>
      <c r="BY88" s="11"/>
      <c r="BZ88" s="11"/>
      <c r="CA88" s="11"/>
      <c r="CB88" s="11"/>
      <c r="CC88" s="11"/>
      <c r="CD88" s="11"/>
      <c r="CE88" s="11"/>
      <c r="CF88" s="11"/>
      <c r="CG88" s="11"/>
      <c r="CH88" s="11"/>
      <c r="CI88" s="11"/>
      <c r="CJ88" s="11"/>
      <c r="CK88" s="11"/>
      <c r="CL88" s="11"/>
      <c r="CM88" s="11"/>
      <c r="CN88" s="11"/>
      <c r="CO88" s="11"/>
      <c r="CP88" s="11"/>
      <c r="CQ88" s="11"/>
      <c r="CR88" s="11"/>
    </row>
    <row r="89" spans="1:96" s="53" customFormat="1" x14ac:dyDescent="0.3">
      <c r="A89" s="136"/>
      <c r="B89" s="47"/>
      <c r="C89" s="47"/>
      <c r="D89" s="48"/>
      <c r="E89" s="48"/>
      <c r="F89" s="48"/>
      <c r="G89" s="48"/>
      <c r="H89" s="177"/>
      <c r="I89" s="69"/>
      <c r="J89" s="69"/>
      <c r="K89" s="69"/>
      <c r="L89" s="69"/>
      <c r="M89" s="69"/>
      <c r="N89" s="69"/>
      <c r="O89" s="69"/>
      <c r="P89" s="69"/>
      <c r="Q89" s="69"/>
      <c r="R89" s="69"/>
      <c r="S89" s="69"/>
      <c r="T89" s="69"/>
      <c r="U89" s="69"/>
      <c r="V89" s="69"/>
      <c r="W89" s="69"/>
      <c r="X89" s="69"/>
      <c r="Y89" s="69"/>
      <c r="Z89" s="69"/>
      <c r="AA89" s="69"/>
      <c r="AB89" s="69"/>
      <c r="AC89" s="69"/>
      <c r="AD89" s="69"/>
      <c r="AE89" s="69"/>
      <c r="AF89" s="69"/>
      <c r="AG89" s="69"/>
      <c r="AH89" s="69"/>
      <c r="AI89" s="69"/>
      <c r="AJ89" s="69"/>
      <c r="AK89" s="69"/>
      <c r="AL89" s="69"/>
      <c r="AM89" s="69"/>
      <c r="AN89" s="69"/>
      <c r="AO89" s="69"/>
      <c r="AP89" s="69"/>
      <c r="AQ89" s="69"/>
      <c r="AR89" s="69"/>
      <c r="AS89" s="69"/>
      <c r="AT89" s="69"/>
      <c r="AU89" s="69"/>
      <c r="AV89" s="69"/>
      <c r="AW89" s="69"/>
      <c r="AX89" s="69"/>
      <c r="AY89" s="69"/>
      <c r="AZ89" s="69"/>
      <c r="BA89" s="69"/>
      <c r="BB89" s="69"/>
      <c r="BC89" s="69"/>
      <c r="BD89" s="69"/>
      <c r="BE89" s="69"/>
      <c r="BF89" s="69"/>
      <c r="BG89" s="69"/>
      <c r="BH89" s="69"/>
      <c r="BI89" s="69"/>
      <c r="BJ89" s="69"/>
      <c r="BK89" s="69"/>
      <c r="BL89" s="69"/>
      <c r="BM89" s="69"/>
      <c r="BN89" s="69"/>
      <c r="BO89" s="69"/>
      <c r="BP89" s="69"/>
      <c r="BQ89" s="69"/>
      <c r="BR89" s="69"/>
      <c r="BS89" s="69"/>
      <c r="BT89" s="69"/>
      <c r="BU89" s="69"/>
      <c r="BV89" s="69"/>
      <c r="BW89" s="69"/>
      <c r="BX89" s="69"/>
      <c r="BY89" s="69"/>
      <c r="BZ89" s="69"/>
      <c r="CA89" s="69"/>
      <c r="CB89" s="69"/>
      <c r="CC89" s="69"/>
      <c r="CD89" s="69"/>
      <c r="CE89" s="69"/>
      <c r="CF89" s="69"/>
      <c r="CG89" s="69"/>
      <c r="CH89" s="69"/>
      <c r="CI89" s="69"/>
      <c r="CJ89" s="69"/>
      <c r="CK89" s="69"/>
      <c r="CL89" s="69"/>
      <c r="CM89" s="69"/>
      <c r="CN89" s="69"/>
      <c r="CO89" s="69"/>
      <c r="CP89" s="69"/>
      <c r="CQ89" s="69"/>
      <c r="CR89" s="69"/>
    </row>
    <row r="90" spans="1:96" s="69" customFormat="1" x14ac:dyDescent="0.3">
      <c r="A90" s="180" t="s">
        <v>80</v>
      </c>
      <c r="B90" s="50">
        <v>15</v>
      </c>
      <c r="C90" s="50">
        <v>15</v>
      </c>
      <c r="D90" s="51">
        <v>10</v>
      </c>
      <c r="E90" s="52">
        <v>5</v>
      </c>
      <c r="F90" s="52">
        <v>5</v>
      </c>
      <c r="G90" s="52">
        <v>15</v>
      </c>
      <c r="H90" s="181"/>
    </row>
    <row r="91" spans="1:96" s="4" customFormat="1" x14ac:dyDescent="0.3">
      <c r="A91" s="182"/>
      <c r="B91" s="66"/>
      <c r="C91" s="66"/>
      <c r="D91" s="67"/>
      <c r="E91" s="68"/>
      <c r="F91" s="68"/>
      <c r="G91" s="68"/>
      <c r="H91" s="183"/>
      <c r="I91" s="61"/>
      <c r="J91" s="61"/>
      <c r="K91" s="61"/>
      <c r="L91" s="61"/>
      <c r="M91" s="61"/>
      <c r="N91" s="61"/>
      <c r="O91" s="61"/>
      <c r="P91" s="61"/>
      <c r="Q91" s="61"/>
      <c r="R91" s="61"/>
      <c r="S91" s="61"/>
      <c r="T91" s="61"/>
      <c r="U91" s="61"/>
      <c r="V91" s="61"/>
      <c r="W91" s="61"/>
      <c r="X91" s="61"/>
      <c r="Y91" s="61"/>
      <c r="Z91" s="61"/>
      <c r="AA91" s="61"/>
      <c r="AB91" s="61"/>
      <c r="AC91" s="61"/>
      <c r="AD91" s="61"/>
      <c r="AE91" s="61"/>
      <c r="AF91" s="61"/>
      <c r="AG91" s="61"/>
      <c r="AH91" s="61"/>
      <c r="AI91" s="61"/>
      <c r="AJ91" s="61"/>
      <c r="AK91" s="61"/>
      <c r="AL91" s="61"/>
      <c r="AM91" s="61"/>
      <c r="AN91" s="61"/>
      <c r="AO91" s="61"/>
      <c r="AP91" s="61"/>
      <c r="AQ91" s="61"/>
      <c r="AR91" s="61"/>
      <c r="AS91" s="61"/>
      <c r="AT91" s="61"/>
      <c r="AU91" s="61"/>
      <c r="AV91" s="61"/>
      <c r="AW91" s="61"/>
      <c r="AX91" s="61"/>
      <c r="AY91" s="61"/>
      <c r="AZ91" s="61"/>
      <c r="BA91" s="61"/>
      <c r="BB91" s="61"/>
      <c r="BC91" s="61"/>
      <c r="BD91" s="61"/>
      <c r="BE91" s="61"/>
      <c r="BF91" s="61"/>
      <c r="BG91" s="61"/>
      <c r="BH91" s="61"/>
      <c r="BI91" s="61"/>
      <c r="BJ91" s="61"/>
      <c r="BK91" s="61"/>
      <c r="BL91" s="61"/>
      <c r="BM91" s="61"/>
      <c r="BN91" s="61"/>
      <c r="BO91" s="61"/>
      <c r="BP91" s="61"/>
      <c r="BQ91" s="61"/>
      <c r="BR91" s="61"/>
      <c r="BS91" s="61"/>
      <c r="BT91" s="61"/>
      <c r="BU91" s="61"/>
      <c r="BV91" s="61"/>
      <c r="BW91" s="61"/>
      <c r="BX91" s="61"/>
      <c r="BY91" s="61"/>
      <c r="BZ91" s="61"/>
      <c r="CA91" s="61"/>
      <c r="CB91" s="61"/>
      <c r="CC91" s="61"/>
      <c r="CD91" s="61"/>
      <c r="CE91" s="61"/>
      <c r="CF91" s="61"/>
      <c r="CG91" s="61"/>
      <c r="CH91" s="61"/>
      <c r="CI91" s="61"/>
      <c r="CJ91" s="61"/>
      <c r="CK91" s="61"/>
      <c r="CL91" s="61"/>
      <c r="CM91" s="61"/>
      <c r="CN91" s="61"/>
      <c r="CO91" s="61"/>
      <c r="CP91" s="61"/>
      <c r="CQ91" s="61"/>
      <c r="CR91" s="61"/>
    </row>
    <row r="92" spans="1:96" s="4" customFormat="1" ht="29.1" customHeight="1" x14ac:dyDescent="0.3">
      <c r="A92" s="210" t="s">
        <v>60</v>
      </c>
      <c r="B92" s="96">
        <f>B93+B97</f>
        <v>29.876748251748253</v>
      </c>
      <c r="C92" s="95">
        <f t="shared" ref="C92:H92" si="19">C93+C97</f>
        <v>4.9321363636363635</v>
      </c>
      <c r="D92" s="95">
        <f t="shared" si="19"/>
        <v>4.818356643356644</v>
      </c>
      <c r="E92" s="95">
        <f t="shared" si="19"/>
        <v>0.65583790209790216</v>
      </c>
      <c r="F92" s="95">
        <f t="shared" si="19"/>
        <v>1.1349307692307693</v>
      </c>
      <c r="G92" s="95">
        <f t="shared" si="19"/>
        <v>3.6028493706293707</v>
      </c>
      <c r="H92" s="211">
        <f t="shared" si="19"/>
        <v>0.54125874125874129</v>
      </c>
      <c r="I92" s="61"/>
      <c r="J92" s="61"/>
      <c r="K92" s="61"/>
      <c r="L92" s="61"/>
      <c r="M92" s="61"/>
      <c r="N92" s="61"/>
      <c r="O92" s="61"/>
      <c r="P92" s="61"/>
      <c r="Q92" s="61"/>
      <c r="R92" s="61"/>
      <c r="S92" s="61"/>
      <c r="T92" s="61"/>
      <c r="U92" s="61"/>
      <c r="V92" s="61"/>
      <c r="W92" s="61"/>
      <c r="X92" s="61"/>
      <c r="Y92" s="61"/>
      <c r="Z92" s="61"/>
      <c r="AA92" s="61"/>
      <c r="AB92" s="61"/>
      <c r="AC92" s="61"/>
      <c r="AD92" s="61"/>
      <c r="AE92" s="61"/>
      <c r="AF92" s="61"/>
      <c r="AG92" s="61"/>
      <c r="AH92" s="61"/>
      <c r="AI92" s="61"/>
      <c r="AJ92" s="61"/>
      <c r="AK92" s="61"/>
      <c r="AL92" s="61"/>
      <c r="AM92" s="61"/>
      <c r="AN92" s="61"/>
      <c r="AO92" s="61"/>
      <c r="AP92" s="61"/>
      <c r="AQ92" s="61"/>
      <c r="AR92" s="61"/>
      <c r="AS92" s="61"/>
      <c r="AT92" s="61"/>
      <c r="AU92" s="61"/>
      <c r="AV92" s="61"/>
      <c r="AW92" s="61"/>
      <c r="AX92" s="61"/>
      <c r="AY92" s="61"/>
      <c r="AZ92" s="61"/>
      <c r="BA92" s="61"/>
      <c r="BB92" s="61"/>
      <c r="BC92" s="61"/>
      <c r="BD92" s="61"/>
      <c r="BE92" s="61"/>
      <c r="BF92" s="61"/>
      <c r="BG92" s="61"/>
      <c r="BH92" s="61"/>
      <c r="BI92" s="61"/>
      <c r="BJ92" s="61"/>
      <c r="BK92" s="61"/>
      <c r="BL92" s="61"/>
      <c r="BM92" s="61"/>
      <c r="BN92" s="61"/>
      <c r="BO92" s="61"/>
      <c r="BP92" s="61"/>
      <c r="BQ92" s="61"/>
      <c r="BR92" s="61"/>
      <c r="BS92" s="61"/>
      <c r="BT92" s="61"/>
      <c r="BU92" s="61"/>
      <c r="BV92" s="61"/>
      <c r="BW92" s="61"/>
      <c r="BX92" s="61"/>
      <c r="BY92" s="61"/>
      <c r="BZ92" s="61"/>
      <c r="CA92" s="61"/>
      <c r="CB92" s="61"/>
      <c r="CC92" s="61"/>
      <c r="CD92" s="61"/>
      <c r="CE92" s="61"/>
      <c r="CF92" s="61"/>
      <c r="CG92" s="61"/>
      <c r="CH92" s="61"/>
      <c r="CI92" s="61"/>
      <c r="CJ92" s="61"/>
      <c r="CK92" s="61"/>
      <c r="CL92" s="61"/>
      <c r="CM92" s="61"/>
      <c r="CN92" s="61"/>
      <c r="CO92" s="61"/>
      <c r="CP92" s="61"/>
      <c r="CQ92" s="61"/>
      <c r="CR92" s="61"/>
    </row>
    <row r="93" spans="1:96" s="64" customFormat="1" x14ac:dyDescent="0.3">
      <c r="A93" s="146" t="s">
        <v>61</v>
      </c>
      <c r="B93" s="65">
        <f t="shared" ref="B93:H93" si="20">B52*B15</f>
        <v>11.501748251748252</v>
      </c>
      <c r="C93" s="65">
        <f t="shared" si="20"/>
        <v>1.4776363636363636</v>
      </c>
      <c r="D93" s="65">
        <f t="shared" si="20"/>
        <v>1.1853566433566436</v>
      </c>
      <c r="E93" s="65">
        <f t="shared" si="20"/>
        <v>0.49703790209790211</v>
      </c>
      <c r="F93" s="65">
        <f t="shared" si="20"/>
        <v>0.43463076923076921</v>
      </c>
      <c r="G93" s="65">
        <f t="shared" si="20"/>
        <v>1.3774493706293707</v>
      </c>
      <c r="H93" s="184">
        <f t="shared" si="20"/>
        <v>0.54125874125874129</v>
      </c>
      <c r="I93" s="88"/>
      <c r="J93" s="88"/>
      <c r="K93" s="88"/>
      <c r="L93" s="88"/>
      <c r="M93" s="88"/>
      <c r="N93" s="88"/>
      <c r="O93" s="88"/>
      <c r="P93" s="88"/>
      <c r="Q93" s="88"/>
      <c r="R93" s="88"/>
      <c r="S93" s="88"/>
      <c r="T93" s="88"/>
      <c r="U93" s="88"/>
      <c r="V93" s="88"/>
      <c r="W93" s="88"/>
      <c r="X93" s="88"/>
      <c r="Y93" s="88"/>
      <c r="Z93" s="88"/>
      <c r="AA93" s="88"/>
      <c r="AB93" s="88"/>
      <c r="AC93" s="88"/>
      <c r="AD93" s="88"/>
      <c r="AE93" s="88"/>
      <c r="AF93" s="88"/>
      <c r="AG93" s="88"/>
      <c r="AH93" s="88"/>
      <c r="AI93" s="88"/>
      <c r="AJ93" s="88"/>
      <c r="AK93" s="88"/>
      <c r="AL93" s="88"/>
      <c r="AM93" s="88"/>
      <c r="AN93" s="88"/>
      <c r="AO93" s="88"/>
      <c r="AP93" s="88"/>
      <c r="AQ93" s="88"/>
      <c r="AR93" s="88"/>
      <c r="AS93" s="88"/>
      <c r="AT93" s="88"/>
      <c r="AU93" s="88"/>
      <c r="AV93" s="88"/>
      <c r="AW93" s="88"/>
      <c r="AX93" s="88"/>
      <c r="AY93" s="88"/>
      <c r="AZ93" s="88"/>
      <c r="BA93" s="88"/>
      <c r="BB93" s="88"/>
      <c r="BC93" s="88"/>
      <c r="BD93" s="88"/>
      <c r="BE93" s="88"/>
      <c r="BF93" s="88"/>
      <c r="BG93" s="88"/>
      <c r="BH93" s="88"/>
      <c r="BI93" s="88"/>
      <c r="BJ93" s="88"/>
      <c r="BK93" s="88"/>
      <c r="BL93" s="88"/>
      <c r="BM93" s="88"/>
      <c r="BN93" s="88"/>
      <c r="BO93" s="88"/>
      <c r="BP93" s="88"/>
      <c r="BQ93" s="88"/>
      <c r="BR93" s="88"/>
      <c r="BS93" s="88"/>
      <c r="BT93" s="88"/>
      <c r="BU93" s="88"/>
      <c r="BV93" s="88"/>
      <c r="BW93" s="88"/>
      <c r="BX93" s="88"/>
      <c r="BY93" s="88"/>
      <c r="BZ93" s="88"/>
      <c r="CA93" s="88"/>
      <c r="CB93" s="88"/>
      <c r="CC93" s="88"/>
      <c r="CD93" s="88"/>
      <c r="CE93" s="88"/>
      <c r="CF93" s="88"/>
      <c r="CG93" s="88"/>
      <c r="CH93" s="88"/>
      <c r="CI93" s="88"/>
      <c r="CJ93" s="88"/>
      <c r="CK93" s="88"/>
      <c r="CL93" s="88"/>
      <c r="CM93" s="88"/>
      <c r="CN93" s="88"/>
      <c r="CO93" s="88"/>
      <c r="CP93" s="88"/>
      <c r="CQ93" s="88"/>
      <c r="CR93" s="88"/>
    </row>
    <row r="94" spans="1:96" s="64" customFormat="1" x14ac:dyDescent="0.3">
      <c r="A94" s="185" t="s">
        <v>54</v>
      </c>
      <c r="B94" s="12">
        <f t="shared" ref="B94:H94" si="21">(B53*B5)/B6</f>
        <v>1.9188750000000001</v>
      </c>
      <c r="C94" s="12">
        <f t="shared" si="21"/>
        <v>0.24651900000000002</v>
      </c>
      <c r="D94" s="12">
        <f t="shared" si="21"/>
        <v>0.19775700000000004</v>
      </c>
      <c r="E94" s="12">
        <f t="shared" si="21"/>
        <v>8.2922490000000001E-2</v>
      </c>
      <c r="F94" s="12">
        <f t="shared" si="21"/>
        <v>7.2510899999999975E-2</v>
      </c>
      <c r="G94" s="12">
        <f t="shared" si="21"/>
        <v>0.22980447000000001</v>
      </c>
      <c r="H94" s="186">
        <f t="shared" si="21"/>
        <v>9.0299999999999991E-2</v>
      </c>
      <c r="I94" s="88"/>
      <c r="J94" s="88"/>
      <c r="K94" s="88"/>
      <c r="L94" s="88"/>
      <c r="M94" s="88"/>
      <c r="N94" s="88"/>
      <c r="O94" s="88"/>
      <c r="P94" s="88"/>
      <c r="Q94" s="88"/>
      <c r="R94" s="88"/>
      <c r="S94" s="88"/>
      <c r="T94" s="88"/>
      <c r="U94" s="88"/>
      <c r="V94" s="88"/>
      <c r="W94" s="88"/>
      <c r="X94" s="88"/>
      <c r="Y94" s="88"/>
      <c r="Z94" s="88"/>
      <c r="AA94" s="88"/>
      <c r="AB94" s="88"/>
      <c r="AC94" s="88"/>
      <c r="AD94" s="88"/>
      <c r="AE94" s="88"/>
      <c r="AF94" s="88"/>
      <c r="AG94" s="88"/>
      <c r="AH94" s="88"/>
      <c r="AI94" s="88"/>
      <c r="AJ94" s="88"/>
      <c r="AK94" s="88"/>
      <c r="AL94" s="88"/>
      <c r="AM94" s="88"/>
      <c r="AN94" s="88"/>
      <c r="AO94" s="88"/>
      <c r="AP94" s="88"/>
      <c r="AQ94" s="88"/>
      <c r="AR94" s="88"/>
      <c r="AS94" s="88"/>
      <c r="AT94" s="88"/>
      <c r="AU94" s="88"/>
      <c r="AV94" s="88"/>
      <c r="AW94" s="88"/>
      <c r="AX94" s="88"/>
      <c r="AY94" s="88"/>
      <c r="AZ94" s="88"/>
      <c r="BA94" s="88"/>
      <c r="BB94" s="88"/>
      <c r="BC94" s="88"/>
      <c r="BD94" s="88"/>
      <c r="BE94" s="88"/>
      <c r="BF94" s="88"/>
      <c r="BG94" s="88"/>
      <c r="BH94" s="88"/>
      <c r="BI94" s="88"/>
      <c r="BJ94" s="88"/>
      <c r="BK94" s="88"/>
      <c r="BL94" s="88"/>
      <c r="BM94" s="88"/>
      <c r="BN94" s="88"/>
      <c r="BO94" s="88"/>
      <c r="BP94" s="88"/>
      <c r="BQ94" s="88"/>
      <c r="BR94" s="88"/>
      <c r="BS94" s="88"/>
      <c r="BT94" s="88"/>
      <c r="BU94" s="88"/>
      <c r="BV94" s="88"/>
      <c r="BW94" s="88"/>
      <c r="BX94" s="88"/>
      <c r="BY94" s="88"/>
      <c r="BZ94" s="88"/>
      <c r="CA94" s="88"/>
      <c r="CB94" s="88"/>
      <c r="CC94" s="88"/>
      <c r="CD94" s="88"/>
      <c r="CE94" s="88"/>
      <c r="CF94" s="88"/>
      <c r="CG94" s="88"/>
      <c r="CH94" s="88"/>
      <c r="CI94" s="88"/>
      <c r="CJ94" s="88"/>
      <c r="CK94" s="88"/>
      <c r="CL94" s="88"/>
      <c r="CM94" s="88"/>
      <c r="CN94" s="88"/>
      <c r="CO94" s="88"/>
      <c r="CP94" s="88"/>
      <c r="CQ94" s="88"/>
      <c r="CR94" s="88"/>
    </row>
    <row r="95" spans="1:96" x14ac:dyDescent="0.3">
      <c r="A95" s="185" t="s">
        <v>55</v>
      </c>
      <c r="B95" s="12">
        <f t="shared" ref="B95:H95" si="22">(B54*B10)/B11</f>
        <v>9.5625</v>
      </c>
      <c r="C95" s="12">
        <f t="shared" si="22"/>
        <v>1.2284999999999999</v>
      </c>
      <c r="D95" s="12">
        <f t="shared" si="22"/>
        <v>0.98550000000000026</v>
      </c>
      <c r="E95" s="12">
        <f t="shared" si="22"/>
        <v>0.41323500000000007</v>
      </c>
      <c r="F95" s="12">
        <f t="shared" si="22"/>
        <v>0.36134999999999995</v>
      </c>
      <c r="G95" s="12">
        <f t="shared" si="22"/>
        <v>1.145205</v>
      </c>
      <c r="H95" s="186">
        <f t="shared" si="22"/>
        <v>0.45</v>
      </c>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c r="BP95" s="11"/>
      <c r="BQ95" s="11"/>
      <c r="BR95" s="11"/>
      <c r="BS95" s="11"/>
      <c r="BT95" s="11"/>
      <c r="BU95" s="11"/>
      <c r="BV95" s="11"/>
      <c r="BW95" s="11"/>
      <c r="BX95" s="11"/>
      <c r="BY95" s="11"/>
      <c r="BZ95" s="11"/>
      <c r="CA95" s="11"/>
      <c r="CB95" s="11"/>
      <c r="CC95" s="11"/>
      <c r="CD95" s="11"/>
      <c r="CE95" s="11"/>
      <c r="CF95" s="11"/>
      <c r="CG95" s="11"/>
      <c r="CH95" s="11"/>
      <c r="CI95" s="11"/>
      <c r="CJ95" s="11"/>
      <c r="CK95" s="11"/>
      <c r="CL95" s="11"/>
      <c r="CM95" s="11"/>
      <c r="CN95" s="11"/>
      <c r="CO95" s="11"/>
      <c r="CP95" s="11"/>
      <c r="CQ95" s="11"/>
      <c r="CR95" s="11"/>
    </row>
    <row r="96" spans="1:96" s="28" customFormat="1" x14ac:dyDescent="0.3">
      <c r="A96" s="136"/>
      <c r="B96" s="12"/>
      <c r="C96" s="12"/>
      <c r="D96" s="13"/>
      <c r="E96" s="13"/>
      <c r="F96" s="13"/>
      <c r="G96" s="13"/>
      <c r="H96" s="137"/>
      <c r="I96" s="89"/>
      <c r="J96" s="89"/>
      <c r="K96" s="89"/>
      <c r="L96" s="89"/>
      <c r="M96" s="89"/>
      <c r="N96" s="89"/>
      <c r="O96" s="89"/>
      <c r="P96" s="89"/>
      <c r="Q96" s="89"/>
      <c r="R96" s="89"/>
      <c r="S96" s="89"/>
      <c r="T96" s="89"/>
      <c r="U96" s="89"/>
      <c r="V96" s="89"/>
      <c r="W96" s="89"/>
      <c r="X96" s="89"/>
      <c r="Y96" s="89"/>
      <c r="Z96" s="89"/>
      <c r="AA96" s="89"/>
      <c r="AB96" s="89"/>
      <c r="AC96" s="89"/>
      <c r="AD96" s="89"/>
      <c r="AE96" s="89"/>
      <c r="AF96" s="89"/>
      <c r="AG96" s="89"/>
      <c r="AH96" s="89"/>
      <c r="AI96" s="89"/>
      <c r="AJ96" s="89"/>
      <c r="AK96" s="89"/>
      <c r="AL96" s="89"/>
      <c r="AM96" s="89"/>
      <c r="AN96" s="89"/>
      <c r="AO96" s="89"/>
      <c r="AP96" s="89"/>
      <c r="AQ96" s="89"/>
      <c r="AR96" s="89"/>
      <c r="AS96" s="89"/>
      <c r="AT96" s="89"/>
      <c r="AU96" s="89"/>
      <c r="AV96" s="89"/>
      <c r="AW96" s="89"/>
      <c r="AX96" s="89"/>
      <c r="AY96" s="89"/>
      <c r="AZ96" s="89"/>
      <c r="BA96" s="89"/>
      <c r="BB96" s="89"/>
      <c r="BC96" s="89"/>
      <c r="BD96" s="89"/>
      <c r="BE96" s="89"/>
      <c r="BF96" s="89"/>
      <c r="BG96" s="89"/>
      <c r="BH96" s="89"/>
      <c r="BI96" s="89"/>
      <c r="BJ96" s="89"/>
      <c r="BK96" s="89"/>
      <c r="BL96" s="89"/>
      <c r="BM96" s="89"/>
      <c r="BN96" s="89"/>
      <c r="BO96" s="89"/>
      <c r="BP96" s="89"/>
      <c r="BQ96" s="89"/>
      <c r="BR96" s="89"/>
      <c r="BS96" s="89"/>
      <c r="BT96" s="89"/>
      <c r="BU96" s="89"/>
      <c r="BV96" s="89"/>
      <c r="BW96" s="89"/>
      <c r="BX96" s="89"/>
      <c r="BY96" s="89"/>
      <c r="BZ96" s="89"/>
      <c r="CA96" s="89"/>
      <c r="CB96" s="89"/>
      <c r="CC96" s="89"/>
      <c r="CD96" s="89"/>
      <c r="CE96" s="89"/>
      <c r="CF96" s="89"/>
      <c r="CG96" s="89"/>
      <c r="CH96" s="89"/>
      <c r="CI96" s="89"/>
      <c r="CJ96" s="89"/>
      <c r="CK96" s="89"/>
      <c r="CL96" s="89"/>
      <c r="CM96" s="89"/>
      <c r="CN96" s="89"/>
      <c r="CO96" s="89"/>
      <c r="CP96" s="89"/>
      <c r="CQ96" s="89"/>
      <c r="CR96" s="89"/>
    </row>
    <row r="97" spans="1:96" x14ac:dyDescent="0.3">
      <c r="A97" s="146" t="s">
        <v>62</v>
      </c>
      <c r="B97" s="65">
        <f t="shared" ref="B97:H97" si="23">(B19*B60/B20)+(B24*B65/B25)+(B29*B70/B30)+(B34*B75/B35)+(B39*B80/B40)+(B44*B85/B45)</f>
        <v>18.375</v>
      </c>
      <c r="C97" s="65">
        <f t="shared" si="23"/>
        <v>3.4545000000000003</v>
      </c>
      <c r="D97" s="65">
        <f t="shared" si="23"/>
        <v>3.633</v>
      </c>
      <c r="E97" s="65">
        <f t="shared" si="23"/>
        <v>0.1588</v>
      </c>
      <c r="F97" s="65">
        <f t="shared" si="23"/>
        <v>0.70030000000000003</v>
      </c>
      <c r="G97" s="65">
        <f t="shared" si="23"/>
        <v>2.2254</v>
      </c>
      <c r="H97" s="184">
        <f t="shared" si="23"/>
        <v>0</v>
      </c>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11"/>
      <c r="BA97" s="11"/>
      <c r="BB97" s="11"/>
      <c r="BC97" s="11"/>
      <c r="BD97" s="11"/>
      <c r="BE97" s="11"/>
      <c r="BF97" s="11"/>
      <c r="BG97" s="11"/>
      <c r="BH97" s="11"/>
      <c r="BI97" s="11"/>
      <c r="BJ97" s="11"/>
      <c r="BK97" s="11"/>
      <c r="BL97" s="11"/>
      <c r="BM97" s="11"/>
      <c r="BN97" s="11"/>
      <c r="BO97" s="11"/>
      <c r="BP97" s="11"/>
      <c r="BQ97" s="11"/>
      <c r="BR97" s="11"/>
      <c r="BS97" s="11"/>
      <c r="BT97" s="11"/>
      <c r="BU97" s="11"/>
      <c r="BV97" s="11"/>
      <c r="BW97" s="11"/>
      <c r="BX97" s="11"/>
      <c r="BY97" s="11"/>
      <c r="BZ97" s="11"/>
      <c r="CA97" s="11"/>
      <c r="CB97" s="11"/>
      <c r="CC97" s="11"/>
      <c r="CD97" s="11"/>
      <c r="CE97" s="11"/>
      <c r="CF97" s="11"/>
      <c r="CG97" s="11"/>
      <c r="CH97" s="11"/>
      <c r="CI97" s="11"/>
      <c r="CJ97" s="11"/>
      <c r="CK97" s="11"/>
      <c r="CL97" s="11"/>
      <c r="CM97" s="11"/>
      <c r="CN97" s="11"/>
      <c r="CO97" s="11"/>
      <c r="CP97" s="11"/>
      <c r="CQ97" s="11"/>
      <c r="CR97" s="11"/>
    </row>
    <row r="98" spans="1:96" s="4" customFormat="1" x14ac:dyDescent="0.3">
      <c r="A98" s="136"/>
      <c r="B98" s="18"/>
      <c r="C98" s="18"/>
      <c r="D98" s="19"/>
      <c r="E98" s="54"/>
      <c r="F98" s="54"/>
      <c r="G98" s="54"/>
      <c r="H98" s="187"/>
      <c r="I98" s="61"/>
      <c r="J98" s="61"/>
      <c r="K98" s="61"/>
      <c r="L98" s="61"/>
      <c r="M98" s="61"/>
      <c r="N98" s="61"/>
      <c r="O98" s="61"/>
      <c r="P98" s="61"/>
      <c r="Q98" s="61"/>
      <c r="R98" s="61"/>
      <c r="S98" s="61"/>
      <c r="T98" s="61"/>
      <c r="U98" s="61"/>
      <c r="V98" s="61"/>
      <c r="W98" s="61"/>
      <c r="X98" s="61"/>
      <c r="Y98" s="61"/>
      <c r="Z98" s="61"/>
      <c r="AA98" s="61"/>
      <c r="AB98" s="61"/>
      <c r="AC98" s="61"/>
      <c r="AD98" s="61"/>
      <c r="AE98" s="61"/>
      <c r="AF98" s="61"/>
      <c r="AG98" s="61"/>
      <c r="AH98" s="61"/>
      <c r="AI98" s="61"/>
      <c r="AJ98" s="61"/>
      <c r="AK98" s="61"/>
      <c r="AL98" s="61"/>
      <c r="AM98" s="61"/>
      <c r="AN98" s="61"/>
      <c r="AO98" s="61"/>
      <c r="AP98" s="61"/>
      <c r="AQ98" s="61"/>
      <c r="AR98" s="61"/>
      <c r="AS98" s="61"/>
      <c r="AT98" s="61"/>
      <c r="AU98" s="61"/>
      <c r="AV98" s="61"/>
      <c r="AW98" s="61"/>
      <c r="AX98" s="61"/>
      <c r="AY98" s="61"/>
      <c r="AZ98" s="61"/>
      <c r="BA98" s="61"/>
      <c r="BB98" s="61"/>
      <c r="BC98" s="61"/>
      <c r="BD98" s="61"/>
      <c r="BE98" s="61"/>
      <c r="BF98" s="61"/>
      <c r="BG98" s="61"/>
      <c r="BH98" s="61"/>
      <c r="BI98" s="61"/>
      <c r="BJ98" s="61"/>
      <c r="BK98" s="61"/>
      <c r="BL98" s="61"/>
      <c r="BM98" s="61"/>
      <c r="BN98" s="61"/>
      <c r="BO98" s="61"/>
      <c r="BP98" s="61"/>
      <c r="BQ98" s="61"/>
      <c r="BR98" s="61"/>
      <c r="BS98" s="61"/>
      <c r="BT98" s="61"/>
      <c r="BU98" s="61"/>
      <c r="BV98" s="61"/>
      <c r="BW98" s="61"/>
      <c r="BX98" s="61"/>
      <c r="BY98" s="61"/>
      <c r="BZ98" s="61"/>
      <c r="CA98" s="61"/>
      <c r="CB98" s="61"/>
      <c r="CC98" s="61"/>
      <c r="CD98" s="61"/>
      <c r="CE98" s="61"/>
      <c r="CF98" s="61"/>
      <c r="CG98" s="61"/>
      <c r="CH98" s="61"/>
      <c r="CI98" s="61"/>
      <c r="CJ98" s="61"/>
      <c r="CK98" s="61"/>
      <c r="CL98" s="61"/>
      <c r="CM98" s="61"/>
      <c r="CN98" s="61"/>
      <c r="CO98" s="61"/>
      <c r="CP98" s="61"/>
      <c r="CQ98" s="61"/>
      <c r="CR98" s="61"/>
    </row>
    <row r="99" spans="1:96" s="57" customFormat="1" x14ac:dyDescent="0.3">
      <c r="A99" s="188" t="s">
        <v>41</v>
      </c>
      <c r="B99" s="96">
        <f t="shared" ref="B99:H99" si="24">(B92/B50)*10</f>
        <v>1.1950699300699301</v>
      </c>
      <c r="C99" s="96">
        <f t="shared" si="24"/>
        <v>1.4091818181818181</v>
      </c>
      <c r="D99" s="96">
        <f t="shared" si="24"/>
        <v>1.6061188811188813</v>
      </c>
      <c r="E99" s="96">
        <f t="shared" si="24"/>
        <v>0.65583790209790216</v>
      </c>
      <c r="F99" s="96">
        <f t="shared" si="24"/>
        <v>1.1349307692307693</v>
      </c>
      <c r="G99" s="96">
        <f t="shared" si="24"/>
        <v>1.2009497902097903</v>
      </c>
      <c r="H99" s="189">
        <f t="shared" si="24"/>
        <v>0.54125874125874129</v>
      </c>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11"/>
      <c r="BA99" s="11"/>
      <c r="BB99" s="11"/>
      <c r="BC99" s="11"/>
      <c r="BD99" s="11"/>
      <c r="BE99" s="11"/>
      <c r="BF99" s="11"/>
      <c r="BG99" s="11"/>
      <c r="BH99" s="11"/>
      <c r="BI99" s="11"/>
      <c r="BJ99" s="11"/>
      <c r="BK99" s="11"/>
      <c r="BL99" s="11"/>
      <c r="BM99" s="11"/>
      <c r="BN99" s="11"/>
      <c r="BO99" s="11"/>
      <c r="BP99" s="11"/>
      <c r="BQ99" s="11"/>
      <c r="BR99" s="11"/>
      <c r="BS99" s="11"/>
      <c r="BT99" s="11"/>
      <c r="BU99" s="11"/>
      <c r="BV99" s="11"/>
      <c r="BW99" s="11"/>
      <c r="BX99" s="11"/>
      <c r="BY99" s="11"/>
      <c r="BZ99" s="11"/>
      <c r="CA99" s="11"/>
      <c r="CB99" s="11"/>
      <c r="CC99" s="11"/>
      <c r="CD99" s="11"/>
      <c r="CE99" s="11"/>
      <c r="CF99" s="11"/>
      <c r="CG99" s="11"/>
      <c r="CH99" s="11"/>
      <c r="CI99" s="11"/>
      <c r="CJ99" s="11"/>
      <c r="CK99" s="11"/>
      <c r="CL99" s="11"/>
      <c r="CM99" s="11"/>
      <c r="CN99" s="11"/>
      <c r="CO99" s="11"/>
      <c r="CP99" s="11"/>
      <c r="CQ99" s="11"/>
      <c r="CR99" s="11"/>
    </row>
    <row r="100" spans="1:96" s="57" customFormat="1" x14ac:dyDescent="0.3">
      <c r="A100" s="190" t="s">
        <v>44</v>
      </c>
      <c r="B100" s="58">
        <f>B50/10</f>
        <v>25</v>
      </c>
      <c r="C100" s="58">
        <f t="shared" ref="C100:H100" si="25">C50/10</f>
        <v>3.5</v>
      </c>
      <c r="D100" s="58">
        <f t="shared" si="25"/>
        <v>3</v>
      </c>
      <c r="E100" s="58">
        <f t="shared" si="25"/>
        <v>1</v>
      </c>
      <c r="F100" s="58">
        <f t="shared" si="25"/>
        <v>1</v>
      </c>
      <c r="G100" s="58">
        <f t="shared" si="25"/>
        <v>3</v>
      </c>
      <c r="H100" s="191">
        <f t="shared" si="25"/>
        <v>1</v>
      </c>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11"/>
      <c r="BA100" s="11"/>
      <c r="BB100" s="11"/>
      <c r="BC100" s="11"/>
      <c r="BD100" s="11"/>
      <c r="BE100" s="11"/>
      <c r="BF100" s="11"/>
      <c r="BG100" s="11"/>
      <c r="BH100" s="11"/>
      <c r="BI100" s="11"/>
      <c r="BJ100" s="11"/>
      <c r="BK100" s="11"/>
      <c r="BL100" s="11"/>
      <c r="BM100" s="11"/>
      <c r="BN100" s="11"/>
      <c r="BO100" s="11"/>
      <c r="BP100" s="11"/>
      <c r="BQ100" s="11"/>
      <c r="BR100" s="11"/>
      <c r="BS100" s="11"/>
      <c r="BT100" s="11"/>
      <c r="BU100" s="11"/>
      <c r="BV100" s="11"/>
      <c r="BW100" s="11"/>
      <c r="BX100" s="11"/>
      <c r="BY100" s="11"/>
      <c r="BZ100" s="11"/>
      <c r="CA100" s="11"/>
      <c r="CB100" s="11"/>
      <c r="CC100" s="11"/>
      <c r="CD100" s="11"/>
      <c r="CE100" s="11"/>
      <c r="CF100" s="11"/>
      <c r="CG100" s="11"/>
      <c r="CH100" s="11"/>
      <c r="CI100" s="11"/>
      <c r="CJ100" s="11"/>
      <c r="CK100" s="11"/>
      <c r="CL100" s="11"/>
      <c r="CM100" s="11"/>
      <c r="CN100" s="11"/>
      <c r="CO100" s="11"/>
      <c r="CP100" s="11"/>
      <c r="CQ100" s="11"/>
      <c r="CR100" s="11"/>
    </row>
    <row r="101" spans="1:96" s="57" customFormat="1" x14ac:dyDescent="0.3">
      <c r="A101" s="190" t="s">
        <v>45</v>
      </c>
      <c r="B101" s="58">
        <f>B50/30</f>
        <v>8.3333333333333339</v>
      </c>
      <c r="C101" s="58">
        <f t="shared" ref="C101:H101" si="26">C50/30</f>
        <v>1.1666666666666667</v>
      </c>
      <c r="D101" s="58">
        <f t="shared" si="26"/>
        <v>1</v>
      </c>
      <c r="E101" s="58">
        <f t="shared" si="26"/>
        <v>0.33333333333333331</v>
      </c>
      <c r="F101" s="58">
        <f t="shared" si="26"/>
        <v>0.33333333333333331</v>
      </c>
      <c r="G101" s="58">
        <f t="shared" si="26"/>
        <v>1</v>
      </c>
      <c r="H101" s="191">
        <f t="shared" si="26"/>
        <v>0.33333333333333331</v>
      </c>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11"/>
      <c r="BA101" s="11"/>
      <c r="BB101" s="11"/>
      <c r="BC101" s="11"/>
      <c r="BD101" s="11"/>
      <c r="BE101" s="11"/>
      <c r="BF101" s="11"/>
      <c r="BG101" s="11"/>
      <c r="BH101" s="11"/>
      <c r="BI101" s="11"/>
      <c r="BJ101" s="11"/>
      <c r="BK101" s="11"/>
      <c r="BL101" s="11"/>
      <c r="BM101" s="11"/>
      <c r="BN101" s="11"/>
      <c r="BO101" s="11"/>
      <c r="BP101" s="11"/>
      <c r="BQ101" s="11"/>
      <c r="BR101" s="11"/>
      <c r="BS101" s="11"/>
      <c r="BT101" s="11"/>
      <c r="BU101" s="11"/>
      <c r="BV101" s="11"/>
      <c r="BW101" s="11"/>
      <c r="BX101" s="11"/>
      <c r="BY101" s="11"/>
      <c r="BZ101" s="11"/>
      <c r="CA101" s="11"/>
      <c r="CB101" s="11"/>
      <c r="CC101" s="11"/>
      <c r="CD101" s="11"/>
      <c r="CE101" s="11"/>
      <c r="CF101" s="11"/>
      <c r="CG101" s="11"/>
      <c r="CH101" s="11"/>
      <c r="CI101" s="11"/>
      <c r="CJ101" s="11"/>
      <c r="CK101" s="11"/>
      <c r="CL101" s="11"/>
      <c r="CM101" s="11"/>
      <c r="CN101" s="11"/>
      <c r="CO101" s="11"/>
      <c r="CP101" s="11"/>
      <c r="CQ101" s="11"/>
      <c r="CR101" s="11"/>
    </row>
    <row r="102" spans="1:96" ht="19.5" thickBot="1" x14ac:dyDescent="0.35">
      <c r="A102" s="192" t="s">
        <v>46</v>
      </c>
      <c r="B102" s="193">
        <f>B50/50</f>
        <v>5</v>
      </c>
      <c r="C102" s="193">
        <f t="shared" ref="C102:H102" si="27">C50/50</f>
        <v>0.7</v>
      </c>
      <c r="D102" s="193">
        <f t="shared" si="27"/>
        <v>0.6</v>
      </c>
      <c r="E102" s="193">
        <f t="shared" si="27"/>
        <v>0.2</v>
      </c>
      <c r="F102" s="193">
        <f t="shared" si="27"/>
        <v>0.2</v>
      </c>
      <c r="G102" s="193">
        <f t="shared" si="27"/>
        <v>0.6</v>
      </c>
      <c r="H102" s="194">
        <f t="shared" si="27"/>
        <v>0.2</v>
      </c>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11"/>
      <c r="BA102" s="11"/>
      <c r="BB102" s="11"/>
      <c r="BC102" s="11"/>
      <c r="BD102" s="11"/>
      <c r="BE102" s="11"/>
      <c r="BF102" s="11"/>
      <c r="BG102" s="11"/>
      <c r="BH102" s="11"/>
      <c r="BI102" s="11"/>
      <c r="BJ102" s="11"/>
      <c r="BK102" s="11"/>
      <c r="BL102" s="11"/>
      <c r="BM102" s="11"/>
      <c r="BN102" s="11"/>
      <c r="BO102" s="11"/>
      <c r="BP102" s="11"/>
      <c r="BQ102" s="11"/>
      <c r="BR102" s="11"/>
      <c r="BS102" s="11"/>
      <c r="BT102" s="11"/>
      <c r="BU102" s="11"/>
      <c r="BV102" s="11"/>
      <c r="BW102" s="11"/>
      <c r="BX102" s="11"/>
      <c r="BY102" s="11"/>
      <c r="BZ102" s="11"/>
      <c r="CA102" s="11"/>
      <c r="CB102" s="11"/>
      <c r="CC102" s="11"/>
      <c r="CD102" s="11"/>
      <c r="CE102" s="11"/>
      <c r="CF102" s="11"/>
      <c r="CG102" s="11"/>
      <c r="CH102" s="11"/>
      <c r="CI102" s="11"/>
      <c r="CJ102" s="11"/>
      <c r="CK102" s="11"/>
      <c r="CL102" s="11"/>
      <c r="CM102" s="11"/>
      <c r="CN102" s="11"/>
      <c r="CO102" s="11"/>
      <c r="CP102" s="11"/>
      <c r="CQ102" s="11"/>
      <c r="CR102" s="11"/>
    </row>
    <row r="103" spans="1:96" x14ac:dyDescent="0.3">
      <c r="A103" s="86"/>
      <c r="B103" s="131"/>
      <c r="C103" s="131"/>
      <c r="D103" s="86"/>
      <c r="E103" s="86"/>
      <c r="F103" s="86"/>
      <c r="G103" s="86"/>
      <c r="H103" s="86"/>
      <c r="I103" s="86"/>
      <c r="J103" s="86"/>
      <c r="K103" s="86"/>
      <c r="L103" s="86"/>
      <c r="M103" s="86"/>
      <c r="N103" s="86"/>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11"/>
      <c r="BA103" s="11"/>
      <c r="BB103" s="11"/>
      <c r="BC103" s="11"/>
      <c r="BD103" s="11"/>
      <c r="BE103" s="11"/>
    </row>
    <row r="104" spans="1:96" x14ac:dyDescent="0.3">
      <c r="A104" s="86"/>
      <c r="B104" s="131"/>
      <c r="C104" s="131"/>
      <c r="D104" s="86"/>
      <c r="E104" s="86"/>
      <c r="F104" s="86"/>
      <c r="G104" s="86"/>
      <c r="H104" s="86"/>
      <c r="I104" s="86"/>
      <c r="J104" s="86"/>
      <c r="K104" s="86"/>
      <c r="L104" s="86"/>
      <c r="M104" s="86"/>
      <c r="N104" s="86"/>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11"/>
      <c r="BA104" s="11"/>
      <c r="BB104" s="11"/>
      <c r="BC104" s="11"/>
      <c r="BD104" s="11"/>
      <c r="BE104" s="11"/>
    </row>
    <row r="105" spans="1:96" x14ac:dyDescent="0.3">
      <c r="A105" s="86"/>
      <c r="B105" s="131"/>
      <c r="C105" s="131"/>
      <c r="D105" s="86"/>
      <c r="E105" s="86"/>
      <c r="F105" s="86"/>
      <c r="G105" s="86"/>
      <c r="H105" s="86"/>
      <c r="I105" s="86"/>
      <c r="J105" s="86"/>
      <c r="K105" s="86"/>
      <c r="L105" s="86"/>
      <c r="M105" s="86"/>
      <c r="N105" s="86"/>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11"/>
      <c r="BA105" s="11"/>
      <c r="BB105" s="11"/>
      <c r="BC105" s="11"/>
      <c r="BD105" s="11"/>
      <c r="BE105" s="11"/>
    </row>
    <row r="106" spans="1:96" x14ac:dyDescent="0.3">
      <c r="A106" s="86"/>
      <c r="B106" s="131"/>
      <c r="C106" s="131"/>
      <c r="D106" s="86"/>
      <c r="E106" s="86"/>
      <c r="F106" s="86"/>
      <c r="G106" s="86"/>
      <c r="H106" s="86"/>
      <c r="I106" s="86"/>
      <c r="J106" s="86"/>
      <c r="K106" s="86"/>
      <c r="L106" s="86"/>
      <c r="M106" s="86"/>
      <c r="N106" s="86"/>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11"/>
      <c r="BA106" s="11"/>
      <c r="BB106" s="11"/>
      <c r="BC106" s="11"/>
      <c r="BD106" s="11"/>
      <c r="BE106" s="11"/>
    </row>
    <row r="107" spans="1:96" s="80" customFormat="1" x14ac:dyDescent="0.3">
      <c r="A107" s="87"/>
      <c r="B107" s="87"/>
      <c r="C107" s="87"/>
      <c r="D107" s="87"/>
      <c r="E107" s="87"/>
      <c r="F107" s="87"/>
      <c r="G107" s="87"/>
      <c r="H107" s="87"/>
      <c r="I107" s="87"/>
      <c r="J107" s="87"/>
      <c r="K107" s="87"/>
      <c r="L107" s="87"/>
      <c r="M107" s="87"/>
      <c r="N107" s="87"/>
      <c r="Y107" s="89"/>
      <c r="Z107" s="89"/>
      <c r="AA107" s="89"/>
      <c r="AB107" s="89"/>
      <c r="AC107" s="89"/>
      <c r="AD107" s="89"/>
      <c r="AE107" s="89"/>
      <c r="AF107" s="89"/>
      <c r="AG107" s="89"/>
      <c r="AH107" s="89"/>
      <c r="AI107" s="89"/>
      <c r="AJ107" s="89"/>
      <c r="AK107" s="89"/>
      <c r="AL107" s="89"/>
      <c r="AM107" s="89"/>
      <c r="AN107" s="89"/>
      <c r="AO107" s="89"/>
      <c r="AP107" s="89"/>
      <c r="AQ107" s="89"/>
      <c r="AR107" s="89"/>
      <c r="AS107" s="89"/>
      <c r="AT107" s="89"/>
      <c r="AU107" s="89"/>
      <c r="AV107" s="89"/>
      <c r="AW107" s="89"/>
      <c r="AX107" s="89"/>
      <c r="AY107" s="89"/>
      <c r="AZ107" s="89"/>
      <c r="BA107" s="89"/>
      <c r="BB107" s="89"/>
      <c r="BC107" s="89"/>
      <c r="BD107" s="89"/>
      <c r="BE107" s="89"/>
    </row>
    <row r="108" spans="1:96" x14ac:dyDescent="0.3">
      <c r="A108" s="86"/>
      <c r="B108" s="131"/>
      <c r="C108" s="131"/>
      <c r="D108" s="86"/>
      <c r="E108" s="86"/>
      <c r="F108" s="86"/>
      <c r="G108" s="86"/>
      <c r="H108" s="86"/>
      <c r="I108" s="86"/>
      <c r="J108" s="86"/>
      <c r="K108" s="86"/>
      <c r="L108" s="86"/>
      <c r="M108" s="86"/>
      <c r="N108" s="86"/>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11"/>
      <c r="BA108" s="11"/>
      <c r="BB108" s="11"/>
      <c r="BC108" s="11"/>
      <c r="BD108" s="11"/>
      <c r="BE108" s="11"/>
    </row>
    <row r="109" spans="1:96" x14ac:dyDescent="0.3">
      <c r="A109" s="86"/>
      <c r="B109" s="131"/>
      <c r="C109" s="131"/>
      <c r="D109" s="86"/>
      <c r="E109" s="86"/>
      <c r="F109" s="86"/>
      <c r="G109" s="86"/>
      <c r="H109" s="86"/>
      <c r="I109" s="86"/>
      <c r="J109" s="86"/>
      <c r="K109" s="86"/>
      <c r="L109" s="86"/>
      <c r="M109" s="86"/>
      <c r="N109" s="86"/>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11"/>
      <c r="BA109" s="11"/>
      <c r="BB109" s="11"/>
      <c r="BC109" s="11"/>
      <c r="BD109" s="11"/>
      <c r="BE109" s="11"/>
    </row>
    <row r="110" spans="1:96" x14ac:dyDescent="0.3">
      <c r="A110" s="86"/>
      <c r="B110" s="131"/>
      <c r="C110" s="131"/>
      <c r="D110" s="86"/>
      <c r="E110" s="86"/>
      <c r="F110" s="86"/>
      <c r="G110" s="86"/>
      <c r="H110" s="86"/>
      <c r="I110" s="86"/>
      <c r="J110" s="86"/>
      <c r="K110" s="86"/>
      <c r="L110" s="86"/>
      <c r="M110" s="86"/>
      <c r="N110" s="86"/>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11"/>
      <c r="BA110" s="11"/>
      <c r="BB110" s="11"/>
      <c r="BC110" s="11"/>
      <c r="BD110" s="11"/>
      <c r="BE110" s="11"/>
    </row>
    <row r="111" spans="1:96" x14ac:dyDescent="0.3">
      <c r="A111" s="86"/>
      <c r="B111" s="131"/>
      <c r="C111" s="131"/>
      <c r="D111" s="86"/>
      <c r="E111" s="86"/>
      <c r="F111" s="86"/>
      <c r="G111" s="86"/>
      <c r="H111" s="86"/>
      <c r="I111" s="86"/>
      <c r="J111" s="86"/>
      <c r="K111" s="86"/>
      <c r="L111" s="86"/>
      <c r="M111" s="86"/>
      <c r="N111" s="86"/>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c r="AU111" s="11"/>
      <c r="AV111" s="11"/>
      <c r="AW111" s="11"/>
      <c r="AX111" s="11"/>
      <c r="AY111" s="11"/>
      <c r="AZ111" s="11"/>
      <c r="BA111" s="11"/>
      <c r="BB111" s="11"/>
      <c r="BC111" s="11"/>
      <c r="BD111" s="11"/>
      <c r="BE111" s="11"/>
    </row>
    <row r="112" spans="1:96" s="81" customFormat="1" x14ac:dyDescent="0.3">
      <c r="A112" s="205"/>
      <c r="B112" s="205"/>
      <c r="C112" s="205"/>
      <c r="D112" s="205"/>
      <c r="E112" s="205"/>
      <c r="F112" s="205"/>
      <c r="G112" s="205"/>
      <c r="H112" s="205"/>
      <c r="I112" s="205"/>
      <c r="J112" s="205"/>
      <c r="K112" s="205"/>
      <c r="L112" s="205"/>
      <c r="M112" s="205"/>
      <c r="N112" s="205"/>
      <c r="Y112" s="61"/>
      <c r="Z112" s="61"/>
      <c r="AA112" s="61"/>
      <c r="AB112" s="61"/>
      <c r="AC112" s="61"/>
      <c r="AD112" s="61"/>
      <c r="AE112" s="61"/>
      <c r="AF112" s="61"/>
      <c r="AG112" s="61"/>
      <c r="AH112" s="61"/>
      <c r="AI112" s="61"/>
      <c r="AJ112" s="61"/>
      <c r="AK112" s="61"/>
      <c r="AL112" s="61"/>
      <c r="AM112" s="61"/>
      <c r="AN112" s="61"/>
      <c r="AO112" s="61"/>
      <c r="AP112" s="61"/>
      <c r="AQ112" s="61"/>
      <c r="AR112" s="61"/>
      <c r="AS112" s="61"/>
      <c r="AT112" s="61"/>
      <c r="AU112" s="61"/>
      <c r="AV112" s="61"/>
      <c r="AW112" s="61"/>
      <c r="AX112" s="61"/>
      <c r="AY112" s="61"/>
      <c r="AZ112" s="61"/>
      <c r="BA112" s="61"/>
      <c r="BB112" s="61"/>
      <c r="BC112" s="61"/>
      <c r="BD112" s="61"/>
      <c r="BE112" s="61"/>
    </row>
    <row r="113" spans="1:57" x14ac:dyDescent="0.3">
      <c r="A113" s="86"/>
      <c r="B113" s="131"/>
      <c r="C113" s="131"/>
      <c r="D113" s="86"/>
      <c r="E113" s="86"/>
      <c r="F113" s="86"/>
      <c r="G113" s="86"/>
      <c r="H113" s="86"/>
      <c r="I113" s="86"/>
      <c r="J113" s="86"/>
      <c r="K113" s="86"/>
      <c r="L113" s="86"/>
      <c r="M113" s="86"/>
      <c r="N113" s="86"/>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c r="AU113" s="11"/>
      <c r="AV113" s="11"/>
      <c r="AW113" s="11"/>
      <c r="AX113" s="11"/>
      <c r="AY113" s="11"/>
      <c r="AZ113" s="11"/>
      <c r="BA113" s="11"/>
      <c r="BB113" s="11"/>
      <c r="BC113" s="11"/>
      <c r="BD113" s="11"/>
      <c r="BE113" s="11"/>
    </row>
    <row r="114" spans="1:57" x14ac:dyDescent="0.3">
      <c r="A114" s="86"/>
      <c r="B114" s="131"/>
      <c r="C114" s="131"/>
      <c r="D114" s="86"/>
      <c r="E114" s="86"/>
      <c r="F114" s="86"/>
      <c r="G114" s="86"/>
      <c r="H114" s="86"/>
      <c r="I114" s="86"/>
      <c r="J114" s="86"/>
      <c r="K114" s="86"/>
      <c r="L114" s="86"/>
      <c r="M114" s="86"/>
      <c r="N114" s="86"/>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c r="AU114" s="11"/>
      <c r="AV114" s="11"/>
      <c r="AW114" s="11"/>
      <c r="AX114" s="11"/>
      <c r="AY114" s="11"/>
      <c r="AZ114" s="11"/>
      <c r="BA114" s="11"/>
      <c r="BB114" s="11"/>
      <c r="BC114" s="11"/>
      <c r="BD114" s="11"/>
      <c r="BE114" s="11"/>
    </row>
    <row r="115" spans="1:57" x14ac:dyDescent="0.3">
      <c r="A115" s="86"/>
      <c r="B115" s="131"/>
      <c r="C115" s="131"/>
      <c r="D115" s="86"/>
      <c r="E115" s="86"/>
      <c r="F115" s="86"/>
      <c r="G115" s="86"/>
      <c r="H115" s="86"/>
      <c r="I115" s="86"/>
      <c r="J115" s="86"/>
      <c r="K115" s="86"/>
      <c r="L115" s="86"/>
      <c r="M115" s="86"/>
      <c r="N115" s="86"/>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row>
    <row r="116" spans="1:57" x14ac:dyDescent="0.3">
      <c r="A116" s="86"/>
      <c r="B116" s="131"/>
      <c r="C116" s="131"/>
      <c r="D116" s="86"/>
      <c r="E116" s="86"/>
      <c r="F116" s="86"/>
      <c r="G116" s="86"/>
      <c r="H116" s="86"/>
      <c r="I116" s="86"/>
      <c r="J116" s="86"/>
      <c r="K116" s="86"/>
      <c r="L116" s="86"/>
      <c r="M116" s="86"/>
      <c r="N116" s="86"/>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11"/>
      <c r="BA116" s="11"/>
      <c r="BB116" s="11"/>
      <c r="BC116" s="11"/>
      <c r="BD116" s="11"/>
      <c r="BE116" s="11"/>
    </row>
    <row r="117" spans="1:57" x14ac:dyDescent="0.3">
      <c r="A117" s="86"/>
      <c r="B117" s="131"/>
      <c r="C117" s="131"/>
      <c r="D117" s="86"/>
      <c r="E117" s="86"/>
      <c r="F117" s="86"/>
      <c r="G117" s="86"/>
      <c r="H117" s="86"/>
      <c r="I117" s="86"/>
      <c r="J117" s="86"/>
      <c r="K117" s="86"/>
      <c r="L117" s="86"/>
      <c r="M117" s="86"/>
      <c r="N117" s="86"/>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11"/>
      <c r="BA117" s="11"/>
      <c r="BB117" s="11"/>
      <c r="BC117" s="11"/>
      <c r="BD117" s="11"/>
      <c r="BE117" s="11"/>
    </row>
    <row r="118" spans="1:57" x14ac:dyDescent="0.3">
      <c r="A118" s="86"/>
      <c r="B118" s="131"/>
      <c r="C118" s="131"/>
      <c r="D118" s="86"/>
      <c r="E118" s="86"/>
      <c r="F118" s="86"/>
      <c r="G118" s="86"/>
      <c r="H118" s="86"/>
      <c r="I118" s="86"/>
      <c r="J118" s="86"/>
      <c r="K118" s="86"/>
      <c r="L118" s="86"/>
      <c r="M118" s="86"/>
      <c r="N118" s="86"/>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11"/>
      <c r="BA118" s="11"/>
      <c r="BB118" s="11"/>
      <c r="BC118" s="11"/>
      <c r="BD118" s="11"/>
      <c r="BE118" s="11"/>
    </row>
    <row r="119" spans="1:57" x14ac:dyDescent="0.3">
      <c r="A119" s="86"/>
      <c r="B119" s="131"/>
      <c r="C119" s="131"/>
      <c r="D119" s="86"/>
      <c r="E119" s="86"/>
      <c r="F119" s="86"/>
      <c r="G119" s="86"/>
      <c r="H119" s="86"/>
      <c r="I119" s="86"/>
      <c r="J119" s="86"/>
      <c r="K119" s="86"/>
      <c r="L119" s="86"/>
      <c r="M119" s="86"/>
      <c r="N119" s="86"/>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11"/>
      <c r="BA119" s="11"/>
      <c r="BB119" s="11"/>
      <c r="BC119" s="11"/>
      <c r="BD119" s="11"/>
      <c r="BE119" s="11"/>
    </row>
    <row r="120" spans="1:57" x14ac:dyDescent="0.3">
      <c r="A120" s="86"/>
      <c r="B120" s="131"/>
      <c r="C120" s="131"/>
      <c r="D120" s="86"/>
      <c r="E120" s="86"/>
      <c r="F120" s="86"/>
      <c r="G120" s="86"/>
      <c r="H120" s="86"/>
      <c r="I120" s="86"/>
      <c r="J120" s="86"/>
      <c r="K120" s="86"/>
      <c r="L120" s="86"/>
      <c r="M120" s="86"/>
      <c r="N120" s="86"/>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c r="AU120" s="11"/>
      <c r="AV120" s="11"/>
      <c r="AW120" s="11"/>
      <c r="AX120" s="11"/>
      <c r="AY120" s="11"/>
      <c r="AZ120" s="11"/>
      <c r="BA120" s="11"/>
      <c r="BB120" s="11"/>
      <c r="BC120" s="11"/>
      <c r="BD120" s="11"/>
      <c r="BE120" s="11"/>
    </row>
    <row r="121" spans="1:57" x14ac:dyDescent="0.3">
      <c r="A121" s="86"/>
      <c r="B121" s="131"/>
      <c r="C121" s="131"/>
      <c r="D121" s="86"/>
      <c r="E121" s="86"/>
      <c r="F121" s="86"/>
      <c r="G121" s="86"/>
      <c r="H121" s="86"/>
      <c r="I121" s="86"/>
      <c r="J121" s="86"/>
      <c r="K121" s="86"/>
      <c r="L121" s="86"/>
      <c r="M121" s="86"/>
      <c r="N121" s="86"/>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c r="AU121" s="11"/>
      <c r="AV121" s="11"/>
      <c r="AW121" s="11"/>
      <c r="AX121" s="11"/>
      <c r="AY121" s="11"/>
      <c r="AZ121" s="11"/>
      <c r="BA121" s="11"/>
      <c r="BB121" s="11"/>
      <c r="BC121" s="11"/>
      <c r="BD121" s="11"/>
      <c r="BE121" s="11"/>
    </row>
    <row r="122" spans="1:57" x14ac:dyDescent="0.3">
      <c r="A122" s="86"/>
      <c r="B122" s="131"/>
      <c r="C122" s="131"/>
      <c r="D122" s="86"/>
      <c r="E122" s="86"/>
      <c r="F122" s="86"/>
      <c r="G122" s="86"/>
      <c r="H122" s="86"/>
      <c r="I122" s="86"/>
      <c r="J122" s="86"/>
      <c r="K122" s="86"/>
      <c r="L122" s="86"/>
      <c r="M122" s="86"/>
      <c r="N122" s="86"/>
    </row>
    <row r="123" spans="1:57" x14ac:dyDescent="0.3">
      <c r="A123" s="86"/>
      <c r="B123" s="131"/>
      <c r="C123" s="131"/>
      <c r="D123" s="86"/>
      <c r="E123" s="86"/>
      <c r="F123" s="86"/>
      <c r="G123" s="86"/>
      <c r="H123" s="86"/>
      <c r="I123" s="86"/>
      <c r="J123" s="86"/>
      <c r="K123" s="86"/>
      <c r="L123" s="86"/>
      <c r="M123" s="86"/>
      <c r="N123" s="86"/>
      <c r="O123" s="86"/>
      <c r="P123" s="86"/>
      <c r="Q123" s="86"/>
      <c r="R123" s="86"/>
      <c r="S123" s="86"/>
      <c r="T123" s="86"/>
      <c r="U123" s="86"/>
      <c r="V123" s="86"/>
      <c r="W123" s="86"/>
      <c r="X123" s="86"/>
      <c r="Y123" s="86"/>
      <c r="Z123" s="86"/>
      <c r="AA123" s="86"/>
      <c r="AB123" s="86"/>
      <c r="AC123" s="86"/>
      <c r="AD123" s="86"/>
      <c r="AE123" s="86"/>
      <c r="AF123" s="86"/>
      <c r="AG123" s="86"/>
      <c r="AH123" s="86"/>
      <c r="AI123" s="86"/>
      <c r="AJ123" s="86"/>
      <c r="AK123" s="86"/>
      <c r="AL123" s="86"/>
      <c r="AM123" s="86"/>
      <c r="AN123" s="86"/>
      <c r="AO123" s="86"/>
      <c r="AP123" s="86"/>
      <c r="AQ123" s="86"/>
      <c r="AR123" s="86"/>
      <c r="AS123" s="86"/>
      <c r="AT123" s="86"/>
      <c r="AU123" s="86"/>
      <c r="AV123" s="86"/>
      <c r="AW123" s="86"/>
      <c r="AX123" s="86"/>
      <c r="AY123" s="86"/>
      <c r="AZ123" s="86"/>
      <c r="BA123" s="86"/>
      <c r="BB123" s="86"/>
      <c r="BC123" s="86"/>
      <c r="BD123" s="86"/>
      <c r="BE123" s="86"/>
    </row>
    <row r="124" spans="1:57" s="85" customFormat="1" x14ac:dyDescent="0.3">
      <c r="A124" s="87"/>
      <c r="B124" s="87"/>
      <c r="C124" s="87"/>
      <c r="D124" s="87"/>
      <c r="E124" s="87"/>
      <c r="F124" s="87"/>
      <c r="G124" s="87"/>
      <c r="H124" s="87"/>
      <c r="I124" s="87"/>
      <c r="J124" s="87"/>
      <c r="K124" s="87"/>
      <c r="L124" s="87"/>
      <c r="M124" s="87"/>
      <c r="N124" s="87"/>
      <c r="O124" s="87"/>
      <c r="P124" s="87"/>
      <c r="Q124" s="87"/>
      <c r="R124" s="87"/>
      <c r="S124" s="87"/>
      <c r="T124" s="87"/>
      <c r="U124" s="87"/>
      <c r="V124" s="87"/>
      <c r="W124" s="87"/>
      <c r="X124" s="87"/>
      <c r="Y124" s="87"/>
      <c r="Z124" s="87"/>
      <c r="AA124" s="87"/>
      <c r="AB124" s="87"/>
      <c r="AC124" s="87"/>
      <c r="AD124" s="87"/>
      <c r="AE124" s="87"/>
      <c r="AF124" s="87"/>
      <c r="AG124" s="87"/>
      <c r="AH124" s="87"/>
      <c r="AI124" s="87"/>
      <c r="AJ124" s="87"/>
      <c r="AK124" s="87"/>
      <c r="AL124" s="87"/>
      <c r="AM124" s="87"/>
      <c r="AN124" s="87"/>
      <c r="AO124" s="87"/>
      <c r="AP124" s="87"/>
      <c r="AQ124" s="87"/>
      <c r="AR124" s="87"/>
      <c r="AS124" s="87"/>
      <c r="AT124" s="87"/>
      <c r="AU124" s="87"/>
      <c r="AV124" s="87"/>
      <c r="AW124" s="87"/>
      <c r="AX124" s="87"/>
      <c r="AY124" s="87"/>
      <c r="AZ124" s="87"/>
      <c r="BA124" s="87"/>
      <c r="BB124" s="87"/>
      <c r="BC124" s="87"/>
      <c r="BD124" s="87"/>
      <c r="BE124" s="87"/>
    </row>
    <row r="125" spans="1:57" s="84" customFormat="1" x14ac:dyDescent="0.3">
      <c r="A125" s="86"/>
      <c r="B125" s="86"/>
      <c r="C125" s="86"/>
      <c r="D125" s="86"/>
      <c r="E125" s="86"/>
      <c r="F125" s="86"/>
      <c r="G125" s="86"/>
      <c r="H125" s="86"/>
      <c r="I125" s="86"/>
      <c r="J125" s="86"/>
      <c r="K125" s="86"/>
      <c r="L125" s="86"/>
      <c r="M125" s="86"/>
      <c r="N125" s="86"/>
      <c r="O125" s="86"/>
      <c r="P125" s="86"/>
      <c r="Q125" s="86"/>
      <c r="R125" s="86"/>
      <c r="S125" s="86"/>
      <c r="T125" s="86"/>
      <c r="U125" s="86"/>
      <c r="V125" s="86"/>
      <c r="W125" s="86"/>
      <c r="X125" s="86"/>
      <c r="Y125" s="86"/>
      <c r="Z125" s="86"/>
      <c r="AA125" s="86"/>
      <c r="AB125" s="86"/>
      <c r="AC125" s="86"/>
      <c r="AD125" s="86"/>
      <c r="AE125" s="86"/>
      <c r="AF125" s="86"/>
      <c r="AG125" s="86"/>
      <c r="AH125" s="86"/>
      <c r="AI125" s="86"/>
      <c r="AJ125" s="86"/>
      <c r="AK125" s="86"/>
      <c r="AL125" s="86"/>
      <c r="AM125" s="86"/>
      <c r="AN125" s="86"/>
      <c r="AO125" s="86"/>
      <c r="AP125" s="86"/>
      <c r="AQ125" s="86"/>
      <c r="AR125" s="86"/>
      <c r="AS125" s="86"/>
      <c r="AT125" s="86"/>
      <c r="AU125" s="86"/>
      <c r="AV125" s="86"/>
      <c r="AW125" s="86"/>
      <c r="AX125" s="86"/>
      <c r="AY125" s="86"/>
      <c r="AZ125" s="86"/>
      <c r="BA125" s="86"/>
      <c r="BB125" s="86"/>
      <c r="BC125" s="86"/>
      <c r="BD125" s="86"/>
      <c r="BE125" s="86"/>
    </row>
    <row r="126" spans="1:57" x14ac:dyDescent="0.3">
      <c r="A126" s="86"/>
      <c r="B126" s="131"/>
      <c r="C126" s="131"/>
      <c r="D126" s="86"/>
      <c r="E126" s="86"/>
      <c r="F126" s="86"/>
      <c r="G126" s="86"/>
      <c r="H126" s="86"/>
      <c r="I126" s="86"/>
      <c r="J126" s="86"/>
      <c r="K126" s="86"/>
      <c r="L126" s="86"/>
      <c r="M126" s="86"/>
      <c r="N126" s="86"/>
      <c r="O126" s="86"/>
      <c r="P126" s="86"/>
      <c r="Q126" s="86"/>
      <c r="R126" s="86"/>
      <c r="S126" s="86"/>
      <c r="T126" s="86"/>
      <c r="U126" s="86"/>
      <c r="V126" s="86"/>
      <c r="W126" s="86"/>
      <c r="X126" s="86"/>
      <c r="Y126" s="86"/>
      <c r="Z126" s="86"/>
      <c r="AA126" s="86"/>
      <c r="AB126" s="86"/>
      <c r="AC126" s="86"/>
      <c r="AD126" s="86"/>
      <c r="AE126" s="86"/>
      <c r="AF126" s="86"/>
      <c r="AG126" s="86"/>
      <c r="AH126" s="86"/>
      <c r="AI126" s="86"/>
      <c r="AJ126" s="86"/>
      <c r="AK126" s="86"/>
      <c r="AL126" s="86"/>
      <c r="AM126" s="86"/>
      <c r="AN126" s="86"/>
      <c r="AO126" s="86"/>
      <c r="AP126" s="86"/>
      <c r="AQ126" s="86"/>
      <c r="AR126" s="86"/>
      <c r="AS126" s="86"/>
      <c r="AT126" s="86"/>
      <c r="AU126" s="86"/>
      <c r="AV126" s="86"/>
      <c r="AW126" s="86"/>
      <c r="AX126" s="86"/>
      <c r="AY126" s="86"/>
      <c r="AZ126" s="86"/>
      <c r="BA126" s="86"/>
      <c r="BB126" s="86"/>
      <c r="BC126" s="86"/>
      <c r="BD126" s="86"/>
      <c r="BE126" s="86"/>
    </row>
    <row r="127" spans="1:57" x14ac:dyDescent="0.3">
      <c r="A127" s="86"/>
      <c r="B127" s="131"/>
      <c r="C127" s="131"/>
      <c r="D127" s="86"/>
      <c r="E127" s="86"/>
      <c r="F127" s="86"/>
      <c r="G127" s="86"/>
      <c r="H127" s="86"/>
      <c r="I127" s="86"/>
      <c r="J127" s="86"/>
      <c r="K127" s="86"/>
      <c r="L127" s="86"/>
      <c r="M127" s="86"/>
      <c r="N127" s="86"/>
      <c r="O127" s="86"/>
      <c r="P127" s="86"/>
      <c r="Q127" s="86"/>
      <c r="R127" s="86"/>
      <c r="S127" s="86"/>
      <c r="T127" s="86"/>
      <c r="U127" s="86"/>
      <c r="V127" s="86"/>
      <c r="W127" s="86"/>
      <c r="X127" s="86"/>
      <c r="Y127" s="86"/>
      <c r="Z127" s="86"/>
      <c r="AA127" s="86"/>
      <c r="AB127" s="86"/>
      <c r="AC127" s="86"/>
      <c r="AD127" s="86"/>
      <c r="AE127" s="86"/>
      <c r="AF127" s="86"/>
      <c r="AG127" s="86"/>
      <c r="AH127" s="86"/>
      <c r="AI127" s="86"/>
      <c r="AJ127" s="86"/>
      <c r="AK127" s="86"/>
      <c r="AL127" s="86"/>
      <c r="AM127" s="86"/>
      <c r="AN127" s="86"/>
      <c r="AO127" s="86"/>
      <c r="AP127" s="86"/>
      <c r="AQ127" s="86"/>
      <c r="AR127" s="86"/>
      <c r="AS127" s="86"/>
      <c r="AT127" s="86"/>
      <c r="AU127" s="86"/>
      <c r="AV127" s="86"/>
      <c r="AW127" s="86"/>
      <c r="AX127" s="86"/>
      <c r="AY127" s="86"/>
      <c r="AZ127" s="86"/>
      <c r="BA127" s="86"/>
      <c r="BB127" s="86"/>
      <c r="BC127" s="86"/>
      <c r="BD127" s="86"/>
      <c r="BE127" s="86"/>
    </row>
    <row r="128" spans="1:57" s="83" customFormat="1" x14ac:dyDescent="0.3">
      <c r="A128" s="86"/>
      <c r="B128" s="86"/>
      <c r="C128" s="86"/>
      <c r="D128" s="86"/>
      <c r="E128" s="86"/>
      <c r="F128" s="86"/>
      <c r="G128" s="86"/>
      <c r="H128" s="86"/>
      <c r="I128" s="86"/>
      <c r="J128" s="86"/>
      <c r="K128" s="86"/>
      <c r="L128" s="86"/>
      <c r="M128" s="86"/>
      <c r="N128" s="86"/>
      <c r="O128" s="86"/>
      <c r="P128" s="86"/>
      <c r="Q128" s="86"/>
      <c r="R128" s="86"/>
      <c r="S128" s="86"/>
      <c r="T128" s="86"/>
      <c r="U128" s="86"/>
      <c r="V128" s="86"/>
      <c r="W128" s="86"/>
      <c r="X128" s="86"/>
      <c r="Y128" s="86"/>
      <c r="Z128" s="86"/>
      <c r="AA128" s="86"/>
      <c r="AB128" s="86"/>
      <c r="AC128" s="86"/>
      <c r="AD128" s="86"/>
      <c r="AE128" s="86"/>
      <c r="AF128" s="86"/>
      <c r="AG128" s="86"/>
      <c r="AH128" s="86"/>
      <c r="AI128" s="86"/>
      <c r="AJ128" s="86"/>
      <c r="AK128" s="86"/>
      <c r="AL128" s="86"/>
      <c r="AM128" s="86"/>
      <c r="AN128" s="86"/>
      <c r="AO128" s="86"/>
      <c r="AP128" s="86"/>
      <c r="AQ128" s="86"/>
      <c r="AR128" s="86"/>
      <c r="AS128" s="86"/>
      <c r="AT128" s="86"/>
      <c r="AU128" s="86"/>
      <c r="AV128" s="86"/>
      <c r="AW128" s="86"/>
      <c r="AX128" s="86"/>
      <c r="AY128" s="86"/>
      <c r="AZ128" s="86"/>
      <c r="BA128" s="86"/>
      <c r="BB128" s="86"/>
      <c r="BC128" s="86"/>
      <c r="BD128" s="86"/>
      <c r="BE128" s="86"/>
    </row>
    <row r="129" spans="1:57" x14ac:dyDescent="0.3">
      <c r="A129" s="86"/>
      <c r="B129" s="131"/>
      <c r="C129" s="131"/>
      <c r="D129" s="86"/>
      <c r="E129" s="86"/>
      <c r="F129" s="86"/>
      <c r="G129" s="86"/>
      <c r="H129" s="86"/>
      <c r="I129" s="86"/>
      <c r="J129" s="86"/>
      <c r="K129" s="86"/>
      <c r="L129" s="86"/>
      <c r="M129" s="86"/>
      <c r="N129" s="86"/>
      <c r="O129" s="86"/>
      <c r="P129" s="86"/>
      <c r="Q129" s="86"/>
      <c r="R129" s="86"/>
      <c r="S129" s="86"/>
      <c r="T129" s="86"/>
      <c r="U129" s="86"/>
      <c r="V129" s="86"/>
      <c r="W129" s="86"/>
      <c r="X129" s="86"/>
      <c r="Y129" s="86"/>
      <c r="Z129" s="86"/>
      <c r="AA129" s="86"/>
      <c r="AB129" s="86"/>
      <c r="AC129" s="86"/>
      <c r="AD129" s="86"/>
      <c r="AE129" s="86"/>
      <c r="AF129" s="86"/>
      <c r="AG129" s="86"/>
      <c r="AH129" s="86"/>
      <c r="AI129" s="86"/>
      <c r="AJ129" s="86"/>
      <c r="AK129" s="86"/>
      <c r="AL129" s="86"/>
      <c r="AM129" s="86"/>
      <c r="AN129" s="86"/>
      <c r="AO129" s="86"/>
      <c r="AP129" s="86"/>
      <c r="AQ129" s="86"/>
      <c r="AR129" s="86"/>
      <c r="AS129" s="86"/>
      <c r="AT129" s="86"/>
      <c r="AU129" s="86"/>
      <c r="AV129" s="86"/>
      <c r="AW129" s="86"/>
      <c r="AX129" s="86"/>
      <c r="AY129" s="86"/>
      <c r="AZ129" s="86"/>
      <c r="BA129" s="86"/>
      <c r="BB129" s="86"/>
      <c r="BC129" s="86"/>
      <c r="BD129" s="86"/>
      <c r="BE129" s="86"/>
    </row>
    <row r="130" spans="1:57" x14ac:dyDescent="0.3">
      <c r="A130" s="86"/>
      <c r="B130" s="131"/>
      <c r="C130" s="131"/>
      <c r="D130" s="86"/>
      <c r="E130" s="86"/>
      <c r="F130" s="86"/>
      <c r="G130" s="86"/>
      <c r="H130" s="86"/>
      <c r="I130" s="86"/>
      <c r="J130" s="86"/>
      <c r="K130" s="86"/>
      <c r="L130" s="86"/>
      <c r="M130" s="86"/>
      <c r="N130" s="86"/>
      <c r="O130" s="86"/>
      <c r="P130" s="86"/>
      <c r="Q130" s="86"/>
      <c r="R130" s="86"/>
      <c r="S130" s="86"/>
      <c r="T130" s="86"/>
      <c r="U130" s="86"/>
      <c r="V130" s="86"/>
      <c r="W130" s="86"/>
      <c r="X130" s="86"/>
      <c r="Y130" s="86"/>
      <c r="Z130" s="86"/>
      <c r="AA130" s="86"/>
      <c r="AB130" s="86"/>
      <c r="AC130" s="86"/>
      <c r="AD130" s="86"/>
      <c r="AE130" s="86"/>
      <c r="AF130" s="86"/>
      <c r="AG130" s="86"/>
      <c r="AH130" s="86"/>
      <c r="AI130" s="86"/>
      <c r="AJ130" s="86"/>
      <c r="AK130" s="86"/>
      <c r="AL130" s="86"/>
      <c r="AM130" s="86"/>
      <c r="AN130" s="86"/>
      <c r="AO130" s="86"/>
      <c r="AP130" s="86"/>
      <c r="AQ130" s="86"/>
      <c r="AR130" s="86"/>
      <c r="AS130" s="86"/>
      <c r="AT130" s="86"/>
      <c r="AU130" s="86"/>
      <c r="AV130" s="86"/>
      <c r="AW130" s="86"/>
      <c r="AX130" s="86"/>
      <c r="AY130" s="86"/>
      <c r="AZ130" s="86"/>
      <c r="BA130" s="86"/>
      <c r="BB130" s="86"/>
      <c r="BC130" s="86"/>
      <c r="BD130" s="86"/>
      <c r="BE130" s="86"/>
    </row>
    <row r="131" spans="1:57" s="83" customFormat="1" x14ac:dyDescent="0.3">
      <c r="A131" s="86"/>
      <c r="B131" s="86"/>
      <c r="C131" s="86"/>
      <c r="D131" s="86"/>
      <c r="E131" s="86"/>
      <c r="F131" s="86"/>
      <c r="G131" s="86"/>
      <c r="H131" s="86"/>
      <c r="I131" s="86"/>
      <c r="J131" s="86"/>
      <c r="K131" s="86"/>
      <c r="L131" s="86"/>
      <c r="M131" s="86"/>
      <c r="N131" s="86"/>
      <c r="O131" s="86"/>
      <c r="P131" s="86"/>
      <c r="Q131" s="86"/>
      <c r="R131" s="86"/>
      <c r="S131" s="86"/>
      <c r="T131" s="86"/>
      <c r="U131" s="86"/>
      <c r="V131" s="86"/>
      <c r="W131" s="86"/>
      <c r="X131" s="86"/>
      <c r="Y131" s="86"/>
      <c r="Z131" s="86"/>
      <c r="AA131" s="86"/>
      <c r="AB131" s="86"/>
      <c r="AC131" s="86"/>
      <c r="AD131" s="86"/>
      <c r="AE131" s="86"/>
      <c r="AF131" s="86"/>
      <c r="AG131" s="86"/>
      <c r="AH131" s="86"/>
      <c r="AI131" s="86"/>
      <c r="AJ131" s="86"/>
      <c r="AK131" s="86"/>
      <c r="AL131" s="86"/>
      <c r="AM131" s="86"/>
      <c r="AN131" s="86"/>
      <c r="AO131" s="86"/>
      <c r="AP131" s="86"/>
      <c r="AQ131" s="86"/>
      <c r="AR131" s="86"/>
      <c r="AS131" s="86"/>
      <c r="AT131" s="86"/>
      <c r="AU131" s="86"/>
      <c r="AV131" s="86"/>
      <c r="AW131" s="86"/>
      <c r="AX131" s="86"/>
      <c r="AY131" s="86"/>
      <c r="AZ131" s="86"/>
      <c r="BA131" s="86"/>
      <c r="BB131" s="86"/>
      <c r="BC131" s="86"/>
      <c r="BD131" s="86"/>
      <c r="BE131" s="86"/>
    </row>
    <row r="132" spans="1:57" x14ac:dyDescent="0.3">
      <c r="A132" s="86"/>
      <c r="B132" s="131"/>
      <c r="C132" s="131"/>
      <c r="D132" s="86"/>
      <c r="E132" s="86"/>
      <c r="F132" s="86"/>
      <c r="G132" s="86"/>
      <c r="H132" s="86"/>
      <c r="I132" s="86"/>
      <c r="J132" s="86"/>
      <c r="K132" s="86"/>
      <c r="L132" s="86"/>
      <c r="M132" s="86"/>
      <c r="N132" s="86"/>
      <c r="O132" s="86"/>
      <c r="P132" s="86"/>
      <c r="Q132" s="86"/>
      <c r="R132" s="86"/>
      <c r="S132" s="86"/>
      <c r="T132" s="86"/>
      <c r="U132" s="86"/>
      <c r="V132" s="86"/>
      <c r="W132" s="86"/>
      <c r="X132" s="86"/>
      <c r="Y132" s="86"/>
      <c r="Z132" s="86"/>
      <c r="AA132" s="86"/>
      <c r="AB132" s="86"/>
      <c r="AC132" s="86"/>
      <c r="AD132" s="86"/>
      <c r="AE132" s="86"/>
      <c r="AF132" s="86"/>
      <c r="AG132" s="86"/>
      <c r="AH132" s="86"/>
      <c r="AI132" s="86"/>
      <c r="AJ132" s="86"/>
      <c r="AK132" s="86"/>
      <c r="AL132" s="86"/>
      <c r="AM132" s="86"/>
      <c r="AN132" s="86"/>
      <c r="AO132" s="86"/>
      <c r="AP132" s="86"/>
      <c r="AQ132" s="86"/>
      <c r="AR132" s="86"/>
      <c r="AS132" s="86"/>
      <c r="AT132" s="86"/>
      <c r="AU132" s="86"/>
      <c r="AV132" s="86"/>
      <c r="AW132" s="86"/>
      <c r="AX132" s="86"/>
      <c r="AY132" s="86"/>
      <c r="AZ132" s="86"/>
      <c r="BA132" s="86"/>
      <c r="BB132" s="86"/>
      <c r="BC132" s="86"/>
      <c r="BD132" s="86"/>
      <c r="BE132" s="86"/>
    </row>
    <row r="133" spans="1:57" x14ac:dyDescent="0.3">
      <c r="A133" s="86"/>
      <c r="B133" s="131"/>
      <c r="C133" s="131"/>
      <c r="D133" s="86"/>
      <c r="E133" s="86"/>
      <c r="F133" s="86"/>
      <c r="G133" s="86"/>
      <c r="H133" s="86"/>
      <c r="I133" s="86"/>
      <c r="J133" s="86"/>
      <c r="K133" s="86"/>
      <c r="L133" s="86"/>
      <c r="M133" s="86"/>
      <c r="N133" s="86"/>
      <c r="O133" s="86"/>
      <c r="P133" s="86"/>
      <c r="Q133" s="86"/>
      <c r="R133" s="86"/>
      <c r="S133" s="86"/>
      <c r="T133" s="86"/>
      <c r="U133" s="86"/>
      <c r="V133" s="86"/>
      <c r="W133" s="86"/>
      <c r="X133" s="86"/>
      <c r="Y133" s="86"/>
      <c r="Z133" s="86"/>
      <c r="AA133" s="86"/>
      <c r="AB133" s="86"/>
      <c r="AC133" s="86"/>
      <c r="AD133" s="86"/>
      <c r="AE133" s="86"/>
      <c r="AF133" s="86"/>
      <c r="AG133" s="86"/>
      <c r="AH133" s="86"/>
      <c r="AI133" s="86"/>
      <c r="AJ133" s="86"/>
      <c r="AK133" s="86"/>
      <c r="AL133" s="86"/>
      <c r="AM133" s="86"/>
      <c r="AN133" s="86"/>
      <c r="AO133" s="86"/>
      <c r="AP133" s="86"/>
      <c r="AQ133" s="86"/>
      <c r="AR133" s="86"/>
      <c r="AS133" s="86"/>
      <c r="AT133" s="86"/>
      <c r="AU133" s="86"/>
      <c r="AV133" s="86"/>
      <c r="AW133" s="86"/>
      <c r="AX133" s="86"/>
      <c r="AY133" s="86"/>
      <c r="AZ133" s="86"/>
      <c r="BA133" s="86"/>
      <c r="BB133" s="86"/>
      <c r="BC133" s="86"/>
      <c r="BD133" s="86"/>
      <c r="BE133" s="86"/>
    </row>
    <row r="134" spans="1:57" s="83" customFormat="1" x14ac:dyDescent="0.3">
      <c r="A134" s="86"/>
      <c r="B134" s="86"/>
      <c r="C134" s="86"/>
      <c r="D134" s="86"/>
      <c r="E134" s="86"/>
      <c r="F134" s="86"/>
      <c r="G134" s="86"/>
      <c r="H134" s="86"/>
      <c r="I134" s="86"/>
      <c r="J134" s="86"/>
      <c r="K134" s="86"/>
      <c r="L134" s="86"/>
      <c r="M134" s="86"/>
      <c r="N134" s="86"/>
      <c r="O134" s="86"/>
      <c r="P134" s="86"/>
      <c r="Q134" s="86"/>
      <c r="R134" s="86"/>
      <c r="S134" s="86"/>
      <c r="T134" s="86"/>
      <c r="U134" s="86"/>
      <c r="V134" s="86"/>
      <c r="W134" s="86"/>
      <c r="X134" s="86"/>
      <c r="Y134" s="86"/>
      <c r="Z134" s="86"/>
      <c r="AA134" s="86"/>
      <c r="AB134" s="86"/>
      <c r="AC134" s="86"/>
      <c r="AD134" s="86"/>
      <c r="AE134" s="86"/>
      <c r="AF134" s="86"/>
      <c r="AG134" s="86"/>
      <c r="AH134" s="86"/>
      <c r="AI134" s="86"/>
      <c r="AJ134" s="86"/>
      <c r="AK134" s="86"/>
      <c r="AL134" s="86"/>
      <c r="AM134" s="86"/>
      <c r="AN134" s="86"/>
      <c r="AO134" s="86"/>
      <c r="AP134" s="86"/>
      <c r="AQ134" s="86"/>
      <c r="AR134" s="86"/>
      <c r="AS134" s="86"/>
      <c r="AT134" s="86"/>
      <c r="AU134" s="86"/>
      <c r="AV134" s="86"/>
      <c r="AW134" s="86"/>
      <c r="AX134" s="86"/>
      <c r="AY134" s="86"/>
      <c r="AZ134" s="86"/>
      <c r="BA134" s="86"/>
      <c r="BB134" s="86"/>
      <c r="BC134" s="86"/>
      <c r="BD134" s="86"/>
      <c r="BE134" s="86"/>
    </row>
    <row r="135" spans="1:57" x14ac:dyDescent="0.3">
      <c r="A135" s="86"/>
      <c r="B135" s="131"/>
      <c r="C135" s="131"/>
      <c r="D135" s="86"/>
      <c r="E135" s="86"/>
      <c r="F135" s="86"/>
      <c r="G135" s="86"/>
      <c r="H135" s="86"/>
      <c r="I135" s="86"/>
      <c r="J135" s="86"/>
      <c r="K135" s="86"/>
      <c r="L135" s="86"/>
      <c r="M135" s="86"/>
      <c r="N135" s="86"/>
      <c r="O135" s="86"/>
      <c r="P135" s="86"/>
      <c r="Q135" s="86"/>
      <c r="R135" s="86"/>
      <c r="S135" s="86"/>
      <c r="T135" s="86"/>
      <c r="U135" s="86"/>
      <c r="V135" s="86"/>
      <c r="W135" s="86"/>
      <c r="X135" s="86"/>
      <c r="Y135" s="86"/>
      <c r="Z135" s="86"/>
      <c r="AA135" s="86"/>
      <c r="AB135" s="86"/>
      <c r="AC135" s="86"/>
      <c r="AD135" s="86"/>
      <c r="AE135" s="86"/>
      <c r="AF135" s="86"/>
      <c r="AG135" s="86"/>
      <c r="AH135" s="86"/>
      <c r="AI135" s="86"/>
      <c r="AJ135" s="86"/>
      <c r="AK135" s="86"/>
      <c r="AL135" s="86"/>
      <c r="AM135" s="86"/>
      <c r="AN135" s="86"/>
      <c r="AO135" s="86"/>
      <c r="AP135" s="86"/>
      <c r="AQ135" s="86"/>
      <c r="AR135" s="86"/>
      <c r="AS135" s="86"/>
      <c r="AT135" s="86"/>
      <c r="AU135" s="86"/>
      <c r="AV135" s="86"/>
      <c r="AW135" s="86"/>
      <c r="AX135" s="86"/>
      <c r="AY135" s="86"/>
      <c r="AZ135" s="86"/>
      <c r="BA135" s="86"/>
      <c r="BB135" s="86"/>
      <c r="BC135" s="86"/>
      <c r="BD135" s="86"/>
      <c r="BE135" s="86"/>
    </row>
    <row r="136" spans="1:57" x14ac:dyDescent="0.3">
      <c r="A136" s="86"/>
      <c r="B136" s="131"/>
      <c r="C136" s="131"/>
      <c r="D136" s="86"/>
      <c r="E136" s="86"/>
      <c r="F136" s="86"/>
      <c r="G136" s="86"/>
      <c r="H136" s="86"/>
      <c r="I136" s="86"/>
      <c r="J136" s="86"/>
      <c r="K136" s="86"/>
      <c r="L136" s="86"/>
      <c r="M136" s="86"/>
      <c r="N136" s="86"/>
    </row>
    <row r="153" spans="2:3" x14ac:dyDescent="0.3">
      <c r="B153" s="105"/>
      <c r="C153" s="105"/>
    </row>
    <row r="154" spans="2:3" x14ac:dyDescent="0.3">
      <c r="B154" s="105"/>
      <c r="C154" s="105"/>
    </row>
  </sheetData>
  <mergeCells count="1">
    <mergeCell ref="B1:H1"/>
  </mergeCells>
  <pageMargins left="0.7" right="0.7" top="0.75" bottom="0.75" header="0.3" footer="0.3"/>
  <pageSetup paperSize="9" orientation="portrait" horizontalDpi="0" verticalDpi="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4"/>
  <dimension ref="A1:M33"/>
  <sheetViews>
    <sheetView workbookViewId="0">
      <selection activeCell="I6" sqref="I6"/>
    </sheetView>
  </sheetViews>
  <sheetFormatPr baseColWidth="10" defaultRowHeight="15.75" x14ac:dyDescent="0.25"/>
  <cols>
    <col min="1" max="1" width="1.875" customWidth="1"/>
    <col min="2" max="2" width="17.5" customWidth="1"/>
    <col min="9" max="9" width="12.625" bestFit="1" customWidth="1"/>
    <col min="10" max="11" width="5" customWidth="1"/>
    <col min="13" max="13" width="2" customWidth="1"/>
  </cols>
  <sheetData>
    <row r="1" spans="1:13" ht="26.1" customHeight="1" x14ac:dyDescent="0.25">
      <c r="A1" s="358" t="str">
        <f>Data!O5</f>
        <v>Classic FR</v>
      </c>
      <c r="B1" s="359"/>
      <c r="C1" s="359"/>
      <c r="D1" s="359"/>
      <c r="E1" s="359"/>
      <c r="F1" s="359"/>
      <c r="G1" s="362">
        <f>Data!S5</f>
        <v>250</v>
      </c>
      <c r="H1" s="347" t="s">
        <v>99</v>
      </c>
      <c r="I1" s="362">
        <f>Data!Q5</f>
        <v>6</v>
      </c>
      <c r="J1" s="347" t="s">
        <v>110</v>
      </c>
      <c r="K1" s="347"/>
      <c r="L1" s="347"/>
      <c r="M1" s="254"/>
    </row>
    <row r="2" spans="1:13" ht="26.1" customHeight="1" x14ac:dyDescent="0.25">
      <c r="A2" s="360"/>
      <c r="B2" s="361"/>
      <c r="C2" s="361"/>
      <c r="D2" s="361"/>
      <c r="E2" s="361"/>
      <c r="F2" s="361"/>
      <c r="G2" s="353"/>
      <c r="H2" s="348"/>
      <c r="I2" s="353"/>
      <c r="J2" s="348"/>
      <c r="K2" s="348"/>
      <c r="L2" s="348"/>
      <c r="M2" s="255"/>
    </row>
    <row r="3" spans="1:13" x14ac:dyDescent="0.25">
      <c r="A3" s="256"/>
      <c r="B3" s="342" t="s">
        <v>111</v>
      </c>
      <c r="C3" s="342"/>
      <c r="D3" s="343"/>
      <c r="E3" s="341" t="s">
        <v>112</v>
      </c>
      <c r="F3" s="342"/>
      <c r="G3" s="343"/>
      <c r="H3" s="342" t="s">
        <v>113</v>
      </c>
      <c r="I3" s="342"/>
      <c r="J3" s="342"/>
      <c r="K3" s="274"/>
      <c r="L3" s="274"/>
      <c r="M3" s="255"/>
    </row>
    <row r="4" spans="1:13" x14ac:dyDescent="0.25">
      <c r="A4" s="256"/>
      <c r="B4" s="253"/>
      <c r="C4" s="253"/>
      <c r="D4" s="269"/>
      <c r="E4" s="268"/>
      <c r="F4" s="253"/>
      <c r="G4" s="269"/>
      <c r="H4" s="253"/>
      <c r="I4" s="253"/>
      <c r="J4" s="253"/>
      <c r="K4" s="253"/>
      <c r="L4" s="253"/>
      <c r="M4" s="255"/>
    </row>
    <row r="5" spans="1:13" x14ac:dyDescent="0.25">
      <c r="A5" s="256"/>
      <c r="B5" s="253" t="s">
        <v>153</v>
      </c>
      <c r="C5" s="271">
        <f>Data!R7</f>
        <v>148.75</v>
      </c>
      <c r="D5" s="269" t="s">
        <v>99</v>
      </c>
      <c r="E5" s="272" t="str">
        <f>Data!Q10</f>
        <v>Classic FR</v>
      </c>
      <c r="F5" s="271">
        <f>Data!R10</f>
        <v>37.5</v>
      </c>
      <c r="G5" s="269" t="s">
        <v>99</v>
      </c>
      <c r="H5" s="253"/>
      <c r="I5" s="271"/>
      <c r="J5" s="253" t="s">
        <v>99</v>
      </c>
      <c r="K5" s="253"/>
      <c r="L5" s="253" t="s">
        <v>159</v>
      </c>
      <c r="M5" s="255"/>
    </row>
    <row r="6" spans="1:13" x14ac:dyDescent="0.25">
      <c r="A6" s="256"/>
      <c r="B6" s="253" t="s">
        <v>126</v>
      </c>
      <c r="C6" s="271">
        <f>Data!R8</f>
        <v>63.75</v>
      </c>
      <c r="D6" s="269" t="s">
        <v>99</v>
      </c>
      <c r="E6" s="272"/>
      <c r="F6" s="271"/>
      <c r="G6" s="269" t="s">
        <v>99</v>
      </c>
      <c r="H6" s="253"/>
      <c r="I6" s="271"/>
      <c r="J6" s="253" t="s">
        <v>99</v>
      </c>
      <c r="K6" s="253"/>
      <c r="L6" s="253" t="s">
        <v>159</v>
      </c>
      <c r="M6" s="255"/>
    </row>
    <row r="7" spans="1:13" x14ac:dyDescent="0.25">
      <c r="A7" s="256"/>
      <c r="B7" s="253"/>
      <c r="C7" s="271"/>
      <c r="D7" s="269"/>
      <c r="E7" s="272"/>
      <c r="F7" s="271"/>
      <c r="G7" s="269" t="s">
        <v>99</v>
      </c>
      <c r="H7" s="253"/>
      <c r="I7" s="271"/>
      <c r="J7" s="253" t="s">
        <v>99</v>
      </c>
      <c r="K7" s="253"/>
      <c r="L7" s="253" t="s">
        <v>159</v>
      </c>
      <c r="M7" s="255"/>
    </row>
    <row r="8" spans="1:13" x14ac:dyDescent="0.25">
      <c r="A8" s="256"/>
      <c r="B8" s="253" t="s">
        <v>149</v>
      </c>
      <c r="C8" s="271">
        <f>C5+C6</f>
        <v>212.5</v>
      </c>
      <c r="D8" s="269" t="s">
        <v>99</v>
      </c>
      <c r="E8" s="272"/>
      <c r="F8" s="271">
        <f>F5+F6+F7</f>
        <v>37.5</v>
      </c>
      <c r="G8" s="269" t="s">
        <v>99</v>
      </c>
      <c r="H8" s="253"/>
      <c r="I8" s="271"/>
      <c r="J8" s="253" t="s">
        <v>99</v>
      </c>
      <c r="K8" s="253"/>
      <c r="L8" s="253"/>
      <c r="M8" s="255"/>
    </row>
    <row r="9" spans="1:13" ht="16.5" thickBot="1" x14ac:dyDescent="0.3">
      <c r="A9" s="256"/>
      <c r="B9" s="270"/>
      <c r="C9" s="270"/>
      <c r="D9" s="270"/>
      <c r="E9" s="270"/>
      <c r="F9" s="270"/>
      <c r="G9" s="270"/>
      <c r="H9" s="270"/>
      <c r="I9" s="270"/>
      <c r="J9" s="270"/>
      <c r="K9" s="270"/>
      <c r="L9" s="270"/>
      <c r="M9" s="255"/>
    </row>
    <row r="10" spans="1:13" ht="16.5" thickTop="1" x14ac:dyDescent="0.25">
      <c r="A10" s="256"/>
      <c r="B10" s="253"/>
      <c r="C10" s="253"/>
      <c r="D10" s="253"/>
      <c r="E10" s="253"/>
      <c r="F10" s="253"/>
      <c r="G10" s="253"/>
      <c r="H10" s="253"/>
      <c r="I10" s="253"/>
      <c r="J10" s="253"/>
      <c r="K10" s="253"/>
      <c r="L10" s="253"/>
      <c r="M10" s="255"/>
    </row>
    <row r="11" spans="1:13" x14ac:dyDescent="0.25">
      <c r="A11" s="256"/>
      <c r="B11" s="368" t="s">
        <v>79</v>
      </c>
      <c r="C11" s="368"/>
      <c r="D11" s="284">
        <v>15</v>
      </c>
      <c r="E11" s="284" t="s">
        <v>158</v>
      </c>
      <c r="F11" s="262"/>
      <c r="G11" s="262"/>
      <c r="H11" s="262"/>
      <c r="I11" s="262"/>
      <c r="J11" s="262"/>
      <c r="K11" s="262"/>
      <c r="L11" s="262"/>
      <c r="M11" s="255"/>
    </row>
    <row r="12" spans="1:13" x14ac:dyDescent="0.25">
      <c r="A12" s="256"/>
      <c r="B12" s="368" t="s">
        <v>150</v>
      </c>
      <c r="C12" s="368"/>
      <c r="D12" s="355">
        <f ca="1">TODAY()</f>
        <v>42778</v>
      </c>
      <c r="E12" s="355"/>
      <c r="F12" s="261"/>
      <c r="G12" s="357" t="s">
        <v>152</v>
      </c>
      <c r="H12" s="357"/>
      <c r="I12" s="283">
        <f>Prix!B99</f>
        <v>1.1950699300699301</v>
      </c>
      <c r="J12" s="261"/>
      <c r="K12" s="261"/>
      <c r="L12" s="261"/>
      <c r="M12" s="255"/>
    </row>
    <row r="13" spans="1:13" x14ac:dyDescent="0.25">
      <c r="A13" s="256"/>
      <c r="B13" s="368" t="s">
        <v>151</v>
      </c>
      <c r="C13" s="368"/>
      <c r="D13" s="356">
        <f ca="1">TODAY()+D11</f>
        <v>42793</v>
      </c>
      <c r="E13" s="356"/>
      <c r="F13" s="261"/>
      <c r="G13" s="261"/>
      <c r="H13" s="261"/>
      <c r="I13" s="261"/>
      <c r="J13" s="261"/>
      <c r="K13" s="261"/>
      <c r="L13" s="261"/>
      <c r="M13" s="255"/>
    </row>
    <row r="14" spans="1:13" ht="16.5" thickBot="1" x14ac:dyDescent="0.3">
      <c r="A14" s="257"/>
      <c r="B14" s="367"/>
      <c r="C14" s="367"/>
      <c r="D14" s="258"/>
      <c r="E14" s="258"/>
      <c r="F14" s="258"/>
      <c r="G14" s="258"/>
      <c r="H14" s="258"/>
      <c r="I14" s="258"/>
      <c r="J14" s="258"/>
      <c r="K14" s="258"/>
      <c r="L14" s="258"/>
      <c r="M14" s="259"/>
    </row>
    <row r="18" spans="1:13" ht="15.95" customHeight="1" x14ac:dyDescent="0.25">
      <c r="A18" s="293"/>
      <c r="B18" s="293"/>
      <c r="C18" s="293"/>
      <c r="D18" s="293"/>
      <c r="E18" s="293"/>
      <c r="F18" s="293"/>
      <c r="G18" s="294"/>
      <c r="H18" s="293"/>
      <c r="I18" s="293"/>
      <c r="J18" s="293"/>
      <c r="K18" s="293"/>
      <c r="L18" s="293"/>
      <c r="M18" s="286"/>
    </row>
    <row r="19" spans="1:13" ht="15.95" customHeight="1" x14ac:dyDescent="0.25">
      <c r="A19" s="293"/>
      <c r="B19" s="293"/>
      <c r="C19" s="293"/>
      <c r="D19" s="293"/>
      <c r="E19" s="293"/>
      <c r="F19" s="293"/>
      <c r="G19" s="293"/>
      <c r="H19" s="293"/>
      <c r="I19" s="293"/>
      <c r="J19" s="293"/>
      <c r="K19" s="293"/>
      <c r="L19" s="293"/>
      <c r="M19" s="286"/>
    </row>
    <row r="20" spans="1:13" x14ac:dyDescent="0.25">
      <c r="A20" s="286"/>
      <c r="B20" s="288"/>
      <c r="C20" s="288"/>
      <c r="D20" s="288"/>
      <c r="E20" s="288"/>
      <c r="F20" s="288"/>
      <c r="G20" s="288"/>
      <c r="H20" s="288"/>
      <c r="I20" s="288"/>
      <c r="J20" s="288"/>
      <c r="K20" s="285"/>
      <c r="L20" s="285"/>
      <c r="M20" s="286"/>
    </row>
    <row r="21" spans="1:13" x14ac:dyDescent="0.25">
      <c r="A21" s="286"/>
      <c r="B21" s="286"/>
      <c r="C21" s="286"/>
      <c r="D21" s="286"/>
      <c r="E21" s="286"/>
      <c r="F21" s="286"/>
      <c r="G21" s="286"/>
      <c r="H21" s="286"/>
      <c r="I21" s="286"/>
      <c r="J21" s="286"/>
      <c r="K21" s="286"/>
      <c r="L21" s="286"/>
      <c r="M21" s="286"/>
    </row>
    <row r="22" spans="1:13" x14ac:dyDescent="0.25">
      <c r="A22" s="286"/>
      <c r="B22" s="286"/>
      <c r="C22" s="287"/>
      <c r="D22" s="286"/>
      <c r="E22" s="292"/>
      <c r="F22" s="287"/>
      <c r="G22" s="286"/>
      <c r="H22" s="286"/>
      <c r="I22" s="287"/>
      <c r="J22" s="286"/>
      <c r="K22" s="286"/>
      <c r="L22" s="286"/>
      <c r="M22" s="286"/>
    </row>
    <row r="23" spans="1:13" x14ac:dyDescent="0.25">
      <c r="A23" s="286"/>
      <c r="B23" s="286"/>
      <c r="C23" s="287"/>
      <c r="D23" s="286"/>
      <c r="E23" s="292"/>
      <c r="F23" s="287"/>
      <c r="G23" s="286"/>
      <c r="H23" s="286"/>
      <c r="I23" s="287"/>
      <c r="J23" s="286"/>
      <c r="K23" s="286"/>
      <c r="L23" s="286"/>
      <c r="M23" s="286"/>
    </row>
    <row r="24" spans="1:13" x14ac:dyDescent="0.25">
      <c r="A24" s="286"/>
      <c r="B24" s="286"/>
      <c r="C24" s="287"/>
      <c r="D24" s="286"/>
      <c r="E24" s="292"/>
      <c r="F24" s="287"/>
      <c r="G24" s="286"/>
      <c r="H24" s="286"/>
      <c r="I24" s="287"/>
      <c r="J24" s="286"/>
      <c r="K24" s="286"/>
      <c r="L24" s="286"/>
      <c r="M24" s="286"/>
    </row>
    <row r="25" spans="1:13" x14ac:dyDescent="0.25">
      <c r="A25" s="286"/>
      <c r="B25" s="286"/>
      <c r="C25" s="287"/>
      <c r="D25" s="286"/>
      <c r="E25" s="292"/>
      <c r="F25" s="287"/>
      <c r="G25" s="286"/>
      <c r="H25" s="286"/>
      <c r="I25" s="287"/>
      <c r="J25" s="286"/>
      <c r="K25" s="286"/>
      <c r="L25" s="286"/>
      <c r="M25" s="286"/>
    </row>
    <row r="26" spans="1:13" x14ac:dyDescent="0.25">
      <c r="A26" s="286"/>
      <c r="B26" s="286"/>
      <c r="C26" s="286"/>
      <c r="D26" s="286"/>
      <c r="E26" s="286"/>
      <c r="F26" s="286"/>
      <c r="G26" s="286"/>
      <c r="H26" s="286"/>
      <c r="I26" s="286"/>
      <c r="J26" s="286"/>
      <c r="K26" s="286"/>
      <c r="L26" s="286"/>
      <c r="M26" s="286"/>
    </row>
    <row r="27" spans="1:13" x14ac:dyDescent="0.25">
      <c r="A27" s="286"/>
      <c r="B27" s="286"/>
      <c r="C27" s="286"/>
      <c r="D27" s="286"/>
      <c r="E27" s="286"/>
      <c r="F27" s="286"/>
      <c r="G27" s="286"/>
      <c r="H27" s="286"/>
      <c r="I27" s="286"/>
      <c r="J27" s="286"/>
      <c r="K27" s="286"/>
      <c r="L27" s="286"/>
      <c r="M27" s="286"/>
    </row>
    <row r="28" spans="1:13" x14ac:dyDescent="0.25">
      <c r="A28" s="286"/>
      <c r="B28" s="295"/>
      <c r="C28" s="295"/>
      <c r="D28" s="288"/>
      <c r="E28" s="288"/>
      <c r="F28" s="289"/>
      <c r="G28" s="289"/>
      <c r="H28" s="289"/>
      <c r="I28" s="289"/>
      <c r="J28" s="289"/>
      <c r="K28" s="289"/>
      <c r="L28" s="289"/>
      <c r="M28" s="286"/>
    </row>
    <row r="29" spans="1:13" x14ac:dyDescent="0.25">
      <c r="A29" s="286"/>
      <c r="B29" s="295"/>
      <c r="C29" s="295"/>
      <c r="D29" s="296"/>
      <c r="E29" s="296"/>
      <c r="F29" s="290"/>
      <c r="G29" s="296"/>
      <c r="H29" s="296"/>
      <c r="I29" s="291"/>
      <c r="J29" s="290"/>
      <c r="K29" s="290"/>
      <c r="L29" s="290"/>
      <c r="M29" s="286"/>
    </row>
    <row r="30" spans="1:13" x14ac:dyDescent="0.25">
      <c r="A30" s="286"/>
      <c r="B30" s="295"/>
      <c r="C30" s="295"/>
      <c r="D30" s="297"/>
      <c r="E30" s="297"/>
      <c r="F30" s="290"/>
      <c r="G30" s="290"/>
      <c r="H30" s="290"/>
      <c r="I30" s="290"/>
      <c r="J30" s="290"/>
      <c r="K30" s="290"/>
      <c r="L30" s="290"/>
      <c r="M30" s="286"/>
    </row>
    <row r="31" spans="1:13" x14ac:dyDescent="0.25">
      <c r="A31" s="286"/>
      <c r="B31" s="295"/>
      <c r="C31" s="295"/>
      <c r="D31" s="286"/>
      <c r="E31" s="286"/>
      <c r="F31" s="286"/>
      <c r="G31" s="286"/>
      <c r="H31" s="286"/>
      <c r="I31" s="286"/>
      <c r="J31" s="286"/>
      <c r="K31" s="286"/>
      <c r="L31" s="286"/>
      <c r="M31" s="286"/>
    </row>
    <row r="32" spans="1:13" x14ac:dyDescent="0.25">
      <c r="A32" s="204"/>
      <c r="B32" s="204"/>
      <c r="C32" s="204"/>
      <c r="D32" s="204"/>
      <c r="E32" s="204"/>
      <c r="F32" s="204"/>
      <c r="G32" s="204"/>
      <c r="H32" s="204"/>
      <c r="I32" s="204"/>
      <c r="J32" s="204"/>
      <c r="K32" s="204"/>
      <c r="L32" s="204"/>
      <c r="M32" s="204"/>
    </row>
    <row r="33" spans="1:13" x14ac:dyDescent="0.25">
      <c r="A33" s="204"/>
      <c r="B33" s="204"/>
      <c r="C33" s="204"/>
      <c r="D33" s="204"/>
      <c r="E33" s="204"/>
      <c r="F33" s="204"/>
      <c r="G33" s="204"/>
      <c r="H33" s="204"/>
      <c r="I33" s="204"/>
      <c r="J33" s="204"/>
      <c r="K33" s="204"/>
      <c r="L33" s="204"/>
      <c r="M33" s="204"/>
    </row>
  </sheetData>
  <mergeCells count="15">
    <mergeCell ref="B14:C14"/>
    <mergeCell ref="J1:L2"/>
    <mergeCell ref="B11:C11"/>
    <mergeCell ref="B12:C12"/>
    <mergeCell ref="D12:E12"/>
    <mergeCell ref="G12:H12"/>
    <mergeCell ref="B13:C13"/>
    <mergeCell ref="D13:E13"/>
    <mergeCell ref="A1:F2"/>
    <mergeCell ref="G1:G2"/>
    <mergeCell ref="H1:H2"/>
    <mergeCell ref="I1:I2"/>
    <mergeCell ref="B3:D3"/>
    <mergeCell ref="E3:G3"/>
    <mergeCell ref="H3:J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5"/>
  <dimension ref="A1:M14"/>
  <sheetViews>
    <sheetView workbookViewId="0">
      <selection activeCell="I5" sqref="I5"/>
    </sheetView>
  </sheetViews>
  <sheetFormatPr baseColWidth="10" defaultRowHeight="15.75" x14ac:dyDescent="0.25"/>
  <cols>
    <col min="1" max="1" width="1.875" customWidth="1"/>
    <col min="2" max="2" width="17.5" customWidth="1"/>
    <col min="8" max="8" width="13.5" bestFit="1" customWidth="1"/>
    <col min="9" max="9" width="12.625" bestFit="1" customWidth="1"/>
    <col min="10" max="11" width="5" customWidth="1"/>
    <col min="13" max="13" width="2" customWidth="1"/>
  </cols>
  <sheetData>
    <row r="1" spans="1:13" ht="26.1" customHeight="1" x14ac:dyDescent="0.25">
      <c r="A1" s="358" t="str">
        <f>Data!V5</f>
        <v>Classic FR Noisettes Fumées</v>
      </c>
      <c r="B1" s="359"/>
      <c r="C1" s="359"/>
      <c r="D1" s="359"/>
      <c r="E1" s="359"/>
      <c r="F1" s="359"/>
      <c r="G1" s="362">
        <f>Data!Z5</f>
        <v>250</v>
      </c>
      <c r="H1" s="347" t="s">
        <v>99</v>
      </c>
      <c r="I1" s="352">
        <f>Data!X5</f>
        <v>6</v>
      </c>
      <c r="J1" s="347" t="s">
        <v>110</v>
      </c>
      <c r="K1" s="347"/>
      <c r="L1" s="347"/>
      <c r="M1" s="254"/>
    </row>
    <row r="2" spans="1:13" ht="26.1" customHeight="1" x14ac:dyDescent="0.25">
      <c r="A2" s="360"/>
      <c r="B2" s="361"/>
      <c r="C2" s="361"/>
      <c r="D2" s="361"/>
      <c r="E2" s="361"/>
      <c r="F2" s="361"/>
      <c r="G2" s="353"/>
      <c r="H2" s="348"/>
      <c r="I2" s="353"/>
      <c r="J2" s="348"/>
      <c r="K2" s="348"/>
      <c r="L2" s="348"/>
      <c r="M2" s="255"/>
    </row>
    <row r="3" spans="1:13" x14ac:dyDescent="0.25">
      <c r="A3" s="256"/>
      <c r="B3" s="342" t="s">
        <v>111</v>
      </c>
      <c r="C3" s="342"/>
      <c r="D3" s="343"/>
      <c r="E3" s="341" t="s">
        <v>112</v>
      </c>
      <c r="F3" s="342"/>
      <c r="G3" s="343"/>
      <c r="H3" s="342" t="s">
        <v>113</v>
      </c>
      <c r="I3" s="342"/>
      <c r="J3" s="342"/>
      <c r="K3" s="274"/>
      <c r="L3" s="274"/>
      <c r="M3" s="255"/>
    </row>
    <row r="4" spans="1:13" x14ac:dyDescent="0.25">
      <c r="A4" s="256"/>
      <c r="B4" s="253"/>
      <c r="C4" s="253"/>
      <c r="D4" s="269"/>
      <c r="E4" s="268"/>
      <c r="F4" s="253"/>
      <c r="G4" s="269"/>
      <c r="H4" s="253"/>
      <c r="I4" s="253"/>
      <c r="J4" s="253"/>
      <c r="K4" s="253"/>
      <c r="L4" s="253"/>
      <c r="M4" s="255"/>
    </row>
    <row r="5" spans="1:13" x14ac:dyDescent="0.25">
      <c r="A5" s="256"/>
      <c r="B5" s="253" t="s">
        <v>153</v>
      </c>
      <c r="C5" s="271">
        <f>Data!Y7</f>
        <v>136.5</v>
      </c>
      <c r="D5" s="269" t="s">
        <v>99</v>
      </c>
      <c r="E5" s="298" t="str">
        <f>Data!X10</f>
        <v>Classic FR</v>
      </c>
      <c r="F5" s="271">
        <f>Data!Y10</f>
        <v>37.5</v>
      </c>
      <c r="G5" s="269" t="s">
        <v>99</v>
      </c>
      <c r="H5" s="253" t="str">
        <f>Data!X13</f>
        <v>Acétyl Pyrazine</v>
      </c>
      <c r="I5" s="271">
        <f>Data!Y13</f>
        <v>17.5</v>
      </c>
      <c r="J5" s="253" t="s">
        <v>99</v>
      </c>
      <c r="K5" s="253">
        <f>Data!Z13</f>
        <v>525</v>
      </c>
      <c r="L5" s="253" t="s">
        <v>159</v>
      </c>
      <c r="M5" s="255"/>
    </row>
    <row r="6" spans="1:13" x14ac:dyDescent="0.25">
      <c r="A6" s="256"/>
      <c r="B6" s="253" t="s">
        <v>126</v>
      </c>
      <c r="C6" s="271">
        <f>Data!Y8</f>
        <v>58.5</v>
      </c>
      <c r="D6" s="269" t="s">
        <v>99</v>
      </c>
      <c r="E6" s="298"/>
      <c r="F6" s="271"/>
      <c r="G6" s="269" t="s">
        <v>99</v>
      </c>
      <c r="H6" s="253"/>
      <c r="I6" s="271"/>
      <c r="J6" s="253" t="s">
        <v>99</v>
      </c>
      <c r="K6" s="253"/>
      <c r="L6" s="253" t="s">
        <v>159</v>
      </c>
      <c r="M6" s="255"/>
    </row>
    <row r="7" spans="1:13" x14ac:dyDescent="0.25">
      <c r="A7" s="256"/>
      <c r="B7" s="253"/>
      <c r="C7" s="271"/>
      <c r="D7" s="269"/>
      <c r="E7" s="298"/>
      <c r="F7" s="271"/>
      <c r="G7" s="269" t="s">
        <v>99</v>
      </c>
      <c r="H7" s="253"/>
      <c r="I7" s="271"/>
      <c r="J7" s="253" t="s">
        <v>99</v>
      </c>
      <c r="K7" s="253"/>
      <c r="L7" s="253" t="s">
        <v>159</v>
      </c>
      <c r="M7" s="255"/>
    </row>
    <row r="8" spans="1:13" x14ac:dyDescent="0.25">
      <c r="A8" s="256"/>
      <c r="B8" s="253" t="s">
        <v>149</v>
      </c>
      <c r="C8" s="271">
        <f>C5+C6</f>
        <v>195</v>
      </c>
      <c r="D8" s="269" t="s">
        <v>99</v>
      </c>
      <c r="E8" s="298"/>
      <c r="F8" s="271">
        <f>F5</f>
        <v>37.5</v>
      </c>
      <c r="G8" s="269" t="s">
        <v>99</v>
      </c>
      <c r="H8" s="253"/>
      <c r="I8" s="271">
        <f>I5</f>
        <v>17.5</v>
      </c>
      <c r="J8" s="253" t="s">
        <v>99</v>
      </c>
      <c r="K8" s="253"/>
      <c r="L8" s="253"/>
      <c r="M8" s="255"/>
    </row>
    <row r="9" spans="1:13" ht="16.5" thickBot="1" x14ac:dyDescent="0.3">
      <c r="A9" s="256"/>
      <c r="B9" s="270"/>
      <c r="C9" s="270"/>
      <c r="D9" s="270"/>
      <c r="E9" s="270"/>
      <c r="F9" s="270"/>
      <c r="G9" s="270"/>
      <c r="H9" s="270"/>
      <c r="I9" s="270"/>
      <c r="J9" s="270"/>
      <c r="K9" s="270"/>
      <c r="L9" s="270"/>
      <c r="M9" s="255"/>
    </row>
    <row r="10" spans="1:13" ht="16.5" thickTop="1" x14ac:dyDescent="0.25">
      <c r="A10" s="256"/>
      <c r="B10" s="253"/>
      <c r="C10" s="253"/>
      <c r="D10" s="253"/>
      <c r="E10" s="253"/>
      <c r="F10" s="253"/>
      <c r="G10" s="253"/>
      <c r="H10" s="253"/>
      <c r="I10" s="253"/>
      <c r="J10" s="253"/>
      <c r="K10" s="253"/>
      <c r="L10" s="253"/>
      <c r="M10" s="255"/>
    </row>
    <row r="11" spans="1:13" x14ac:dyDescent="0.25">
      <c r="A11" s="256"/>
      <c r="B11" s="368" t="s">
        <v>79</v>
      </c>
      <c r="C11" s="368"/>
      <c r="D11" s="284">
        <v>15</v>
      </c>
      <c r="E11" s="284" t="s">
        <v>158</v>
      </c>
      <c r="F11" s="262"/>
      <c r="G11" s="262"/>
      <c r="H11" s="262"/>
      <c r="I11" s="262"/>
      <c r="J11" s="262"/>
      <c r="K11" s="262"/>
      <c r="L11" s="262"/>
      <c r="M11" s="255"/>
    </row>
    <row r="12" spans="1:13" x14ac:dyDescent="0.25">
      <c r="A12" s="256"/>
      <c r="B12" s="368" t="s">
        <v>150</v>
      </c>
      <c r="C12" s="368"/>
      <c r="D12" s="355">
        <f ca="1">TODAY()</f>
        <v>42778</v>
      </c>
      <c r="E12" s="355"/>
      <c r="F12" s="261"/>
      <c r="G12" s="357" t="s">
        <v>152</v>
      </c>
      <c r="H12" s="357"/>
      <c r="I12" s="283">
        <f>Prix!C99</f>
        <v>1.4091818181818181</v>
      </c>
      <c r="J12" s="261"/>
      <c r="K12" s="261"/>
      <c r="L12" s="261"/>
      <c r="M12" s="255"/>
    </row>
    <row r="13" spans="1:13" x14ac:dyDescent="0.25">
      <c r="A13" s="256"/>
      <c r="B13" s="368" t="s">
        <v>151</v>
      </c>
      <c r="C13" s="368"/>
      <c r="D13" s="356">
        <f ca="1">TODAY()+D11</f>
        <v>42793</v>
      </c>
      <c r="E13" s="356"/>
      <c r="F13" s="261"/>
      <c r="G13" s="261"/>
      <c r="H13" s="261"/>
      <c r="I13" s="261"/>
      <c r="J13" s="261"/>
      <c r="K13" s="261"/>
      <c r="L13" s="261"/>
      <c r="M13" s="255"/>
    </row>
    <row r="14" spans="1:13" ht="16.5" thickBot="1" x14ac:dyDescent="0.3">
      <c r="A14" s="257"/>
      <c r="B14" s="367"/>
      <c r="C14" s="367"/>
      <c r="D14" s="258"/>
      <c r="E14" s="258"/>
      <c r="F14" s="258"/>
      <c r="G14" s="258"/>
      <c r="H14" s="258"/>
      <c r="I14" s="258"/>
      <c r="J14" s="258"/>
      <c r="K14" s="258"/>
      <c r="L14" s="258"/>
      <c r="M14" s="259"/>
    </row>
  </sheetData>
  <mergeCells count="15">
    <mergeCell ref="H3:J3"/>
    <mergeCell ref="B11:C11"/>
    <mergeCell ref="B12:C12"/>
    <mergeCell ref="D12:E12"/>
    <mergeCell ref="G12:H12"/>
    <mergeCell ref="B13:C13"/>
    <mergeCell ref="D13:E13"/>
    <mergeCell ref="B14:C14"/>
    <mergeCell ref="B3:D3"/>
    <mergeCell ref="E3:G3"/>
    <mergeCell ref="A1:F2"/>
    <mergeCell ref="G1:G2"/>
    <mergeCell ref="H1:H2"/>
    <mergeCell ref="I1:I2"/>
    <mergeCell ref="J1:L2"/>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6"/>
  <dimension ref="A1:M14"/>
  <sheetViews>
    <sheetView workbookViewId="0">
      <selection activeCell="C4" sqref="C4"/>
    </sheetView>
  </sheetViews>
  <sheetFormatPr baseColWidth="10" defaultRowHeight="15.75" x14ac:dyDescent="0.25"/>
  <cols>
    <col min="1" max="1" width="1.875" customWidth="1"/>
    <col min="2" max="2" width="17.5" customWidth="1"/>
    <col min="8" max="8" width="17.625" bestFit="1" customWidth="1"/>
    <col min="9" max="9" width="12.625" bestFit="1" customWidth="1"/>
    <col min="10" max="11" width="5" customWidth="1"/>
    <col min="13" max="13" width="2" customWidth="1"/>
  </cols>
  <sheetData>
    <row r="1" spans="1:13" ht="26.1" customHeight="1" x14ac:dyDescent="0.25">
      <c r="A1" s="358" t="str">
        <f>Data!V20</f>
        <v>Classic FR Smoky</v>
      </c>
      <c r="B1" s="359"/>
      <c r="C1" s="359"/>
      <c r="D1" s="359"/>
      <c r="E1" s="359"/>
      <c r="F1" s="359"/>
      <c r="G1" s="362">
        <f>Data!Z20</f>
        <v>250</v>
      </c>
      <c r="H1" s="347" t="s">
        <v>99</v>
      </c>
      <c r="I1" s="352">
        <f>Data!X20</f>
        <v>6</v>
      </c>
      <c r="J1" s="347" t="s">
        <v>110</v>
      </c>
      <c r="K1" s="347"/>
      <c r="L1" s="347"/>
      <c r="M1" s="254"/>
    </row>
    <row r="2" spans="1:13" ht="26.1" customHeight="1" x14ac:dyDescent="0.25">
      <c r="A2" s="360"/>
      <c r="B2" s="361"/>
      <c r="C2" s="361"/>
      <c r="D2" s="361"/>
      <c r="E2" s="361"/>
      <c r="F2" s="361"/>
      <c r="G2" s="353"/>
      <c r="H2" s="348"/>
      <c r="I2" s="353"/>
      <c r="J2" s="348"/>
      <c r="K2" s="348"/>
      <c r="L2" s="348"/>
      <c r="M2" s="255"/>
    </row>
    <row r="3" spans="1:13" x14ac:dyDescent="0.25">
      <c r="A3" s="256"/>
      <c r="B3" s="342" t="s">
        <v>111</v>
      </c>
      <c r="C3" s="342"/>
      <c r="D3" s="343"/>
      <c r="E3" s="341" t="s">
        <v>112</v>
      </c>
      <c r="F3" s="342"/>
      <c r="G3" s="343"/>
      <c r="H3" s="342" t="s">
        <v>113</v>
      </c>
      <c r="I3" s="342"/>
      <c r="J3" s="342"/>
      <c r="K3" s="274"/>
      <c r="L3" s="274"/>
      <c r="M3" s="255"/>
    </row>
    <row r="4" spans="1:13" x14ac:dyDescent="0.25">
      <c r="A4" s="256"/>
      <c r="B4" s="253"/>
      <c r="C4" s="253"/>
      <c r="D4" s="269"/>
      <c r="E4" s="268"/>
      <c r="F4" s="253"/>
      <c r="G4" s="269"/>
      <c r="H4" s="253"/>
      <c r="I4" s="253"/>
      <c r="J4" s="253"/>
      <c r="K4" s="253"/>
      <c r="L4" s="253"/>
      <c r="M4" s="255"/>
    </row>
    <row r="5" spans="1:13" x14ac:dyDescent="0.25">
      <c r="A5" s="256"/>
      <c r="B5" s="253" t="s">
        <v>153</v>
      </c>
      <c r="C5" s="299">
        <f>Data!Y22</f>
        <v>148.45249999999999</v>
      </c>
      <c r="D5" s="269" t="s">
        <v>99</v>
      </c>
      <c r="E5" s="298" t="str">
        <f>Data!X25</f>
        <v>Classic FR</v>
      </c>
      <c r="F5" s="271">
        <f>Data!Y25</f>
        <v>37.5</v>
      </c>
      <c r="G5" s="269" t="s">
        <v>99</v>
      </c>
      <c r="H5" s="253" t="str">
        <f>Data!X28</f>
        <v>Ethylguaiacol Smoky</v>
      </c>
      <c r="I5" s="271">
        <f>Data!Y28</f>
        <v>0.42499999999999999</v>
      </c>
      <c r="J5" s="253" t="s">
        <v>99</v>
      </c>
      <c r="K5" s="253">
        <f>Data!Z28</f>
        <v>12.75</v>
      </c>
      <c r="L5" s="253" t="s">
        <v>159</v>
      </c>
      <c r="M5" s="255"/>
    </row>
    <row r="6" spans="1:13" x14ac:dyDescent="0.25">
      <c r="A6" s="256"/>
      <c r="B6" s="253" t="s">
        <v>126</v>
      </c>
      <c r="C6" s="299">
        <f>Data!Y23</f>
        <v>63.622499999999988</v>
      </c>
      <c r="D6" s="269" t="s">
        <v>99</v>
      </c>
      <c r="E6" s="298"/>
      <c r="F6" s="271"/>
      <c r="G6" s="269" t="s">
        <v>99</v>
      </c>
      <c r="H6" s="253"/>
      <c r="I6" s="271"/>
      <c r="J6" s="253" t="s">
        <v>99</v>
      </c>
      <c r="K6" s="253"/>
      <c r="L6" s="253" t="s">
        <v>159</v>
      </c>
      <c r="M6" s="255"/>
    </row>
    <row r="7" spans="1:13" x14ac:dyDescent="0.25">
      <c r="A7" s="256"/>
      <c r="B7" s="253"/>
      <c r="C7" s="299"/>
      <c r="D7" s="269"/>
      <c r="E7" s="298"/>
      <c r="F7" s="271"/>
      <c r="G7" s="269" t="s">
        <v>99</v>
      </c>
      <c r="H7" s="253"/>
      <c r="I7" s="271"/>
      <c r="J7" s="253" t="s">
        <v>99</v>
      </c>
      <c r="K7" s="253"/>
      <c r="L7" s="253" t="s">
        <v>159</v>
      </c>
      <c r="M7" s="255"/>
    </row>
    <row r="8" spans="1:13" x14ac:dyDescent="0.25">
      <c r="A8" s="256"/>
      <c r="B8" s="253" t="s">
        <v>149</v>
      </c>
      <c r="C8" s="299">
        <f>C5+C6</f>
        <v>212.07499999999999</v>
      </c>
      <c r="D8" s="269" t="s">
        <v>99</v>
      </c>
      <c r="E8" s="298"/>
      <c r="F8" s="271">
        <f>F5</f>
        <v>37.5</v>
      </c>
      <c r="G8" s="269" t="s">
        <v>99</v>
      </c>
      <c r="H8" s="253"/>
      <c r="I8" s="271">
        <f>I5</f>
        <v>0.42499999999999999</v>
      </c>
      <c r="J8" s="253" t="s">
        <v>99</v>
      </c>
      <c r="K8" s="253"/>
      <c r="L8" s="253"/>
      <c r="M8" s="255"/>
    </row>
    <row r="9" spans="1:13" ht="16.5" thickBot="1" x14ac:dyDescent="0.3">
      <c r="A9" s="256"/>
      <c r="B9" s="270"/>
      <c r="C9" s="270"/>
      <c r="D9" s="270"/>
      <c r="E9" s="270"/>
      <c r="F9" s="270"/>
      <c r="G9" s="270"/>
      <c r="H9" s="270"/>
      <c r="I9" s="270"/>
      <c r="J9" s="270"/>
      <c r="K9" s="270"/>
      <c r="L9" s="270"/>
      <c r="M9" s="255"/>
    </row>
    <row r="10" spans="1:13" ht="16.5" thickTop="1" x14ac:dyDescent="0.25">
      <c r="A10" s="256"/>
      <c r="B10" s="253"/>
      <c r="C10" s="253"/>
      <c r="D10" s="253"/>
      <c r="E10" s="253"/>
      <c r="F10" s="253"/>
      <c r="G10" s="253"/>
      <c r="H10" s="253"/>
      <c r="I10" s="253"/>
      <c r="J10" s="253"/>
      <c r="K10" s="253"/>
      <c r="L10" s="253"/>
      <c r="M10" s="255"/>
    </row>
    <row r="11" spans="1:13" x14ac:dyDescent="0.25">
      <c r="A11" s="256"/>
      <c r="B11" s="368" t="s">
        <v>79</v>
      </c>
      <c r="C11" s="368"/>
      <c r="D11" s="284">
        <v>15</v>
      </c>
      <c r="E11" s="284" t="s">
        <v>158</v>
      </c>
      <c r="F11" s="262"/>
      <c r="G11" s="262"/>
      <c r="H11" s="262"/>
      <c r="I11" s="262"/>
      <c r="J11" s="262"/>
      <c r="K11" s="262"/>
      <c r="L11" s="262"/>
      <c r="M11" s="255"/>
    </row>
    <row r="12" spans="1:13" x14ac:dyDescent="0.25">
      <c r="A12" s="256"/>
      <c r="B12" s="368" t="s">
        <v>150</v>
      </c>
      <c r="C12" s="368"/>
      <c r="D12" s="355">
        <f ca="1">TODAY()</f>
        <v>42778</v>
      </c>
      <c r="E12" s="355"/>
      <c r="F12" s="261"/>
      <c r="G12" s="357" t="s">
        <v>152</v>
      </c>
      <c r="H12" s="357"/>
      <c r="I12" s="283">
        <f>Prix!G99</f>
        <v>1.2009497902097903</v>
      </c>
      <c r="J12" s="261"/>
      <c r="K12" s="261"/>
      <c r="L12" s="261"/>
      <c r="M12" s="255"/>
    </row>
    <row r="13" spans="1:13" x14ac:dyDescent="0.25">
      <c r="A13" s="256"/>
      <c r="B13" s="368" t="s">
        <v>151</v>
      </c>
      <c r="C13" s="368"/>
      <c r="D13" s="356">
        <f ca="1">TODAY()+D11</f>
        <v>42793</v>
      </c>
      <c r="E13" s="356"/>
      <c r="F13" s="261"/>
      <c r="G13" s="261"/>
      <c r="H13" s="261"/>
      <c r="I13" s="261"/>
      <c r="J13" s="261"/>
      <c r="K13" s="261"/>
      <c r="L13" s="261"/>
      <c r="M13" s="255"/>
    </row>
    <row r="14" spans="1:13" ht="16.5" thickBot="1" x14ac:dyDescent="0.3">
      <c r="A14" s="257"/>
      <c r="B14" s="367"/>
      <c r="C14" s="367"/>
      <c r="D14" s="258"/>
      <c r="E14" s="258"/>
      <c r="F14" s="258"/>
      <c r="G14" s="258"/>
      <c r="H14" s="258"/>
      <c r="I14" s="258"/>
      <c r="J14" s="258"/>
      <c r="K14" s="258"/>
      <c r="L14" s="258"/>
      <c r="M14" s="259"/>
    </row>
  </sheetData>
  <mergeCells count="15">
    <mergeCell ref="H3:J3"/>
    <mergeCell ref="B11:C11"/>
    <mergeCell ref="B12:C12"/>
    <mergeCell ref="D12:E12"/>
    <mergeCell ref="G12:H12"/>
    <mergeCell ref="B13:C13"/>
    <mergeCell ref="D13:E13"/>
    <mergeCell ref="B14:C14"/>
    <mergeCell ref="B3:D3"/>
    <mergeCell ref="E3:G3"/>
    <mergeCell ref="A1:F2"/>
    <mergeCell ref="G1:G2"/>
    <mergeCell ref="H1:H2"/>
    <mergeCell ref="I1:I2"/>
    <mergeCell ref="J1:L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7"/>
  <dimension ref="A1:M14"/>
  <sheetViews>
    <sheetView workbookViewId="0">
      <selection sqref="A1:F2"/>
    </sheetView>
  </sheetViews>
  <sheetFormatPr baseColWidth="10" defaultRowHeight="15.75" x14ac:dyDescent="0.25"/>
  <cols>
    <col min="1" max="1" width="1.875" customWidth="1"/>
    <col min="2" max="2" width="17.5" customWidth="1"/>
    <col min="5" max="5" width="14" bestFit="1" customWidth="1"/>
    <col min="8" max="8" width="14" bestFit="1" customWidth="1"/>
    <col min="9" max="9" width="12.625" bestFit="1" customWidth="1"/>
    <col min="10" max="11" width="5" customWidth="1"/>
    <col min="13" max="13" width="2" customWidth="1"/>
  </cols>
  <sheetData>
    <row r="1" spans="1:13" ht="26.1" customHeight="1" x14ac:dyDescent="0.25">
      <c r="A1" s="358" t="str">
        <f>Data!O20</f>
        <v>Thé Vert à la Menthe</v>
      </c>
      <c r="B1" s="359"/>
      <c r="C1" s="359"/>
      <c r="D1" s="359"/>
      <c r="E1" s="359"/>
      <c r="F1" s="359"/>
      <c r="G1" s="362">
        <f>Data!S20</f>
        <v>250</v>
      </c>
      <c r="H1" s="347" t="s">
        <v>99</v>
      </c>
      <c r="I1" s="352">
        <f>Data!Q20</f>
        <v>6</v>
      </c>
      <c r="J1" s="347" t="s">
        <v>110</v>
      </c>
      <c r="K1" s="347"/>
      <c r="L1" s="347"/>
      <c r="M1" s="254"/>
    </row>
    <row r="2" spans="1:13" ht="26.1" customHeight="1" x14ac:dyDescent="0.25">
      <c r="A2" s="360"/>
      <c r="B2" s="361"/>
      <c r="C2" s="361"/>
      <c r="D2" s="361"/>
      <c r="E2" s="361"/>
      <c r="F2" s="361"/>
      <c r="G2" s="353"/>
      <c r="H2" s="348"/>
      <c r="I2" s="353"/>
      <c r="J2" s="348"/>
      <c r="K2" s="348"/>
      <c r="L2" s="348"/>
      <c r="M2" s="255"/>
    </row>
    <row r="3" spans="1:13" x14ac:dyDescent="0.25">
      <c r="A3" s="256"/>
      <c r="B3" s="342" t="s">
        <v>111</v>
      </c>
      <c r="C3" s="342"/>
      <c r="D3" s="343"/>
      <c r="E3" s="341" t="s">
        <v>112</v>
      </c>
      <c r="F3" s="342"/>
      <c r="G3" s="343"/>
      <c r="H3" s="342" t="s">
        <v>113</v>
      </c>
      <c r="I3" s="342"/>
      <c r="J3" s="342"/>
      <c r="K3" s="274"/>
      <c r="L3" s="274"/>
      <c r="M3" s="255"/>
    </row>
    <row r="4" spans="1:13" x14ac:dyDescent="0.25">
      <c r="A4" s="256"/>
      <c r="B4" s="253"/>
      <c r="C4" s="253"/>
      <c r="D4" s="269"/>
      <c r="E4" s="268"/>
      <c r="F4" s="253"/>
      <c r="G4" s="269"/>
      <c r="H4" s="253"/>
      <c r="I4" s="253"/>
      <c r="J4" s="253"/>
      <c r="K4" s="253"/>
      <c r="L4" s="253"/>
      <c r="M4" s="255"/>
    </row>
    <row r="5" spans="1:13" x14ac:dyDescent="0.25">
      <c r="A5" s="256"/>
      <c r="B5" s="253" t="s">
        <v>153</v>
      </c>
      <c r="C5" s="299">
        <f>Data!R22</f>
        <v>127.75</v>
      </c>
      <c r="D5" s="269" t="s">
        <v>99</v>
      </c>
      <c r="E5" s="298" t="str">
        <f>Data!Q25</f>
        <v>Thé Vert</v>
      </c>
      <c r="F5" s="271">
        <f>Data!R25</f>
        <v>20</v>
      </c>
      <c r="G5" s="269" t="s">
        <v>99</v>
      </c>
      <c r="H5" s="253" t="str">
        <f>Data!Q28</f>
        <v>Super Sweetner</v>
      </c>
      <c r="I5" s="271">
        <f>Data!R28</f>
        <v>10</v>
      </c>
      <c r="J5" s="253" t="s">
        <v>99</v>
      </c>
      <c r="K5" s="253">
        <f>Data!S28</f>
        <v>300</v>
      </c>
      <c r="L5" s="253" t="s">
        <v>159</v>
      </c>
      <c r="M5" s="255"/>
    </row>
    <row r="6" spans="1:13" x14ac:dyDescent="0.25">
      <c r="A6" s="256"/>
      <c r="B6" s="253" t="s">
        <v>126</v>
      </c>
      <c r="C6" s="299">
        <f>Data!R23</f>
        <v>54.75</v>
      </c>
      <c r="D6" s="269" t="s">
        <v>99</v>
      </c>
      <c r="E6" s="298" t="str">
        <f>Data!Q26</f>
        <v>Menthe Fraîche</v>
      </c>
      <c r="F6" s="271">
        <f>Data!R26</f>
        <v>37.5</v>
      </c>
      <c r="G6" s="269" t="s">
        <v>99</v>
      </c>
      <c r="H6" s="253"/>
      <c r="I6" s="271"/>
      <c r="J6" s="253" t="s">
        <v>99</v>
      </c>
      <c r="K6" s="253"/>
      <c r="L6" s="253" t="s">
        <v>159</v>
      </c>
      <c r="M6" s="255"/>
    </row>
    <row r="7" spans="1:13" x14ac:dyDescent="0.25">
      <c r="A7" s="256"/>
      <c r="B7" s="253"/>
      <c r="C7" s="299"/>
      <c r="D7" s="269"/>
      <c r="E7" s="298"/>
      <c r="F7" s="271"/>
      <c r="G7" s="269" t="s">
        <v>99</v>
      </c>
      <c r="H7" s="253"/>
      <c r="I7" s="271"/>
      <c r="J7" s="253" t="s">
        <v>99</v>
      </c>
      <c r="K7" s="253"/>
      <c r="L7" s="253" t="s">
        <v>159</v>
      </c>
      <c r="M7" s="255"/>
    </row>
    <row r="8" spans="1:13" x14ac:dyDescent="0.25">
      <c r="A8" s="256"/>
      <c r="B8" s="253" t="s">
        <v>149</v>
      </c>
      <c r="C8" s="299">
        <f>C5+C6</f>
        <v>182.5</v>
      </c>
      <c r="D8" s="269" t="s">
        <v>99</v>
      </c>
      <c r="E8" s="298"/>
      <c r="F8" s="271">
        <f>F5+F6</f>
        <v>57.5</v>
      </c>
      <c r="G8" s="269" t="s">
        <v>99</v>
      </c>
      <c r="H8" s="253"/>
      <c r="I8" s="271">
        <f>I5</f>
        <v>10</v>
      </c>
      <c r="J8" s="253" t="s">
        <v>99</v>
      </c>
      <c r="K8" s="253"/>
      <c r="L8" s="253"/>
      <c r="M8" s="255"/>
    </row>
    <row r="9" spans="1:13" ht="16.5" thickBot="1" x14ac:dyDescent="0.3">
      <c r="A9" s="256"/>
      <c r="B9" s="270"/>
      <c r="C9" s="270"/>
      <c r="D9" s="270"/>
      <c r="E9" s="270"/>
      <c r="F9" s="270"/>
      <c r="G9" s="270"/>
      <c r="H9" s="270"/>
      <c r="I9" s="270"/>
      <c r="J9" s="270"/>
      <c r="K9" s="270"/>
      <c r="L9" s="270"/>
      <c r="M9" s="255"/>
    </row>
    <row r="10" spans="1:13" ht="16.5" thickTop="1" x14ac:dyDescent="0.25">
      <c r="A10" s="256"/>
      <c r="B10" s="253"/>
      <c r="C10" s="253"/>
      <c r="D10" s="253"/>
      <c r="E10" s="253"/>
      <c r="F10" s="253"/>
      <c r="G10" s="253"/>
      <c r="H10" s="253"/>
      <c r="I10" s="253"/>
      <c r="J10" s="253"/>
      <c r="K10" s="253"/>
      <c r="L10" s="253"/>
      <c r="M10" s="255"/>
    </row>
    <row r="11" spans="1:13" x14ac:dyDescent="0.25">
      <c r="A11" s="256"/>
      <c r="B11" s="368" t="s">
        <v>79</v>
      </c>
      <c r="C11" s="368"/>
      <c r="D11" s="284">
        <v>10</v>
      </c>
      <c r="E11" s="284" t="s">
        <v>158</v>
      </c>
      <c r="F11" s="262"/>
      <c r="G11" s="262"/>
      <c r="H11" s="262"/>
      <c r="I11" s="262"/>
      <c r="J11" s="262"/>
      <c r="K11" s="262"/>
      <c r="L11" s="262"/>
      <c r="M11" s="255"/>
    </row>
    <row r="12" spans="1:13" x14ac:dyDescent="0.25">
      <c r="A12" s="256"/>
      <c r="B12" s="368" t="s">
        <v>150</v>
      </c>
      <c r="C12" s="368"/>
      <c r="D12" s="355">
        <f ca="1">TODAY()</f>
        <v>42778</v>
      </c>
      <c r="E12" s="355"/>
      <c r="F12" s="261"/>
      <c r="G12" s="357" t="s">
        <v>152</v>
      </c>
      <c r="H12" s="357"/>
      <c r="I12" s="283">
        <f>Prix!D99</f>
        <v>1.6061188811188813</v>
      </c>
      <c r="J12" s="261"/>
      <c r="K12" s="261"/>
      <c r="L12" s="261"/>
      <c r="M12" s="255"/>
    </row>
    <row r="13" spans="1:13" x14ac:dyDescent="0.25">
      <c r="A13" s="256"/>
      <c r="B13" s="368" t="s">
        <v>151</v>
      </c>
      <c r="C13" s="368"/>
      <c r="D13" s="356">
        <f ca="1">TODAY()+D11</f>
        <v>42788</v>
      </c>
      <c r="E13" s="356"/>
      <c r="F13" s="261"/>
      <c r="G13" s="261"/>
      <c r="H13" s="261"/>
      <c r="I13" s="261"/>
      <c r="J13" s="261"/>
      <c r="K13" s="261"/>
      <c r="L13" s="261"/>
      <c r="M13" s="255"/>
    </row>
    <row r="14" spans="1:13" ht="16.5" thickBot="1" x14ac:dyDescent="0.3">
      <c r="A14" s="257"/>
      <c r="B14" s="367"/>
      <c r="C14" s="367"/>
      <c r="D14" s="258"/>
      <c r="E14" s="258"/>
      <c r="F14" s="258"/>
      <c r="G14" s="258"/>
      <c r="H14" s="258"/>
      <c r="I14" s="258"/>
      <c r="J14" s="258"/>
      <c r="K14" s="258"/>
      <c r="L14" s="258"/>
      <c r="M14" s="259"/>
    </row>
  </sheetData>
  <mergeCells count="15">
    <mergeCell ref="B3:D3"/>
    <mergeCell ref="E3:G3"/>
    <mergeCell ref="H3:J3"/>
    <mergeCell ref="A1:F2"/>
    <mergeCell ref="G1:G2"/>
    <mergeCell ref="H1:H2"/>
    <mergeCell ref="I1:I2"/>
    <mergeCell ref="J1:L2"/>
    <mergeCell ref="B14:C14"/>
    <mergeCell ref="B11:C11"/>
    <mergeCell ref="B12:C12"/>
    <mergeCell ref="D12:E12"/>
    <mergeCell ref="G12:H12"/>
    <mergeCell ref="B13:C13"/>
    <mergeCell ref="D13:E1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8"/>
  <dimension ref="A1:M14"/>
  <sheetViews>
    <sheetView zoomScale="97" zoomScaleNormal="97" zoomScalePageLayoutView="97" workbookViewId="0">
      <selection activeCell="K5" sqref="K5"/>
    </sheetView>
  </sheetViews>
  <sheetFormatPr baseColWidth="10" defaultRowHeight="15.75" x14ac:dyDescent="0.25"/>
  <cols>
    <col min="1" max="1" width="1.875" customWidth="1"/>
    <col min="2" max="2" width="17.5" customWidth="1"/>
    <col min="5" max="5" width="14.625" bestFit="1" customWidth="1"/>
    <col min="8" max="8" width="15.125" bestFit="1" customWidth="1"/>
    <col min="9" max="9" width="12.625" bestFit="1" customWidth="1"/>
    <col min="10" max="11" width="5" customWidth="1"/>
    <col min="13" max="13" width="2" customWidth="1"/>
  </cols>
  <sheetData>
    <row r="1" spans="1:13" ht="26.1" customHeight="1" x14ac:dyDescent="0.25">
      <c r="A1" s="358" t="str">
        <f>Data!O35</f>
        <v>Crème de Bourbon</v>
      </c>
      <c r="B1" s="359"/>
      <c r="C1" s="359"/>
      <c r="D1" s="359"/>
      <c r="E1" s="359"/>
      <c r="F1" s="359"/>
      <c r="G1" s="362">
        <f>Data!S35</f>
        <v>250</v>
      </c>
      <c r="H1" s="347" t="s">
        <v>99</v>
      </c>
      <c r="I1" s="352">
        <f>Data!Q35</f>
        <v>6</v>
      </c>
      <c r="J1" s="347" t="s">
        <v>110</v>
      </c>
      <c r="K1" s="347"/>
      <c r="L1" s="347"/>
      <c r="M1" s="254"/>
    </row>
    <row r="2" spans="1:13" ht="26.1" customHeight="1" x14ac:dyDescent="0.25">
      <c r="A2" s="360"/>
      <c r="B2" s="361"/>
      <c r="C2" s="361"/>
      <c r="D2" s="361"/>
      <c r="E2" s="361"/>
      <c r="F2" s="361"/>
      <c r="G2" s="353"/>
      <c r="H2" s="348"/>
      <c r="I2" s="353"/>
      <c r="J2" s="348"/>
      <c r="K2" s="348"/>
      <c r="L2" s="348"/>
      <c r="M2" s="255"/>
    </row>
    <row r="3" spans="1:13" x14ac:dyDescent="0.25">
      <c r="A3" s="256"/>
      <c r="B3" s="342" t="s">
        <v>111</v>
      </c>
      <c r="C3" s="342"/>
      <c r="D3" s="343"/>
      <c r="E3" s="341" t="s">
        <v>112</v>
      </c>
      <c r="F3" s="342"/>
      <c r="G3" s="343"/>
      <c r="H3" s="342" t="s">
        <v>113</v>
      </c>
      <c r="I3" s="342"/>
      <c r="J3" s="342"/>
      <c r="K3" s="274"/>
      <c r="L3" s="274"/>
      <c r="M3" s="255"/>
    </row>
    <row r="4" spans="1:13" x14ac:dyDescent="0.25">
      <c r="A4" s="256"/>
      <c r="B4" s="253"/>
      <c r="C4" s="253"/>
      <c r="D4" s="269"/>
      <c r="E4" s="268"/>
      <c r="F4" s="253"/>
      <c r="G4" s="269"/>
      <c r="H4" s="253"/>
      <c r="I4" s="253"/>
      <c r="J4" s="253"/>
      <c r="K4" s="253"/>
      <c r="L4" s="253"/>
      <c r="M4" s="255"/>
    </row>
    <row r="5" spans="1:13" x14ac:dyDescent="0.25">
      <c r="A5" s="256"/>
      <c r="B5" s="253" t="s">
        <v>153</v>
      </c>
      <c r="C5" s="299">
        <f>Data!R37</f>
        <v>160.70249999999999</v>
      </c>
      <c r="D5" s="269" t="s">
        <v>99</v>
      </c>
      <c r="E5" s="298" t="str">
        <f>Data!Q40</f>
        <v>Vanille Bourbon</v>
      </c>
      <c r="F5" s="271">
        <f>Data!R40</f>
        <v>20</v>
      </c>
      <c r="G5" s="269" t="s">
        <v>99</v>
      </c>
      <c r="H5" s="253" t="str">
        <f>Data!Q43</f>
        <v>Massoia Lactone</v>
      </c>
      <c r="I5" s="271">
        <f>Data!R43</f>
        <v>0.42499999999999999</v>
      </c>
      <c r="J5" s="253" t="s">
        <v>99</v>
      </c>
      <c r="K5" s="300">
        <f>Data!S43</f>
        <v>12.75</v>
      </c>
      <c r="L5" s="253" t="s">
        <v>159</v>
      </c>
      <c r="M5" s="255"/>
    </row>
    <row r="6" spans="1:13" x14ac:dyDescent="0.25">
      <c r="A6" s="256"/>
      <c r="B6" s="253" t="s">
        <v>126</v>
      </c>
      <c r="C6" s="299">
        <f>Data!R38</f>
        <v>68.872499999999988</v>
      </c>
      <c r="D6" s="269" t="s">
        <v>99</v>
      </c>
      <c r="E6" s="298"/>
      <c r="F6" s="271"/>
      <c r="G6" s="269" t="s">
        <v>99</v>
      </c>
      <c r="H6" s="253"/>
      <c r="I6" s="271"/>
      <c r="J6" s="253" t="s">
        <v>99</v>
      </c>
      <c r="K6" s="253"/>
      <c r="L6" s="253" t="s">
        <v>159</v>
      </c>
      <c r="M6" s="255"/>
    </row>
    <row r="7" spans="1:13" x14ac:dyDescent="0.25">
      <c r="A7" s="256"/>
      <c r="B7" s="253"/>
      <c r="C7" s="299"/>
      <c r="D7" s="269"/>
      <c r="E7" s="298"/>
      <c r="F7" s="271"/>
      <c r="G7" s="269" t="s">
        <v>99</v>
      </c>
      <c r="H7" s="253"/>
      <c r="I7" s="271"/>
      <c r="J7" s="253" t="s">
        <v>99</v>
      </c>
      <c r="K7" s="253"/>
      <c r="L7" s="253" t="s">
        <v>159</v>
      </c>
      <c r="M7" s="255"/>
    </row>
    <row r="8" spans="1:13" x14ac:dyDescent="0.25">
      <c r="A8" s="256"/>
      <c r="B8" s="253" t="s">
        <v>149</v>
      </c>
      <c r="C8" s="299">
        <f>C5+C6</f>
        <v>229.57499999999999</v>
      </c>
      <c r="D8" s="269" t="s">
        <v>99</v>
      </c>
      <c r="E8" s="298"/>
      <c r="F8" s="271">
        <f>F5</f>
        <v>20</v>
      </c>
      <c r="G8" s="269" t="s">
        <v>99</v>
      </c>
      <c r="H8" s="253"/>
      <c r="I8" s="271">
        <f>I5</f>
        <v>0.42499999999999999</v>
      </c>
      <c r="J8" s="253" t="s">
        <v>99</v>
      </c>
      <c r="K8" s="253"/>
      <c r="L8" s="253"/>
      <c r="M8" s="255"/>
    </row>
    <row r="9" spans="1:13" ht="16.5" thickBot="1" x14ac:dyDescent="0.3">
      <c r="A9" s="256"/>
      <c r="B9" s="270"/>
      <c r="C9" s="270"/>
      <c r="D9" s="270"/>
      <c r="E9" s="270"/>
      <c r="F9" s="270"/>
      <c r="G9" s="270"/>
      <c r="H9" s="270"/>
      <c r="I9" s="270"/>
      <c r="J9" s="270"/>
      <c r="K9" s="270"/>
      <c r="L9" s="270"/>
      <c r="M9" s="255"/>
    </row>
    <row r="10" spans="1:13" ht="16.5" thickTop="1" x14ac:dyDescent="0.25">
      <c r="A10" s="256"/>
      <c r="B10" s="253"/>
      <c r="C10" s="253"/>
      <c r="D10" s="253"/>
      <c r="E10" s="253"/>
      <c r="F10" s="253"/>
      <c r="G10" s="253"/>
      <c r="H10" s="253"/>
      <c r="I10" s="253"/>
      <c r="J10" s="253"/>
      <c r="K10" s="253"/>
      <c r="L10" s="253"/>
      <c r="M10" s="255"/>
    </row>
    <row r="11" spans="1:13" x14ac:dyDescent="0.25">
      <c r="A11" s="256"/>
      <c r="B11" s="368" t="s">
        <v>79</v>
      </c>
      <c r="C11" s="368"/>
      <c r="D11" s="284">
        <v>5</v>
      </c>
      <c r="E11" s="284" t="s">
        <v>158</v>
      </c>
      <c r="F11" s="262"/>
      <c r="G11" s="262"/>
      <c r="H11" s="262"/>
      <c r="I11" s="262"/>
      <c r="J11" s="262"/>
      <c r="K11" s="262"/>
      <c r="L11" s="262"/>
      <c r="M11" s="255"/>
    </row>
    <row r="12" spans="1:13" x14ac:dyDescent="0.25">
      <c r="A12" s="256"/>
      <c r="B12" s="368" t="s">
        <v>150</v>
      </c>
      <c r="C12" s="368"/>
      <c r="D12" s="355">
        <f ca="1">TODAY()</f>
        <v>42778</v>
      </c>
      <c r="E12" s="355"/>
      <c r="F12" s="261"/>
      <c r="G12" s="357" t="s">
        <v>152</v>
      </c>
      <c r="H12" s="357"/>
      <c r="I12" s="283">
        <f>Prix!E99</f>
        <v>0.65583790209790216</v>
      </c>
      <c r="J12" s="261"/>
      <c r="K12" s="261"/>
      <c r="L12" s="261"/>
      <c r="M12" s="255"/>
    </row>
    <row r="13" spans="1:13" x14ac:dyDescent="0.25">
      <c r="A13" s="256"/>
      <c r="B13" s="368" t="s">
        <v>151</v>
      </c>
      <c r="C13" s="368"/>
      <c r="D13" s="356">
        <f ca="1">TODAY()+D11</f>
        <v>42783</v>
      </c>
      <c r="E13" s="356"/>
      <c r="F13" s="261"/>
      <c r="G13" s="261"/>
      <c r="H13" s="261"/>
      <c r="I13" s="261"/>
      <c r="J13" s="261"/>
      <c r="K13" s="261"/>
      <c r="L13" s="261"/>
      <c r="M13" s="255"/>
    </row>
    <row r="14" spans="1:13" ht="16.5" thickBot="1" x14ac:dyDescent="0.3">
      <c r="A14" s="257"/>
      <c r="B14" s="367"/>
      <c r="C14" s="367"/>
      <c r="D14" s="258"/>
      <c r="E14" s="258"/>
      <c r="F14" s="258"/>
      <c r="G14" s="258"/>
      <c r="H14" s="258"/>
      <c r="I14" s="258"/>
      <c r="J14" s="258"/>
      <c r="K14" s="258"/>
      <c r="L14" s="258"/>
      <c r="M14" s="259"/>
    </row>
  </sheetData>
  <mergeCells count="15">
    <mergeCell ref="B3:D3"/>
    <mergeCell ref="E3:G3"/>
    <mergeCell ref="H3:J3"/>
    <mergeCell ref="A1:F2"/>
    <mergeCell ref="G1:G2"/>
    <mergeCell ref="H1:H2"/>
    <mergeCell ref="I1:I2"/>
    <mergeCell ref="J1:L2"/>
    <mergeCell ref="B14:C14"/>
    <mergeCell ref="B11:C11"/>
    <mergeCell ref="B12:C12"/>
    <mergeCell ref="D12:E12"/>
    <mergeCell ref="G12:H12"/>
    <mergeCell ref="B13:C13"/>
    <mergeCell ref="D13:E13"/>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le9"/>
  <dimension ref="A1:M14"/>
  <sheetViews>
    <sheetView workbookViewId="0">
      <selection activeCell="I47" sqref="I47"/>
    </sheetView>
  </sheetViews>
  <sheetFormatPr baseColWidth="10" defaultRowHeight="15.75" x14ac:dyDescent="0.25"/>
  <cols>
    <col min="1" max="1" width="1.875" customWidth="1"/>
    <col min="2" max="2" width="17.5" customWidth="1"/>
    <col min="5" max="5" width="14" bestFit="1" customWidth="1"/>
    <col min="9" max="9" width="12.625" bestFit="1" customWidth="1"/>
    <col min="10" max="11" width="5" customWidth="1"/>
    <col min="13" max="13" width="2" customWidth="1"/>
  </cols>
  <sheetData>
    <row r="1" spans="1:13" ht="26.1" customHeight="1" x14ac:dyDescent="0.25">
      <c r="A1" s="358" t="str">
        <f>Data!V35</f>
        <v>Mojito</v>
      </c>
      <c r="B1" s="359"/>
      <c r="C1" s="359"/>
      <c r="D1" s="359"/>
      <c r="E1" s="359"/>
      <c r="F1" s="359"/>
      <c r="G1" s="362">
        <f>Data!Z35</f>
        <v>250</v>
      </c>
      <c r="H1" s="347" t="s">
        <v>99</v>
      </c>
      <c r="I1" s="352">
        <f>Data!X35</f>
        <v>6</v>
      </c>
      <c r="J1" s="347" t="s">
        <v>110</v>
      </c>
      <c r="K1" s="347"/>
      <c r="L1" s="347"/>
      <c r="M1" s="254"/>
    </row>
    <row r="2" spans="1:13" ht="26.1" customHeight="1" x14ac:dyDescent="0.25">
      <c r="A2" s="360"/>
      <c r="B2" s="361"/>
      <c r="C2" s="361"/>
      <c r="D2" s="361"/>
      <c r="E2" s="361"/>
      <c r="F2" s="361"/>
      <c r="G2" s="353"/>
      <c r="H2" s="348"/>
      <c r="I2" s="353"/>
      <c r="J2" s="348"/>
      <c r="K2" s="348"/>
      <c r="L2" s="348"/>
      <c r="M2" s="255"/>
    </row>
    <row r="3" spans="1:13" x14ac:dyDescent="0.25">
      <c r="A3" s="256"/>
      <c r="B3" s="342" t="s">
        <v>111</v>
      </c>
      <c r="C3" s="342"/>
      <c r="D3" s="343"/>
      <c r="E3" s="341" t="s">
        <v>112</v>
      </c>
      <c r="F3" s="342"/>
      <c r="G3" s="343"/>
      <c r="H3" s="342" t="s">
        <v>113</v>
      </c>
      <c r="I3" s="342"/>
      <c r="J3" s="342"/>
      <c r="K3" s="274"/>
      <c r="L3" s="274"/>
      <c r="M3" s="255"/>
    </row>
    <row r="4" spans="1:13" x14ac:dyDescent="0.25">
      <c r="A4" s="256"/>
      <c r="B4" s="253"/>
      <c r="C4" s="253"/>
      <c r="D4" s="269"/>
      <c r="E4" s="268"/>
      <c r="F4" s="253"/>
      <c r="G4" s="269"/>
      <c r="H4" s="253"/>
      <c r="I4" s="253"/>
      <c r="J4" s="253"/>
      <c r="K4" s="253"/>
      <c r="L4" s="253"/>
      <c r="M4" s="255"/>
    </row>
    <row r="5" spans="1:13" x14ac:dyDescent="0.25">
      <c r="A5" s="256"/>
      <c r="B5" s="253" t="s">
        <v>153</v>
      </c>
      <c r="C5" s="299">
        <f>Data!Y37</f>
        <v>140.52500000000001</v>
      </c>
      <c r="D5" s="269" t="s">
        <v>99</v>
      </c>
      <c r="E5" s="298" t="str">
        <f>Data!X40</f>
        <v>Rhum Blanc</v>
      </c>
      <c r="F5" s="271">
        <f>Data!Y40</f>
        <v>32.5</v>
      </c>
      <c r="G5" s="269" t="s">
        <v>99</v>
      </c>
      <c r="H5" s="253"/>
      <c r="I5" s="271"/>
      <c r="J5" s="253" t="s">
        <v>99</v>
      </c>
      <c r="K5" s="253"/>
      <c r="L5" s="253" t="s">
        <v>159</v>
      </c>
      <c r="M5" s="255"/>
    </row>
    <row r="6" spans="1:13" x14ac:dyDescent="0.25">
      <c r="A6" s="256"/>
      <c r="B6" s="253" t="s">
        <v>126</v>
      </c>
      <c r="C6" s="299">
        <f>Data!Y38</f>
        <v>60.225000000000001</v>
      </c>
      <c r="D6" s="269" t="s">
        <v>99</v>
      </c>
      <c r="E6" s="298" t="str">
        <f>Data!X41</f>
        <v>Citron Vert</v>
      </c>
      <c r="F6" s="271">
        <f>Data!Y41</f>
        <v>12.5</v>
      </c>
      <c r="G6" s="269" t="s">
        <v>99</v>
      </c>
      <c r="H6" s="253"/>
      <c r="I6" s="271"/>
      <c r="J6" s="253" t="s">
        <v>99</v>
      </c>
      <c r="K6" s="253"/>
      <c r="L6" s="253" t="s">
        <v>159</v>
      </c>
      <c r="M6" s="255"/>
    </row>
    <row r="7" spans="1:13" x14ac:dyDescent="0.25">
      <c r="A7" s="256"/>
      <c r="B7" s="253"/>
      <c r="C7" s="299"/>
      <c r="D7" s="269"/>
      <c r="E7" s="298" t="str">
        <f>Data!X42</f>
        <v>Menthe Fraîche</v>
      </c>
      <c r="F7" s="271">
        <f>Data!Y42</f>
        <v>4.25</v>
      </c>
      <c r="G7" s="269" t="s">
        <v>99</v>
      </c>
      <c r="H7" s="253"/>
      <c r="I7" s="271"/>
      <c r="J7" s="253" t="s">
        <v>99</v>
      </c>
      <c r="K7" s="253"/>
      <c r="L7" s="253" t="s">
        <v>159</v>
      </c>
      <c r="M7" s="255"/>
    </row>
    <row r="8" spans="1:13" x14ac:dyDescent="0.25">
      <c r="A8" s="256"/>
      <c r="B8" s="253" t="s">
        <v>149</v>
      </c>
      <c r="C8" s="299">
        <f>C5+C6</f>
        <v>200.75</v>
      </c>
      <c r="D8" s="269" t="s">
        <v>99</v>
      </c>
      <c r="E8" s="298"/>
      <c r="F8" s="271">
        <f>F5+F6+F7</f>
        <v>49.25</v>
      </c>
      <c r="G8" s="269" t="s">
        <v>99</v>
      </c>
      <c r="H8" s="253"/>
      <c r="I8" s="271"/>
      <c r="J8" s="253" t="s">
        <v>99</v>
      </c>
      <c r="K8" s="253"/>
      <c r="L8" s="253"/>
      <c r="M8" s="255"/>
    </row>
    <row r="9" spans="1:13" ht="16.5" thickBot="1" x14ac:dyDescent="0.3">
      <c r="A9" s="256"/>
      <c r="B9" s="270"/>
      <c r="C9" s="270"/>
      <c r="D9" s="270"/>
      <c r="E9" s="270"/>
      <c r="F9" s="270"/>
      <c r="G9" s="270"/>
      <c r="H9" s="270"/>
      <c r="I9" s="270"/>
      <c r="J9" s="270"/>
      <c r="K9" s="270"/>
      <c r="L9" s="270"/>
      <c r="M9" s="255"/>
    </row>
    <row r="10" spans="1:13" ht="16.5" thickTop="1" x14ac:dyDescent="0.25">
      <c r="A10" s="256"/>
      <c r="B10" s="253"/>
      <c r="C10" s="253"/>
      <c r="D10" s="253"/>
      <c r="E10" s="253"/>
      <c r="F10" s="253"/>
      <c r="G10" s="253"/>
      <c r="H10" s="253"/>
      <c r="I10" s="253"/>
      <c r="J10" s="253"/>
      <c r="K10" s="253"/>
      <c r="L10" s="253"/>
      <c r="M10" s="255"/>
    </row>
    <row r="11" spans="1:13" x14ac:dyDescent="0.25">
      <c r="A11" s="256"/>
      <c r="B11" s="368" t="s">
        <v>79</v>
      </c>
      <c r="C11" s="368"/>
      <c r="D11" s="284">
        <v>5</v>
      </c>
      <c r="E11" s="284" t="s">
        <v>158</v>
      </c>
      <c r="F11" s="262"/>
      <c r="G11" s="262"/>
      <c r="H11" s="262"/>
      <c r="I11" s="262"/>
      <c r="J11" s="262"/>
      <c r="K11" s="262"/>
      <c r="L11" s="262"/>
      <c r="M11" s="255"/>
    </row>
    <row r="12" spans="1:13" x14ac:dyDescent="0.25">
      <c r="A12" s="256"/>
      <c r="B12" s="368" t="s">
        <v>150</v>
      </c>
      <c r="C12" s="368"/>
      <c r="D12" s="355">
        <f ca="1">TODAY()</f>
        <v>42778</v>
      </c>
      <c r="E12" s="355"/>
      <c r="F12" s="261"/>
      <c r="G12" s="357" t="s">
        <v>152</v>
      </c>
      <c r="H12" s="357"/>
      <c r="I12" s="283">
        <f>Prix!F99</f>
        <v>1.1349307692307693</v>
      </c>
      <c r="J12" s="261"/>
      <c r="K12" s="261"/>
      <c r="L12" s="261"/>
      <c r="M12" s="255"/>
    </row>
    <row r="13" spans="1:13" x14ac:dyDescent="0.25">
      <c r="A13" s="256"/>
      <c r="B13" s="368" t="s">
        <v>151</v>
      </c>
      <c r="C13" s="368"/>
      <c r="D13" s="356">
        <f ca="1">TODAY()+D11</f>
        <v>42783</v>
      </c>
      <c r="E13" s="356"/>
      <c r="F13" s="261"/>
      <c r="G13" s="261"/>
      <c r="H13" s="261"/>
      <c r="I13" s="261"/>
      <c r="J13" s="261"/>
      <c r="K13" s="261"/>
      <c r="L13" s="261"/>
      <c r="M13" s="255"/>
    </row>
    <row r="14" spans="1:13" ht="16.5" thickBot="1" x14ac:dyDescent="0.3">
      <c r="A14" s="257"/>
      <c r="B14" s="367"/>
      <c r="C14" s="367"/>
      <c r="D14" s="258"/>
      <c r="E14" s="258"/>
      <c r="F14" s="258"/>
      <c r="G14" s="258"/>
      <c r="H14" s="258"/>
      <c r="I14" s="258"/>
      <c r="J14" s="258"/>
      <c r="K14" s="258"/>
      <c r="L14" s="258"/>
      <c r="M14" s="259"/>
    </row>
  </sheetData>
  <mergeCells count="15">
    <mergeCell ref="B3:D3"/>
    <mergeCell ref="E3:G3"/>
    <mergeCell ref="H3:J3"/>
    <mergeCell ref="A1:F2"/>
    <mergeCell ref="G1:G2"/>
    <mergeCell ref="H1:H2"/>
    <mergeCell ref="I1:I2"/>
    <mergeCell ref="J1:L2"/>
    <mergeCell ref="B14:C14"/>
    <mergeCell ref="B11:C11"/>
    <mergeCell ref="B12:C12"/>
    <mergeCell ref="D12:E12"/>
    <mergeCell ref="G12:H12"/>
    <mergeCell ref="B13:C13"/>
    <mergeCell ref="D13:E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Recettes</vt:lpstr>
      <vt:lpstr>Data</vt:lpstr>
      <vt:lpstr>Prix</vt:lpstr>
      <vt:lpstr>Classic FR</vt:lpstr>
      <vt:lpstr>Classic FR Nuts</vt:lpstr>
      <vt:lpstr>Classic FR Smoky</vt:lpstr>
      <vt:lpstr>Thé Vert Menthe</vt:lpstr>
      <vt:lpstr>Crème de Bourbon</vt:lpstr>
      <vt:lpstr>Mojito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Virginie LAVAUD</dc:creator>
  <cp:keywords/>
  <dc:description/>
  <cp:lastModifiedBy>Hub bibi</cp:lastModifiedBy>
  <dcterms:created xsi:type="dcterms:W3CDTF">2017-02-06T17:12:47Z</dcterms:created>
  <dcterms:modified xsi:type="dcterms:W3CDTF">2017-02-12T20:07:24Z</dcterms:modified>
  <cp:category/>
</cp:coreProperties>
</file>