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filterPrivacy="1" saveExternalLinkValues="0" codeName="ThisWorkbook"/>
  <xr:revisionPtr revIDLastSave="0" documentId="8_{DB7A4460-35D5-4B66-8E02-5A17985AB93F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Principale" sheetId="1" r:id="rId1"/>
    <sheet name="CRITERIA" sheetId="8" r:id="rId2"/>
    <sheet name="Feuille1" sheetId="14" r:id="rId3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V21" i="1" l="1"/>
  <c r="AT5" i="1"/>
  <c r="I60" i="14"/>
  <c r="H60" i="14"/>
  <c r="G60" i="14"/>
  <c r="F60" i="14"/>
  <c r="E60" i="14"/>
  <c r="D60" i="14"/>
  <c r="I59" i="14"/>
  <c r="H59" i="14"/>
  <c r="G59" i="14"/>
  <c r="F59" i="14"/>
  <c r="E59" i="14"/>
  <c r="D59" i="14"/>
  <c r="I58" i="14"/>
  <c r="H58" i="14"/>
  <c r="G58" i="14"/>
  <c r="F58" i="14"/>
  <c r="E58" i="14"/>
  <c r="D58" i="14"/>
  <c r="I57" i="14"/>
  <c r="H57" i="14"/>
  <c r="G57" i="14"/>
  <c r="F57" i="14"/>
  <c r="E57" i="14"/>
  <c r="D57" i="14"/>
  <c r="I56" i="14"/>
  <c r="H56" i="14"/>
  <c r="G56" i="14"/>
  <c r="F56" i="14"/>
  <c r="E56" i="14"/>
  <c r="D56" i="14"/>
  <c r="I55" i="14"/>
  <c r="H55" i="14"/>
  <c r="G55" i="14"/>
  <c r="F55" i="14"/>
  <c r="E55" i="14"/>
  <c r="D55" i="14"/>
  <c r="I54" i="14"/>
  <c r="H54" i="14"/>
  <c r="G54" i="14"/>
  <c r="F54" i="14"/>
  <c r="E54" i="14"/>
  <c r="D54" i="14"/>
  <c r="I53" i="14"/>
  <c r="H53" i="14"/>
  <c r="G53" i="14"/>
  <c r="F53" i="14"/>
  <c r="E53" i="14"/>
  <c r="D53" i="14"/>
  <c r="I52" i="14"/>
  <c r="H52" i="14"/>
  <c r="G52" i="14"/>
  <c r="F52" i="14"/>
  <c r="E52" i="14"/>
  <c r="D52" i="14"/>
  <c r="AT6" i="1" l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Z5" i="1" l="1"/>
  <c r="AE5" i="1"/>
  <c r="AF5" i="1"/>
  <c r="AG5" i="1" s="1"/>
  <c r="AH5" i="1"/>
  <c r="AI5" i="1" s="1"/>
  <c r="AP5" i="1"/>
  <c r="Z6" i="1"/>
  <c r="AE6" i="1"/>
  <c r="AF6" i="1"/>
  <c r="AG6" i="1" s="1"/>
  <c r="AH6" i="1"/>
  <c r="AI6" i="1" s="1"/>
  <c r="AJ6" i="1" s="1"/>
  <c r="AP6" i="1"/>
  <c r="Z7" i="1"/>
  <c r="AE7" i="1"/>
  <c r="AE21" i="1" s="1"/>
  <c r="AF7" i="1"/>
  <c r="AG7" i="1" s="1"/>
  <c r="AH7" i="1"/>
  <c r="AI7" i="1" s="1"/>
  <c r="AJ7" i="1" s="1"/>
  <c r="AP7" i="1"/>
  <c r="Z8" i="1"/>
  <c r="AE8" i="1"/>
  <c r="AF8" i="1"/>
  <c r="AG8" i="1" s="1"/>
  <c r="AH8" i="1"/>
  <c r="AI8" i="1" s="1"/>
  <c r="AJ8" i="1" s="1"/>
  <c r="AP8" i="1"/>
  <c r="Z9" i="1"/>
  <c r="AE9" i="1"/>
  <c r="AF9" i="1"/>
  <c r="AG9" i="1" s="1"/>
  <c r="AH9" i="1"/>
  <c r="AI9" i="1" s="1"/>
  <c r="AJ9" i="1" s="1"/>
  <c r="AP9" i="1"/>
  <c r="Z10" i="1"/>
  <c r="AE10" i="1"/>
  <c r="AF10" i="1"/>
  <c r="AG10" i="1" s="1"/>
  <c r="AH10" i="1"/>
  <c r="AI10" i="1" s="1"/>
  <c r="AJ10" i="1" s="1"/>
  <c r="AP10" i="1"/>
  <c r="Z11" i="1"/>
  <c r="AE11" i="1"/>
  <c r="AF11" i="1"/>
  <c r="AG11" i="1" s="1"/>
  <c r="AH11" i="1"/>
  <c r="AI11" i="1" s="1"/>
  <c r="AJ11" i="1" s="1"/>
  <c r="AP11" i="1"/>
  <c r="Z12" i="1"/>
  <c r="AE12" i="1"/>
  <c r="AF12" i="1"/>
  <c r="AG12" i="1" s="1"/>
  <c r="AH12" i="1"/>
  <c r="AI12" i="1" s="1"/>
  <c r="AJ12" i="1" s="1"/>
  <c r="AK12" i="1" s="1"/>
  <c r="AL12" i="1" s="1"/>
  <c r="AM12" i="1" s="1"/>
  <c r="AP12" i="1"/>
  <c r="Z13" i="1"/>
  <c r="AE13" i="1"/>
  <c r="AF13" i="1"/>
  <c r="AG13" i="1" s="1"/>
  <c r="AH13" i="1"/>
  <c r="AI13" i="1" s="1"/>
  <c r="AJ13" i="1" s="1"/>
  <c r="AP13" i="1"/>
  <c r="Z14" i="1"/>
  <c r="AE14" i="1"/>
  <c r="AF14" i="1"/>
  <c r="AG14" i="1" s="1"/>
  <c r="AH14" i="1"/>
  <c r="AI14" i="1" s="1"/>
  <c r="AJ14" i="1" s="1"/>
  <c r="AP14" i="1"/>
  <c r="Z15" i="1"/>
  <c r="AE15" i="1"/>
  <c r="AF15" i="1"/>
  <c r="AG15" i="1" s="1"/>
  <c r="AH15" i="1"/>
  <c r="AI15" i="1" s="1"/>
  <c r="AJ15" i="1" s="1"/>
  <c r="AK15" i="1" s="1"/>
  <c r="AL15" i="1" s="1"/>
  <c r="AM15" i="1" s="1"/>
  <c r="AP15" i="1"/>
  <c r="Z16" i="1"/>
  <c r="AE16" i="1"/>
  <c r="AF16" i="1"/>
  <c r="AG16" i="1" s="1"/>
  <c r="AH16" i="1"/>
  <c r="AI16" i="1" s="1"/>
  <c r="AJ16" i="1" s="1"/>
  <c r="AK16" i="1" s="1"/>
  <c r="AL16" i="1" s="1"/>
  <c r="AM16" i="1" s="1"/>
  <c r="AP16" i="1"/>
  <c r="Z17" i="1"/>
  <c r="AE17" i="1"/>
  <c r="AF17" i="1"/>
  <c r="AG17" i="1" s="1"/>
  <c r="AH17" i="1"/>
  <c r="AI17" i="1" s="1"/>
  <c r="AJ17" i="1" s="1"/>
  <c r="AP17" i="1"/>
  <c r="Z18" i="1"/>
  <c r="AE18" i="1"/>
  <c r="AF18" i="1"/>
  <c r="AG18" i="1" s="1"/>
  <c r="AH18" i="1"/>
  <c r="AI18" i="1" s="1"/>
  <c r="AJ18" i="1" s="1"/>
  <c r="AP18" i="1"/>
  <c r="Z19" i="1"/>
  <c r="AE19" i="1"/>
  <c r="AF19" i="1"/>
  <c r="AG19" i="1" s="1"/>
  <c r="AH19" i="1"/>
  <c r="AI19" i="1" s="1"/>
  <c r="AJ19" i="1" s="1"/>
  <c r="AP19" i="1"/>
  <c r="Z20" i="1"/>
  <c r="AE20" i="1"/>
  <c r="AF20" i="1"/>
  <c r="AG20" i="1" s="1"/>
  <c r="AH20" i="1"/>
  <c r="AI20" i="1" s="1"/>
  <c r="AJ20" i="1" s="1"/>
  <c r="AK20" i="1" s="1"/>
  <c r="AL20" i="1" s="1"/>
  <c r="AM20" i="1" s="1"/>
  <c r="AP20" i="1"/>
  <c r="X21" i="1"/>
  <c r="Y21" i="1"/>
  <c r="AA21" i="1"/>
  <c r="AB21" i="1"/>
  <c r="AC21" i="1"/>
  <c r="AD21" i="1"/>
  <c r="AO21" i="1"/>
  <c r="AQ21" i="1"/>
  <c r="AR21" i="1"/>
  <c r="AS21" i="1"/>
  <c r="X22" i="1"/>
  <c r="Y22" i="1"/>
  <c r="AA22" i="1"/>
  <c r="AB22" i="1"/>
  <c r="AC22" i="1"/>
  <c r="AD22" i="1"/>
  <c r="AO22" i="1"/>
  <c r="AQ22" i="1"/>
  <c r="AR22" i="1"/>
  <c r="AS22" i="1"/>
  <c r="AK9" i="1" l="1"/>
  <c r="AL9" i="1" s="1"/>
  <c r="AM9" i="1" s="1"/>
  <c r="AK17" i="1"/>
  <c r="AL17" i="1" s="1"/>
  <c r="AM17" i="1" s="1"/>
  <c r="AK7" i="1"/>
  <c r="AL7" i="1" s="1"/>
  <c r="AM7" i="1" s="1"/>
  <c r="AE22" i="1"/>
  <c r="AK18" i="1"/>
  <c r="AL18" i="1" s="1"/>
  <c r="AM18" i="1" s="1"/>
  <c r="AK10" i="1"/>
  <c r="AL10" i="1" s="1"/>
  <c r="AM10" i="1" s="1"/>
  <c r="AF22" i="1"/>
  <c r="AP22" i="1"/>
  <c r="AK13" i="1"/>
  <c r="AL13" i="1" s="1"/>
  <c r="AM13" i="1" s="1"/>
  <c r="AK8" i="1"/>
  <c r="AL8" i="1" s="1"/>
  <c r="AM8" i="1" s="1"/>
  <c r="AK19" i="1"/>
  <c r="AL19" i="1" s="1"/>
  <c r="AM19" i="1" s="1"/>
  <c r="AK11" i="1"/>
  <c r="AL11" i="1" s="1"/>
  <c r="AM11" i="1" s="1"/>
  <c r="AH21" i="1"/>
  <c r="AP21" i="1"/>
  <c r="AK14" i="1"/>
  <c r="AL14" i="1" s="1"/>
  <c r="AM14" i="1" s="1"/>
  <c r="AK6" i="1"/>
  <c r="AL6" i="1" s="1"/>
  <c r="AM6" i="1" s="1"/>
  <c r="Z22" i="1"/>
  <c r="AI21" i="1"/>
  <c r="AJ5" i="1"/>
  <c r="AI22" i="1"/>
  <c r="AG21" i="1"/>
  <c r="AG22" i="1"/>
  <c r="AH22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5" i="1"/>
  <c r="AJ21" i="1" l="1"/>
  <c r="AJ22" i="1"/>
  <c r="AK5" i="1"/>
  <c r="K5" i="1"/>
  <c r="AK21" i="1" l="1"/>
  <c r="AK22" i="1"/>
  <c r="AL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5" i="1"/>
  <c r="AM5" i="1" l="1"/>
  <c r="AL22" i="1"/>
  <c r="V22" i="1"/>
  <c r="Q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AM22" i="1" l="1"/>
  <c r="AM21" i="1"/>
  <c r="W22" i="1"/>
  <c r="U22" i="1"/>
  <c r="Q22" i="1"/>
  <c r="S22" i="1"/>
  <c r="I21" i="1"/>
  <c r="I22" i="1"/>
  <c r="J21" i="1"/>
  <c r="J22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M5" i="1"/>
  <c r="AN5" i="1" s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AN19" i="1" l="1"/>
  <c r="AN10" i="1"/>
  <c r="AN17" i="1"/>
  <c r="AN9" i="1"/>
  <c r="AN16" i="1"/>
  <c r="AN8" i="1"/>
  <c r="AN15" i="1"/>
  <c r="AN7" i="1"/>
  <c r="AN14" i="1"/>
  <c r="AN6" i="1"/>
  <c r="AN13" i="1"/>
  <c r="AN11" i="1"/>
  <c r="AN18" i="1"/>
  <c r="AN20" i="1"/>
  <c r="AN12" i="1"/>
  <c r="K21" i="1"/>
  <c r="O22" i="1"/>
  <c r="K22" i="1"/>
  <c r="M22" i="1"/>
  <c r="AN21" i="1" l="1"/>
  <c r="AN22" i="1"/>
  <c r="AZ22" i="1"/>
  <c r="AZ21" i="1"/>
  <c r="AY22" i="1" l="1"/>
  <c r="AV22" i="1"/>
  <c r="AU22" i="1"/>
  <c r="AY21" i="1"/>
  <c r="AU21" i="1"/>
  <c r="AX22" i="1"/>
  <c r="AW22" i="1"/>
  <c r="AT21" i="1" l="1"/>
  <c r="AT22" i="1"/>
  <c r="AW21" i="1"/>
  <c r="AX21" i="1"/>
</calcChain>
</file>

<file path=xl/sharedStrings.xml><?xml version="1.0" encoding="utf-8"?>
<sst xmlns="http://schemas.openxmlformats.org/spreadsheetml/2006/main" count="498" uniqueCount="383">
  <si>
    <t>#</t>
  </si>
  <si>
    <t>100% single room</t>
  </si>
  <si>
    <t>potential loosing of beds</t>
  </si>
  <si>
    <t>EPC</t>
  </si>
  <si>
    <t>EPC 
scoring</t>
  </si>
  <si>
    <t>kWhF/m²/yr</t>
  </si>
  <si>
    <t>kWhF/m².yr
 scoring</t>
  </si>
  <si>
    <t>kg CO2e/m²/yr</t>
  </si>
  <si>
    <t>MSO</t>
  </si>
  <si>
    <t>0-1</t>
  </si>
  <si>
    <t>very bad</t>
  </si>
  <si>
    <t>1-2</t>
  </si>
  <si>
    <t>bad</t>
  </si>
  <si>
    <t>2-3</t>
  </si>
  <si>
    <t xml:space="preserve">ok </t>
  </si>
  <si>
    <t>3-4</t>
  </si>
  <si>
    <t>good</t>
  </si>
  <si>
    <t>MHF</t>
  </si>
  <si>
    <t>4-5</t>
  </si>
  <si>
    <t>very good</t>
  </si>
  <si>
    <t>NH</t>
  </si>
  <si>
    <t xml:space="preserve">type using, walk score </t>
  </si>
  <si>
    <t>year built/réno</t>
  </si>
  <si>
    <t>m², beds, ratio m²/bed</t>
  </si>
  <si>
    <t xml:space="preserve">ratio m²/bed, </t>
  </si>
  <si>
    <t>% single rooms</t>
  </si>
  <si>
    <t>Year</t>
  </si>
  <si>
    <t>IT.HEC.CO2-Int</t>
  </si>
  <si>
    <t>IT.HEC.kWh-Int</t>
  </si>
  <si>
    <t>IT</t>
  </si>
  <si>
    <t>High Seismicity</t>
  </si>
  <si>
    <t>Medium to high seismicity</t>
  </si>
  <si>
    <t>Medium-low seismicity</t>
  </si>
  <si>
    <t>Low Seismicity</t>
  </si>
  <si>
    <t>if last refurb year before 1995 and if building year before 2020</t>
  </si>
  <si>
    <t>if refurb year 1995 &lt; year &lt; 2010 and if building year before 2020</t>
  </si>
  <si>
    <t>if refurb year 2010 &lt; year &lt; 2015 and if building year before 2020</t>
  </si>
  <si>
    <t>if refurb year 2015 &lt; year &lt; 2020 and if building year before 2020</t>
  </si>
  <si>
    <t>if refurb year 2020 &lt; year &lt; 2024 and if building year before 2020</t>
  </si>
  <si>
    <t>if 6000 &lt; m²  &lt; 6500</t>
  </si>
  <si>
    <t>PGA &gt; 0,250 g</t>
  </si>
  <si>
    <t>0,150g &lt; PGA &lt; 0,250g</t>
  </si>
  <si>
    <t>0,05g &lt; PGA &lt; 0,150g</t>
  </si>
  <si>
    <t>PGA &lt; 0,05g</t>
  </si>
  <si>
    <t xml:space="preserve">Nursing Home </t>
  </si>
  <si>
    <t>Mental Health facility</t>
  </si>
  <si>
    <t>APSP</t>
  </si>
  <si>
    <t>Aziende Pubbliche di Servizi alle Persone (Public companies for personal services)</t>
  </si>
  <si>
    <t>CPA</t>
  </si>
  <si>
    <t>Comunità Psichiatrica Alta assistenza (High care mental health
facility)</t>
  </si>
  <si>
    <t>CPM</t>
  </si>
  <si>
    <t>Comunità Psichiatrica Media assistenza (Medium care mental health facility)</t>
  </si>
  <si>
    <t>CSA</t>
  </si>
  <si>
    <t>Centro Servizi Anziani (Elderly care facility)</t>
  </si>
  <si>
    <t>IPAB</t>
  </si>
  <si>
    <t>Istituto Pubblico di assistenza e Beneficenza (Public Welfare and Charity Institution)</t>
  </si>
  <si>
    <t>IRCCS</t>
  </si>
  <si>
    <t>Istituti di Ricovero e Cura a Carattere Scientifico (Scientific Hospitalization and Treatment Institution)</t>
  </si>
  <si>
    <t>LTC</t>
  </si>
  <si>
    <t>Long-term Care</t>
  </si>
  <si>
    <t>Medicine, Surgery, Obstetrics</t>
  </si>
  <si>
    <t>RSA</t>
  </si>
  <si>
    <t>Residenza Sanitaria Assistenziale (Residential care facility)</t>
  </si>
  <si>
    <t>USL</t>
  </si>
  <si>
    <t>Unità Sanitaria Locale (Local Health Unit)</t>
  </si>
  <si>
    <t>WALT</t>
  </si>
  <si>
    <t>Weighted Average Lease Term</t>
  </si>
  <si>
    <t>INFO PROPERTY</t>
  </si>
  <si>
    <t>CREEM
scoring</t>
  </si>
  <si>
    <t>OTHERS
 ESG Works</t>
  </si>
  <si>
    <t>FUEL</t>
  </si>
  <si>
    <t>GAS</t>
  </si>
  <si>
    <t>ELECTRICITY</t>
  </si>
  <si>
    <t>%
loosing beds</t>
  </si>
  <si>
    <t>TOTAL
 beds</t>
  </si>
  <si>
    <t xml:space="preserve">OTHER
 beds </t>
  </si>
  <si>
    <t>3 BEDS
rooms</t>
  </si>
  <si>
    <t>4 BEDS
rooms</t>
  </si>
  <si>
    <t>SINGLE
 rooms</t>
  </si>
  <si>
    <t>DOUBLE
 rooms</t>
  </si>
  <si>
    <t>% 
single rooms</t>
  </si>
  <si>
    <t>PARKING</t>
  </si>
  <si>
    <t>PARKING
scoring</t>
  </si>
  <si>
    <t>FLOORS</t>
  </si>
  <si>
    <t>GROSS AREA (sqm) under 2000m² too small &amp; above 10.000m² too big?</t>
  </si>
  <si>
    <t>OPENING</t>
  </si>
  <si>
    <t>LAST REFURB</t>
  </si>
  <si>
    <t>BUILD YEAR
 scoring</t>
  </si>
  <si>
    <t>BUILD YEAR</t>
  </si>
  <si>
    <t>CITY</t>
  </si>
  <si>
    <t>ADDRESS</t>
  </si>
  <si>
    <t>REGION</t>
  </si>
  <si>
    <t>ASSET NAME</t>
  </si>
  <si>
    <t>CODE</t>
  </si>
  <si>
    <t>CREEM kWh STRANDING YEAR</t>
  </si>
  <si>
    <t>CREEM GHG STRANDING YEAR</t>
  </si>
  <si>
    <t>if CREEM GHG &lt; 2030</t>
  </si>
  <si>
    <t>if CREEM GHG &gt; 2030</t>
  </si>
  <si>
    <t>if CREEM GHG &gt; 2035</t>
  </si>
  <si>
    <t>if CREEM GHG &gt; 2040</t>
  </si>
  <si>
    <t>if CREEM GHG &gt; 2045</t>
  </si>
  <si>
    <t>GLOBAL scoring definition</t>
  </si>
  <si>
    <t>LOCATION
scoring</t>
  </si>
  <si>
    <t>WALK
scoring</t>
  </si>
  <si>
    <t>if ratio &lt; 40 and &gt; 55</t>
  </si>
  <si>
    <t>F</t>
  </si>
  <si>
    <t>no info</t>
  </si>
  <si>
    <t>kWhF/m²yr ≤ 100</t>
  </si>
  <si>
    <t>CREEM scoring criteria</t>
  </si>
  <si>
    <t>build year &lt; 1900</t>
  </si>
  <si>
    <t>build year &gt; 1990</t>
  </si>
  <si>
    <t>FLOODING scoring criteria</t>
  </si>
  <si>
    <t>Medium to high hydraulic hazard</t>
  </si>
  <si>
    <t>Low hydraulic hazard</t>
  </si>
  <si>
    <t>High hydraulic hazard</t>
  </si>
  <si>
    <t>Medium to low hydraulic hazard</t>
  </si>
  <si>
    <t>up to 5% of the area at high hydrogeological risk</t>
  </si>
  <si>
    <t>between 5% and 10% of the area at high hydrogeological risk</t>
  </si>
  <si>
    <t>between 10% and 15% of the area at high hydrogeological risk</t>
  </si>
  <si>
    <t>between 15% and 20% of the area at high hydrogeological risk</t>
  </si>
  <si>
    <t>POST CODE</t>
  </si>
  <si>
    <t>GENERAL INFO</t>
  </si>
  <si>
    <t>IT Use criteria</t>
  </si>
  <si>
    <r>
      <t xml:space="preserve">40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ratio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55</t>
    </r>
  </si>
  <si>
    <r>
      <t xml:space="preserve">1900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build year 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1979</t>
    </r>
  </si>
  <si>
    <r>
      <t xml:space="preserve">1980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build year 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1990</t>
    </r>
  </si>
  <si>
    <t>ACCESSIBILITY</t>
  </si>
  <si>
    <t>II</t>
  </si>
  <si>
    <t>III</t>
  </si>
  <si>
    <t>FR</t>
  </si>
  <si>
    <t>FI</t>
  </si>
  <si>
    <t>PROVINCE</t>
  </si>
  <si>
    <r>
      <t xml:space="preserve">if % </t>
    </r>
    <r>
      <rPr>
        <sz val="11"/>
        <color rgb="FF000000"/>
        <rFont val="Calibri"/>
        <family val="2"/>
      </rPr>
      <t>≥</t>
    </r>
    <r>
      <rPr>
        <sz val="11"/>
        <color rgb="FF000000"/>
        <rFont val="Calibri"/>
        <family val="2"/>
        <scheme val="minor"/>
      </rPr>
      <t xml:space="preserve"> 3,71</t>
    </r>
  </si>
  <si>
    <t xml:space="preserve"> </t>
  </si>
  <si>
    <r>
      <t xml:space="preserve">if  1,26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%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2,49</t>
    </r>
  </si>
  <si>
    <r>
      <t xml:space="preserve">if %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1,26</t>
    </r>
  </si>
  <si>
    <r>
      <t xml:space="preserve">if  2,49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%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3,71</t>
    </r>
  </si>
  <si>
    <t>LAST REFURB
scoring</t>
  </si>
  <si>
    <t>FLOORS
scoring</t>
  </si>
  <si>
    <t>GROSS AREA
 scoring</t>
  </si>
  <si>
    <t>75% single rooms (amount of beds)</t>
  </si>
  <si>
    <t>75% single rooms (amount of single rooms)</t>
  </si>
  <si>
    <t>RATIO m²/beds
 scoring</t>
  </si>
  <si>
    <t>RATIO
m²/beds</t>
  </si>
  <si>
    <t>LAYOUT</t>
  </si>
  <si>
    <t>CAPACITY</t>
  </si>
  <si>
    <t>Sub-score 
ASSET</t>
  </si>
  <si>
    <t>if lease is II type</t>
  </si>
  <si>
    <t>if lease is III type</t>
  </si>
  <si>
    <t>CHECK BEDS 
of total and on drawings</t>
  </si>
  <si>
    <t xml:space="preserve">RATIO 75% 
single room scoring </t>
  </si>
  <si>
    <r>
      <t xml:space="preserve">if m² 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6000</t>
    </r>
  </si>
  <si>
    <r>
      <t xml:space="preserve">if m² </t>
    </r>
    <r>
      <rPr>
        <sz val="11"/>
        <color rgb="FF000000"/>
        <rFont val="Calibri"/>
        <family val="2"/>
      </rPr>
      <t>≥</t>
    </r>
    <r>
      <rPr>
        <sz val="11"/>
        <color rgb="FF000000"/>
        <rFont val="Calibri"/>
        <family val="2"/>
        <scheme val="minor"/>
      </rPr>
      <t xml:space="preserve"> 6500</t>
    </r>
  </si>
  <si>
    <t>if building year &lt; 1995</t>
  </si>
  <si>
    <t>if building year 1995 &lt; year ≤ 2000</t>
  </si>
  <si>
    <t>if building year 2000 &lt; year ≤ 2010</t>
  </si>
  <si>
    <t>if building year 2010 &lt; year ≤ 2020</t>
  </si>
  <si>
    <t>if building year &gt; 2020</t>
  </si>
  <si>
    <t>R+3</t>
  </si>
  <si>
    <t>R+4</t>
  </si>
  <si>
    <t>R+2</t>
  </si>
  <si>
    <t>R+5</t>
  </si>
  <si>
    <t>BUILD YEAR criteria</t>
  </si>
  <si>
    <t>LAST REFURB criteria</t>
  </si>
  <si>
    <t>GROSS AREA criteria</t>
  </si>
  <si>
    <t>DATA</t>
  </si>
  <si>
    <t>SCORE</t>
  </si>
  <si>
    <t xml:space="preserve">if floors = R and &gt; R+5 </t>
  </si>
  <si>
    <t xml:space="preserve">if R &lt; floors &lt; R+5 </t>
  </si>
  <si>
    <t>FLOORS criteria</t>
  </si>
  <si>
    <t>ON THE ROOF</t>
  </si>
  <si>
    <t>INDUSTRIAL ZONING</t>
  </si>
  <si>
    <t>COUNTRY SIDE</t>
  </si>
  <si>
    <t>SUBURBAN</t>
  </si>
  <si>
    <t xml:space="preserve">URBAN </t>
  </si>
  <si>
    <t>CITY CENTRE</t>
  </si>
  <si>
    <t>ON THE ROAD</t>
  </si>
  <si>
    <t>SMALL INSIDE</t>
  </si>
  <si>
    <t>LARGE INSIDE</t>
  </si>
  <si>
    <t>LOCATION</t>
  </si>
  <si>
    <t>LOCATION criteria</t>
  </si>
  <si>
    <t>PARKING criteria</t>
  </si>
  <si>
    <t>WALK criteria</t>
  </si>
  <si>
    <t>WALK SCORE</t>
  </si>
  <si>
    <t>if WS  ≤ 24</t>
  </si>
  <si>
    <r>
      <t xml:space="preserve">25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if WS ≤ 49</t>
    </r>
  </si>
  <si>
    <t>50 ≤ if WS ≤ 69</t>
  </si>
  <si>
    <t>70 ≤ if WS ≤ 89</t>
  </si>
  <si>
    <t>90 ≤ if WS ≤ 100</t>
  </si>
  <si>
    <t>RATIO M²/BED criteria</t>
  </si>
  <si>
    <t>if ratio  &lt; 10%</t>
  </si>
  <si>
    <r>
      <t xml:space="preserve">10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ratio &lt; 15</t>
    </r>
  </si>
  <si>
    <r>
      <t xml:space="preserve">15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ratio &lt; 20</t>
    </r>
  </si>
  <si>
    <r>
      <t xml:space="preserve">ratio </t>
    </r>
    <r>
      <rPr>
        <sz val="11"/>
        <color rgb="FF000000"/>
        <rFont val="Calibri"/>
        <family val="2"/>
      </rPr>
      <t>≥</t>
    </r>
    <r>
      <rPr>
        <sz val="11"/>
        <color rgb="FF000000"/>
        <rFont val="Calibri"/>
        <family val="2"/>
        <scheme val="minor"/>
      </rPr>
      <t xml:space="preserve"> 20</t>
    </r>
  </si>
  <si>
    <t>RATIO ROOMS  criteria</t>
  </si>
  <si>
    <r>
      <t>150 ≤</t>
    </r>
    <r>
      <rPr>
        <sz val="11"/>
        <color rgb="FF000000"/>
        <rFont val="Calibri"/>
        <family val="2"/>
      </rPr>
      <t xml:space="preserve"> kWhF/m²yr &lt; 200</t>
    </r>
  </si>
  <si>
    <r>
      <t>130 ≤</t>
    </r>
    <r>
      <rPr>
        <sz val="11"/>
        <color rgb="FF000000"/>
        <rFont val="Calibri"/>
        <family val="2"/>
      </rPr>
      <t xml:space="preserve"> kWhF/m²yr &lt; 150</t>
    </r>
  </si>
  <si>
    <r>
      <t>100 ≤</t>
    </r>
    <r>
      <rPr>
        <sz val="11"/>
        <color rgb="FF000000"/>
        <rFont val="Calibri"/>
        <family val="2"/>
      </rPr>
      <t xml:space="preserve"> kWhF/m²yr &lt; 130</t>
    </r>
  </si>
  <si>
    <t>kWhF/m².yr criteria</t>
  </si>
  <si>
    <t>EPC criteria</t>
  </si>
  <si>
    <t>C</t>
  </si>
  <si>
    <t>D</t>
  </si>
  <si>
    <t>A1</t>
  </si>
  <si>
    <t>A2</t>
  </si>
  <si>
    <t>A3</t>
  </si>
  <si>
    <t>A4</t>
  </si>
  <si>
    <t>B</t>
  </si>
  <si>
    <t>FLOODING criteria</t>
  </si>
  <si>
    <t>SEISMIC criteria</t>
  </si>
  <si>
    <t>ESG / ENERGY / CREEM</t>
  </si>
  <si>
    <t>ASBESTOS criteria</t>
  </si>
  <si>
    <t xml:space="preserve">Extraordinary maintenance work: 
</t>
  </si>
  <si>
    <t>- on structural elements as roof, facade, foundations, stairs, floors and slabs, any load-bearing wall or any pillar with a structural function;</t>
  </si>
  <si>
    <t>- work on certain installations: heating, water, electricity and sewage systems;</t>
  </si>
  <si>
    <t>- fire and noise protection compliance work, insofar as this does not apply exclusively to healthcare buildings;</t>
  </si>
  <si>
    <t>- structural work required for seismic compliance.</t>
  </si>
  <si>
    <t>Replacement of the water system and/or the electrical system and/or the sanitation system, when their repair and/or maintenance is more costly than their replacement.</t>
  </si>
  <si>
    <t>Work on structural defects and faults, including those whose elimination/repair is covered by the ten-year insurance policy issued by the construction company.</t>
  </si>
  <si>
    <t>if 0 &lt; duration &lt; 15</t>
  </si>
  <si>
    <r>
      <t xml:space="preserve">if 15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duration </t>
    </r>
    <r>
      <rPr>
        <sz val="11"/>
        <color rgb="FF000000"/>
        <rFont val="Calibri"/>
        <family val="2"/>
      </rPr>
      <t>≤</t>
    </r>
    <r>
      <rPr>
        <sz val="11"/>
        <color rgb="FF000000"/>
        <rFont val="Calibri"/>
        <family val="2"/>
        <scheme val="minor"/>
      </rPr>
      <t xml:space="preserve"> 30</t>
    </r>
  </si>
  <si>
    <t>DURATION criteria</t>
  </si>
  <si>
    <t>LEASE criteria</t>
  </si>
  <si>
    <t>FACADE SCORING (1 to 5)</t>
  </si>
  <si>
    <t>Score</t>
  </si>
  <si>
    <t>Condition Description</t>
  </si>
  <si>
    <t>Indicators</t>
  </si>
  <si>
    <t>Very good condition; modern and efficient</t>
  </si>
  <si>
    <t>+ bricks facade</t>
  </si>
  <si>
    <t>+ Double glass on PVC/windows</t>
  </si>
  <si>
    <t>Generally good with minor issues</t>
  </si>
  <si>
    <t>+ Concrete structure</t>
  </si>
  <si>
    <t>+ Probably thermal breaks</t>
  </si>
  <si>
    <t>Acceptable, some wear or aesthetic aging</t>
  </si>
  <si>
    <t>- Old fashion facade</t>
  </si>
  <si>
    <t>- Mix of plaster/bricks/tiles</t>
  </si>
  <si>
    <t>Poor condition; visible aging and material degradation</t>
  </si>
  <si>
    <t xml:space="preserve"> - Peeling plaster</t>
  </si>
  <si>
    <t xml:space="preserve"> - Rusty railings/stairs</t>
  </si>
  <si>
    <t xml:space="preserve"> - Tags</t>
  </si>
  <si>
    <t xml:space="preserve"> - Decoloration</t>
  </si>
  <si>
    <t>- Heat pumps on facade</t>
  </si>
  <si>
    <t xml:space="preserve"> - Plaster facade in non-good maintenance</t>
  </si>
  <si>
    <t>Very poor; significant degradation or incoherence</t>
  </si>
  <si>
    <t>- Multiple facade issues combined (e.g., rusty elements + heavy peeling + visible patchwork)</t>
  </si>
  <si>
    <t>ROOF SCORING (1 to 5)</t>
  </si>
  <si>
    <t>Very good; renovated or modern with functional systems</t>
  </si>
  <si>
    <t>+ Renovated tile roof</t>
  </si>
  <si>
    <t>+ Flat roof with HVAC</t>
  </si>
  <si>
    <t>+ PV on roof</t>
  </si>
  <si>
    <t xml:space="preserve"> + HVAC groups visible</t>
  </si>
  <si>
    <t>Good condition; functional but not optimized</t>
  </si>
  <si>
    <t>+ Tile roof in decent shape</t>
  </si>
  <si>
    <t>Mixed or average state; some inconsistencies or dated solutions</t>
  </si>
  <si>
    <t>- Mixed roof (tiles + metal)</t>
  </si>
  <si>
    <t>- Sloping roof</t>
  </si>
  <si>
    <t>Aging or incomplete systems; minor structural or functional concerns</t>
  </si>
  <si>
    <t>- Tile roof with no ventilation</t>
  </si>
  <si>
    <t xml:space="preserve"> - HVAC not clearly present</t>
  </si>
  <si>
    <t>Very poor condition; degraded, outdated, or visibly failing roofing system</t>
  </si>
  <si>
    <t>- Flat roof in bad condition</t>
  </si>
  <si>
    <t>- No HVAC groups</t>
  </si>
  <si>
    <t>- Deteriorated tiles or evident roof failures</t>
  </si>
  <si>
    <t>BE</t>
  </si>
  <si>
    <t>DE</t>
  </si>
  <si>
    <t>ES</t>
  </si>
  <si>
    <t>IE</t>
  </si>
  <si>
    <t>NL</t>
  </si>
  <si>
    <t>UK</t>
  </si>
  <si>
    <t>Mekcowpl</t>
  </si>
  <si>
    <t xml:space="preserve">Mzawkt </t>
  </si>
  <si>
    <t>Acptaf</t>
  </si>
  <si>
    <t>Qgeaj Ufch</t>
  </si>
  <si>
    <t>Swr Sospaoigv, 29</t>
  </si>
  <si>
    <t>Kbenheri</t>
  </si>
  <si>
    <t xml:space="preserve">Rfbfpm </t>
  </si>
  <si>
    <t>Uvutob</t>
  </si>
  <si>
    <t>Qkqkk Opzo</t>
  </si>
  <si>
    <t>Vbi Ciokjwfrm, 53</t>
  </si>
  <si>
    <t>Svctt Nhnzjh</t>
  </si>
  <si>
    <t>Ijjlfhzji</t>
  </si>
  <si>
    <t>Tlubz</t>
  </si>
  <si>
    <t>Eaphp Hckrv gurci Jypfl</t>
  </si>
  <si>
    <t>Hwffmtre Szrz Afytqv, 1</t>
  </si>
  <si>
    <t>Ecbek Oschi</t>
  </si>
  <si>
    <t>Ggpnvx Nzqsrbi</t>
  </si>
  <si>
    <t>Actdwpjb</t>
  </si>
  <si>
    <t>Kawnjfikv</t>
  </si>
  <si>
    <t>Puqmajuf Xqzqwlsz kt Hrnvymehv (RS) - Gmo Yabzy 48</t>
  </si>
  <si>
    <t>Qyailf</t>
  </si>
  <si>
    <t>Ozsbrvtml</t>
  </si>
  <si>
    <t>Kuryjm</t>
  </si>
  <si>
    <t>Plqytt</t>
  </si>
  <si>
    <t>Cez Xlrwz Hczucn, 23</t>
  </si>
  <si>
    <t>Cnkhqvr</t>
  </si>
  <si>
    <t>Btvojt Nubociw</t>
  </si>
  <si>
    <t>Tjokg</t>
  </si>
  <si>
    <t>Deumcmj Hohsurh</t>
  </si>
  <si>
    <t>Qov Ozlgitc cybjy Xwofwws, 11</t>
  </si>
  <si>
    <t>Hoovtjvqv</t>
  </si>
  <si>
    <t>Keoxqjozt</t>
  </si>
  <si>
    <t>Oxsbeq</t>
  </si>
  <si>
    <t>Zcrsrj</t>
  </si>
  <si>
    <t>Zit Aehvasy Jravidnjw, 36</t>
  </si>
  <si>
    <t>Sxprow</t>
  </si>
  <si>
    <t>Mrbftgwmq</t>
  </si>
  <si>
    <t>Hgcpma</t>
  </si>
  <si>
    <t>Zorrie</t>
  </si>
  <si>
    <t>Rvb Hnjojfqjkv Bjmqkh, 94</t>
  </si>
  <si>
    <t>Lmqlk Ruicnjdl</t>
  </si>
  <si>
    <t>Jtxhdxckn</t>
  </si>
  <si>
    <t>Zhyg</t>
  </si>
  <si>
    <t>Uckx Hfanbvzt</t>
  </si>
  <si>
    <t>Bcw Xwvtnox, 0</t>
  </si>
  <si>
    <t>Rcrgfbdz Ej</t>
  </si>
  <si>
    <t>Lumtwfsyu</t>
  </si>
  <si>
    <t>Cujsd</t>
  </si>
  <si>
    <t>Bjywdwpm Yd</t>
  </si>
  <si>
    <t>Rnr Fij Rbzim Oaexzfl, 10</t>
  </si>
  <si>
    <t>Ugkqrry*</t>
  </si>
  <si>
    <t xml:space="preserve">Hwjhzfz </t>
  </si>
  <si>
    <t>Mtkccup</t>
  </si>
  <si>
    <t>Ebrfnnyeqadf</t>
  </si>
  <si>
    <t>Aml Ngjhtxo, 4</t>
  </si>
  <si>
    <t>Vceaega Iwhqlbz</t>
  </si>
  <si>
    <t>Fuailqnri</t>
  </si>
  <si>
    <t>Osow</t>
  </si>
  <si>
    <t>Oxckw</t>
  </si>
  <si>
    <t>Sgi Gkbrre, 76</t>
  </si>
  <si>
    <t>Slkanqd</t>
  </si>
  <si>
    <t>Esuoolgln</t>
  </si>
  <si>
    <t>Kackt</t>
  </si>
  <si>
    <t>Mlavqte ik Beysk</t>
  </si>
  <si>
    <t>Joz Lafy&amp;#002;Rphiwine, 9</t>
  </si>
  <si>
    <t>Jubfnf 7</t>
  </si>
  <si>
    <t>Eqdwfzeim</t>
  </si>
  <si>
    <t>Ruvmhs</t>
  </si>
  <si>
    <t>Owpmra</t>
  </si>
  <si>
    <t>Dmq Sgrxgqi</t>
  </si>
  <si>
    <t>Lfyuss 8</t>
  </si>
  <si>
    <t>Zqiesbijp</t>
  </si>
  <si>
    <t>Slnspg</t>
  </si>
  <si>
    <t>Wvxfqs</t>
  </si>
  <si>
    <t>Bym Ahdibj Nnaoxufwhu 61</t>
  </si>
  <si>
    <t>Lkkednl 8</t>
  </si>
  <si>
    <t xml:space="preserve">Zkbmdo </t>
  </si>
  <si>
    <t>Kesdifr</t>
  </si>
  <si>
    <t>Xfcvca</t>
  </si>
  <si>
    <t>Oik Quyrsu 5</t>
  </si>
  <si>
    <t xml:space="preserve">IT </t>
  </si>
  <si>
    <t>TEST</t>
  </si>
  <si>
    <t>BE.HEC.CO2-Int</t>
  </si>
  <si>
    <t>BE.HEC.kWh-Int</t>
  </si>
  <si>
    <t>FI.HEC.CO2-Int</t>
  </si>
  <si>
    <t>FI.HEC.kWh-Int</t>
  </si>
  <si>
    <t>FR.HEC.CO2-Int</t>
  </si>
  <si>
    <t>FR.HEC.kWh-Int</t>
  </si>
  <si>
    <t>DE.HEC.CO2-Int</t>
  </si>
  <si>
    <t>DE.HEC.kWh-Int</t>
  </si>
  <si>
    <t>IE.HEC.CO2-Int</t>
  </si>
  <si>
    <t>IE.HEC.kWh-Int</t>
  </si>
  <si>
    <t>NL.HEC.CO2-Int</t>
  </si>
  <si>
    <t>NL.HEC.kWh-Int</t>
  </si>
  <si>
    <t>ES.HEC.CO2-Int</t>
  </si>
  <si>
    <t>ES.HEC.kWh-Int</t>
  </si>
  <si>
    <t>UK.HEC.CO2-Int</t>
  </si>
  <si>
    <t>UK.HEC.kWh-Int</t>
  </si>
  <si>
    <t>Conversion factors in g CO2e/kWh:</t>
  </si>
  <si>
    <t>Country</t>
  </si>
  <si>
    <t>Electricity</t>
  </si>
  <si>
    <t>Gas</t>
  </si>
  <si>
    <t>Mazout</t>
  </si>
  <si>
    <t>Propane</t>
  </si>
  <si>
    <t>DH</t>
  </si>
  <si>
    <t>Pellets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</si>
  <si>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</si>
  <si>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</si>
  <si>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</si>
  <si>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</si>
  <si>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</si>
  <si>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</si>
  <si>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</si>
  <si>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</si>
  <si>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Conversion factors in kg CO2e/kWh: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</si>
</sst>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0.0"/>
    <numFmt numFmtId="166" formatCode="#,##0.0"/>
    <numFmt numFmtId="167" formatCode="#,##0.000"/>
  </numFmts>
  <fonts count="3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9C650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006100"/>
      <name val="Calibri"/>
      <family val="2"/>
      <scheme val="minor"/>
    </font>
    <font>
      <sz val="9"/>
      <color rgb="FF9C0006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9"/>
      <name val="Calibri"/>
      <family val="2"/>
      <scheme val="minor"/>
    </font>
    <font>
      <i/>
      <sz val="9"/>
      <name val="Calibri"/>
      <family val="2"/>
      <scheme val="minor"/>
    </font>
    <font>
      <sz val="10"/>
      <color rgb="FF000000"/>
      <name val="Times New Roman"/>
      <family val="1"/>
    </font>
    <font>
      <sz val="8"/>
      <color rgb="FF00000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rgb="FF9C6500"/>
      <name val="Calibri"/>
      <family val="2"/>
      <scheme val="minor"/>
    </font>
    <font>
      <sz val="9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60D4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EB9C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/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hair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</borders>
  <cellStyleXfs count="13">
    <xf numFmtId="0" fontId="0" fillId="0" borderId="0"/>
    <xf numFmtId="43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1" applyNumberFormat="0" applyAlignment="0" applyProtection="0"/>
    <xf numFmtId="0" fontId="10" fillId="11" borderId="0" applyNumberFormat="0" applyBorder="0" applyAlignment="0" applyProtection="0"/>
    <xf numFmtId="0" fontId="20" fillId="0" borderId="0"/>
    <xf numFmtId="44" fontId="20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33" fillId="0" borderId="0"/>
    <xf numFmtId="0" fontId="1" fillId="0" borderId="0"/>
  </cellStyleXfs>
  <cellXfs count="334">
    <xf numFmtId="0" fontId="0" fillId="0" borderId="0" xfId="0"/>
    <xf numFmtId="0" fontId="7" fillId="0" borderId="5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vertical="top"/>
      <protection locked="0"/>
    </xf>
    <xf numFmtId="0" fontId="11" fillId="0" borderId="5" xfId="0" applyFont="1" applyBorder="1" applyAlignment="1" applyProtection="1">
      <alignment horizontal="center" vertical="center" wrapText="1"/>
      <protection locked="0"/>
    </xf>
    <xf numFmtId="9" fontId="11" fillId="0" borderId="5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21" fillId="0" borderId="5" xfId="6" applyFont="1" applyBorder="1" applyAlignment="1">
      <alignment horizontal="left" vertical="top"/>
    </xf>
    <xf numFmtId="164" fontId="11" fillId="0" borderId="5" xfId="1" applyNumberFormat="1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 wrapText="1"/>
      <protection locked="0"/>
    </xf>
    <xf numFmtId="9" fontId="7" fillId="0" borderId="5" xfId="0" applyNumberFormat="1" applyFont="1" applyBorder="1" applyAlignment="1" applyProtection="1">
      <alignment horizontal="center" vertical="center"/>
      <protection locked="0"/>
    </xf>
    <xf numFmtId="164" fontId="7" fillId="0" borderId="5" xfId="1" applyNumberFormat="1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>
      <alignment horizontal="center" vertical="center"/>
    </xf>
    <xf numFmtId="0" fontId="11" fillId="0" borderId="5" xfId="0" applyFont="1" applyBorder="1" applyAlignment="1" applyProtection="1">
      <alignment horizontal="left" vertical="center"/>
      <protection locked="0"/>
    </xf>
    <xf numFmtId="0" fontId="11" fillId="0" borderId="5" xfId="0" applyFont="1" applyBorder="1" applyAlignment="1" applyProtection="1">
      <alignment horizontal="left" vertical="center" wrapText="1"/>
      <protection locked="0"/>
    </xf>
    <xf numFmtId="0" fontId="12" fillId="0" borderId="5" xfId="0" applyFont="1" applyBorder="1" applyAlignment="1" applyProtection="1">
      <alignment horizontal="left" vertical="center"/>
      <protection locked="0"/>
    </xf>
    <xf numFmtId="9" fontId="11" fillId="0" borderId="5" xfId="0" applyNumberFormat="1" applyFont="1" applyBorder="1" applyAlignment="1" applyProtection="1">
      <alignment horizontal="left" vertical="center"/>
      <protection locked="0"/>
    </xf>
    <xf numFmtId="0" fontId="23" fillId="0" borderId="5" xfId="3" applyNumberFormat="1" applyFont="1" applyFill="1" applyBorder="1" applyAlignment="1" applyProtection="1">
      <alignment horizontal="left" vertical="center"/>
      <protection locked="0"/>
    </xf>
    <xf numFmtId="0" fontId="22" fillId="0" borderId="5" xfId="0" applyFont="1" applyBorder="1" applyAlignment="1" applyProtection="1">
      <alignment horizontal="left" vertical="center"/>
      <protection locked="0"/>
    </xf>
    <xf numFmtId="164" fontId="22" fillId="0" borderId="5" xfId="1" applyNumberFormat="1" applyFont="1" applyBorder="1" applyAlignment="1" applyProtection="1">
      <alignment horizontal="left" vertical="center"/>
      <protection locked="0"/>
    </xf>
    <xf numFmtId="1" fontId="23" fillId="0" borderId="5" xfId="3" applyNumberFormat="1" applyFont="1" applyFill="1" applyBorder="1" applyAlignment="1" applyProtection="1">
      <alignment horizontal="left" vertical="center"/>
      <protection locked="0"/>
    </xf>
    <xf numFmtId="0" fontId="22" fillId="0" borderId="5" xfId="0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left" vertical="center"/>
    </xf>
    <xf numFmtId="0" fontId="12" fillId="0" borderId="5" xfId="0" applyFont="1" applyBorder="1" applyAlignment="1" applyProtection="1">
      <alignment horizontal="left" vertical="center" wrapText="1"/>
      <protection locked="0"/>
    </xf>
    <xf numFmtId="164" fontId="23" fillId="0" borderId="5" xfId="1" applyNumberFormat="1" applyFont="1" applyBorder="1" applyAlignment="1" applyProtection="1">
      <alignment horizontal="left" vertical="center"/>
      <protection locked="0"/>
    </xf>
    <xf numFmtId="0" fontId="12" fillId="0" borderId="5" xfId="0" applyFont="1" applyBorder="1" applyAlignment="1">
      <alignment horizontal="left" vertical="center" wrapText="1"/>
    </xf>
    <xf numFmtId="0" fontId="23" fillId="0" borderId="5" xfId="4" applyNumberFormat="1" applyFont="1" applyFill="1" applyBorder="1" applyAlignment="1" applyProtection="1">
      <alignment horizontal="left" vertical="center"/>
      <protection locked="0"/>
    </xf>
    <xf numFmtId="0" fontId="19" fillId="0" borderId="5" xfId="0" applyFont="1" applyBorder="1" applyAlignment="1" applyProtection="1">
      <alignment horizontal="right"/>
      <protection locked="0"/>
    </xf>
    <xf numFmtId="0" fontId="25" fillId="0" borderId="5" xfId="0" applyFont="1" applyBorder="1" applyAlignment="1">
      <alignment horizontal="left"/>
    </xf>
    <xf numFmtId="0" fontId="18" fillId="0" borderId="5" xfId="0" applyFont="1" applyBorder="1" applyAlignment="1" applyProtection="1">
      <alignment horizontal="left"/>
      <protection locked="0"/>
    </xf>
    <xf numFmtId="0" fontId="12" fillId="0" borderId="5" xfId="4" applyNumberFormat="1" applyFont="1" applyFill="1" applyBorder="1" applyAlignment="1" applyProtection="1">
      <alignment horizontal="left" vertical="center"/>
      <protection locked="0"/>
    </xf>
    <xf numFmtId="0" fontId="23" fillId="0" borderId="5" xfId="2" applyNumberFormat="1" applyFont="1" applyFill="1" applyBorder="1" applyAlignment="1" applyProtection="1">
      <alignment horizontal="left" vertical="center"/>
      <protection locked="0"/>
    </xf>
    <xf numFmtId="0" fontId="19" fillId="0" borderId="5" xfId="0" applyFont="1" applyBorder="1" applyAlignment="1" applyProtection="1">
      <alignment horizontal="center"/>
      <protection locked="0"/>
    </xf>
    <xf numFmtId="0" fontId="12" fillId="0" borderId="5" xfId="2" applyNumberFormat="1" applyFont="1" applyFill="1" applyBorder="1" applyAlignment="1" applyProtection="1">
      <alignment horizontal="left" vertical="center"/>
      <protection locked="0"/>
    </xf>
    <xf numFmtId="0" fontId="2" fillId="0" borderId="5" xfId="0" applyFont="1" applyBorder="1" applyAlignment="1">
      <alignment horizontal="center" vertical="center"/>
    </xf>
    <xf numFmtId="0" fontId="23" fillId="0" borderId="5" xfId="0" applyFont="1" applyBorder="1" applyAlignment="1" applyProtection="1">
      <alignment horizontal="center" vertical="center"/>
      <protection locked="0"/>
    </xf>
    <xf numFmtId="0" fontId="15" fillId="9" borderId="5" xfId="6" applyFont="1" applyFill="1" applyBorder="1" applyAlignment="1">
      <alignment horizontal="center" vertical="center"/>
    </xf>
    <xf numFmtId="0" fontId="14" fillId="3" borderId="5" xfId="3" applyFont="1" applyBorder="1" applyAlignment="1">
      <alignment horizontal="center" vertical="center"/>
    </xf>
    <xf numFmtId="1" fontId="26" fillId="11" borderId="5" xfId="5" applyNumberFormat="1" applyFont="1" applyBorder="1" applyAlignment="1">
      <alignment horizontal="center" vertical="center" shrinkToFit="1"/>
    </xf>
    <xf numFmtId="1" fontId="13" fillId="2" borderId="5" xfId="2" applyNumberFormat="1" applyFont="1" applyBorder="1" applyAlignment="1">
      <alignment horizontal="center" vertical="center" shrinkToFit="1"/>
    </xf>
    <xf numFmtId="0" fontId="28" fillId="0" borderId="5" xfId="0" applyFont="1" applyBorder="1" applyAlignment="1">
      <alignment horizontal="center" vertical="center"/>
    </xf>
    <xf numFmtId="0" fontId="21" fillId="0" borderId="5" xfId="6" applyFont="1" applyBorder="1" applyAlignment="1">
      <alignment horizontal="left" vertical="center"/>
    </xf>
    <xf numFmtId="0" fontId="16" fillId="6" borderId="5" xfId="0" applyFont="1" applyFill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/>
    </xf>
    <xf numFmtId="0" fontId="30" fillId="0" borderId="5" xfId="0" applyFont="1" applyBorder="1" applyAlignment="1">
      <alignment horizontal="center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21" fillId="0" borderId="14" xfId="6" applyFont="1" applyBorder="1" applyAlignment="1">
      <alignment horizontal="left" vertical="top"/>
    </xf>
    <xf numFmtId="0" fontId="7" fillId="0" borderId="14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>
      <alignment horizontal="center" vertical="center"/>
    </xf>
    <xf numFmtId="0" fontId="21" fillId="0" borderId="13" xfId="6" applyFont="1" applyBorder="1" applyAlignment="1">
      <alignment horizontal="left" vertical="top"/>
    </xf>
    <xf numFmtId="0" fontId="7" fillId="0" borderId="14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7" fillId="0" borderId="16" xfId="0" applyFont="1" applyBorder="1" applyAlignment="1" applyProtection="1">
      <alignment horizontal="center" vertical="center" wrapText="1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>
      <alignment horizontal="center" vertical="center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23" fillId="0" borderId="10" xfId="0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0" fontId="31" fillId="0" borderId="15" xfId="0" applyFont="1" applyBorder="1" applyAlignment="1" applyProtection="1">
      <alignment vertical="center"/>
      <protection locked="0"/>
    </xf>
    <xf numFmtId="0" fontId="16" fillId="8" borderId="5" xfId="0" applyFont="1" applyFill="1" applyBorder="1" applyAlignment="1" applyProtection="1">
      <alignment horizontal="center" vertical="center" wrapText="1"/>
      <protection locked="0"/>
    </xf>
    <xf numFmtId="9" fontId="16" fillId="8" borderId="5" xfId="0" applyNumberFormat="1" applyFont="1" applyFill="1" applyBorder="1" applyAlignment="1" applyProtection="1">
      <alignment horizontal="center" vertical="center" wrapText="1"/>
      <protection locked="0"/>
    </xf>
    <xf numFmtId="0" fontId="16" fillId="10" borderId="5" xfId="0" applyFont="1" applyFill="1" applyBorder="1" applyAlignment="1" applyProtection="1">
      <alignment horizontal="center" vertical="center" wrapText="1"/>
      <protection locked="0"/>
    </xf>
    <xf numFmtId="164" fontId="16" fillId="8" borderId="5" xfId="1" applyNumberFormat="1" applyFont="1" applyFill="1" applyBorder="1" applyAlignment="1" applyProtection="1">
      <alignment horizontal="center" vertical="center"/>
      <protection locked="0"/>
    </xf>
    <xf numFmtId="164" fontId="16" fillId="8" borderId="5" xfId="1" applyNumberFormat="1" applyFont="1" applyFill="1" applyBorder="1" applyAlignment="1" applyProtection="1">
      <alignment horizontal="center" vertical="center" wrapText="1"/>
      <protection locked="0"/>
    </xf>
    <xf numFmtId="0" fontId="11" fillId="17" borderId="5" xfId="0" applyFont="1" applyFill="1" applyBorder="1" applyAlignment="1">
      <alignment horizontal="center" vertical="center" wrapText="1"/>
    </xf>
    <xf numFmtId="0" fontId="11" fillId="16" borderId="5" xfId="0" applyFont="1" applyFill="1" applyBorder="1" applyAlignment="1" applyProtection="1">
      <alignment horizontal="center" vertical="center" wrapText="1"/>
      <protection locked="0"/>
    </xf>
    <xf numFmtId="14" fontId="27" fillId="0" borderId="8" xfId="2" applyNumberFormat="1" applyFont="1" applyFill="1" applyBorder="1" applyAlignment="1" applyProtection="1">
      <alignment horizontal="center" vertical="center"/>
      <protection locked="0"/>
    </xf>
    <xf numFmtId="0" fontId="16" fillId="8" borderId="13" xfId="0" applyFont="1" applyFill="1" applyBorder="1" applyAlignment="1" applyProtection="1">
      <alignment horizontal="center" vertical="center" wrapText="1"/>
      <protection locked="0"/>
    </xf>
    <xf numFmtId="1" fontId="0" fillId="18" borderId="5" xfId="0" applyNumberFormat="1" applyFill="1" applyBorder="1" applyAlignment="1">
      <alignment horizontal="center" vertical="center" wrapText="1"/>
    </xf>
    <xf numFmtId="3" fontId="0" fillId="18" borderId="5" xfId="0" applyNumberFormat="1" applyFill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16" fillId="6" borderId="6" xfId="0" applyFont="1" applyFill="1" applyBorder="1" applyAlignment="1">
      <alignment vertical="center"/>
    </xf>
    <xf numFmtId="0" fontId="16" fillId="6" borderId="5" xfId="0" applyFont="1" applyFill="1" applyBorder="1" applyAlignment="1">
      <alignment horizontal="center" vertical="center" wrapText="1"/>
    </xf>
    <xf numFmtId="0" fontId="16" fillId="6" borderId="6" xfId="0" applyFont="1" applyFill="1" applyBorder="1" applyAlignment="1">
      <alignment horizontal="center" vertical="center"/>
    </xf>
    <xf numFmtId="0" fontId="7" fillId="0" borderId="25" xfId="0" applyFont="1" applyBorder="1" applyAlignment="1" applyProtection="1">
      <alignment horizontal="center" vertical="center"/>
      <protection locked="0"/>
    </xf>
    <xf numFmtId="0" fontId="7" fillId="0" borderId="28" xfId="0" applyFont="1" applyBorder="1" applyAlignment="1" applyProtection="1">
      <alignment horizontal="center" vertical="center"/>
      <protection locked="0"/>
    </xf>
    <xf numFmtId="1" fontId="27" fillId="0" borderId="5" xfId="3" applyNumberFormat="1" applyFont="1" applyFill="1" applyBorder="1" applyAlignment="1" applyProtection="1">
      <alignment horizontal="center" vertical="center"/>
    </xf>
    <xf numFmtId="0" fontId="31" fillId="0" borderId="5" xfId="0" applyFont="1" applyBorder="1" applyAlignment="1" applyProtection="1">
      <alignment vertical="center"/>
      <protection locked="0"/>
    </xf>
    <xf numFmtId="165" fontId="15" fillId="9" borderId="5" xfId="3" quotePrefix="1" applyNumberFormat="1" applyFont="1" applyFill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left" vertical="center" wrapText="1"/>
      <protection locked="0"/>
    </xf>
    <xf numFmtId="165" fontId="15" fillId="12" borderId="5" xfId="3" applyNumberFormat="1" applyFont="1" applyFill="1" applyBorder="1" applyAlignment="1">
      <alignment horizontal="center" vertical="center"/>
    </xf>
    <xf numFmtId="165" fontId="11" fillId="11" borderId="5" xfId="5" quotePrefix="1" applyNumberFormat="1" applyFont="1" applyBorder="1" applyAlignment="1" applyProtection="1">
      <alignment horizontal="center" vertical="center"/>
      <protection locked="0"/>
    </xf>
    <xf numFmtId="165" fontId="11" fillId="14" borderId="5" xfId="2" quotePrefix="1" applyNumberFormat="1" applyFont="1" applyFill="1" applyBorder="1" applyAlignment="1" applyProtection="1">
      <alignment horizontal="center" vertical="center"/>
      <protection locked="0"/>
    </xf>
    <xf numFmtId="165" fontId="11" fillId="13" borderId="5" xfId="3" quotePrefix="1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wrapText="1"/>
    </xf>
    <xf numFmtId="0" fontId="32" fillId="0" borderId="5" xfId="6" applyFont="1" applyBorder="1" applyAlignment="1">
      <alignment horizontal="left" vertical="center"/>
    </xf>
    <xf numFmtId="1" fontId="15" fillId="9" borderId="5" xfId="3" quotePrefix="1" applyNumberFormat="1" applyFont="1" applyFill="1" applyBorder="1" applyAlignment="1" applyProtection="1">
      <alignment horizontal="center"/>
      <protection locked="0"/>
    </xf>
    <xf numFmtId="1" fontId="15" fillId="12" borderId="5" xfId="3" applyNumberFormat="1" applyFont="1" applyFill="1" applyBorder="1" applyAlignment="1">
      <alignment horizontal="center"/>
    </xf>
    <xf numFmtId="1" fontId="11" fillId="11" borderId="5" xfId="5" quotePrefix="1" applyNumberFormat="1" applyFont="1" applyBorder="1" applyAlignment="1" applyProtection="1">
      <alignment horizontal="center"/>
      <protection locked="0"/>
    </xf>
    <xf numFmtId="1" fontId="11" fillId="14" borderId="5" xfId="2" quotePrefix="1" applyNumberFormat="1" applyFont="1" applyFill="1" applyBorder="1" applyAlignment="1" applyProtection="1">
      <alignment horizontal="center"/>
      <protection locked="0"/>
    </xf>
    <xf numFmtId="1" fontId="11" fillId="13" borderId="5" xfId="3" quotePrefix="1" applyNumberFormat="1" applyFont="1" applyFill="1" applyBorder="1" applyAlignment="1" applyProtection="1">
      <alignment horizontal="center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17" fillId="0" borderId="24" xfId="0" applyFont="1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7" fillId="0" borderId="25" xfId="0" applyFont="1" applyBorder="1" applyAlignment="1" applyProtection="1">
      <alignment horizontal="center" vertical="center" wrapText="1"/>
      <protection locked="0"/>
    </xf>
    <xf numFmtId="0" fontId="2" fillId="0" borderId="25" xfId="0" applyFont="1" applyBorder="1" applyAlignment="1">
      <alignment horizontal="center" vertical="center"/>
    </xf>
    <xf numFmtId="0" fontId="21" fillId="0" borderId="45" xfId="6" applyFont="1" applyBorder="1" applyAlignment="1">
      <alignment horizontal="left" vertical="top"/>
    </xf>
    <xf numFmtId="0" fontId="17" fillId="0" borderId="26" xfId="0" applyFont="1" applyBorder="1" applyAlignment="1">
      <alignment horizontal="left" vertical="center"/>
    </xf>
    <xf numFmtId="0" fontId="21" fillId="0" borderId="35" xfId="6" applyFont="1" applyBorder="1" applyAlignment="1">
      <alignment horizontal="left" vertical="top"/>
    </xf>
    <xf numFmtId="0" fontId="17" fillId="0" borderId="27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7" fillId="0" borderId="28" xfId="0" applyFont="1" applyBorder="1" applyAlignment="1" applyProtection="1">
      <alignment horizontal="center" vertical="center" wrapText="1"/>
      <protection locked="0"/>
    </xf>
    <xf numFmtId="0" fontId="2" fillId="0" borderId="28" xfId="0" applyFont="1" applyBorder="1" applyAlignment="1">
      <alignment horizontal="center" vertical="center"/>
    </xf>
    <xf numFmtId="0" fontId="21" fillId="0" borderId="36" xfId="6" applyFont="1" applyBorder="1" applyAlignment="1">
      <alignment horizontal="left" vertical="top"/>
    </xf>
    <xf numFmtId="0" fontId="11" fillId="0" borderId="16" xfId="0" applyFont="1" applyBorder="1" applyAlignment="1" applyProtection="1">
      <alignment horizontal="center" vertical="center" wrapText="1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center"/>
    </xf>
    <xf numFmtId="0" fontId="21" fillId="0" borderId="17" xfId="6" applyFont="1" applyBorder="1" applyAlignment="1">
      <alignment horizontal="left" vertical="top"/>
    </xf>
    <xf numFmtId="0" fontId="7" fillId="0" borderId="5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34" fillId="0" borderId="15" xfId="0" applyFont="1" applyBorder="1" applyAlignment="1" applyProtection="1">
      <protection locked="0"/>
    </xf>
    <xf numFmtId="0" fontId="34" fillId="0" borderId="16" xfId="0" applyFont="1" applyBorder="1" applyAlignment="1" applyProtection="1">
      <protection locked="0"/>
    </xf>
    <xf numFmtId="0" fontId="34" fillId="0" borderId="16" xfId="0" applyFont="1" applyBorder="1" applyAlignment="1" applyProtection="1">
      <alignment horizontal="center"/>
      <protection locked="0"/>
    </xf>
    <xf numFmtId="0" fontId="34" fillId="0" borderId="17" xfId="0" applyFont="1" applyBorder="1" applyAlignment="1" applyProtection="1">
      <alignment horizontal="center"/>
      <protection locked="0"/>
    </xf>
    <xf numFmtId="0" fontId="7" fillId="0" borderId="29" xfId="0" applyFont="1" applyBorder="1" applyAlignment="1" applyProtection="1">
      <alignment horizontal="center"/>
      <protection locked="0"/>
    </xf>
    <xf numFmtId="0" fontId="7" fillId="0" borderId="14" xfId="0" applyFont="1" applyBorder="1" applyAlignment="1" applyProtection="1">
      <alignment horizontal="right"/>
      <protection locked="0"/>
    </xf>
    <xf numFmtId="0" fontId="7" fillId="0" borderId="42" xfId="0" applyFont="1" applyBorder="1" applyAlignment="1" applyProtection="1">
      <alignment horizontal="right"/>
      <protection locked="0"/>
    </xf>
    <xf numFmtId="0" fontId="7" fillId="19" borderId="43" xfId="0" applyFont="1" applyFill="1" applyBorder="1" applyAlignment="1" applyProtection="1">
      <alignment horizontal="center"/>
      <protection locked="0"/>
    </xf>
    <xf numFmtId="1" fontId="28" fillId="0" borderId="38" xfId="3" applyNumberFormat="1" applyFont="1" applyFill="1" applyBorder="1" applyAlignment="1" applyProtection="1">
      <alignment horizontal="center"/>
    </xf>
    <xf numFmtId="0" fontId="7" fillId="0" borderId="26" xfId="0" applyFont="1" applyBorder="1" applyAlignment="1" applyProtection="1">
      <alignment horizontal="center"/>
      <protection locked="0"/>
    </xf>
    <xf numFmtId="0" fontId="7" fillId="0" borderId="5" xfId="0" applyFont="1" applyBorder="1" applyAlignment="1" applyProtection="1">
      <alignment horizontal="right"/>
      <protection locked="0"/>
    </xf>
    <xf numFmtId="0" fontId="7" fillId="0" borderId="37" xfId="0" applyFont="1" applyBorder="1" applyAlignment="1" applyProtection="1">
      <alignment horizontal="right"/>
      <protection locked="0"/>
    </xf>
    <xf numFmtId="0" fontId="7" fillId="19" borderId="32" xfId="0" applyFont="1" applyFill="1" applyBorder="1" applyAlignment="1" applyProtection="1">
      <alignment horizontal="center"/>
      <protection locked="0"/>
    </xf>
    <xf numFmtId="1" fontId="28" fillId="0" borderId="39" xfId="3" applyNumberFormat="1" applyFont="1" applyFill="1" applyBorder="1" applyAlignment="1" applyProtection="1">
      <alignment horizontal="center"/>
    </xf>
    <xf numFmtId="0" fontId="7" fillId="0" borderId="27" xfId="0" applyFont="1" applyBorder="1" applyAlignment="1" applyProtection="1">
      <alignment horizontal="center"/>
      <protection locked="0"/>
    </xf>
    <xf numFmtId="0" fontId="7" fillId="0" borderId="28" xfId="0" applyFont="1" applyBorder="1" applyAlignment="1" applyProtection="1">
      <alignment horizontal="right"/>
      <protection locked="0"/>
    </xf>
    <xf numFmtId="0" fontId="7" fillId="0" borderId="41" xfId="0" applyFont="1" applyBorder="1" applyAlignment="1" applyProtection="1">
      <alignment horizontal="right"/>
      <protection locked="0"/>
    </xf>
    <xf numFmtId="0" fontId="7" fillId="19" borderId="33" xfId="0" applyFont="1" applyFill="1" applyBorder="1" applyAlignment="1" applyProtection="1">
      <alignment horizontal="center"/>
      <protection locked="0"/>
    </xf>
    <xf numFmtId="1" fontId="28" fillId="0" borderId="40" xfId="3" applyNumberFormat="1" applyFont="1" applyFill="1" applyBorder="1" applyAlignment="1" applyProtection="1">
      <alignment horizontal="center"/>
    </xf>
    <xf numFmtId="0" fontId="7" fillId="0" borderId="13" xfId="0" applyFont="1" applyBorder="1" applyAlignment="1" applyProtection="1">
      <alignment horizontal="center"/>
      <protection locked="0"/>
    </xf>
    <xf numFmtId="0" fontId="7" fillId="0" borderId="18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24" xfId="0" applyFont="1" applyBorder="1" applyAlignment="1" applyProtection="1">
      <alignment horizontal="center"/>
      <protection locked="0"/>
    </xf>
    <xf numFmtId="0" fontId="7" fillId="0" borderId="25" xfId="0" applyFont="1" applyBorder="1" applyAlignment="1" applyProtection="1">
      <alignment horizontal="center"/>
      <protection locked="0"/>
    </xf>
    <xf numFmtId="0" fontId="7" fillId="0" borderId="25" xfId="0" applyFont="1" applyBorder="1" applyAlignment="1" applyProtection="1">
      <alignment horizontal="right"/>
      <protection locked="0"/>
    </xf>
    <xf numFmtId="0" fontId="7" fillId="0" borderId="34" xfId="0" applyFont="1" applyBorder="1" applyAlignment="1" applyProtection="1">
      <alignment horizontal="right"/>
      <protection locked="0"/>
    </xf>
    <xf numFmtId="0" fontId="7" fillId="19" borderId="31" xfId="0" applyFont="1" applyFill="1" applyBorder="1" applyAlignment="1" applyProtection="1">
      <alignment horizontal="center"/>
      <protection locked="0"/>
    </xf>
    <xf numFmtId="1" fontId="28" fillId="0" borderId="44" xfId="3" applyNumberFormat="1" applyFont="1" applyFill="1" applyBorder="1" applyAlignment="1" applyProtection="1">
      <alignment horizontal="center"/>
    </xf>
    <xf numFmtId="0" fontId="7" fillId="0" borderId="8" xfId="0" applyFont="1" applyBorder="1" applyAlignment="1" applyProtection="1">
      <alignment horizontal="right"/>
      <protection locked="0"/>
    </xf>
    <xf numFmtId="0" fontId="7" fillId="0" borderId="28" xfId="0" applyFont="1" applyBorder="1" applyAlignment="1" applyProtection="1">
      <alignment horizontal="center"/>
      <protection locked="0"/>
    </xf>
    <xf numFmtId="0" fontId="7" fillId="0" borderId="30" xfId="0" applyFont="1" applyBorder="1" applyAlignment="1" applyProtection="1">
      <alignment horizontal="right"/>
      <protection locked="0"/>
    </xf>
    <xf numFmtId="0" fontId="7" fillId="0" borderId="14" xfId="0" applyFont="1" applyBorder="1" applyAlignment="1" applyProtection="1">
      <alignment horizontal="center"/>
      <protection locked="0"/>
    </xf>
    <xf numFmtId="9" fontId="7" fillId="0" borderId="18" xfId="0" applyNumberFormat="1" applyFont="1" applyBorder="1" applyAlignment="1" applyProtection="1">
      <alignment horizontal="center"/>
      <protection locked="0"/>
    </xf>
    <xf numFmtId="0" fontId="32" fillId="0" borderId="5" xfId="6" applyFont="1" applyBorder="1" applyAlignment="1">
      <alignment horizontal="right" vertical="center"/>
    </xf>
    <xf numFmtId="0" fontId="32" fillId="0" borderId="14" xfId="6" applyFont="1" applyBorder="1" applyAlignment="1">
      <alignment horizontal="right" vertical="center"/>
    </xf>
    <xf numFmtId="0" fontId="7" fillId="0" borderId="17" xfId="0" applyFont="1" applyBorder="1" applyAlignment="1" applyProtection="1">
      <alignment horizontal="center" vertical="center"/>
      <protection locked="0"/>
    </xf>
    <xf numFmtId="0" fontId="34" fillId="0" borderId="15" xfId="0" applyFont="1" applyBorder="1" applyAlignment="1" applyProtection="1">
      <alignment vertical="center"/>
      <protection locked="0"/>
    </xf>
    <xf numFmtId="1" fontId="28" fillId="0" borderId="5" xfId="3" applyNumberFormat="1" applyFont="1" applyFill="1" applyBorder="1" applyAlignment="1" applyProtection="1">
      <alignment horizontal="center" vertical="center"/>
    </xf>
    <xf numFmtId="0" fontId="28" fillId="0" borderId="5" xfId="2" applyNumberFormat="1" applyFont="1" applyFill="1" applyBorder="1" applyAlignment="1" applyProtection="1">
      <alignment horizontal="center" vertical="center"/>
      <protection locked="0"/>
    </xf>
    <xf numFmtId="1" fontId="7" fillId="7" borderId="5" xfId="0" applyNumberFormat="1" applyFont="1" applyFill="1" applyBorder="1" applyAlignment="1" applyProtection="1">
      <alignment horizontal="left" vertical="center"/>
      <protection locked="0"/>
    </xf>
    <xf numFmtId="1" fontId="7" fillId="7" borderId="5" xfId="0" applyNumberFormat="1" applyFont="1" applyFill="1" applyBorder="1" applyAlignment="1" applyProtection="1">
      <alignment horizontal="center" vertical="center"/>
      <protection locked="0"/>
    </xf>
    <xf numFmtId="1" fontId="7" fillId="7" borderId="5" xfId="0" quotePrefix="1" applyNumberFormat="1" applyFont="1" applyFill="1" applyBorder="1" applyAlignment="1" applyProtection="1">
      <alignment horizontal="left" vertical="center" wrapText="1"/>
      <protection locked="0"/>
    </xf>
    <xf numFmtId="1" fontId="7" fillId="7" borderId="5" xfId="0" applyNumberFormat="1" applyFont="1" applyFill="1" applyBorder="1" applyAlignment="1" applyProtection="1">
      <alignment horizontal="center" vertical="center" wrapText="1"/>
      <protection locked="0"/>
    </xf>
    <xf numFmtId="3" fontId="7" fillId="7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Font="1" applyBorder="1" applyAlignment="1">
      <alignment horizontal="center" vertical="center"/>
    </xf>
    <xf numFmtId="0" fontId="28" fillId="0" borderId="5" xfId="0" applyFont="1" applyBorder="1" applyAlignment="1">
      <alignment horizontal="center" vertical="center" wrapText="1"/>
    </xf>
    <xf numFmtId="0" fontId="7" fillId="0" borderId="14" xfId="0" applyFont="1" applyBorder="1" applyAlignment="1" applyProtection="1">
      <alignment vertical="center"/>
      <protection locked="0"/>
    </xf>
    <xf numFmtId="0" fontId="7" fillId="0" borderId="5" xfId="0" applyFont="1" applyBorder="1" applyAlignment="1" applyProtection="1">
      <alignment vertical="center"/>
      <protection locked="0"/>
    </xf>
    <xf numFmtId="0" fontId="32" fillId="0" borderId="37" xfId="6" applyFont="1" applyBorder="1" applyAlignment="1">
      <alignment horizontal="right" vertical="center"/>
    </xf>
    <xf numFmtId="9" fontId="7" fillId="0" borderId="14" xfId="0" applyNumberFormat="1" applyFont="1" applyBorder="1" applyAlignment="1" applyProtection="1">
      <alignment horizontal="center" vertical="center"/>
      <protection locked="0"/>
    </xf>
    <xf numFmtId="0" fontId="7" fillId="0" borderId="26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  <xf numFmtId="0" fontId="7" fillId="0" borderId="28" xfId="0" applyFont="1" applyBorder="1" applyAlignment="1" applyProtection="1">
      <alignment vertical="center"/>
      <protection locked="0"/>
    </xf>
    <xf numFmtId="0" fontId="32" fillId="0" borderId="41" xfId="6" applyFont="1" applyBorder="1" applyAlignment="1">
      <alignment horizontal="right" vertical="center"/>
    </xf>
    <xf numFmtId="0" fontId="7" fillId="0" borderId="29" xfId="0" applyFont="1" applyBorder="1" applyAlignment="1" applyProtection="1">
      <alignment horizontal="center" vertical="center"/>
      <protection locked="0"/>
    </xf>
    <xf numFmtId="0" fontId="32" fillId="19" borderId="42" xfId="6" applyFont="1" applyFill="1" applyBorder="1" applyAlignment="1">
      <alignment horizontal="right" vertical="center"/>
    </xf>
    <xf numFmtId="0" fontId="32" fillId="19" borderId="37" xfId="6" applyFont="1" applyFill="1" applyBorder="1" applyAlignment="1">
      <alignment horizontal="right" vertical="center"/>
    </xf>
    <xf numFmtId="0" fontId="32" fillId="19" borderId="41" xfId="6" applyFont="1" applyFill="1" applyBorder="1" applyAlignment="1">
      <alignment horizontal="right" vertical="center"/>
    </xf>
    <xf numFmtId="0" fontId="32" fillId="0" borderId="28" xfId="6" applyFont="1" applyBorder="1" applyAlignment="1">
      <alignment horizontal="right" vertical="center"/>
    </xf>
    <xf numFmtId="0" fontId="32" fillId="19" borderId="42" xfId="6" applyFont="1" applyFill="1" applyBorder="1" applyAlignment="1">
      <alignment horizontal="center" vertical="center"/>
    </xf>
    <xf numFmtId="0" fontId="32" fillId="19" borderId="37" xfId="6" applyFont="1" applyFill="1" applyBorder="1" applyAlignment="1">
      <alignment horizontal="center" vertical="center"/>
    </xf>
    <xf numFmtId="0" fontId="32" fillId="19" borderId="41" xfId="6" applyFont="1" applyFill="1" applyBorder="1" applyAlignment="1">
      <alignment horizontal="center" vertical="center"/>
    </xf>
    <xf numFmtId="9" fontId="28" fillId="0" borderId="5" xfId="3" applyNumberFormat="1" applyFont="1" applyFill="1" applyBorder="1" applyAlignment="1" applyProtection="1">
      <alignment horizontal="center" vertical="center"/>
    </xf>
    <xf numFmtId="1" fontId="0" fillId="18" borderId="5" xfId="0" applyNumberFormat="1" applyFont="1" applyFill="1" applyBorder="1" applyAlignment="1">
      <alignment horizontal="center" vertical="center" wrapText="1"/>
    </xf>
    <xf numFmtId="0" fontId="28" fillId="0" borderId="5" xfId="3" applyNumberFormat="1" applyFont="1" applyFill="1" applyBorder="1" applyAlignment="1" applyProtection="1">
      <alignment horizontal="center" vertical="center"/>
      <protection locked="0"/>
    </xf>
    <xf numFmtId="165" fontId="28" fillId="0" borderId="5" xfId="2" applyNumberFormat="1" applyFont="1" applyFill="1" applyBorder="1" applyAlignment="1" applyProtection="1">
      <alignment horizontal="center" vertical="center" wrapText="1"/>
      <protection locked="0"/>
    </xf>
    <xf numFmtId="165" fontId="28" fillId="0" borderId="5" xfId="4" applyNumberFormat="1" applyFont="1" applyFill="1" applyBorder="1" applyAlignment="1" applyProtection="1">
      <alignment horizontal="center" vertical="center"/>
      <protection locked="0"/>
    </xf>
    <xf numFmtId="3" fontId="7" fillId="7" borderId="5" xfId="0" applyNumberFormat="1" applyFont="1" applyFill="1" applyBorder="1" applyAlignment="1" applyProtection="1">
      <alignment horizontal="center" vertical="center"/>
    </xf>
    <xf numFmtId="1" fontId="7" fillId="7" borderId="5" xfId="0" applyNumberFormat="1" applyFont="1" applyFill="1" applyBorder="1" applyAlignment="1" applyProtection="1">
      <alignment horizontal="center" vertical="center"/>
    </xf>
    <xf numFmtId="3" fontId="7" fillId="7" borderId="14" xfId="0" applyNumberFormat="1" applyFont="1" applyFill="1" applyBorder="1" applyAlignment="1" applyProtection="1">
      <alignment horizontal="center" vertical="center"/>
    </xf>
    <xf numFmtId="1" fontId="7" fillId="7" borderId="5" xfId="4" applyNumberFormat="1" applyFont="1" applyFill="1" applyBorder="1" applyAlignment="1" applyProtection="1">
      <alignment horizontal="center" vertical="center"/>
    </xf>
    <xf numFmtId="9" fontId="7" fillId="7" borderId="14" xfId="0" applyNumberFormat="1" applyFont="1" applyFill="1" applyBorder="1" applyAlignment="1" applyProtection="1">
      <alignment horizontal="center" vertical="center"/>
    </xf>
    <xf numFmtId="9" fontId="7" fillId="7" borderId="5" xfId="4" applyNumberFormat="1" applyFont="1" applyFill="1" applyBorder="1" applyAlignment="1" applyProtection="1">
      <alignment horizontal="center" vertical="center"/>
    </xf>
    <xf numFmtId="0" fontId="28" fillId="20" borderId="5" xfId="2" applyNumberFormat="1" applyFont="1" applyFill="1" applyBorder="1" applyAlignment="1" applyProtection="1">
      <alignment horizontal="center" vertical="center"/>
    </xf>
    <xf numFmtId="0" fontId="28" fillId="7" borderId="5" xfId="2" applyNumberFormat="1" applyFont="1" applyFill="1" applyBorder="1" applyAlignment="1" applyProtection="1">
      <alignment horizontal="center" vertical="center"/>
    </xf>
    <xf numFmtId="0" fontId="7" fillId="0" borderId="24" xfId="0" applyFont="1" applyBorder="1" applyAlignment="1" applyProtection="1">
      <alignment horizontal="center" vertical="center"/>
      <protection locked="0"/>
    </xf>
    <xf numFmtId="0" fontId="32" fillId="0" borderId="46" xfId="6" applyFont="1" applyBorder="1" applyAlignment="1">
      <alignment horizontal="right" vertical="center"/>
    </xf>
    <xf numFmtId="1" fontId="15" fillId="9" borderId="44" xfId="3" quotePrefix="1" applyNumberFormat="1" applyFont="1" applyFill="1" applyBorder="1" applyAlignment="1" applyProtection="1">
      <alignment horizontal="center"/>
      <protection locked="0"/>
    </xf>
    <xf numFmtId="1" fontId="15" fillId="12" borderId="39" xfId="3" applyNumberFormat="1" applyFont="1" applyFill="1" applyBorder="1" applyAlignment="1">
      <alignment horizontal="center"/>
    </xf>
    <xf numFmtId="1" fontId="11" fillId="11" borderId="40" xfId="5" quotePrefix="1" applyNumberFormat="1" applyFont="1" applyBorder="1" applyAlignment="1" applyProtection="1">
      <alignment horizontal="center"/>
      <protection locked="0"/>
    </xf>
    <xf numFmtId="0" fontId="7" fillId="0" borderId="47" xfId="0" applyFont="1" applyBorder="1" applyAlignment="1" applyProtection="1">
      <alignment horizontal="center" vertical="center"/>
      <protection locked="0"/>
    </xf>
    <xf numFmtId="0" fontId="32" fillId="0" borderId="48" xfId="6" applyFont="1" applyBorder="1" applyAlignment="1">
      <alignment horizontal="right" vertical="center"/>
    </xf>
    <xf numFmtId="0" fontId="7" fillId="0" borderId="49" xfId="0" applyFont="1" applyBorder="1" applyAlignment="1" applyProtection="1">
      <alignment horizontal="center" vertical="center"/>
      <protection locked="0"/>
    </xf>
    <xf numFmtId="0" fontId="32" fillId="0" borderId="50" xfId="6" applyFont="1" applyBorder="1" applyAlignment="1">
      <alignment horizontal="right" vertical="center"/>
    </xf>
    <xf numFmtId="0" fontId="7" fillId="0" borderId="5" xfId="0" applyFont="1" applyBorder="1" applyAlignment="1" applyProtection="1">
      <alignment horizontal="right" vertical="center"/>
      <protection locked="0"/>
    </xf>
    <xf numFmtId="0" fontId="7" fillId="0" borderId="28" xfId="0" applyFont="1" applyBorder="1" applyAlignment="1" applyProtection="1">
      <alignment horizontal="right" vertical="center"/>
      <protection locked="0"/>
    </xf>
    <xf numFmtId="0" fontId="7" fillId="0" borderId="25" xfId="0" applyFont="1" applyBorder="1" applyAlignment="1" applyProtection="1">
      <alignment horizontal="right" vertical="center"/>
      <protection locked="0"/>
    </xf>
    <xf numFmtId="9" fontId="32" fillId="19" borderId="46" xfId="6" applyNumberFormat="1" applyFont="1" applyFill="1" applyBorder="1" applyAlignment="1">
      <alignment horizontal="center" vertical="center"/>
    </xf>
    <xf numFmtId="9" fontId="32" fillId="19" borderId="37" xfId="6" applyNumberFormat="1" applyFont="1" applyFill="1" applyBorder="1" applyAlignment="1">
      <alignment horizontal="center" vertical="center"/>
    </xf>
    <xf numFmtId="9" fontId="32" fillId="19" borderId="41" xfId="6" applyNumberFormat="1" applyFont="1" applyFill="1" applyBorder="1" applyAlignment="1">
      <alignment horizontal="center" vertical="center"/>
    </xf>
    <xf numFmtId="0" fontId="7" fillId="0" borderId="10" xfId="0" applyFont="1" applyBorder="1" applyAlignment="1" applyProtection="1">
      <alignment horizontal="center" vertical="center" wrapText="1"/>
      <protection locked="0"/>
    </xf>
    <xf numFmtId="9" fontId="7" fillId="0" borderId="13" xfId="0" applyNumberFormat="1" applyFont="1" applyBorder="1" applyAlignment="1" applyProtection="1">
      <alignment horizontal="center" vertical="center"/>
      <protection locked="0"/>
    </xf>
    <xf numFmtId="0" fontId="31" fillId="0" borderId="51" xfId="0" applyFont="1" applyBorder="1" applyAlignment="1" applyProtection="1">
      <alignment vertical="center"/>
      <protection locked="0"/>
    </xf>
    <xf numFmtId="0" fontId="12" fillId="0" borderId="52" xfId="0" applyFont="1" applyBorder="1" applyAlignment="1" applyProtection="1">
      <alignment vertical="top"/>
      <protection locked="0"/>
    </xf>
    <xf numFmtId="0" fontId="34" fillId="0" borderId="52" xfId="0" applyFont="1" applyBorder="1" applyAlignment="1" applyProtection="1">
      <alignment horizontal="center"/>
      <protection locked="0"/>
    </xf>
    <xf numFmtId="0" fontId="34" fillId="0" borderId="53" xfId="0" applyFont="1" applyBorder="1" applyAlignment="1" applyProtection="1">
      <alignment horizontal="center"/>
      <protection locked="0"/>
    </xf>
    <xf numFmtId="0" fontId="32" fillId="0" borderId="25" xfId="6" applyFont="1" applyBorder="1" applyAlignment="1">
      <alignment horizontal="right" vertical="center"/>
    </xf>
    <xf numFmtId="0" fontId="7" fillId="19" borderId="46" xfId="0" applyFont="1" applyFill="1" applyBorder="1" applyAlignment="1" applyProtection="1">
      <alignment horizontal="center" vertical="center"/>
      <protection locked="0"/>
    </xf>
    <xf numFmtId="0" fontId="7" fillId="19" borderId="37" xfId="0" applyFont="1" applyFill="1" applyBorder="1" applyAlignment="1" applyProtection="1">
      <alignment horizontal="center" vertical="center"/>
      <protection locked="0"/>
    </xf>
    <xf numFmtId="0" fontId="7" fillId="19" borderId="41" xfId="0" applyFont="1" applyFill="1" applyBorder="1" applyAlignment="1" applyProtection="1">
      <alignment horizontal="center" vertical="center"/>
      <protection locked="0"/>
    </xf>
    <xf numFmtId="0" fontId="7" fillId="0" borderId="52" xfId="0" applyFont="1" applyBorder="1" applyAlignment="1" applyProtection="1">
      <alignment horizontal="center" vertical="center"/>
      <protection locked="0"/>
    </xf>
    <xf numFmtId="0" fontId="7" fillId="0" borderId="53" xfId="0" applyFont="1" applyBorder="1" applyAlignment="1" applyProtection="1">
      <alignment horizontal="center" vertical="center"/>
      <protection locked="0"/>
    </xf>
    <xf numFmtId="1" fontId="11" fillId="11" borderId="39" xfId="5" quotePrefix="1" applyNumberFormat="1" applyFont="1" applyBorder="1" applyAlignment="1" applyProtection="1">
      <alignment horizont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1" fontId="11" fillId="14" borderId="39" xfId="2" quotePrefix="1" applyNumberFormat="1" applyFont="1" applyFill="1" applyBorder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3" fillId="0" borderId="37" xfId="0" applyFont="1" applyBorder="1"/>
    <xf numFmtId="0" fontId="3" fillId="0" borderId="46" xfId="0" applyFont="1" applyBorder="1"/>
    <xf numFmtId="0" fontId="3" fillId="0" borderId="41" xfId="0" applyFont="1" applyBorder="1"/>
    <xf numFmtId="0" fontId="7" fillId="0" borderId="8" xfId="0" applyFont="1" applyBorder="1" applyAlignment="1" applyProtection="1">
      <alignment horizontal="center" vertical="center" wrapText="1"/>
      <protection locked="0"/>
    </xf>
    <xf numFmtId="1" fontId="11" fillId="14" borderId="44" xfId="2" quotePrefix="1" applyNumberFormat="1" applyFont="1" applyFill="1" applyBorder="1" applyAlignment="1" applyProtection="1">
      <alignment horizontal="center"/>
      <protection locked="0"/>
    </xf>
    <xf numFmtId="0" fontId="7" fillId="0" borderId="26" xfId="0" applyFont="1" applyBorder="1" applyAlignment="1" applyProtection="1">
      <alignment horizontal="center" vertical="center" wrapText="1"/>
      <protection locked="0"/>
    </xf>
    <xf numFmtId="0" fontId="7" fillId="0" borderId="27" xfId="0" applyFont="1" applyBorder="1" applyAlignment="1" applyProtection="1">
      <alignment horizontal="center" vertical="center" wrapText="1"/>
      <protection locked="0"/>
    </xf>
    <xf numFmtId="1" fontId="15" fillId="12" borderId="40" xfId="3" applyNumberFormat="1" applyFont="1" applyFill="1" applyBorder="1" applyAlignment="1">
      <alignment horizontal="center"/>
    </xf>
    <xf numFmtId="0" fontId="7" fillId="0" borderId="18" xfId="0" applyFont="1" applyBorder="1" applyAlignment="1" applyProtection="1">
      <alignment horizontal="center" vertical="center"/>
      <protection locked="0"/>
    </xf>
    <xf numFmtId="9" fontId="7" fillId="0" borderId="18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/>
    <xf numFmtId="0" fontId="3" fillId="0" borderId="0" xfId="0" quotePrefix="1" applyFont="1"/>
    <xf numFmtId="0" fontId="7" fillId="0" borderId="5" xfId="0" applyFont="1" applyBorder="1" applyAlignment="1" applyProtection="1">
      <alignment horizontal="left" vertical="center"/>
      <protection locked="0"/>
    </xf>
    <xf numFmtId="0" fontId="24" fillId="0" borderId="2" xfId="0" applyFont="1" applyBorder="1" applyAlignment="1">
      <alignment horizontal="center" vertical="center" wrapText="1"/>
    </xf>
    <xf numFmtId="0" fontId="24" fillId="0" borderId="11" xfId="0" applyFont="1" applyBorder="1" applyAlignment="1">
      <alignment vertical="center"/>
    </xf>
    <xf numFmtId="0" fontId="3" fillId="0" borderId="12" xfId="0" applyFont="1" applyBorder="1"/>
    <xf numFmtId="0" fontId="3" fillId="0" borderId="3" xfId="0" applyFont="1" applyBorder="1"/>
    <xf numFmtId="0" fontId="3" fillId="0" borderId="20" xfId="0" quotePrefix="1" applyFont="1" applyBorder="1" applyAlignment="1">
      <alignment horizontal="left" vertical="center" wrapText="1"/>
    </xf>
    <xf numFmtId="0" fontId="3" fillId="0" borderId="4" xfId="0" quotePrefix="1" applyFont="1" applyBorder="1" applyAlignment="1">
      <alignment horizontal="left" vertical="center" wrapText="1"/>
    </xf>
    <xf numFmtId="0" fontId="3" fillId="0" borderId="54" xfId="0" applyFont="1" applyBorder="1" applyAlignment="1">
      <alignment horizontal="left" vertical="center" wrapText="1"/>
    </xf>
    <xf numFmtId="0" fontId="3" fillId="0" borderId="54" xfId="0" quotePrefix="1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28" fillId="0" borderId="2" xfId="3" applyNumberFormat="1" applyFont="1" applyFill="1" applyBorder="1" applyAlignment="1" applyProtection="1">
      <alignment horizontal="center" vertical="center"/>
    </xf>
    <xf numFmtId="0" fontId="3" fillId="0" borderId="3" xfId="0" applyFont="1" applyBorder="1" applyAlignment="1">
      <alignment horizontal="right" vertical="center" wrapText="1"/>
    </xf>
    <xf numFmtId="0" fontId="3" fillId="0" borderId="2" xfId="0" applyFont="1" applyBorder="1" applyAlignment="1">
      <alignment vertical="center" wrapText="1"/>
    </xf>
    <xf numFmtId="0" fontId="3" fillId="0" borderId="0" xfId="0" applyFont="1"/>
    <xf numFmtId="0" fontId="3" fillId="0" borderId="20" xfId="0" quotePrefix="1" applyFont="1" applyBorder="1" applyAlignment="1">
      <alignment vertical="center" wrapText="1"/>
    </xf>
    <xf numFmtId="0" fontId="3" fillId="0" borderId="54" xfId="0" quotePrefix="1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quotePrefix="1" applyFont="1" applyBorder="1" applyAlignment="1">
      <alignment vertical="center" wrapText="1"/>
    </xf>
    <xf numFmtId="0" fontId="16" fillId="6" borderId="6" xfId="0" applyFont="1" applyFill="1" applyBorder="1" applyAlignment="1">
      <alignment horizontal="center" vertical="center"/>
    </xf>
    <xf numFmtId="0" fontId="1" fillId="0" borderId="5" xfId="12" applyBorder="1" applyAlignment="1">
      <alignment horizontal="right"/>
    </xf>
    <xf numFmtId="0" fontId="1" fillId="5" borderId="5" xfId="12" applyFill="1" applyBorder="1" applyAlignment="1">
      <alignment horizontal="center"/>
    </xf>
    <xf numFmtId="0" fontId="1" fillId="24" borderId="5" xfId="12" applyFill="1" applyBorder="1" applyAlignment="1">
      <alignment horizontal="center"/>
    </xf>
    <xf numFmtId="0" fontId="1" fillId="15" borderId="5" xfId="12" applyFill="1" applyBorder="1" applyAlignment="1">
      <alignment horizontal="center"/>
    </xf>
    <xf numFmtId="0" fontId="1" fillId="25" borderId="5" xfId="12" applyFill="1" applyBorder="1" applyAlignment="1">
      <alignment horizontal="center"/>
    </xf>
    <xf numFmtId="0" fontId="1" fillId="23" borderId="5" xfId="12" applyFill="1" applyBorder="1" applyAlignment="1">
      <alignment horizontal="center"/>
    </xf>
    <xf numFmtId="0" fontId="1" fillId="21" borderId="5" xfId="12" applyFill="1" applyBorder="1" applyAlignment="1">
      <alignment horizontal="center"/>
    </xf>
    <xf numFmtId="0" fontId="1" fillId="26" borderId="5" xfId="12" applyFill="1" applyBorder="1" applyAlignment="1">
      <alignment horizontal="center"/>
    </xf>
    <xf numFmtId="0" fontId="1" fillId="22" borderId="5" xfId="12" applyFill="1" applyBorder="1" applyAlignment="1">
      <alignment horizontal="center"/>
    </xf>
    <xf numFmtId="0" fontId="1" fillId="10" borderId="5" xfId="12" applyFill="1" applyBorder="1" applyAlignment="1">
      <alignment horizontal="center"/>
    </xf>
    <xf numFmtId="0" fontId="1" fillId="0" borderId="5" xfId="12" applyBorder="1"/>
    <xf numFmtId="165" fontId="1" fillId="5" borderId="5" xfId="12" applyNumberFormat="1" applyFill="1" applyBorder="1" applyAlignment="1">
      <alignment horizontal="center"/>
    </xf>
    <xf numFmtId="1" fontId="1" fillId="5" borderId="5" xfId="12" applyNumberFormat="1" applyFill="1" applyBorder="1" applyAlignment="1">
      <alignment horizontal="center"/>
    </xf>
    <xf numFmtId="165" fontId="1" fillId="24" borderId="5" xfId="12" applyNumberFormat="1" applyFill="1" applyBorder="1" applyAlignment="1">
      <alignment horizontal="center"/>
    </xf>
    <xf numFmtId="1" fontId="1" fillId="24" borderId="5" xfId="12" applyNumberFormat="1" applyFill="1" applyBorder="1" applyAlignment="1">
      <alignment horizontal="center"/>
    </xf>
    <xf numFmtId="165" fontId="1" fillId="15" borderId="5" xfId="12" applyNumberFormat="1" applyFill="1" applyBorder="1" applyAlignment="1">
      <alignment horizontal="center"/>
    </xf>
    <xf numFmtId="1" fontId="1" fillId="15" borderId="5" xfId="12" applyNumberFormat="1" applyFill="1" applyBorder="1" applyAlignment="1">
      <alignment horizontal="center"/>
    </xf>
    <xf numFmtId="165" fontId="1" fillId="25" borderId="5" xfId="12" applyNumberFormat="1" applyFill="1" applyBorder="1" applyAlignment="1">
      <alignment horizontal="center"/>
    </xf>
    <xf numFmtId="1" fontId="1" fillId="25" borderId="5" xfId="12" applyNumberFormat="1" applyFill="1" applyBorder="1" applyAlignment="1">
      <alignment horizontal="center"/>
    </xf>
    <xf numFmtId="165" fontId="1" fillId="23" borderId="5" xfId="12" applyNumberFormat="1" applyFill="1" applyBorder="1" applyAlignment="1">
      <alignment horizontal="center"/>
    </xf>
    <xf numFmtId="1" fontId="1" fillId="23" borderId="5" xfId="12" applyNumberFormat="1" applyFill="1" applyBorder="1" applyAlignment="1">
      <alignment horizontal="center"/>
    </xf>
    <xf numFmtId="165" fontId="1" fillId="21" borderId="5" xfId="12" applyNumberFormat="1" applyFill="1" applyBorder="1" applyAlignment="1">
      <alignment horizontal="center"/>
    </xf>
    <xf numFmtId="1" fontId="1" fillId="21" borderId="5" xfId="12" applyNumberFormat="1" applyFill="1" applyBorder="1" applyAlignment="1">
      <alignment horizontal="center"/>
    </xf>
    <xf numFmtId="165" fontId="1" fillId="26" borderId="5" xfId="12" applyNumberFormat="1" applyFill="1" applyBorder="1" applyAlignment="1">
      <alignment horizontal="center"/>
    </xf>
    <xf numFmtId="1" fontId="1" fillId="26" borderId="5" xfId="12" applyNumberFormat="1" applyFill="1" applyBorder="1" applyAlignment="1">
      <alignment horizontal="center"/>
    </xf>
    <xf numFmtId="165" fontId="1" fillId="22" borderId="5" xfId="12" applyNumberFormat="1" applyFill="1" applyBorder="1" applyAlignment="1">
      <alignment horizontal="center"/>
    </xf>
    <xf numFmtId="1" fontId="1" fillId="22" borderId="5" xfId="12" applyNumberFormat="1" applyFill="1" applyBorder="1" applyAlignment="1">
      <alignment horizontal="center"/>
    </xf>
    <xf numFmtId="165" fontId="1" fillId="10" borderId="5" xfId="12" applyNumberFormat="1" applyFill="1" applyBorder="1" applyAlignment="1">
      <alignment horizontal="center"/>
    </xf>
    <xf numFmtId="1" fontId="1" fillId="10" borderId="5" xfId="12" applyNumberFormat="1" applyFill="1" applyBorder="1" applyAlignment="1">
      <alignment horizontal="center"/>
    </xf>
    <xf numFmtId="0" fontId="1" fillId="0" borderId="5" xfId="12" applyBorder="1" applyAlignment="1">
      <alignment horizontal="center"/>
    </xf>
    <xf numFmtId="0" fontId="1" fillId="0" borderId="0" xfId="12"/>
    <xf numFmtId="1" fontId="11" fillId="0" borderId="55" xfId="3" applyNumberFormat="1" applyFont="1" applyFill="1" applyBorder="1" applyAlignment="1" applyProtection="1">
      <alignment horizontal="center" vertical="center" wrapText="1"/>
      <protection locked="0"/>
    </xf>
    <xf numFmtId="1" fontId="11" fillId="0" borderId="55" xfId="4" applyNumberFormat="1" applyFont="1" applyFill="1" applyBorder="1" applyAlignment="1" applyProtection="1">
      <alignment horizontal="center" vertical="center" wrapText="1"/>
      <protection locked="0"/>
    </xf>
    <xf numFmtId="1" fontId="11" fillId="0" borderId="55" xfId="4" applyNumberFormat="1" applyFont="1" applyFill="1" applyBorder="1" applyAlignment="1" applyProtection="1">
      <alignment horizontal="center" vertical="center"/>
      <protection locked="0"/>
    </xf>
    <xf numFmtId="0" fontId="35" fillId="27" borderId="5" xfId="0" applyFont="1" applyFill="1" applyBorder="1" applyAlignment="1">
      <alignment horizontal="left"/>
    </xf>
    <xf numFmtId="0" fontId="35" fillId="27" borderId="5" xfId="0" applyFont="1" applyFill="1" applyBorder="1" applyAlignment="1">
      <alignment horizontal="center"/>
    </xf>
    <xf numFmtId="0" fontId="35" fillId="27" borderId="5" xfId="0" applyFont="1" applyFill="1" applyBorder="1" applyAlignment="1">
      <alignment horizontal="right"/>
    </xf>
    <xf numFmtId="0" fontId="0" fillId="0" borderId="7" xfId="0" applyNumberFormat="1" applyBorder="1" applyAlignment="1">
      <alignment horizontal="right"/>
    </xf>
    <xf numFmtId="0" fontId="0" fillId="0" borderId="14" xfId="0" applyNumberFormat="1" applyBorder="1" applyAlignment="1">
      <alignment horizontal="center"/>
    </xf>
    <xf numFmtId="166" fontId="0" fillId="0" borderId="14" xfId="0" applyNumberFormat="1" applyBorder="1"/>
    <xf numFmtId="167" fontId="0" fillId="0" borderId="14" xfId="0" applyNumberFormat="1" applyBorder="1"/>
    <xf numFmtId="4" fontId="0" fillId="0" borderId="14" xfId="0" applyNumberFormat="1" applyBorder="1"/>
    <xf numFmtId="4" fontId="0" fillId="0" borderId="19" xfId="0" applyNumberFormat="1" applyBorder="1"/>
    <xf numFmtId="0" fontId="0" fillId="0" borderId="10" xfId="0" applyNumberFormat="1" applyBorder="1" applyAlignment="1">
      <alignment horizontal="right"/>
    </xf>
    <xf numFmtId="0" fontId="0" fillId="0" borderId="5" xfId="0" applyNumberFormat="1" applyBorder="1" applyAlignment="1">
      <alignment horizontal="center"/>
    </xf>
    <xf numFmtId="166" fontId="0" fillId="0" borderId="5" xfId="0" applyNumberFormat="1" applyBorder="1"/>
    <xf numFmtId="167" fontId="0" fillId="0" borderId="5" xfId="0" applyNumberFormat="1" applyBorder="1"/>
    <xf numFmtId="4" fontId="0" fillId="0" borderId="5" xfId="0" applyNumberFormat="1" applyBorder="1"/>
    <xf numFmtId="4" fontId="0" fillId="0" borderId="8" xfId="0" applyNumberFormat="1" applyBorder="1"/>
    <xf numFmtId="0" fontId="0" fillId="0" borderId="23" xfId="0" applyNumberFormat="1" applyBorder="1" applyAlignment="1">
      <alignment horizontal="right"/>
    </xf>
    <xf numFmtId="0" fontId="0" fillId="0" borderId="13" xfId="0" applyNumberFormat="1" applyBorder="1" applyAlignment="1">
      <alignment horizontal="center"/>
    </xf>
    <xf numFmtId="166" fontId="0" fillId="0" borderId="13" xfId="0" applyNumberFormat="1" applyBorder="1"/>
    <xf numFmtId="167" fontId="0" fillId="0" borderId="13" xfId="0" applyNumberFormat="1" applyBorder="1"/>
    <xf numFmtId="4" fontId="0" fillId="0" borderId="13" xfId="0" applyNumberFormat="1" applyBorder="1"/>
    <xf numFmtId="4" fontId="0" fillId="0" borderId="22" xfId="0" applyNumberFormat="1" applyBorder="1"/>
    <xf numFmtId="0" fontId="35" fillId="27" borderId="13" xfId="0" applyFont="1" applyFill="1" applyBorder="1" applyAlignment="1">
      <alignment horizontal="right"/>
    </xf>
    <xf numFmtId="0" fontId="35" fillId="27" borderId="13" xfId="0" applyFont="1" applyFill="1" applyBorder="1" applyAlignment="1">
      <alignment horizontal="center"/>
    </xf>
    <xf numFmtId="0" fontId="36" fillId="0" borderId="14" xfId="0" applyFont="1" applyBorder="1"/>
    <xf numFmtId="0" fontId="36" fillId="0" borderId="19" xfId="0" applyFont="1" applyBorder="1"/>
    <xf numFmtId="0" fontId="36" fillId="0" borderId="5" xfId="0" applyFont="1" applyBorder="1"/>
    <xf numFmtId="0" fontId="36" fillId="0" borderId="8" xfId="0" applyFont="1" applyBorder="1"/>
    <xf numFmtId="0" fontId="36" fillId="0" borderId="13" xfId="0" applyFont="1" applyBorder="1"/>
    <xf numFmtId="0" fontId="36" fillId="0" borderId="22" xfId="0" applyFont="1" applyBorder="1"/>
    <xf numFmtId="0" fontId="16" fillId="6" borderId="8" xfId="0" applyFont="1" applyFill="1" applyBorder="1" applyAlignment="1">
      <alignment horizontal="center" vertical="center" wrapText="1"/>
    </xf>
    <xf numFmtId="0" fontId="16" fillId="6" borderId="9" xfId="0" applyFont="1" applyFill="1" applyBorder="1" applyAlignment="1">
      <alignment horizontal="center" vertical="center" wrapText="1"/>
    </xf>
    <xf numFmtId="0" fontId="16" fillId="6" borderId="22" xfId="0" applyFont="1" applyFill="1" applyBorder="1" applyAlignment="1">
      <alignment horizontal="center" vertical="center"/>
    </xf>
    <xf numFmtId="0" fontId="16" fillId="6" borderId="21" xfId="0" applyFont="1" applyFill="1" applyBorder="1" applyAlignment="1">
      <alignment horizontal="center" vertical="center"/>
    </xf>
    <xf numFmtId="0" fontId="16" fillId="6" borderId="23" xfId="0" applyFont="1" applyFill="1" applyBorder="1" applyAlignment="1">
      <alignment horizontal="center" vertical="center"/>
    </xf>
    <xf numFmtId="0" fontId="16" fillId="6" borderId="19" xfId="0" applyFont="1" applyFill="1" applyBorder="1" applyAlignment="1">
      <alignment horizontal="center" vertical="center"/>
    </xf>
    <xf numFmtId="0" fontId="16" fillId="6" borderId="6" xfId="0" applyFont="1" applyFill="1" applyBorder="1" applyAlignment="1">
      <alignment horizontal="center" vertical="center"/>
    </xf>
    <xf numFmtId="0" fontId="16" fillId="6" borderId="7" xfId="0" applyFont="1" applyFill="1" applyBorder="1" applyAlignment="1">
      <alignment horizontal="center" vertical="center"/>
    </xf>
    <xf numFmtId="0" fontId="16" fillId="6" borderId="8" xfId="0" applyFont="1" applyFill="1" applyBorder="1" applyAlignment="1">
      <alignment horizontal="center" vertical="center"/>
    </xf>
    <xf numFmtId="0" fontId="16" fillId="6" borderId="9" xfId="0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 wrapText="1"/>
    </xf>
    <xf numFmtId="0" fontId="28" fillId="0" borderId="20" xfId="3" applyNumberFormat="1" applyFont="1" applyFill="1" applyBorder="1" applyAlignment="1" applyProtection="1">
      <alignment horizontal="center" vertical="center"/>
    </xf>
    <xf numFmtId="0" fontId="28" fillId="0" borderId="4" xfId="3" applyNumberFormat="1" applyFont="1" applyFill="1" applyBorder="1" applyAlignment="1" applyProtection="1">
      <alignment horizontal="center" vertical="center"/>
    </xf>
    <xf numFmtId="0" fontId="3" fillId="0" borderId="20" xfId="0" applyFont="1" applyBorder="1" applyAlignment="1">
      <alignment horizontal="right" vertical="center" wrapText="1"/>
    </xf>
    <xf numFmtId="0" fontId="3" fillId="0" borderId="4" xfId="0" applyFont="1" applyBorder="1" applyAlignment="1">
      <alignment horizontal="right" vertical="center" wrapText="1"/>
    </xf>
    <xf numFmtId="0" fontId="28" fillId="0" borderId="54" xfId="3" applyNumberFormat="1" applyFont="1" applyFill="1" applyBorder="1" applyAlignment="1" applyProtection="1">
      <alignment horizontal="center" vertical="center"/>
    </xf>
    <xf numFmtId="0" fontId="3" fillId="0" borderId="54" xfId="0" applyFont="1" applyBorder="1" applyAlignment="1">
      <alignment horizontal="right" vertical="center" wrapText="1"/>
    </xf>
    <xf numFmtId="1" fontId="28" fillId="0" borderId="20" xfId="3" applyNumberFormat="1" applyFont="1" applyFill="1" applyBorder="1" applyAlignment="1" applyProtection="1">
      <alignment horizontal="center" vertical="center"/>
    </xf>
    <xf numFmtId="1" fontId="28" fillId="0" borderId="54" xfId="3" applyNumberFormat="1" applyFont="1" applyFill="1" applyBorder="1" applyAlignment="1" applyProtection="1">
      <alignment horizontal="center" vertical="center"/>
    </xf>
    <xf numFmtId="1" fontId="28" fillId="0" borderId="4" xfId="3" applyNumberFormat="1" applyFont="1" applyFill="1" applyBorder="1" applyAlignment="1" applyProtection="1">
      <alignment horizontal="center" vertical="center"/>
    </xf>
  </cellXfs>
  <cellStyles count="13">
    <cellStyle name="Comma 2" xfId="8" xr:uid="{00000000-0005-0000-0000-000002000000}"/>
    <cellStyle name="Currency 2" xfId="7" xr:uid="{00000000-0005-0000-0000-000003000000}"/>
    <cellStyle name="Currency 2 2" xfId="10" xr:uid="{00000000-0005-0000-0000-000004000000}"/>
    <cellStyle name="Currency 3" xfId="9" xr:uid="{00000000-0005-0000-0000-000005000000}"/>
    <cellStyle name="Entrée" xfId="4" builtinId="20"/>
    <cellStyle name="Insatisfaisant" xfId="3" builtinId="27"/>
    <cellStyle name="Milliers" xfId="1" builtinId="3"/>
    <cellStyle name="Neutre" xfId="5" builtinId="28"/>
    <cellStyle name="Normal" xfId="0" builtinId="0"/>
    <cellStyle name="Normal 2" xfId="6" xr:uid="{00000000-0005-0000-0000-00000A000000}"/>
    <cellStyle name="Normal 3" xfId="11" xr:uid="{00000000-0005-0000-0000-00000B000000}"/>
    <cellStyle name="Normal 4" xfId="12" xr:uid="{00000000-0005-0000-0000-00000C000000}"/>
    <cellStyle name="Satisfaisant" xfId="2" builtinId="26"/>
  </cellStyles>
  <dxfs count="221"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theme="0"/>
      </font>
      <fill>
        <patternFill patternType="solid"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77111117893"/>
      </font>
      <fill>
        <patternFill patternType="solid">
          <bgColor theme="9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numFmt numFmtId="4" formatCode="#,##0.0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4" formatCode="#,##0.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7" formatCode="#,##0.00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6" formatCode="#,##0.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 outline="0">
        <bottom style="hair">
          <color auto="1"/>
        </bottom>
      </border>
    </dxf>
    <dxf>
      <numFmt numFmtId="4" formatCode="#,##0.0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>
        <top style="hair">
          <color auto="1"/>
        </top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</dxf>
  </dxfs>
  <tableStyles count="0" defaultTableStyle="TableStyleMedium2" defaultPivotStyle="PivotStyleLight16"/>
  <colors>
    <mruColors>
      <color rgb="FFCC2C0C"/>
      <color rgb="FFD44326"/>
      <color rgb="FFFFEB9C"/>
      <color rgb="FFFFFF99"/>
      <color rgb="FFFFFFFF"/>
      <color rgb="FFCCE9AD"/>
      <color rgb="FFD60D49"/>
      <color rgb="FFFFE285"/>
      <color rgb="FFF7C3A3"/>
      <color rgb="FFF7C5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3" displayName="Table3" ref="B51:I60" totalsRowShown="0" headerRowDxfId="220" dataDxfId="218" headerRowBorderDxfId="219" tableBorderDxfId="217" totalsRowBorderDxfId="216">
  <autoFilter ref="B51:I60" xr:uid="{00000000-0009-0000-0100-000001000000}"/>
  <tableColumns count="8">
    <tableColumn id="1" xr3:uid="{00000000-0010-0000-0000-000001000000}" name="Column1" dataDxfId="215"/>
    <tableColumn id="2" xr3:uid="{00000000-0010-0000-0000-000002000000}" name="Column2" dataDxfId="214"/>
    <tableColumn id="3" xr3:uid="{00000000-0010-0000-0000-000003000000}" name="Column3" dataDxfId="213">
      <calculatedColumnFormula>D39/1000</calculatedColumnFormula>
    </tableColumn>
    <tableColumn id="4" xr3:uid="{00000000-0010-0000-0000-000004000000}" name="Column4" dataDxfId="212">
      <calculatedColumnFormula>E39/1000</calculatedColumnFormula>
    </tableColumn>
    <tableColumn id="5" xr3:uid="{00000000-0010-0000-0000-000005000000}" name="Column5" dataDxfId="211">
      <calculatedColumnFormula>F39/1000</calculatedColumnFormula>
    </tableColumn>
    <tableColumn id="6" xr3:uid="{00000000-0010-0000-0000-000006000000}" name="Column6" dataDxfId="210">
      <calculatedColumnFormula>G39/1000</calculatedColumnFormula>
    </tableColumn>
    <tableColumn id="7" xr3:uid="{00000000-0010-0000-0000-000007000000}" name="Column7" dataDxfId="209">
      <calculatedColumnFormula>H39/1000</calculatedColumnFormula>
    </tableColumn>
    <tableColumn id="8" xr3:uid="{00000000-0010-0000-0000-000008000000}" name="Column8" dataDxfId="208">
      <calculatedColumnFormula>I39/1000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4" displayName="Table4" ref="B38:I47" totalsRowShown="0" headerRowDxfId="207" headerRowBorderDxfId="206" tableBorderDxfId="205" totalsRowBorderDxfId="204">
  <autoFilter ref="B38:I47" xr:uid="{00000000-0009-0000-0100-000002000000}"/>
  <tableColumns count="8">
    <tableColumn id="1" xr3:uid="{00000000-0010-0000-0100-000001000000}" name="Column1" dataDxfId="203"/>
    <tableColumn id="2" xr3:uid="{00000000-0010-0000-0100-000002000000}" name="Column2" dataDxfId="202"/>
    <tableColumn id="3" xr3:uid="{00000000-0010-0000-0100-000003000000}" name="Column3" dataDxfId="201"/>
    <tableColumn id="4" xr3:uid="{00000000-0010-0000-0100-000004000000}" name="Column4" dataDxfId="200"/>
    <tableColumn id="5" xr3:uid="{00000000-0010-0000-0100-000005000000}" name="Column5" dataDxfId="199"/>
    <tableColumn id="6" xr3:uid="{00000000-0010-0000-0100-000006000000}" name="Column6" dataDxfId="198"/>
    <tableColumn id="7" xr3:uid="{00000000-0010-0000-0100-000007000000}" name="Column7" dataDxfId="197"/>
    <tableColumn id="8" xr3:uid="{00000000-0010-0000-0100-000008000000}" name="Column8" dataDxfId="196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CI95"/>
  <sheetViews>
    <sheetView topLeftCell="AK17" zoomScale="80" zoomScaleNormal="80" zoomScaleSheetLayoutView="100" workbookViewId="0">
      <selection activeCell="AK17" sqref="AK17"/>
    </sheetView>
  </sheetViews>
  <sheetFormatPr baseColWidth="10" defaultColWidth="9.140625" defaultRowHeight="15" customHeight="1" outlineLevelCol="1" x14ac:dyDescent="0.25"/>
  <cols>
    <col min="1" max="1" width="5.42578125" style="1" customWidth="1"/>
    <col min="2" max="2" width="9.140625" style="1" customWidth="1"/>
    <col min="3" max="5" width="15.7109375" style="9" customWidth="1"/>
    <col min="6" max="6" width="15.7109375" style="1" customWidth="1"/>
    <col min="7" max="8" width="15.7109375" style="9" customWidth="1"/>
    <col min="9" max="25" width="14.7109375" style="1" customWidth="1"/>
    <col min="26" max="26" width="14.7109375" style="10" customWidth="1"/>
    <col min="27" max="30" width="14.7109375" style="1" customWidth="1"/>
    <col min="31" max="31" width="14.7109375" style="1" customWidth="1" outlineLevel="1"/>
    <col min="32" max="42" width="14.7109375" style="1" customWidth="1"/>
    <col min="43" max="51" width="14.7109375" style="11" customWidth="1"/>
    <col min="52" max="52" width="14.7109375" style="1" customWidth="1"/>
    <col min="53" max="87" width="9.140625" style="6" customWidth="1"/>
    <col min="88" max="16384" width="9.140625" style="6"/>
  </cols>
  <sheetData>
    <row r="1" spans="1:87" s="12" customFormat="1" ht="18.75" x14ac:dyDescent="0.25">
      <c r="A1" s="249" t="s">
        <v>348</v>
      </c>
      <c r="B1" s="74" t="s">
        <v>349</v>
      </c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6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</row>
    <row r="2" spans="1:87" s="12" customFormat="1" ht="18.75" x14ac:dyDescent="0.25">
      <c r="A2" s="315" t="s">
        <v>121</v>
      </c>
      <c r="B2" s="316"/>
      <c r="C2" s="316"/>
      <c r="D2" s="316"/>
      <c r="E2" s="316"/>
      <c r="F2" s="316"/>
      <c r="G2" s="316"/>
      <c r="H2" s="316"/>
      <c r="I2" s="317"/>
      <c r="J2" s="321" t="s">
        <v>67</v>
      </c>
      <c r="K2" s="322"/>
      <c r="L2" s="322"/>
      <c r="M2" s="322"/>
      <c r="N2" s="322"/>
      <c r="O2" s="322"/>
      <c r="P2" s="322"/>
      <c r="Q2" s="322"/>
      <c r="R2" s="322"/>
      <c r="S2" s="322"/>
      <c r="T2" s="322"/>
      <c r="U2" s="322"/>
      <c r="V2" s="322"/>
      <c r="W2" s="322"/>
      <c r="X2" s="322"/>
      <c r="Y2" s="322"/>
      <c r="Z2" s="322"/>
      <c r="AA2" s="322"/>
      <c r="AB2" s="322"/>
      <c r="AC2" s="322"/>
      <c r="AD2" s="322"/>
      <c r="AE2" s="322"/>
      <c r="AF2" s="322"/>
      <c r="AG2" s="322"/>
      <c r="AH2" s="322"/>
      <c r="AI2" s="322"/>
      <c r="AJ2" s="322"/>
      <c r="AK2" s="322"/>
      <c r="AL2" s="322"/>
      <c r="AM2" s="322"/>
      <c r="AN2" s="323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</row>
    <row r="3" spans="1:87" s="44" customFormat="1" ht="47.45" customHeight="1" x14ac:dyDescent="0.25">
      <c r="A3" s="318"/>
      <c r="B3" s="319"/>
      <c r="C3" s="319"/>
      <c r="D3" s="319"/>
      <c r="E3" s="319"/>
      <c r="F3" s="319"/>
      <c r="G3" s="319"/>
      <c r="H3" s="319"/>
      <c r="I3" s="320"/>
      <c r="J3" s="313" t="s">
        <v>144</v>
      </c>
      <c r="K3" s="314"/>
      <c r="L3" s="314"/>
      <c r="M3" s="314"/>
      <c r="N3" s="314"/>
      <c r="O3" s="314"/>
      <c r="P3" s="314"/>
      <c r="Q3" s="324"/>
      <c r="R3" s="313" t="s">
        <v>126</v>
      </c>
      <c r="S3" s="314"/>
      <c r="T3" s="314"/>
      <c r="U3" s="314"/>
      <c r="V3" s="314"/>
      <c r="W3" s="324"/>
      <c r="X3" s="313" t="s">
        <v>145</v>
      </c>
      <c r="Y3" s="314"/>
      <c r="Z3" s="314"/>
      <c r="AA3" s="314"/>
      <c r="AB3" s="314"/>
      <c r="AC3" s="314"/>
      <c r="AD3" s="314"/>
      <c r="AE3" s="314"/>
      <c r="AF3" s="314"/>
      <c r="AG3" s="314"/>
      <c r="AH3" s="314"/>
      <c r="AI3" s="314"/>
      <c r="AJ3" s="314"/>
      <c r="AK3" s="314"/>
      <c r="AL3" s="314"/>
      <c r="AM3" s="314"/>
      <c r="AN3" s="324"/>
      <c r="AO3" s="313" t="s">
        <v>209</v>
      </c>
      <c r="AP3" s="314"/>
      <c r="AQ3" s="314"/>
      <c r="AR3" s="314"/>
      <c r="AS3" s="314"/>
      <c r="AT3" s="314"/>
      <c r="AU3" s="314"/>
      <c r="AV3" s="314"/>
      <c r="AW3" s="314"/>
      <c r="AX3" s="314"/>
      <c r="AY3" s="314"/>
      <c r="AZ3" s="314"/>
    </row>
    <row r="4" spans="1:87" s="44" customFormat="1" ht="110.25" x14ac:dyDescent="0.25">
      <c r="A4" s="62" t="s">
        <v>0</v>
      </c>
      <c r="B4" s="62" t="s">
        <v>93</v>
      </c>
      <c r="C4" s="62" t="s">
        <v>92</v>
      </c>
      <c r="D4" s="62" t="s">
        <v>91</v>
      </c>
      <c r="E4" s="62" t="s">
        <v>131</v>
      </c>
      <c r="F4" s="62" t="s">
        <v>89</v>
      </c>
      <c r="G4" s="62" t="s">
        <v>90</v>
      </c>
      <c r="H4" s="62" t="s">
        <v>120</v>
      </c>
      <c r="I4" s="62" t="s">
        <v>85</v>
      </c>
      <c r="J4" s="70" t="s">
        <v>84</v>
      </c>
      <c r="K4" s="75" t="s">
        <v>139</v>
      </c>
      <c r="L4" s="62" t="s">
        <v>88</v>
      </c>
      <c r="M4" s="75" t="s">
        <v>87</v>
      </c>
      <c r="N4" s="62" t="s">
        <v>86</v>
      </c>
      <c r="O4" s="75" t="s">
        <v>137</v>
      </c>
      <c r="P4" s="62" t="s">
        <v>83</v>
      </c>
      <c r="Q4" s="75" t="s">
        <v>138</v>
      </c>
      <c r="R4" s="62" t="s">
        <v>81</v>
      </c>
      <c r="S4" s="75" t="s">
        <v>82</v>
      </c>
      <c r="T4" s="62" t="s">
        <v>179</v>
      </c>
      <c r="U4" s="42" t="s">
        <v>102</v>
      </c>
      <c r="V4" s="62" t="s">
        <v>183</v>
      </c>
      <c r="W4" s="42" t="s">
        <v>103</v>
      </c>
      <c r="X4" s="62" t="s">
        <v>78</v>
      </c>
      <c r="Y4" s="62" t="s">
        <v>79</v>
      </c>
      <c r="Z4" s="63" t="s">
        <v>80</v>
      </c>
      <c r="AA4" s="62" t="s">
        <v>76</v>
      </c>
      <c r="AB4" s="62" t="s">
        <v>77</v>
      </c>
      <c r="AC4" s="62" t="s">
        <v>75</v>
      </c>
      <c r="AD4" s="62" t="s">
        <v>74</v>
      </c>
      <c r="AE4" s="64" t="s">
        <v>149</v>
      </c>
      <c r="AF4" s="62" t="s">
        <v>143</v>
      </c>
      <c r="AG4" s="42" t="s">
        <v>142</v>
      </c>
      <c r="AH4" s="64" t="s">
        <v>1</v>
      </c>
      <c r="AI4" s="64" t="s">
        <v>141</v>
      </c>
      <c r="AJ4" s="64" t="s">
        <v>140</v>
      </c>
      <c r="AK4" s="64" t="s">
        <v>2</v>
      </c>
      <c r="AL4" s="64" t="s">
        <v>73</v>
      </c>
      <c r="AM4" s="42" t="s">
        <v>150</v>
      </c>
      <c r="AN4" s="42" t="s">
        <v>146</v>
      </c>
      <c r="AO4" s="62" t="s">
        <v>3</v>
      </c>
      <c r="AP4" s="42" t="s">
        <v>4</v>
      </c>
      <c r="AQ4" s="65" t="s">
        <v>72</v>
      </c>
      <c r="AR4" s="66" t="s">
        <v>71</v>
      </c>
      <c r="AS4" s="62" t="s">
        <v>70</v>
      </c>
      <c r="AT4" s="62" t="s">
        <v>5</v>
      </c>
      <c r="AU4" s="42" t="s">
        <v>6</v>
      </c>
      <c r="AV4" s="62" t="s">
        <v>7</v>
      </c>
      <c r="AW4" s="62" t="s">
        <v>94</v>
      </c>
      <c r="AX4" s="62" t="s">
        <v>95</v>
      </c>
      <c r="AY4" s="42" t="s">
        <v>68</v>
      </c>
      <c r="AZ4" s="62" t="s">
        <v>69</v>
      </c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/>
      <c r="BL4" s="43"/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43"/>
      <c r="BY4" s="43"/>
      <c r="BZ4" s="43"/>
      <c r="CA4" s="43"/>
      <c r="CB4" s="43"/>
      <c r="CC4" s="43"/>
      <c r="CD4" s="43"/>
      <c r="CE4" s="43"/>
      <c r="CF4" s="43"/>
      <c r="CG4" s="43"/>
      <c r="CH4" s="43"/>
      <c r="CI4" s="43"/>
    </row>
    <row r="5" spans="1:87" s="40" customFormat="1" ht="36" customHeight="1" x14ac:dyDescent="0.25">
      <c r="A5" s="68">
        <v>1</v>
      </c>
      <c r="B5" s="68"/>
      <c r="C5" s="67" t="s">
        <v>268</v>
      </c>
      <c r="D5" s="67" t="s">
        <v>269</v>
      </c>
      <c r="E5" s="67" t="s">
        <v>270</v>
      </c>
      <c r="F5" s="67" t="s">
        <v>271</v>
      </c>
      <c r="G5" s="67" t="s">
        <v>272</v>
      </c>
      <c r="H5" s="67">
        <v>53377</v>
      </c>
      <c r="I5" s="69"/>
      <c r="J5" s="72">
        <v>2205</v>
      </c>
      <c r="K5" s="150">
        <f>IFERROR(INDEX(CRITERIA!$Z$46:$Z$48,MATCH($J5,CRITERIA!$Y$46:$Y$48,1)),"-")</f>
        <v>3</v>
      </c>
      <c r="L5" s="71">
        <v>2011</v>
      </c>
      <c r="M5" s="150">
        <f>IFERROR(INDEX(CRITERIA!$Z$32:$Z$36,MATCH($L5,CRITERIA!$Y$32:$Y$36,1)),"-")</f>
        <v>4</v>
      </c>
      <c r="N5" s="71"/>
      <c r="O5" s="150" t="str">
        <f>IFERROR(INDEX(CRITERIA!$Z$39:$Z$43,MATCH($N5,CRITERIA!$Y$39:$Y$43,1)),"")</f>
        <v/>
      </c>
      <c r="P5" s="151" t="s">
        <v>158</v>
      </c>
      <c r="Q5" s="150">
        <f>IF(AND($P5="R",$P5&gt;"R+5"),2,4)</f>
        <v>4</v>
      </c>
      <c r="R5" s="158" t="s">
        <v>177</v>
      </c>
      <c r="S5" s="150">
        <f>IFERROR(INDEX(CRITERIA!$Z$58:$Z$61,MATCH($R5,CRITERIA!$Y$58:$Y$61,1)),"-")</f>
        <v>3</v>
      </c>
      <c r="T5" s="40" t="s">
        <v>174</v>
      </c>
      <c r="U5" s="150">
        <f>INDEX(CRITERIA!$Z$51:$Z$55,MATCH($T5,CRITERIA!$Y$51:$Y$55,1))</f>
        <v>5</v>
      </c>
      <c r="V5" s="40">
        <v>60</v>
      </c>
      <c r="W5" s="150">
        <f>IFERROR(INDEX(CRITERIA!$Z$64:$Z$68,MATCH($V5,CRITERIA!$Y$64:$Y$68,1)),"-")</f>
        <v>3</v>
      </c>
      <c r="X5" s="71"/>
      <c r="Y5" s="176">
        <v>20</v>
      </c>
      <c r="Z5" s="175">
        <f>IFERROR(X5/(X5+Y5),"")</f>
        <v>0</v>
      </c>
      <c r="AA5" s="71"/>
      <c r="AB5" s="71"/>
      <c r="AC5" s="71"/>
      <c r="AD5" s="176">
        <v>40</v>
      </c>
      <c r="AE5" s="186">
        <f t="shared" ref="AE5:AE20" si="0">X5+(Y5*2)+AA5*3+AB5*4+AC5</f>
        <v>40</v>
      </c>
      <c r="AF5" s="150">
        <f t="shared" ref="AF5:AF20" si="1">J5/AD5</f>
        <v>55.125</v>
      </c>
      <c r="AG5" s="79">
        <f>IF(OR(AF5="",AF5="no info"),1,IF(AND(AF5&gt;40,AF5&lt;55),3,2))</f>
        <v>2</v>
      </c>
      <c r="AH5" s="150">
        <f t="shared" ref="AH5:AH20" si="2">(Y5*1.5)+X5+(AA5*2.1)+(AB5*2.9)</f>
        <v>30</v>
      </c>
      <c r="AI5" s="150">
        <f>(75/112.5)*AH5</f>
        <v>20</v>
      </c>
      <c r="AJ5" s="150">
        <f t="shared" ref="AJ5:AJ20" si="3">AI5+(AI5/3*2)</f>
        <v>33.333333333333336</v>
      </c>
      <c r="AK5" s="150">
        <f>AD5-AJ5</f>
        <v>6.6666666666666643</v>
      </c>
      <c r="AL5" s="175">
        <f>AK5/AD5</f>
        <v>0.1666666666666666</v>
      </c>
      <c r="AM5" s="150">
        <f>IFERROR(INDEX(CRITERIA!$Z$71:$Z$74,MATCH($AL5,CRITERIA!$Y$71:$Y$74,1)),"-")</f>
        <v>2</v>
      </c>
      <c r="AN5" s="150">
        <f t="shared" ref="AN5:AN20" si="4">AVERAGE(AM5,AG5,K5,M5,O5,Q5,S5,U5,W5)</f>
        <v>3.25</v>
      </c>
      <c r="AO5" s="79"/>
      <c r="AP5" s="40" t="str">
        <f>IF(OR(AO5="A1", AO5="A2", AO5="A3", AO5="A4", AO5="B"), 4, IF(OR(AO5="C", AO5="D"), 3, IF(AO5="F", 2, "")))</f>
        <v/>
      </c>
      <c r="AQ5" s="282">
        <v>510.85</v>
      </c>
      <c r="AR5" s="282">
        <v>762.45355999999992</v>
      </c>
      <c r="AS5" s="179"/>
      <c r="AT5" s="281">
        <f>((AQ5+AR5)/J5)*1000</f>
        <v>577.4619319727891</v>
      </c>
      <c r="AU5" s="150">
        <f>IFERROR(INDEX(CRITERIA!$Z$77:$Z$81,MATCH($AT5,CRITERIA!$Y$77:$Y$81,1)),"")</f>
        <v>2</v>
      </c>
      <c r="AV5" s="283">
        <v>113.30341642613489</v>
      </c>
      <c r="AW5" s="179"/>
      <c r="AX5" s="179"/>
      <c r="AZ5" s="179"/>
    </row>
    <row r="6" spans="1:87" s="40" customFormat="1" ht="36" customHeight="1" x14ac:dyDescent="0.25">
      <c r="A6" s="4">
        <v>2</v>
      </c>
      <c r="B6" s="4"/>
      <c r="C6" s="67" t="s">
        <v>273</v>
      </c>
      <c r="D6" s="67" t="s">
        <v>274</v>
      </c>
      <c r="E6" s="67" t="s">
        <v>275</v>
      </c>
      <c r="F6" s="67" t="s">
        <v>276</v>
      </c>
      <c r="G6" s="67" t="s">
        <v>277</v>
      </c>
      <c r="H6" s="67">
        <v>75106</v>
      </c>
      <c r="I6" s="69"/>
      <c r="J6" s="72">
        <v>3558</v>
      </c>
      <c r="K6" s="150">
        <f>IFERROR(INDEX(CRITERIA!$Z$46:$Z$48,MATCH($J6,CRITERIA!$Y$46:$Y$48,1)),"-")</f>
        <v>3</v>
      </c>
      <c r="L6" s="71">
        <v>1999</v>
      </c>
      <c r="M6" s="150">
        <f>IFERROR(INDEX(CRITERIA!$Z$32:$Z$36,MATCH($L6,CRITERIA!$Y$32:$Y$36,1)),"-")</f>
        <v>2</v>
      </c>
      <c r="N6" s="71"/>
      <c r="O6" s="150" t="str">
        <f>IFERROR(INDEX(CRITERIA!$Z$39:$Z$43,MATCH($N6,CRITERIA!$Y$39:$Y$43,1)),"")</f>
        <v/>
      </c>
      <c r="P6" s="151" t="s">
        <v>158</v>
      </c>
      <c r="Q6" s="150">
        <f t="shared" ref="Q6:Q20" si="5">IF(AND($P6="R",$P6&gt;"R+5"),2,4)</f>
        <v>4</v>
      </c>
      <c r="R6" s="158" t="s">
        <v>177</v>
      </c>
      <c r="S6" s="150">
        <f>IFERROR(INDEX(CRITERIA!$Z$58:$Z$61,MATCH($R6,CRITERIA!$Y$58:$Y$61,1)),"-")</f>
        <v>3</v>
      </c>
      <c r="T6" s="40" t="s">
        <v>174</v>
      </c>
      <c r="U6" s="150">
        <f>INDEX(CRITERIA!$Z$51:$Z$55,MATCH($T6,CRITERIA!$Y$51:$Y$55,1))</f>
        <v>5</v>
      </c>
      <c r="V6" s="40">
        <v>60</v>
      </c>
      <c r="W6" s="150">
        <f>IFERROR(INDEX(CRITERIA!$Z$64:$Z$68,MATCH($V6,CRITERIA!$Y$64:$Y$68,1)),"-")</f>
        <v>3</v>
      </c>
      <c r="X6" s="176">
        <v>2</v>
      </c>
      <c r="Y6" s="176">
        <v>38</v>
      </c>
      <c r="Z6" s="175">
        <f t="shared" ref="Z6:Z20" si="6">IFERROR(X6/(X6+Y6),"")</f>
        <v>0.05</v>
      </c>
      <c r="AA6" s="71"/>
      <c r="AB6" s="71"/>
      <c r="AC6" s="71"/>
      <c r="AD6" s="176">
        <v>78</v>
      </c>
      <c r="AE6" s="186">
        <f t="shared" si="0"/>
        <v>78</v>
      </c>
      <c r="AF6" s="150">
        <f t="shared" si="1"/>
        <v>45.615384615384613</v>
      </c>
      <c r="AG6" s="79">
        <f t="shared" ref="AG6:AG20" si="7">IF(OR(AF6="",AF6="no info"),1,IF(AND(AF6&gt;40,AF6&lt;55),3,2))</f>
        <v>3</v>
      </c>
      <c r="AH6" s="150">
        <f t="shared" si="2"/>
        <v>59</v>
      </c>
      <c r="AI6" s="150">
        <f>(75/112.5)*AH6</f>
        <v>39.333333333333329</v>
      </c>
      <c r="AJ6" s="150">
        <f t="shared" si="3"/>
        <v>65.555555555555543</v>
      </c>
      <c r="AK6" s="150">
        <f t="shared" ref="AK6:AK20" si="8">AE6-AJ6</f>
        <v>12.444444444444457</v>
      </c>
      <c r="AL6" s="175">
        <f t="shared" ref="AL6:AL20" si="9">AK6/AD6</f>
        <v>0.15954415954415971</v>
      </c>
      <c r="AM6" s="150">
        <f>IFERROR(INDEX(CRITERIA!$Z$71:$Z$74,MATCH($AL6,CRITERIA!$Y$71:$Y$74,1)),"-")</f>
        <v>2</v>
      </c>
      <c r="AN6" s="150">
        <f t="shared" si="4"/>
        <v>3.125</v>
      </c>
      <c r="AO6" s="178"/>
      <c r="AP6" s="40" t="str">
        <f t="shared" ref="AP6:AP20" si="10">IF(OR(AO6="A1", AO6="A2", AO6="A3", AO6="A4", AO6="B"), 4, IF(OR(AO6="C", AO6="D"), 3, IF(AO6="F", 2, "")))</f>
        <v/>
      </c>
      <c r="AQ6" s="282">
        <v>131.19999999999999</v>
      </c>
      <c r="AR6" s="282">
        <v>340.21994000000001</v>
      </c>
      <c r="AS6" s="179"/>
      <c r="AT6" s="281">
        <f t="shared" ref="AT6:AT20" si="11">((AQ6+AR6)/J6)*1000</f>
        <v>132.49576728499159</v>
      </c>
      <c r="AU6" s="150">
        <f>IFERROR(INDEX(CRITERIA!$Z$77:$Z$81,MATCH($AT6,CRITERIA!$Y$77:$Y$81,1)),"")</f>
        <v>3</v>
      </c>
      <c r="AV6" s="283">
        <v>159.36354805725969</v>
      </c>
      <c r="AW6" s="179"/>
      <c r="AX6" s="179"/>
      <c r="AZ6" s="179"/>
    </row>
    <row r="7" spans="1:87" s="40" customFormat="1" ht="36" customHeight="1" x14ac:dyDescent="0.25">
      <c r="A7" s="4">
        <v>3</v>
      </c>
      <c r="B7" s="4"/>
      <c r="C7" s="67" t="s">
        <v>278</v>
      </c>
      <c r="D7" s="67" t="s">
        <v>279</v>
      </c>
      <c r="E7" s="67" t="s">
        <v>280</v>
      </c>
      <c r="F7" s="67" t="s">
        <v>281</v>
      </c>
      <c r="G7" s="67" t="s">
        <v>282</v>
      </c>
      <c r="H7" s="67">
        <v>99747</v>
      </c>
      <c r="I7" s="69"/>
      <c r="J7" s="72">
        <v>1755</v>
      </c>
      <c r="K7" s="150">
        <f>IFERROR(INDEX(CRITERIA!$Z$46:$Z$48,MATCH($J7,CRITERIA!$Y$46:$Y$48,1)),"-")</f>
        <v>3</v>
      </c>
      <c r="L7" s="71">
        <v>1985</v>
      </c>
      <c r="M7" s="150">
        <f>IFERROR(INDEX(CRITERIA!$Z$32:$Z$36,MATCH($L7,CRITERIA!$Y$32:$Y$36,1)),"-")</f>
        <v>1</v>
      </c>
      <c r="N7" s="71"/>
      <c r="O7" s="150" t="str">
        <f>IFERROR(INDEX(CRITERIA!$Z$39:$Z$43,MATCH($N7,CRITERIA!$Y$39:$Y$43,1)),"")</f>
        <v/>
      </c>
      <c r="P7" s="151" t="s">
        <v>160</v>
      </c>
      <c r="Q7" s="150">
        <f t="shared" si="5"/>
        <v>4</v>
      </c>
      <c r="R7" s="158" t="s">
        <v>177</v>
      </c>
      <c r="S7" s="150">
        <f>IFERROR(INDEX(CRITERIA!$Z$58:$Z$61,MATCH($R7,CRITERIA!$Y$58:$Y$61,1)),"-")</f>
        <v>3</v>
      </c>
      <c r="T7" s="40" t="s">
        <v>172</v>
      </c>
      <c r="U7" s="150">
        <f>INDEX(CRITERIA!$Z$51:$Z$55,MATCH($T7,CRITERIA!$Y$51:$Y$55,1))</f>
        <v>3</v>
      </c>
      <c r="V7" s="40">
        <v>53</v>
      </c>
      <c r="W7" s="150">
        <f>IFERROR(INDEX(CRITERIA!$Z$64:$Z$68,MATCH($V7,CRITERIA!$Y$64:$Y$68,1)),"-")</f>
        <v>3</v>
      </c>
      <c r="X7" s="176">
        <v>8</v>
      </c>
      <c r="Y7" s="176">
        <v>18</v>
      </c>
      <c r="Z7" s="175">
        <f t="shared" si="6"/>
        <v>0.30769230769230771</v>
      </c>
      <c r="AA7" s="71"/>
      <c r="AB7" s="71"/>
      <c r="AC7" s="71"/>
      <c r="AD7" s="176">
        <v>44</v>
      </c>
      <c r="AE7" s="186">
        <f t="shared" si="0"/>
        <v>44</v>
      </c>
      <c r="AF7" s="150">
        <f t="shared" si="1"/>
        <v>39.886363636363633</v>
      </c>
      <c r="AG7" s="79">
        <f t="shared" si="7"/>
        <v>2</v>
      </c>
      <c r="AH7" s="150">
        <f t="shared" si="2"/>
        <v>35</v>
      </c>
      <c r="AI7" s="150">
        <f>(75/112.5)*AH7</f>
        <v>23.333333333333332</v>
      </c>
      <c r="AJ7" s="150">
        <f t="shared" si="3"/>
        <v>38.888888888888886</v>
      </c>
      <c r="AK7" s="150">
        <f t="shared" si="8"/>
        <v>5.1111111111111143</v>
      </c>
      <c r="AL7" s="175">
        <f t="shared" si="9"/>
        <v>0.11616161616161623</v>
      </c>
      <c r="AM7" s="150">
        <f>IFERROR(INDEX(CRITERIA!$Z$71:$Z$74,MATCH($AL7,CRITERIA!$Y$71:$Y$74,1)),"-")</f>
        <v>3</v>
      </c>
      <c r="AN7" s="150">
        <f t="shared" si="4"/>
        <v>2.75</v>
      </c>
      <c r="AO7" s="178"/>
      <c r="AP7" s="40" t="str">
        <f t="shared" si="10"/>
        <v/>
      </c>
      <c r="AQ7" s="282">
        <v>119.36499999999999</v>
      </c>
      <c r="AR7" s="282">
        <v>131.86114999999998</v>
      </c>
      <c r="AS7" s="179"/>
      <c r="AT7" s="281">
        <f t="shared" si="11"/>
        <v>143.1488034188034</v>
      </c>
      <c r="AU7" s="150">
        <f>IFERROR(INDEX(CRITERIA!$Z$77:$Z$81,MATCH($AT7,CRITERIA!$Y$77:$Y$81,1)),"")</f>
        <v>3</v>
      </c>
      <c r="AV7" s="283">
        <v>95.048150276741168</v>
      </c>
      <c r="AW7" s="179"/>
      <c r="AX7" s="179"/>
      <c r="AZ7" s="179"/>
    </row>
    <row r="8" spans="1:87" s="40" customFormat="1" ht="36" customHeight="1" x14ac:dyDescent="0.25">
      <c r="A8" s="4">
        <v>4</v>
      </c>
      <c r="B8" s="4"/>
      <c r="C8" s="67" t="s">
        <v>283</v>
      </c>
      <c r="D8" s="67" t="s">
        <v>284</v>
      </c>
      <c r="E8" s="67" t="s">
        <v>285</v>
      </c>
      <c r="F8" s="67" t="s">
        <v>286</v>
      </c>
      <c r="G8" s="67" t="s">
        <v>287</v>
      </c>
      <c r="H8" s="67">
        <v>76202</v>
      </c>
      <c r="I8" s="69"/>
      <c r="J8" s="72">
        <v>2944</v>
      </c>
      <c r="K8" s="150">
        <f>IFERROR(INDEX(CRITERIA!$Z$46:$Z$48,MATCH($J8,CRITERIA!$Y$46:$Y$48,1)),"-")</f>
        <v>3</v>
      </c>
      <c r="L8" s="71">
        <v>2002</v>
      </c>
      <c r="M8" s="150">
        <f>IFERROR(INDEX(CRITERIA!$Z$32:$Z$36,MATCH($L8,CRITERIA!$Y$32:$Y$36,1)),"-")</f>
        <v>3</v>
      </c>
      <c r="N8" s="71"/>
      <c r="O8" s="150" t="str">
        <f>IFERROR(INDEX(CRITERIA!$Z$39:$Z$43,MATCH($N8,CRITERIA!$Y$39:$Y$43,1)),"")</f>
        <v/>
      </c>
      <c r="P8" s="151" t="s">
        <v>158</v>
      </c>
      <c r="Q8" s="150">
        <f t="shared" si="5"/>
        <v>4</v>
      </c>
      <c r="R8" s="158" t="s">
        <v>178</v>
      </c>
      <c r="S8" s="150">
        <f>IFERROR(INDEX(CRITERIA!$Z$58:$Z$61,MATCH($R8,CRITERIA!$Y$58:$Y$61,1)),"-")</f>
        <v>4</v>
      </c>
      <c r="T8" s="40" t="s">
        <v>172</v>
      </c>
      <c r="U8" s="150">
        <f>INDEX(CRITERIA!$Z$51:$Z$55,MATCH($T8,CRITERIA!$Y$51:$Y$55,1))</f>
        <v>3</v>
      </c>
      <c r="V8" s="40">
        <v>10</v>
      </c>
      <c r="W8" s="150">
        <f>IFERROR(INDEX(CRITERIA!$Z$64:$Z$68,MATCH($V8,CRITERIA!$Y$64:$Y$68,1)),"-")</f>
        <v>1</v>
      </c>
      <c r="X8" s="176">
        <v>20</v>
      </c>
      <c r="Y8" s="176">
        <v>20</v>
      </c>
      <c r="Z8" s="175">
        <f t="shared" si="6"/>
        <v>0.5</v>
      </c>
      <c r="AA8" s="71"/>
      <c r="AB8" s="71"/>
      <c r="AC8" s="71"/>
      <c r="AD8" s="176">
        <v>60</v>
      </c>
      <c r="AE8" s="186">
        <f t="shared" si="0"/>
        <v>60</v>
      </c>
      <c r="AF8" s="150">
        <f t="shared" si="1"/>
        <v>49.06666666666667</v>
      </c>
      <c r="AG8" s="79">
        <f t="shared" si="7"/>
        <v>3</v>
      </c>
      <c r="AH8" s="150">
        <f t="shared" si="2"/>
        <v>50</v>
      </c>
      <c r="AI8" s="150">
        <f>(75/112.5)*AH8</f>
        <v>33.333333333333329</v>
      </c>
      <c r="AJ8" s="150">
        <f t="shared" si="3"/>
        <v>55.555555555555543</v>
      </c>
      <c r="AK8" s="150">
        <f t="shared" si="8"/>
        <v>4.4444444444444571</v>
      </c>
      <c r="AL8" s="175">
        <f t="shared" si="9"/>
        <v>7.4074074074074278E-2</v>
      </c>
      <c r="AM8" s="150">
        <f>IFERROR(INDEX(CRITERIA!$Z$71:$Z$74,MATCH($AL8,CRITERIA!$Y$71:$Y$74,1)),"-")</f>
        <v>4</v>
      </c>
      <c r="AN8" s="150">
        <f t="shared" si="4"/>
        <v>3.125</v>
      </c>
      <c r="AO8" s="178"/>
      <c r="AP8" s="40" t="str">
        <f t="shared" si="10"/>
        <v/>
      </c>
      <c r="AQ8" s="282">
        <v>176.91800000000001</v>
      </c>
      <c r="AR8" s="282">
        <v>486.07429999999994</v>
      </c>
      <c r="AS8" s="179"/>
      <c r="AT8" s="281">
        <f t="shared" si="11"/>
        <v>225.20118885869562</v>
      </c>
      <c r="AU8" s="150">
        <f>IFERROR(INDEX(CRITERIA!$Z$77:$Z$81,MATCH($AT8,CRITERIA!$Y$77:$Y$81,1)),"")</f>
        <v>2</v>
      </c>
      <c r="AV8" s="283">
        <v>45.939855496453895</v>
      </c>
      <c r="AW8" s="179"/>
      <c r="AX8" s="179"/>
      <c r="AZ8" s="179"/>
    </row>
    <row r="9" spans="1:87" s="40" customFormat="1" ht="36" customHeight="1" x14ac:dyDescent="0.25">
      <c r="A9" s="2">
        <v>5</v>
      </c>
      <c r="B9" s="2"/>
      <c r="C9" s="67" t="s">
        <v>288</v>
      </c>
      <c r="D9" s="67" t="s">
        <v>289</v>
      </c>
      <c r="E9" s="67" t="s">
        <v>290</v>
      </c>
      <c r="F9" s="67" t="s">
        <v>291</v>
      </c>
      <c r="G9" s="67" t="s">
        <v>292</v>
      </c>
      <c r="H9" s="67">
        <v>59815</v>
      </c>
      <c r="I9" s="69"/>
      <c r="J9" s="72">
        <v>6617</v>
      </c>
      <c r="K9" s="150">
        <f>IFERROR(INDEX(CRITERIA!$Z$46:$Z$48,MATCH($J9,CRITERIA!$Y$46:$Y$48,1)),"-")</f>
        <v>1</v>
      </c>
      <c r="L9" s="71">
        <v>2004</v>
      </c>
      <c r="M9" s="150">
        <f>IFERROR(INDEX(CRITERIA!$Z$32:$Z$36,MATCH($L9,CRITERIA!$Y$32:$Y$36,1)),"-")</f>
        <v>3</v>
      </c>
      <c r="N9" s="71"/>
      <c r="O9" s="150" t="str">
        <f>IFERROR(INDEX(CRITERIA!$Z$39:$Z$43,MATCH($N9,CRITERIA!$Y$39:$Y$43,1)),"")</f>
        <v/>
      </c>
      <c r="P9" s="151" t="s">
        <v>159</v>
      </c>
      <c r="Q9" s="150">
        <f t="shared" si="5"/>
        <v>4</v>
      </c>
      <c r="R9" s="158" t="s">
        <v>176</v>
      </c>
      <c r="S9" s="150">
        <f>IFERROR(INDEX(CRITERIA!$Z$58:$Z$61,MATCH($R9,CRITERIA!$Y$58:$Y$61,1)),"-")</f>
        <v>2</v>
      </c>
      <c r="T9" s="40" t="s">
        <v>174</v>
      </c>
      <c r="U9" s="150">
        <f>INDEX(CRITERIA!$Z$51:$Z$55,MATCH($T9,CRITERIA!$Y$51:$Y$55,1))</f>
        <v>5</v>
      </c>
      <c r="V9" s="40">
        <v>90</v>
      </c>
      <c r="W9" s="150">
        <f>IFERROR(INDEX(CRITERIA!$Z$64:$Z$68,MATCH($V9,CRITERIA!$Y$64:$Y$68,1)),"-")</f>
        <v>5</v>
      </c>
      <c r="X9" s="176">
        <v>12</v>
      </c>
      <c r="Y9" s="176">
        <v>54</v>
      </c>
      <c r="Z9" s="175">
        <f t="shared" si="6"/>
        <v>0.18181818181818182</v>
      </c>
      <c r="AA9" s="71"/>
      <c r="AB9" s="71"/>
      <c r="AC9" s="71"/>
      <c r="AD9" s="176">
        <v>120</v>
      </c>
      <c r="AE9" s="186">
        <f t="shared" si="0"/>
        <v>120</v>
      </c>
      <c r="AF9" s="150">
        <f t="shared" si="1"/>
        <v>55.141666666666666</v>
      </c>
      <c r="AG9" s="79">
        <f t="shared" si="7"/>
        <v>2</v>
      </c>
      <c r="AH9" s="150">
        <f t="shared" si="2"/>
        <v>93</v>
      </c>
      <c r="AI9" s="150">
        <f t="shared" ref="AI9:AI20" si="12">(75/112.5)*AH9</f>
        <v>62</v>
      </c>
      <c r="AJ9" s="150">
        <f t="shared" si="3"/>
        <v>103.33333333333334</v>
      </c>
      <c r="AK9" s="150">
        <f t="shared" si="8"/>
        <v>16.666666666666657</v>
      </c>
      <c r="AL9" s="175">
        <f t="shared" si="9"/>
        <v>0.13888888888888881</v>
      </c>
      <c r="AM9" s="150">
        <f>IFERROR(INDEX(CRITERIA!$Z$71:$Z$74,MATCH($AL9,CRITERIA!$Y$71:$Y$74,1)),"-")</f>
        <v>3</v>
      </c>
      <c r="AN9" s="150">
        <f t="shared" si="4"/>
        <v>3.125</v>
      </c>
      <c r="AO9" s="178"/>
      <c r="AP9" s="40" t="str">
        <f t="shared" si="10"/>
        <v/>
      </c>
      <c r="AQ9" s="282">
        <v>160.59399999999999</v>
      </c>
      <c r="AR9" s="282">
        <v>232.44335999999998</v>
      </c>
      <c r="AS9" s="179"/>
      <c r="AT9" s="281">
        <f t="shared" si="11"/>
        <v>59.398119993954957</v>
      </c>
      <c r="AU9" s="150">
        <f>IFERROR(INDEX(CRITERIA!$Z$77:$Z$81,MATCH($AT9,CRITERIA!$Y$77:$Y$81,1)),"")</f>
        <v>5</v>
      </c>
      <c r="AV9" s="283">
        <v>113.59952777777778</v>
      </c>
      <c r="AW9" s="179"/>
      <c r="AX9" s="179"/>
      <c r="AZ9" s="179"/>
    </row>
    <row r="10" spans="1:87" s="40" customFormat="1" ht="36" customHeight="1" x14ac:dyDescent="0.25">
      <c r="A10" s="2">
        <v>6</v>
      </c>
      <c r="B10" s="2"/>
      <c r="C10" s="67" t="s">
        <v>293</v>
      </c>
      <c r="D10" s="67" t="s">
        <v>294</v>
      </c>
      <c r="E10" s="67" t="s">
        <v>295</v>
      </c>
      <c r="F10" s="67" t="s">
        <v>296</v>
      </c>
      <c r="G10" s="67" t="s">
        <v>297</v>
      </c>
      <c r="H10" s="67">
        <v>32176</v>
      </c>
      <c r="I10" s="69"/>
      <c r="J10" s="72">
        <v>1204</v>
      </c>
      <c r="K10" s="150">
        <f>IFERROR(INDEX(CRITERIA!$Z$46:$Z$48,MATCH($J10,CRITERIA!$Y$46:$Y$48,1)),"-")</f>
        <v>3</v>
      </c>
      <c r="L10" s="71">
        <v>2005</v>
      </c>
      <c r="M10" s="150">
        <f>IFERROR(INDEX(CRITERIA!$Z$32:$Z$36,MATCH($L10,CRITERIA!$Y$32:$Y$36,1)),"-")</f>
        <v>3</v>
      </c>
      <c r="N10" s="71"/>
      <c r="O10" s="150" t="str">
        <f>IFERROR(INDEX(CRITERIA!$Z$39:$Z$43,MATCH($N10,CRITERIA!$Y$39:$Y$43,1)),"")</f>
        <v/>
      </c>
      <c r="P10" s="151" t="s">
        <v>159</v>
      </c>
      <c r="Q10" s="150">
        <f t="shared" si="5"/>
        <v>4</v>
      </c>
      <c r="R10" s="158" t="s">
        <v>176</v>
      </c>
      <c r="S10" s="150">
        <f>IFERROR(INDEX(CRITERIA!$Z$58:$Z$61,MATCH($R10,CRITERIA!$Y$58:$Y$61,1)),"-")</f>
        <v>2</v>
      </c>
      <c r="T10" s="40" t="s">
        <v>174</v>
      </c>
      <c r="U10" s="150">
        <f>INDEX(CRITERIA!$Z$51:$Z$55,MATCH($T10,CRITERIA!$Y$51:$Y$55,1))</f>
        <v>5</v>
      </c>
      <c r="V10" s="40">
        <v>53</v>
      </c>
      <c r="W10" s="150">
        <f>IFERROR(INDEX(CRITERIA!$Z$64:$Z$68,MATCH($V10,CRITERIA!$Y$64:$Y$68,1)),"-")</f>
        <v>3</v>
      </c>
      <c r="X10" s="176">
        <v>26</v>
      </c>
      <c r="Y10" s="176">
        <v>14</v>
      </c>
      <c r="Z10" s="175">
        <f t="shared" si="6"/>
        <v>0.65</v>
      </c>
      <c r="AA10" s="71"/>
      <c r="AB10" s="71"/>
      <c r="AC10" s="71"/>
      <c r="AD10" s="176">
        <v>54</v>
      </c>
      <c r="AE10" s="186">
        <f t="shared" si="0"/>
        <v>54</v>
      </c>
      <c r="AF10" s="150">
        <f t="shared" si="1"/>
        <v>22.296296296296298</v>
      </c>
      <c r="AG10" s="79">
        <f t="shared" si="7"/>
        <v>2</v>
      </c>
      <c r="AH10" s="150">
        <f t="shared" si="2"/>
        <v>47</v>
      </c>
      <c r="AI10" s="150">
        <f t="shared" si="12"/>
        <v>31.333333333333332</v>
      </c>
      <c r="AJ10" s="150">
        <f t="shared" si="3"/>
        <v>52.222222222222221</v>
      </c>
      <c r="AK10" s="150">
        <f t="shared" si="8"/>
        <v>1.7777777777777786</v>
      </c>
      <c r="AL10" s="175">
        <f t="shared" si="9"/>
        <v>3.2921810699588494E-2</v>
      </c>
      <c r="AM10" s="150">
        <f>IFERROR(INDEX(CRITERIA!$Z$71:$Z$74,MATCH($AL10,CRITERIA!$Y$71:$Y$74,1)),"-")</f>
        <v>4</v>
      </c>
      <c r="AN10" s="150">
        <f t="shared" si="4"/>
        <v>3.25</v>
      </c>
      <c r="AO10" s="178"/>
      <c r="AP10" s="40" t="str">
        <f t="shared" si="10"/>
        <v/>
      </c>
      <c r="AQ10" s="282">
        <v>468.72199999999998</v>
      </c>
      <c r="AR10" s="282">
        <v>873.60818000000006</v>
      </c>
      <c r="AS10" s="179"/>
      <c r="AT10" s="281">
        <f t="shared" si="11"/>
        <v>1114.8921760797341</v>
      </c>
      <c r="AU10" s="150">
        <f>IFERROR(INDEX(CRITERIA!$Z$77:$Z$81,MATCH($AT10,CRITERIA!$Y$77:$Y$81,1)),"")</f>
        <v>2</v>
      </c>
      <c r="AV10" s="283">
        <v>276.71851049191611</v>
      </c>
      <c r="AW10" s="179"/>
      <c r="AX10" s="179"/>
      <c r="AZ10" s="179"/>
    </row>
    <row r="11" spans="1:87" s="40" customFormat="1" ht="36" customHeight="1" x14ac:dyDescent="0.25">
      <c r="A11" s="2">
        <v>7</v>
      </c>
      <c r="B11" s="2"/>
      <c r="C11" s="67" t="s">
        <v>298</v>
      </c>
      <c r="D11" s="67" t="s">
        <v>299</v>
      </c>
      <c r="E11" s="67" t="s">
        <v>300</v>
      </c>
      <c r="F11" s="67" t="s">
        <v>301</v>
      </c>
      <c r="G11" s="67" t="s">
        <v>302</v>
      </c>
      <c r="H11" s="67">
        <v>94589</v>
      </c>
      <c r="I11" s="69"/>
      <c r="J11" s="72">
        <v>7622</v>
      </c>
      <c r="K11" s="150">
        <f>IFERROR(INDEX(CRITERIA!$Z$46:$Z$48,MATCH($J11,CRITERIA!$Y$46:$Y$48,1)),"-")</f>
        <v>1</v>
      </c>
      <c r="L11" s="71">
        <v>2005</v>
      </c>
      <c r="M11" s="150">
        <f>IFERROR(INDEX(CRITERIA!$Z$32:$Z$36,MATCH($L11,CRITERIA!$Y$32:$Y$36,1)),"-")</f>
        <v>3</v>
      </c>
      <c r="N11" s="71"/>
      <c r="O11" s="150" t="str">
        <f>IFERROR(INDEX(CRITERIA!$Z$39:$Z$43,MATCH($N11,CRITERIA!$Y$39:$Y$43,1)),"")</f>
        <v/>
      </c>
      <c r="P11" s="151" t="s">
        <v>159</v>
      </c>
      <c r="Q11" s="150">
        <f t="shared" si="5"/>
        <v>4</v>
      </c>
      <c r="R11" s="158" t="s">
        <v>178</v>
      </c>
      <c r="S11" s="150">
        <f>IFERROR(INDEX(CRITERIA!$Z$58:$Z$61,MATCH($R11,CRITERIA!$Y$58:$Y$61,1)),"-")</f>
        <v>4</v>
      </c>
      <c r="T11" s="40" t="s">
        <v>174</v>
      </c>
      <c r="U11" s="150">
        <f>INDEX(CRITERIA!$Z$51:$Z$55,MATCH($T11,CRITERIA!$Y$51:$Y$55,1))</f>
        <v>5</v>
      </c>
      <c r="V11" s="40">
        <v>85</v>
      </c>
      <c r="W11" s="150">
        <f>IFERROR(INDEX(CRITERIA!$Z$64:$Z$68,MATCH($V11,CRITERIA!$Y$64:$Y$68,1)),"-")</f>
        <v>4</v>
      </c>
      <c r="X11" s="176">
        <v>28</v>
      </c>
      <c r="Y11" s="176">
        <v>56</v>
      </c>
      <c r="Z11" s="175">
        <f t="shared" si="6"/>
        <v>0.33333333333333331</v>
      </c>
      <c r="AA11" s="71"/>
      <c r="AB11" s="71"/>
      <c r="AC11" s="71"/>
      <c r="AD11" s="176">
        <v>140</v>
      </c>
      <c r="AE11" s="186">
        <f t="shared" si="0"/>
        <v>140</v>
      </c>
      <c r="AF11" s="150">
        <f t="shared" si="1"/>
        <v>54.442857142857143</v>
      </c>
      <c r="AG11" s="79">
        <f t="shared" si="7"/>
        <v>3</v>
      </c>
      <c r="AH11" s="150">
        <f t="shared" si="2"/>
        <v>112</v>
      </c>
      <c r="AI11" s="150">
        <f t="shared" si="12"/>
        <v>74.666666666666657</v>
      </c>
      <c r="AJ11" s="150">
        <f t="shared" si="3"/>
        <v>124.44444444444443</v>
      </c>
      <c r="AK11" s="150">
        <f t="shared" si="8"/>
        <v>15.555555555555571</v>
      </c>
      <c r="AL11" s="175">
        <f t="shared" si="9"/>
        <v>0.11111111111111123</v>
      </c>
      <c r="AM11" s="150">
        <f>IFERROR(INDEX(CRITERIA!$Z$71:$Z$74,MATCH($AL11,CRITERIA!$Y$71:$Y$74,1)),"-")</f>
        <v>3</v>
      </c>
      <c r="AN11" s="150">
        <f t="shared" si="4"/>
        <v>3.375</v>
      </c>
      <c r="AO11" s="178"/>
      <c r="AP11" s="40" t="str">
        <f t="shared" si="10"/>
        <v/>
      </c>
      <c r="AQ11" s="282">
        <v>819.17100000000005</v>
      </c>
      <c r="AR11" s="282">
        <v>44.427640000000004</v>
      </c>
      <c r="AS11" s="179"/>
      <c r="AT11" s="281">
        <f t="shared" si="11"/>
        <v>113.30341642613489</v>
      </c>
      <c r="AU11" s="150">
        <f>IFERROR(INDEX(CRITERIA!$Z$77:$Z$81,MATCH($AT11,CRITERIA!$Y$77:$Y$81,1)),"")</f>
        <v>4</v>
      </c>
      <c r="AV11" s="283">
        <v>83.670248630425618</v>
      </c>
      <c r="AW11" s="179"/>
      <c r="AX11" s="179"/>
      <c r="AZ11" s="179"/>
    </row>
    <row r="12" spans="1:87" s="40" customFormat="1" ht="36" customHeight="1" x14ac:dyDescent="0.25">
      <c r="A12" s="2">
        <v>8</v>
      </c>
      <c r="B12" s="2"/>
      <c r="C12" s="67" t="s">
        <v>303</v>
      </c>
      <c r="D12" s="67" t="s">
        <v>304</v>
      </c>
      <c r="E12" s="67" t="s">
        <v>305</v>
      </c>
      <c r="F12" s="67" t="s">
        <v>306</v>
      </c>
      <c r="G12" s="67" t="s">
        <v>307</v>
      </c>
      <c r="H12" s="67">
        <v>65475</v>
      </c>
      <c r="I12" s="69"/>
      <c r="J12" s="72">
        <v>5868</v>
      </c>
      <c r="K12" s="150">
        <f>IFERROR(INDEX(CRITERIA!$Z$46:$Z$48,MATCH($J12,CRITERIA!$Y$46:$Y$48,1)),"-")</f>
        <v>3</v>
      </c>
      <c r="L12" s="71">
        <v>2007</v>
      </c>
      <c r="M12" s="150">
        <f>IFERROR(INDEX(CRITERIA!$Z$32:$Z$36,MATCH($L12,CRITERIA!$Y$32:$Y$36,1)),"-")</f>
        <v>3</v>
      </c>
      <c r="N12" s="71"/>
      <c r="O12" s="150" t="str">
        <f>IFERROR(INDEX(CRITERIA!$Z$39:$Z$43,MATCH($N12,CRITERIA!$Y$39:$Y$43,1)),"")</f>
        <v/>
      </c>
      <c r="P12" s="151" t="s">
        <v>158</v>
      </c>
      <c r="Q12" s="150">
        <f t="shared" si="5"/>
        <v>4</v>
      </c>
      <c r="R12" s="158" t="s">
        <v>176</v>
      </c>
      <c r="S12" s="150">
        <f>IFERROR(INDEX(CRITERIA!$Z$58:$Z$61,MATCH($R12,CRITERIA!$Y$58:$Y$61,1)),"-")</f>
        <v>2</v>
      </c>
      <c r="T12" s="40" t="s">
        <v>174</v>
      </c>
      <c r="U12" s="150">
        <f>INDEX(CRITERIA!$Z$51:$Z$55,MATCH($T12,CRITERIA!$Y$51:$Y$55,1))</f>
        <v>5</v>
      </c>
      <c r="V12" s="40">
        <v>59</v>
      </c>
      <c r="W12" s="150">
        <f>IFERROR(INDEX(CRITERIA!$Z$64:$Z$68,MATCH($V12,CRITERIA!$Y$64:$Y$68,1)),"-")</f>
        <v>3</v>
      </c>
      <c r="X12" s="176">
        <v>10</v>
      </c>
      <c r="Y12" s="176">
        <v>45</v>
      </c>
      <c r="Z12" s="175">
        <f t="shared" si="6"/>
        <v>0.18181818181818182</v>
      </c>
      <c r="AA12" s="71"/>
      <c r="AB12" s="71"/>
      <c r="AC12" s="71"/>
      <c r="AD12" s="176">
        <v>100</v>
      </c>
      <c r="AE12" s="186">
        <f t="shared" si="0"/>
        <v>100</v>
      </c>
      <c r="AF12" s="150">
        <f t="shared" si="1"/>
        <v>58.68</v>
      </c>
      <c r="AG12" s="79">
        <f t="shared" si="7"/>
        <v>2</v>
      </c>
      <c r="AH12" s="150">
        <f t="shared" si="2"/>
        <v>77.5</v>
      </c>
      <c r="AI12" s="150">
        <f t="shared" si="12"/>
        <v>51.666666666666664</v>
      </c>
      <c r="AJ12" s="150">
        <f t="shared" si="3"/>
        <v>86.111111111111114</v>
      </c>
      <c r="AK12" s="150">
        <f t="shared" si="8"/>
        <v>13.888888888888886</v>
      </c>
      <c r="AL12" s="175">
        <f t="shared" si="9"/>
        <v>0.13888888888888887</v>
      </c>
      <c r="AM12" s="150">
        <f>IFERROR(INDEX(CRITERIA!$Z$71:$Z$74,MATCH($AL12,CRITERIA!$Y$71:$Y$74,1)),"-")</f>
        <v>3</v>
      </c>
      <c r="AN12" s="150">
        <f t="shared" si="4"/>
        <v>3.125</v>
      </c>
      <c r="AO12" s="178"/>
      <c r="AP12" s="40" t="str">
        <f t="shared" si="10"/>
        <v/>
      </c>
      <c r="AQ12" s="282">
        <v>672.49199999999996</v>
      </c>
      <c r="AR12" s="282">
        <v>262.6533</v>
      </c>
      <c r="AS12" s="179"/>
      <c r="AT12" s="281">
        <f t="shared" si="11"/>
        <v>159.36354805725969</v>
      </c>
      <c r="AU12" s="150">
        <f>IFERROR(INDEX(CRITERIA!$Z$77:$Z$81,MATCH($AT12,CRITERIA!$Y$77:$Y$81,1)),"")</f>
        <v>2</v>
      </c>
      <c r="AV12" s="283">
        <v>577.4619319727891</v>
      </c>
      <c r="AW12" s="179"/>
      <c r="AX12" s="179"/>
      <c r="AZ12" s="179"/>
    </row>
    <row r="13" spans="1:87" s="40" customFormat="1" ht="36" customHeight="1" x14ac:dyDescent="0.25">
      <c r="A13" s="2">
        <v>9</v>
      </c>
      <c r="B13" s="2"/>
      <c r="C13" s="67" t="s">
        <v>308</v>
      </c>
      <c r="D13" s="67" t="s">
        <v>309</v>
      </c>
      <c r="E13" s="67" t="s">
        <v>310</v>
      </c>
      <c r="F13" s="67" t="s">
        <v>311</v>
      </c>
      <c r="G13" s="67" t="s">
        <v>312</v>
      </c>
      <c r="H13" s="67">
        <v>43676</v>
      </c>
      <c r="I13" s="69"/>
      <c r="J13" s="72">
        <v>8948</v>
      </c>
      <c r="K13" s="150">
        <f>IFERROR(INDEX(CRITERIA!$Z$46:$Z$48,MATCH($J13,CRITERIA!$Y$46:$Y$48,1)),"-")</f>
        <v>1</v>
      </c>
      <c r="L13" s="71">
        <v>1960</v>
      </c>
      <c r="M13" s="150">
        <f>IFERROR(INDEX(CRITERIA!$Z$32:$Z$36,MATCH($L13,CRITERIA!$Y$32:$Y$36,1)),"-")</f>
        <v>1</v>
      </c>
      <c r="N13" s="71">
        <v>2016</v>
      </c>
      <c r="O13" s="150">
        <f>IFERROR(INDEX(CRITERIA!$Z$39:$Z$43,MATCH($N13,CRITERIA!$Y$39:$Y$43,1)),"")</f>
        <v>4</v>
      </c>
      <c r="P13" s="151" t="s">
        <v>161</v>
      </c>
      <c r="Q13" s="150">
        <f t="shared" si="5"/>
        <v>4</v>
      </c>
      <c r="R13" s="158" t="s">
        <v>177</v>
      </c>
      <c r="S13" s="150">
        <f>IFERROR(INDEX(CRITERIA!$Z$58:$Z$61,MATCH($R13,CRITERIA!$Y$58:$Y$61,1)),"-")</f>
        <v>3</v>
      </c>
      <c r="T13" s="40" t="s">
        <v>174</v>
      </c>
      <c r="U13" s="150">
        <f>INDEX(CRITERIA!$Z$51:$Z$55,MATCH($T13,CRITERIA!$Y$51:$Y$55,1))</f>
        <v>5</v>
      </c>
      <c r="V13" s="40">
        <v>22</v>
      </c>
      <c r="W13" s="150">
        <f>IFERROR(INDEX(CRITERIA!$Z$64:$Z$68,MATCH($V13,CRITERIA!$Y$64:$Y$68,1)),"-")</f>
        <v>1</v>
      </c>
      <c r="X13" s="176">
        <v>21</v>
      </c>
      <c r="Y13" s="176">
        <v>58</v>
      </c>
      <c r="Z13" s="175">
        <f t="shared" si="6"/>
        <v>0.26582278481012656</v>
      </c>
      <c r="AA13" s="71"/>
      <c r="AB13" s="71"/>
      <c r="AC13" s="71"/>
      <c r="AD13" s="176">
        <v>137</v>
      </c>
      <c r="AE13" s="186">
        <f t="shared" si="0"/>
        <v>137</v>
      </c>
      <c r="AF13" s="150">
        <f t="shared" si="1"/>
        <v>65.313868613138681</v>
      </c>
      <c r="AG13" s="79">
        <f t="shared" si="7"/>
        <v>2</v>
      </c>
      <c r="AH13" s="150">
        <f t="shared" si="2"/>
        <v>108</v>
      </c>
      <c r="AI13" s="150">
        <f t="shared" si="12"/>
        <v>72</v>
      </c>
      <c r="AJ13" s="150">
        <f t="shared" si="3"/>
        <v>120</v>
      </c>
      <c r="AK13" s="150">
        <f t="shared" si="8"/>
        <v>17</v>
      </c>
      <c r="AL13" s="175">
        <f t="shared" si="9"/>
        <v>0.12408759124087591</v>
      </c>
      <c r="AM13" s="150">
        <f>IFERROR(INDEX(CRITERIA!$Z$71:$Z$74,MATCH($AL13,CRITERIA!$Y$71:$Y$74,1)),"-")</f>
        <v>3</v>
      </c>
      <c r="AN13" s="150">
        <f t="shared" si="4"/>
        <v>2.6666666666666665</v>
      </c>
      <c r="AO13" s="178"/>
      <c r="AP13" s="40" t="str">
        <f t="shared" si="10"/>
        <v/>
      </c>
      <c r="AQ13" s="282">
        <v>457.14600000000002</v>
      </c>
      <c r="AR13" s="282">
        <v>393.34484867627998</v>
      </c>
      <c r="AS13" s="179"/>
      <c r="AT13" s="281">
        <f t="shared" si="11"/>
        <v>95.048150276741168</v>
      </c>
      <c r="AU13" s="150">
        <f>IFERROR(INDEX(CRITERIA!$Z$77:$Z$81,MATCH($AT13,CRITERIA!$Y$77:$Y$81,1)),"")</f>
        <v>5</v>
      </c>
      <c r="AV13" s="283">
        <v>132.49576728499159</v>
      </c>
      <c r="AW13" s="179"/>
      <c r="AX13" s="179"/>
      <c r="AZ13" s="179"/>
    </row>
    <row r="14" spans="1:87" s="40" customFormat="1" ht="36" customHeight="1" x14ac:dyDescent="0.25">
      <c r="A14" s="2">
        <v>10</v>
      </c>
      <c r="B14" s="2"/>
      <c r="C14" s="67" t="s">
        <v>313</v>
      </c>
      <c r="D14" s="67" t="s">
        <v>314</v>
      </c>
      <c r="E14" s="67" t="s">
        <v>315</v>
      </c>
      <c r="F14" s="67" t="s">
        <v>316</v>
      </c>
      <c r="G14" s="67" t="s">
        <v>317</v>
      </c>
      <c r="H14" s="67">
        <v>98210</v>
      </c>
      <c r="I14" s="69"/>
      <c r="J14" s="72">
        <v>11280</v>
      </c>
      <c r="K14" s="150">
        <f>IFERROR(INDEX(CRITERIA!$Z$46:$Z$48,MATCH($J14,CRITERIA!$Y$46:$Y$48,1)),"-")</f>
        <v>1</v>
      </c>
      <c r="L14" s="71">
        <v>2008</v>
      </c>
      <c r="M14" s="150">
        <f>IFERROR(INDEX(CRITERIA!$Z$32:$Z$36,MATCH($L14,CRITERIA!$Y$32:$Y$36,1)),"-")</f>
        <v>3</v>
      </c>
      <c r="N14" s="71"/>
      <c r="O14" s="150" t="str">
        <f>IFERROR(INDEX(CRITERIA!$Z$39:$Z$43,MATCH($N14,CRITERIA!$Y$39:$Y$43,1)),"")</f>
        <v/>
      </c>
      <c r="P14" s="151" t="s">
        <v>160</v>
      </c>
      <c r="Q14" s="150">
        <f t="shared" si="5"/>
        <v>4</v>
      </c>
      <c r="R14" s="158" t="s">
        <v>178</v>
      </c>
      <c r="S14" s="150">
        <f>IFERROR(INDEX(CRITERIA!$Z$58:$Z$61,MATCH($R14,CRITERIA!$Y$58:$Y$61,1)),"-")</f>
        <v>4</v>
      </c>
      <c r="T14" s="40" t="s">
        <v>172</v>
      </c>
      <c r="U14" s="150">
        <f>INDEX(CRITERIA!$Z$51:$Z$55,MATCH($T14,CRITERIA!$Y$51:$Y$55,1))</f>
        <v>3</v>
      </c>
      <c r="V14" s="40">
        <v>13</v>
      </c>
      <c r="W14" s="150">
        <f>IFERROR(INDEX(CRITERIA!$Z$64:$Z$68,MATCH($V14,CRITERIA!$Y$64:$Y$68,1)),"-")</f>
        <v>1</v>
      </c>
      <c r="X14" s="176">
        <v>26</v>
      </c>
      <c r="Y14" s="176">
        <v>42</v>
      </c>
      <c r="Z14" s="175">
        <f t="shared" si="6"/>
        <v>0.38235294117647056</v>
      </c>
      <c r="AA14" s="71"/>
      <c r="AB14" s="71"/>
      <c r="AC14" s="71"/>
      <c r="AD14" s="176">
        <v>110</v>
      </c>
      <c r="AE14" s="186">
        <f t="shared" si="0"/>
        <v>110</v>
      </c>
      <c r="AF14" s="150">
        <f t="shared" si="1"/>
        <v>102.54545454545455</v>
      </c>
      <c r="AG14" s="79">
        <f t="shared" si="7"/>
        <v>2</v>
      </c>
      <c r="AH14" s="150">
        <f t="shared" si="2"/>
        <v>89</v>
      </c>
      <c r="AI14" s="150">
        <f t="shared" si="12"/>
        <v>59.333333333333329</v>
      </c>
      <c r="AJ14" s="150">
        <f t="shared" si="3"/>
        <v>98.888888888888886</v>
      </c>
      <c r="AK14" s="150">
        <f t="shared" si="8"/>
        <v>11.111111111111114</v>
      </c>
      <c r="AL14" s="175">
        <f t="shared" si="9"/>
        <v>0.10101010101010104</v>
      </c>
      <c r="AM14" s="150">
        <f>IFERROR(INDEX(CRITERIA!$Z$71:$Z$74,MATCH($AL14,CRITERIA!$Y$71:$Y$74,1)),"-")</f>
        <v>3</v>
      </c>
      <c r="AN14" s="150">
        <f t="shared" si="4"/>
        <v>2.625</v>
      </c>
      <c r="AO14" s="178"/>
      <c r="AP14" s="40" t="str">
        <f t="shared" si="10"/>
        <v/>
      </c>
      <c r="AQ14" s="282">
        <v>250.38499999999999</v>
      </c>
      <c r="AR14" s="282">
        <v>267.81657000000001</v>
      </c>
      <c r="AS14" s="179"/>
      <c r="AT14" s="281">
        <f t="shared" si="11"/>
        <v>45.939855496453895</v>
      </c>
      <c r="AU14" s="150">
        <f>IFERROR(INDEX(CRITERIA!$Z$77:$Z$81,MATCH($AT14,CRITERIA!$Y$77:$Y$81,1)),"")</f>
        <v>5</v>
      </c>
      <c r="AV14" s="283">
        <v>143.1488034188034</v>
      </c>
      <c r="AW14" s="179"/>
      <c r="AX14" s="179"/>
      <c r="AZ14" s="179"/>
    </row>
    <row r="15" spans="1:87" s="40" customFormat="1" ht="36" customHeight="1" x14ac:dyDescent="0.25">
      <c r="A15" s="2">
        <v>11</v>
      </c>
      <c r="B15" s="2"/>
      <c r="C15" s="67" t="s">
        <v>318</v>
      </c>
      <c r="D15" s="67" t="s">
        <v>319</v>
      </c>
      <c r="E15" s="67" t="s">
        <v>320</v>
      </c>
      <c r="F15" s="67" t="s">
        <v>321</v>
      </c>
      <c r="G15" s="67" t="s">
        <v>322</v>
      </c>
      <c r="H15" s="67">
        <v>29241</v>
      </c>
      <c r="I15" s="69"/>
      <c r="J15" s="72">
        <v>5400</v>
      </c>
      <c r="K15" s="150">
        <f>IFERROR(INDEX(CRITERIA!$Z$46:$Z$48,MATCH($J15,CRITERIA!$Y$46:$Y$48,1)),"-")</f>
        <v>3</v>
      </c>
      <c r="L15" s="71">
        <v>1970</v>
      </c>
      <c r="M15" s="150">
        <f>IFERROR(INDEX(CRITERIA!$Z$32:$Z$36,MATCH($L15,CRITERIA!$Y$32:$Y$36,1)),"-")</f>
        <v>1</v>
      </c>
      <c r="N15" s="71">
        <v>2022</v>
      </c>
      <c r="O15" s="150">
        <f>IFERROR(INDEX(CRITERIA!$Z$39:$Z$43,MATCH($N15,CRITERIA!$Y$39:$Y$43,1)),"")</f>
        <v>5</v>
      </c>
      <c r="P15" s="151" t="s">
        <v>159</v>
      </c>
      <c r="Q15" s="150">
        <f t="shared" si="5"/>
        <v>4</v>
      </c>
      <c r="R15" s="158"/>
      <c r="S15" s="150" t="str">
        <f>IFERROR(INDEX(CRITERIA!$Z$58:$Z$61,MATCH($R15,CRITERIA!$Y$58:$Y$61,1)),"-")</f>
        <v>-</v>
      </c>
      <c r="T15" s="40" t="s">
        <v>174</v>
      </c>
      <c r="U15" s="150">
        <f>INDEX(CRITERIA!$Z$51:$Z$55,MATCH($T15,CRITERIA!$Y$51:$Y$55,1))</f>
        <v>5</v>
      </c>
      <c r="V15" s="40">
        <v>11</v>
      </c>
      <c r="W15" s="150">
        <f>IFERROR(INDEX(CRITERIA!$Z$64:$Z$68,MATCH($V15,CRITERIA!$Y$64:$Y$68,1)),"-")</f>
        <v>1</v>
      </c>
      <c r="X15" s="176">
        <v>8</v>
      </c>
      <c r="Y15" s="176">
        <v>41</v>
      </c>
      <c r="Z15" s="175">
        <f t="shared" si="6"/>
        <v>0.16326530612244897</v>
      </c>
      <c r="AA15" s="71"/>
      <c r="AB15" s="71"/>
      <c r="AC15" s="71"/>
      <c r="AD15" s="176">
        <v>90</v>
      </c>
      <c r="AE15" s="186">
        <f t="shared" si="0"/>
        <v>90</v>
      </c>
      <c r="AF15" s="150">
        <f t="shared" si="1"/>
        <v>60</v>
      </c>
      <c r="AG15" s="79">
        <f t="shared" si="7"/>
        <v>2</v>
      </c>
      <c r="AH15" s="150">
        <f t="shared" si="2"/>
        <v>69.5</v>
      </c>
      <c r="AI15" s="150">
        <f t="shared" si="12"/>
        <v>46.333333333333329</v>
      </c>
      <c r="AJ15" s="150">
        <f t="shared" si="3"/>
        <v>77.222222222222214</v>
      </c>
      <c r="AK15" s="150">
        <f t="shared" si="8"/>
        <v>12.777777777777786</v>
      </c>
      <c r="AL15" s="175">
        <f t="shared" si="9"/>
        <v>0.14197530864197538</v>
      </c>
      <c r="AM15" s="150">
        <f>IFERROR(INDEX(CRITERIA!$Z$71:$Z$74,MATCH($AL15,CRITERIA!$Y$71:$Y$74,1)),"-")</f>
        <v>3</v>
      </c>
      <c r="AN15" s="150">
        <f t="shared" si="4"/>
        <v>3</v>
      </c>
      <c r="AO15" s="178"/>
      <c r="AP15" s="40" t="str">
        <f t="shared" si="10"/>
        <v/>
      </c>
      <c r="AQ15" s="282">
        <v>217.85400000000001</v>
      </c>
      <c r="AR15" s="282">
        <v>395.58344999999997</v>
      </c>
      <c r="AS15" s="179"/>
      <c r="AT15" s="281">
        <f t="shared" si="11"/>
        <v>113.59952777777778</v>
      </c>
      <c r="AU15" s="150">
        <f>IFERROR(INDEX(CRITERIA!$Z$77:$Z$81,MATCH($AT15,CRITERIA!$Y$77:$Y$81,1)),"")</f>
        <v>4</v>
      </c>
      <c r="AV15" s="283">
        <v>225.20118885869562</v>
      </c>
      <c r="AW15" s="179"/>
      <c r="AX15" s="179"/>
      <c r="AZ15" s="179"/>
    </row>
    <row r="16" spans="1:87" s="40" customFormat="1" ht="36" customHeight="1" x14ac:dyDescent="0.25">
      <c r="A16" s="2">
        <v>12</v>
      </c>
      <c r="B16" s="2"/>
      <c r="C16" s="67" t="s">
        <v>323</v>
      </c>
      <c r="D16" s="67" t="s">
        <v>324</v>
      </c>
      <c r="E16" s="67" t="s">
        <v>325</v>
      </c>
      <c r="F16" s="67" t="s">
        <v>326</v>
      </c>
      <c r="G16" s="67" t="s">
        <v>327</v>
      </c>
      <c r="H16" s="67">
        <v>42345</v>
      </c>
      <c r="I16" s="69"/>
      <c r="J16" s="72">
        <v>5814</v>
      </c>
      <c r="K16" s="150">
        <f>IFERROR(INDEX(CRITERIA!$Z$46:$Z$48,MATCH($J16,CRITERIA!$Y$46:$Y$48,1)),"-")</f>
        <v>3</v>
      </c>
      <c r="L16" s="71">
        <v>2005</v>
      </c>
      <c r="M16" s="150">
        <f>IFERROR(INDEX(CRITERIA!$Z$32:$Z$36,MATCH($L16,CRITERIA!$Y$32:$Y$36,1)),"-")</f>
        <v>3</v>
      </c>
      <c r="N16" s="71"/>
      <c r="O16" s="150" t="str">
        <f>IFERROR(INDEX(CRITERIA!$Z$39:$Z$43,MATCH($N16,CRITERIA!$Y$39:$Y$43,1)),"")</f>
        <v/>
      </c>
      <c r="P16" s="151" t="s">
        <v>158</v>
      </c>
      <c r="Q16" s="150">
        <f t="shared" si="5"/>
        <v>4</v>
      </c>
      <c r="R16" s="158" t="s">
        <v>178</v>
      </c>
      <c r="S16" s="150">
        <f>IFERROR(INDEX(CRITERIA!$Z$58:$Z$61,MATCH($R16,CRITERIA!$Y$58:$Y$61,1)),"-")</f>
        <v>4</v>
      </c>
      <c r="T16" s="40" t="s">
        <v>173</v>
      </c>
      <c r="U16" s="150">
        <f>INDEX(CRITERIA!$Z$51:$Z$55,MATCH($T16,CRITERIA!$Y$51:$Y$55,1))</f>
        <v>4</v>
      </c>
      <c r="V16" s="40">
        <v>98</v>
      </c>
      <c r="W16" s="150">
        <f>IFERROR(INDEX(CRITERIA!$Z$64:$Z$68,MATCH($V16,CRITERIA!$Y$64:$Y$68,1)),"-")</f>
        <v>5</v>
      </c>
      <c r="X16" s="176"/>
      <c r="Y16" s="176">
        <v>60</v>
      </c>
      <c r="Z16" s="175">
        <f t="shared" si="6"/>
        <v>0</v>
      </c>
      <c r="AA16" s="71"/>
      <c r="AB16" s="71"/>
      <c r="AC16" s="71"/>
      <c r="AD16" s="176">
        <v>120</v>
      </c>
      <c r="AE16" s="186">
        <f t="shared" si="0"/>
        <v>120</v>
      </c>
      <c r="AF16" s="150">
        <f t="shared" si="1"/>
        <v>48.45</v>
      </c>
      <c r="AG16" s="79">
        <f t="shared" si="7"/>
        <v>3</v>
      </c>
      <c r="AH16" s="150">
        <f t="shared" si="2"/>
        <v>90</v>
      </c>
      <c r="AI16" s="150">
        <f t="shared" si="12"/>
        <v>60</v>
      </c>
      <c r="AJ16" s="150">
        <f t="shared" si="3"/>
        <v>100</v>
      </c>
      <c r="AK16" s="150">
        <f t="shared" si="8"/>
        <v>20</v>
      </c>
      <c r="AL16" s="175">
        <f t="shared" si="9"/>
        <v>0.16666666666666666</v>
      </c>
      <c r="AM16" s="150">
        <f>IFERROR(INDEX(CRITERIA!$Z$71:$Z$74,MATCH($AL16,CRITERIA!$Y$71:$Y$74,1)),"-")</f>
        <v>2</v>
      </c>
      <c r="AN16" s="150">
        <f t="shared" si="4"/>
        <v>3.5</v>
      </c>
      <c r="AO16" s="178"/>
      <c r="AP16" s="40" t="str">
        <f t="shared" si="10"/>
        <v/>
      </c>
      <c r="AQ16" s="282">
        <v>724.58600000000001</v>
      </c>
      <c r="AR16" s="282">
        <v>884.25542000000007</v>
      </c>
      <c r="AS16" s="179"/>
      <c r="AT16" s="281">
        <f t="shared" si="11"/>
        <v>276.71851049191611</v>
      </c>
      <c r="AU16" s="150">
        <f>IFERROR(INDEX(CRITERIA!$Z$77:$Z$81,MATCH($AT16,CRITERIA!$Y$77:$Y$81,1)),"")</f>
        <v>2</v>
      </c>
      <c r="AV16" s="283">
        <v>59.398119993954957</v>
      </c>
      <c r="AW16" s="179"/>
      <c r="AX16" s="179"/>
      <c r="AZ16" s="179"/>
    </row>
    <row r="17" spans="1:52" s="40" customFormat="1" ht="36" customHeight="1" x14ac:dyDescent="0.25">
      <c r="A17" s="2">
        <v>13</v>
      </c>
      <c r="B17" s="2"/>
      <c r="C17" s="67" t="s">
        <v>328</v>
      </c>
      <c r="D17" s="67" t="s">
        <v>329</v>
      </c>
      <c r="E17" s="67" t="s">
        <v>330</v>
      </c>
      <c r="F17" s="67" t="s">
        <v>331</v>
      </c>
      <c r="G17" s="67" t="s">
        <v>332</v>
      </c>
      <c r="H17" s="67">
        <v>35658</v>
      </c>
      <c r="I17" s="69"/>
      <c r="J17" s="72">
        <v>7119</v>
      </c>
      <c r="K17" s="150">
        <f>IFERROR(INDEX(CRITERIA!$Z$46:$Z$48,MATCH($J17,CRITERIA!$Y$46:$Y$48,1)),"-")</f>
        <v>1</v>
      </c>
      <c r="L17" s="71">
        <v>2005</v>
      </c>
      <c r="M17" s="150">
        <f>IFERROR(INDEX(CRITERIA!$Z$32:$Z$36,MATCH($L17,CRITERIA!$Y$32:$Y$36,1)),"-")</f>
        <v>3</v>
      </c>
      <c r="N17" s="71"/>
      <c r="O17" s="150" t="str">
        <f>IFERROR(INDEX(CRITERIA!$Z$39:$Z$43,MATCH($N17,CRITERIA!$Y$39:$Y$43,1)),"")</f>
        <v/>
      </c>
      <c r="P17" s="151" t="s">
        <v>160</v>
      </c>
      <c r="Q17" s="150">
        <f t="shared" si="5"/>
        <v>4</v>
      </c>
      <c r="R17" s="158" t="s">
        <v>176</v>
      </c>
      <c r="S17" s="150">
        <f>IFERROR(INDEX(CRITERIA!$Z$58:$Z$61,MATCH($R17,CRITERIA!$Y$58:$Y$61,1)),"-")</f>
        <v>2</v>
      </c>
      <c r="T17" s="40" t="s">
        <v>172</v>
      </c>
      <c r="U17" s="150">
        <f>INDEX(CRITERIA!$Z$51:$Z$55,MATCH($T17,CRITERIA!$Y$51:$Y$55,1))</f>
        <v>3</v>
      </c>
      <c r="V17" s="40">
        <v>10</v>
      </c>
      <c r="W17" s="150">
        <f>IFERROR(INDEX(CRITERIA!$Z$64:$Z$68,MATCH($V17,CRITERIA!$Y$64:$Y$68,1)),"-")</f>
        <v>1</v>
      </c>
      <c r="X17" s="176"/>
      <c r="Y17" s="176">
        <v>60</v>
      </c>
      <c r="Z17" s="175">
        <f t="shared" si="6"/>
        <v>0</v>
      </c>
      <c r="AA17" s="71"/>
      <c r="AB17" s="71"/>
      <c r="AC17" s="71"/>
      <c r="AD17" s="176">
        <v>120</v>
      </c>
      <c r="AE17" s="186">
        <f t="shared" si="0"/>
        <v>120</v>
      </c>
      <c r="AF17" s="150">
        <f t="shared" si="1"/>
        <v>59.325000000000003</v>
      </c>
      <c r="AG17" s="79">
        <f t="shared" si="7"/>
        <v>2</v>
      </c>
      <c r="AH17" s="150">
        <f t="shared" si="2"/>
        <v>90</v>
      </c>
      <c r="AI17" s="150">
        <f t="shared" si="12"/>
        <v>60</v>
      </c>
      <c r="AJ17" s="150">
        <f t="shared" si="3"/>
        <v>100</v>
      </c>
      <c r="AK17" s="150">
        <f t="shared" si="8"/>
        <v>20</v>
      </c>
      <c r="AL17" s="175">
        <f t="shared" si="9"/>
        <v>0.16666666666666666</v>
      </c>
      <c r="AM17" s="150">
        <f>IFERROR(INDEX(CRITERIA!$Z$71:$Z$74,MATCH($AL17,CRITERIA!$Y$71:$Y$74,1)),"-")</f>
        <v>2</v>
      </c>
      <c r="AN17" s="150">
        <f t="shared" si="4"/>
        <v>2.25</v>
      </c>
      <c r="AO17" s="178"/>
      <c r="AP17" s="40" t="str">
        <f t="shared" si="10"/>
        <v/>
      </c>
      <c r="AQ17" s="282">
        <v>293.65600000000001</v>
      </c>
      <c r="AR17" s="282">
        <v>301.99249999999995</v>
      </c>
      <c r="AS17" s="179"/>
      <c r="AT17" s="281">
        <f t="shared" si="11"/>
        <v>83.670248630425618</v>
      </c>
      <c r="AU17" s="150">
        <f>IFERROR(INDEX(CRITERIA!$Z$77:$Z$81,MATCH($AT17,CRITERIA!$Y$77:$Y$81,1)),"")</f>
        <v>5</v>
      </c>
      <c r="AV17" s="283">
        <v>1114.8921760797341</v>
      </c>
      <c r="AW17" s="179"/>
      <c r="AX17" s="179"/>
      <c r="AZ17" s="179"/>
    </row>
    <row r="18" spans="1:52" s="40" customFormat="1" ht="36" customHeight="1" x14ac:dyDescent="0.25">
      <c r="A18" s="2">
        <v>14</v>
      </c>
      <c r="B18" s="2"/>
      <c r="C18" s="67" t="s">
        <v>333</v>
      </c>
      <c r="D18" s="67" t="s">
        <v>334</v>
      </c>
      <c r="E18" s="67" t="s">
        <v>335</v>
      </c>
      <c r="F18" s="67" t="s">
        <v>336</v>
      </c>
      <c r="G18" s="67" t="s">
        <v>337</v>
      </c>
      <c r="H18" s="67">
        <v>52165</v>
      </c>
      <c r="I18" s="69"/>
      <c r="J18" s="72">
        <v>11787</v>
      </c>
      <c r="K18" s="150">
        <f>IFERROR(INDEX(CRITERIA!$Z$46:$Z$48,MATCH($J18,CRITERIA!$Y$46:$Y$48,1)),"-")</f>
        <v>1</v>
      </c>
      <c r="L18" s="71">
        <v>2007</v>
      </c>
      <c r="M18" s="150">
        <f>IFERROR(INDEX(CRITERIA!$Z$32:$Z$36,MATCH($L18,CRITERIA!$Y$32:$Y$36,1)),"-")</f>
        <v>3</v>
      </c>
      <c r="N18" s="71"/>
      <c r="O18" s="150" t="str">
        <f>IFERROR(INDEX(CRITERIA!$Z$39:$Z$43,MATCH($N18,CRITERIA!$Y$39:$Y$43,1)),"")</f>
        <v/>
      </c>
      <c r="P18" s="151" t="s">
        <v>158</v>
      </c>
      <c r="Q18" s="150">
        <f t="shared" si="5"/>
        <v>4</v>
      </c>
      <c r="R18" s="158" t="s">
        <v>177</v>
      </c>
      <c r="S18" s="150">
        <f>IFERROR(INDEX(CRITERIA!$Z$58:$Z$61,MATCH($R18,CRITERIA!$Y$58:$Y$61,1)),"-")</f>
        <v>3</v>
      </c>
      <c r="T18" s="40" t="s">
        <v>174</v>
      </c>
      <c r="U18" s="150">
        <f>INDEX(CRITERIA!$Z$51:$Z$55,MATCH($T18,CRITERIA!$Y$51:$Y$55,1))</f>
        <v>5</v>
      </c>
      <c r="V18" s="40">
        <v>88</v>
      </c>
      <c r="W18" s="150">
        <f>IFERROR(INDEX(CRITERIA!$Z$64:$Z$68,MATCH($V18,CRITERIA!$Y$64:$Y$68,1)),"-")</f>
        <v>4</v>
      </c>
      <c r="X18" s="176">
        <v>6</v>
      </c>
      <c r="Y18" s="177">
        <v>87</v>
      </c>
      <c r="Z18" s="175">
        <f t="shared" si="6"/>
        <v>6.4516129032258063E-2</v>
      </c>
      <c r="AA18" s="71"/>
      <c r="AB18" s="71"/>
      <c r="AC18" s="71"/>
      <c r="AD18" s="176">
        <v>120</v>
      </c>
      <c r="AE18" s="186">
        <f t="shared" si="0"/>
        <v>180</v>
      </c>
      <c r="AF18" s="150">
        <f t="shared" si="1"/>
        <v>98.224999999999994</v>
      </c>
      <c r="AG18" s="79">
        <f t="shared" si="7"/>
        <v>2</v>
      </c>
      <c r="AH18" s="150">
        <f t="shared" si="2"/>
        <v>136.5</v>
      </c>
      <c r="AI18" s="150">
        <f t="shared" si="12"/>
        <v>91</v>
      </c>
      <c r="AJ18" s="150">
        <f t="shared" si="3"/>
        <v>151.66666666666666</v>
      </c>
      <c r="AK18" s="150">
        <f t="shared" si="8"/>
        <v>28.333333333333343</v>
      </c>
      <c r="AL18" s="175">
        <f t="shared" si="9"/>
        <v>0.23611111111111119</v>
      </c>
      <c r="AM18" s="150">
        <f>IFERROR(INDEX(CRITERIA!$Z$71:$Z$74,MATCH($AL18,CRITERIA!$Y$71:$Y$74,1)),"-")</f>
        <v>1</v>
      </c>
      <c r="AN18" s="150">
        <f t="shared" si="4"/>
        <v>2.875</v>
      </c>
      <c r="AO18" s="178" t="s">
        <v>201</v>
      </c>
      <c r="AP18" s="150">
        <f t="shared" si="10"/>
        <v>3</v>
      </c>
      <c r="AQ18" s="282">
        <v>306.678</v>
      </c>
      <c r="AR18" s="282">
        <v>901.02802999999994</v>
      </c>
      <c r="AS18" s="179"/>
      <c r="AT18" s="281">
        <f t="shared" si="11"/>
        <v>102.46084924068887</v>
      </c>
      <c r="AU18" s="150">
        <f>IFERROR(INDEX(CRITERIA!$Z$77:$Z$81,MATCH($AT18,CRITERIA!$Y$77:$Y$81,1)),"")</f>
        <v>4</v>
      </c>
      <c r="AV18" s="281">
        <v>50</v>
      </c>
      <c r="AW18" s="179"/>
      <c r="AX18" s="179"/>
      <c r="AZ18" s="179"/>
    </row>
    <row r="19" spans="1:52" s="40" customFormat="1" ht="36" customHeight="1" x14ac:dyDescent="0.25">
      <c r="A19" s="2">
        <v>15</v>
      </c>
      <c r="B19" s="2"/>
      <c r="C19" s="67" t="s">
        <v>338</v>
      </c>
      <c r="D19" s="67" t="s">
        <v>339</v>
      </c>
      <c r="E19" s="67" t="s">
        <v>340</v>
      </c>
      <c r="F19" s="67" t="s">
        <v>341</v>
      </c>
      <c r="G19" s="67" t="s">
        <v>342</v>
      </c>
      <c r="H19" s="67">
        <v>43843</v>
      </c>
      <c r="I19" s="69"/>
      <c r="J19" s="72">
        <v>21943</v>
      </c>
      <c r="K19" s="150">
        <f>IFERROR(INDEX(CRITERIA!$Z$46:$Z$48,MATCH($J19,CRITERIA!$Y$46:$Y$48,1)),"-")</f>
        <v>1</v>
      </c>
      <c r="L19" s="71">
        <v>2008</v>
      </c>
      <c r="M19" s="150">
        <f>IFERROR(INDEX(CRITERIA!$Z$32:$Z$36,MATCH($L19,CRITERIA!$Y$32:$Y$36,1)),"-")</f>
        <v>3</v>
      </c>
      <c r="N19" s="71"/>
      <c r="O19" s="150" t="str">
        <f>IFERROR(INDEX(CRITERIA!$Z$39:$Z$43,MATCH($N19,CRITERIA!$Y$39:$Y$43,1)),"")</f>
        <v/>
      </c>
      <c r="P19" s="151" t="s">
        <v>158</v>
      </c>
      <c r="Q19" s="150">
        <f t="shared" si="5"/>
        <v>4</v>
      </c>
      <c r="R19" s="158" t="s">
        <v>176</v>
      </c>
      <c r="S19" s="150">
        <f>IFERROR(INDEX(CRITERIA!$Z$58:$Z$61,MATCH($R19,CRITERIA!$Y$58:$Y$61,1)),"-")</f>
        <v>2</v>
      </c>
      <c r="T19" s="40" t="s">
        <v>174</v>
      </c>
      <c r="U19" s="150">
        <f>INDEX(CRITERIA!$Z$51:$Z$55,MATCH($T19,CRITERIA!$Y$51:$Y$55,1))</f>
        <v>5</v>
      </c>
      <c r="V19" s="40">
        <v>86</v>
      </c>
      <c r="W19" s="150">
        <f>IFERROR(INDEX(CRITERIA!$Z$64:$Z$68,MATCH($V19,CRITERIA!$Y$64:$Y$68,1)),"-")</f>
        <v>4</v>
      </c>
      <c r="X19" s="71"/>
      <c r="Y19" s="177">
        <v>60</v>
      </c>
      <c r="Z19" s="175">
        <f t="shared" si="6"/>
        <v>0</v>
      </c>
      <c r="AA19" s="71"/>
      <c r="AB19" s="71"/>
      <c r="AC19" s="71"/>
      <c r="AD19" s="176">
        <v>120</v>
      </c>
      <c r="AE19" s="186">
        <f t="shared" si="0"/>
        <v>120</v>
      </c>
      <c r="AF19" s="150">
        <f t="shared" si="1"/>
        <v>182.85833333333332</v>
      </c>
      <c r="AG19" s="79">
        <f t="shared" si="7"/>
        <v>2</v>
      </c>
      <c r="AH19" s="150">
        <f t="shared" si="2"/>
        <v>90</v>
      </c>
      <c r="AI19" s="150">
        <f t="shared" si="12"/>
        <v>60</v>
      </c>
      <c r="AJ19" s="150">
        <f t="shared" si="3"/>
        <v>100</v>
      </c>
      <c r="AK19" s="150">
        <f t="shared" si="8"/>
        <v>20</v>
      </c>
      <c r="AL19" s="175">
        <f t="shared" si="9"/>
        <v>0.16666666666666666</v>
      </c>
      <c r="AM19" s="150">
        <f>IFERROR(INDEX(CRITERIA!$Z$71:$Z$74,MATCH($AL19,CRITERIA!$Y$71:$Y$74,1)),"-")</f>
        <v>2</v>
      </c>
      <c r="AN19" s="150">
        <f t="shared" si="4"/>
        <v>2.875</v>
      </c>
      <c r="AO19" s="178" t="s">
        <v>202</v>
      </c>
      <c r="AP19" s="150">
        <f t="shared" si="10"/>
        <v>4</v>
      </c>
      <c r="AQ19" s="282">
        <v>282.43200000000002</v>
      </c>
      <c r="AR19" s="282">
        <v>769.66931</v>
      </c>
      <c r="AS19" s="179"/>
      <c r="AT19" s="281">
        <f t="shared" si="11"/>
        <v>47.947013170487168</v>
      </c>
      <c r="AU19" s="150">
        <f>IFERROR(INDEX(CRITERIA!$Z$77:$Z$81,MATCH($AT19,CRITERIA!$Y$77:$Y$81,1)),"")</f>
        <v>5</v>
      </c>
      <c r="AV19" s="281">
        <v>47.947013170487168</v>
      </c>
      <c r="AW19" s="179"/>
      <c r="AX19" s="179"/>
      <c r="AZ19" s="179"/>
    </row>
    <row r="20" spans="1:52" s="40" customFormat="1" ht="36" customHeight="1" x14ac:dyDescent="0.25">
      <c r="A20" s="2">
        <v>16</v>
      </c>
      <c r="B20" s="2"/>
      <c r="C20" s="67" t="s">
        <v>343</v>
      </c>
      <c r="D20" s="67" t="s">
        <v>344</v>
      </c>
      <c r="E20" s="67" t="s">
        <v>345</v>
      </c>
      <c r="F20" s="67" t="s">
        <v>346</v>
      </c>
      <c r="G20" s="67" t="s">
        <v>347</v>
      </c>
      <c r="H20" s="67">
        <v>81882</v>
      </c>
      <c r="I20" s="69"/>
      <c r="J20" s="72">
        <v>26780</v>
      </c>
      <c r="K20" s="150">
        <f>IFERROR(INDEX(CRITERIA!$Z$46:$Z$48,MATCH($J20,CRITERIA!$Y$46:$Y$48,1)),"-")</f>
        <v>1</v>
      </c>
      <c r="L20" s="71">
        <v>2015</v>
      </c>
      <c r="M20" s="150">
        <f>IFERROR(INDEX(CRITERIA!$Z$32:$Z$36,MATCH($L20,CRITERIA!$Y$32:$Y$36,1)),"-")</f>
        <v>4</v>
      </c>
      <c r="N20" s="71"/>
      <c r="O20" s="150" t="str">
        <f>IFERROR(INDEX(CRITERIA!$Z$39:$Z$43,MATCH($N20,CRITERIA!$Y$39:$Y$43,1)),"")</f>
        <v/>
      </c>
      <c r="P20" s="151" t="s">
        <v>160</v>
      </c>
      <c r="Q20" s="150">
        <f t="shared" si="5"/>
        <v>4</v>
      </c>
      <c r="R20" s="158" t="s">
        <v>178</v>
      </c>
      <c r="S20" s="150">
        <f>IFERROR(INDEX(CRITERIA!$Z$58:$Z$61,MATCH($R20,CRITERIA!$Y$58:$Y$61,1)),"-")</f>
        <v>4</v>
      </c>
      <c r="T20" s="40" t="s">
        <v>174</v>
      </c>
      <c r="U20" s="150">
        <f>INDEX(CRITERIA!$Z$51:$Z$55,MATCH($T20,CRITERIA!$Y$51:$Y$55,1))</f>
        <v>5</v>
      </c>
      <c r="V20" s="40">
        <v>64</v>
      </c>
      <c r="W20" s="150">
        <f>IFERROR(INDEX(CRITERIA!$Z$64:$Z$68,MATCH($V20,CRITERIA!$Y$64:$Y$68,1)),"-")</f>
        <v>3</v>
      </c>
      <c r="X20" s="176">
        <v>20</v>
      </c>
      <c r="Y20" s="177">
        <v>84</v>
      </c>
      <c r="Z20" s="175">
        <f t="shared" si="6"/>
        <v>0.19230769230769232</v>
      </c>
      <c r="AA20" s="71"/>
      <c r="AB20" s="71"/>
      <c r="AC20" s="71">
        <v>16</v>
      </c>
      <c r="AD20" s="176">
        <v>204</v>
      </c>
      <c r="AE20" s="186">
        <f t="shared" si="0"/>
        <v>204</v>
      </c>
      <c r="AF20" s="150">
        <f t="shared" si="1"/>
        <v>131.27450980392157</v>
      </c>
      <c r="AG20" s="79">
        <f t="shared" si="7"/>
        <v>2</v>
      </c>
      <c r="AH20" s="150">
        <f t="shared" si="2"/>
        <v>146</v>
      </c>
      <c r="AI20" s="150">
        <f t="shared" si="12"/>
        <v>97.333333333333329</v>
      </c>
      <c r="AJ20" s="150">
        <f t="shared" si="3"/>
        <v>162.22222222222223</v>
      </c>
      <c r="AK20" s="150">
        <f t="shared" si="8"/>
        <v>41.777777777777771</v>
      </c>
      <c r="AL20" s="175">
        <f t="shared" si="9"/>
        <v>0.20479302832244006</v>
      </c>
      <c r="AM20" s="150">
        <f>IFERROR(INDEX(CRITERIA!$Z$71:$Z$74,MATCH($AL20,CRITERIA!$Y$71:$Y$74,1)),"-")</f>
        <v>1</v>
      </c>
      <c r="AN20" s="150">
        <f t="shared" si="4"/>
        <v>3</v>
      </c>
      <c r="AO20" s="178" t="s">
        <v>206</v>
      </c>
      <c r="AP20" s="150">
        <f t="shared" si="10"/>
        <v>4</v>
      </c>
      <c r="AQ20" s="282">
        <v>187.67699999999999</v>
      </c>
      <c r="AR20" s="282">
        <v>660.70614</v>
      </c>
      <c r="AS20" s="179"/>
      <c r="AT20" s="281">
        <f t="shared" si="11"/>
        <v>31.679728902165799</v>
      </c>
      <c r="AU20" s="150">
        <f>IFERROR(INDEX(CRITERIA!$Z$77:$Z$81,MATCH($AT20,CRITERIA!$Y$77:$Y$81,1)),"")</f>
        <v>5</v>
      </c>
      <c r="AV20" s="281">
        <v>31.679728902165799</v>
      </c>
      <c r="AW20" s="179"/>
      <c r="AX20" s="179"/>
      <c r="AZ20" s="179"/>
    </row>
    <row r="21" spans="1:52" s="157" customFormat="1" ht="15" customHeight="1" x14ac:dyDescent="0.25">
      <c r="A21" s="152"/>
      <c r="B21" s="153"/>
      <c r="C21" s="154"/>
      <c r="D21" s="155"/>
      <c r="E21" s="155"/>
      <c r="F21" s="153"/>
      <c r="G21" s="155"/>
      <c r="H21" s="155"/>
      <c r="I21" s="156">
        <f>SUM(I5:I20)</f>
        <v>0</v>
      </c>
      <c r="J21" s="156">
        <f>SUM(J5:J20)</f>
        <v>130844</v>
      </c>
      <c r="K21" s="156">
        <f>SUM(K5:K20)</f>
        <v>32</v>
      </c>
      <c r="L21" s="156"/>
      <c r="M21" s="180"/>
      <c r="N21" s="180"/>
      <c r="O21" s="180"/>
      <c r="P21" s="180"/>
      <c r="Q21" s="180"/>
      <c r="R21" s="180"/>
      <c r="S21" s="180"/>
      <c r="T21" s="180"/>
      <c r="U21" s="182"/>
      <c r="V21" s="182"/>
      <c r="W21" s="182"/>
      <c r="X21" s="182">
        <f t="shared" ref="X21" si="13">SUM(X5:X20)</f>
        <v>187</v>
      </c>
      <c r="Y21" s="182">
        <f t="shared" ref="Y21" si="14">SUM(Y5:Y20)</f>
        <v>757</v>
      </c>
      <c r="Z21" s="184"/>
      <c r="AA21" s="182">
        <f t="shared" ref="AA21:AO21" si="15">SUM(AA5:AA20)</f>
        <v>0</v>
      </c>
      <c r="AB21" s="182">
        <f t="shared" si="15"/>
        <v>0</v>
      </c>
      <c r="AC21" s="182">
        <f t="shared" si="15"/>
        <v>16</v>
      </c>
      <c r="AD21" s="182">
        <f t="shared" si="15"/>
        <v>1657</v>
      </c>
      <c r="AE21" s="187">
        <f t="shared" si="15"/>
        <v>1717</v>
      </c>
      <c r="AF21" s="182"/>
      <c r="AG21" s="182">
        <f t="shared" si="15"/>
        <v>36</v>
      </c>
      <c r="AH21" s="182">
        <f t="shared" si="15"/>
        <v>1322.5</v>
      </c>
      <c r="AI21" s="182">
        <f t="shared" si="15"/>
        <v>881.66666666666674</v>
      </c>
      <c r="AJ21" s="182">
        <f t="shared" si="15"/>
        <v>1469.4444444444443</v>
      </c>
      <c r="AK21" s="182">
        <f t="shared" si="15"/>
        <v>247.5555555555556</v>
      </c>
      <c r="AL21" s="182"/>
      <c r="AM21" s="182">
        <f t="shared" si="15"/>
        <v>41</v>
      </c>
      <c r="AN21" s="182">
        <f t="shared" si="15"/>
        <v>47.916666666666671</v>
      </c>
      <c r="AO21" s="182">
        <f t="shared" si="15"/>
        <v>0</v>
      </c>
      <c r="AP21" s="181">
        <f t="shared" ref="AP21:AZ21" si="16">SUM(AP5:AP20)</f>
        <v>11</v>
      </c>
      <c r="AQ21" s="181">
        <f t="shared" si="16"/>
        <v>5779.7259999999987</v>
      </c>
      <c r="AR21" s="181">
        <f t="shared" si="16"/>
        <v>7708.1376986762798</v>
      </c>
      <c r="AS21" s="181">
        <f t="shared" si="16"/>
        <v>0</v>
      </c>
      <c r="AT21" s="181">
        <f t="shared" si="16"/>
        <v>3322.3288360790193</v>
      </c>
      <c r="AU21" s="181">
        <f t="shared" si="16"/>
        <v>58</v>
      </c>
      <c r="AV21" s="181">
        <f t="shared" si="16"/>
        <v>3269.8679868383306</v>
      </c>
      <c r="AW21" s="181">
        <f t="shared" si="16"/>
        <v>0</v>
      </c>
      <c r="AX21" s="181">
        <f t="shared" si="16"/>
        <v>0</v>
      </c>
      <c r="AY21" s="181">
        <f t="shared" si="16"/>
        <v>0</v>
      </c>
      <c r="AZ21" s="181">
        <f t="shared" si="16"/>
        <v>0</v>
      </c>
    </row>
    <row r="22" spans="1:52" s="157" customFormat="1" ht="15" customHeight="1" x14ac:dyDescent="0.25">
      <c r="A22" s="152"/>
      <c r="B22" s="153"/>
      <c r="C22" s="154"/>
      <c r="D22" s="155"/>
      <c r="E22" s="155"/>
      <c r="F22" s="153"/>
      <c r="G22" s="155"/>
      <c r="H22" s="155"/>
      <c r="I22" s="156" t="e">
        <f>AVERAGE(I5:I20)</f>
        <v>#DIV/0!</v>
      </c>
      <c r="J22" s="156">
        <f>AVERAGE(J5:J20)</f>
        <v>8177.75</v>
      </c>
      <c r="K22" s="156">
        <f>AVERAGE(K5:K20)</f>
        <v>2</v>
      </c>
      <c r="L22" s="156"/>
      <c r="M22" s="180">
        <f t="shared" ref="M22" si="17">AVERAGE(M5:M20)</f>
        <v>2.6875</v>
      </c>
      <c r="N22" s="180"/>
      <c r="O22" s="180">
        <f t="shared" ref="O22:Q22" si="18">AVERAGE(O5:O20)</f>
        <v>4.5</v>
      </c>
      <c r="P22" s="180"/>
      <c r="Q22" s="180">
        <f t="shared" si="18"/>
        <v>4</v>
      </c>
      <c r="R22" s="180"/>
      <c r="S22" s="180">
        <f t="shared" ref="S22" si="19">AVERAGE(S5:S20)</f>
        <v>3</v>
      </c>
      <c r="T22" s="180"/>
      <c r="U22" s="183">
        <f t="shared" ref="U22:X22" si="20">AVERAGE(U5:U20)</f>
        <v>4.4375</v>
      </c>
      <c r="V22" s="183">
        <f t="shared" si="20"/>
        <v>53.875</v>
      </c>
      <c r="W22" s="183">
        <f t="shared" si="20"/>
        <v>2.8125</v>
      </c>
      <c r="X22" s="183">
        <f t="shared" si="20"/>
        <v>15.583333333333334</v>
      </c>
      <c r="Y22" s="183">
        <f>AVERAGE(Y5:Y20)</f>
        <v>47.3125</v>
      </c>
      <c r="Z22" s="185">
        <f t="shared" ref="Z22:AO22" si="21">AVERAGE(Z5:Z20)</f>
        <v>0.20455792863193761</v>
      </c>
      <c r="AA22" s="183" t="e">
        <f t="shared" si="21"/>
        <v>#DIV/0!</v>
      </c>
      <c r="AB22" s="183" t="e">
        <f t="shared" si="21"/>
        <v>#DIV/0!</v>
      </c>
      <c r="AC22" s="183">
        <f t="shared" si="21"/>
        <v>16</v>
      </c>
      <c r="AD22" s="183">
        <f t="shared" si="21"/>
        <v>103.5625</v>
      </c>
      <c r="AE22" s="183">
        <f t="shared" si="21"/>
        <v>107.3125</v>
      </c>
      <c r="AF22" s="183">
        <f t="shared" si="21"/>
        <v>70.515400082505209</v>
      </c>
      <c r="AG22" s="183">
        <f t="shared" si="21"/>
        <v>2.25</v>
      </c>
      <c r="AH22" s="183">
        <f t="shared" si="21"/>
        <v>82.65625</v>
      </c>
      <c r="AI22" s="183">
        <f t="shared" si="21"/>
        <v>55.104166666666671</v>
      </c>
      <c r="AJ22" s="183">
        <f t="shared" si="21"/>
        <v>91.840277777777771</v>
      </c>
      <c r="AK22" s="183">
        <f t="shared" si="21"/>
        <v>15.472222222222225</v>
      </c>
      <c r="AL22" s="185">
        <f t="shared" ref="AL22" si="22">AVERAGE(AL5:AL20)</f>
        <v>0.14038964727259362</v>
      </c>
      <c r="AM22" s="183">
        <f t="shared" si="21"/>
        <v>2.5625</v>
      </c>
      <c r="AN22" s="183">
        <f t="shared" si="21"/>
        <v>2.994791666666667</v>
      </c>
      <c r="AO22" s="183" t="e">
        <f t="shared" si="21"/>
        <v>#DIV/0!</v>
      </c>
      <c r="AP22" s="183">
        <f t="shared" ref="AP22:AZ22" si="23">AVERAGE(AP5:AP20)</f>
        <v>3.6666666666666665</v>
      </c>
      <c r="AQ22" s="183">
        <f t="shared" si="23"/>
        <v>361.23287499999992</v>
      </c>
      <c r="AR22" s="183">
        <f t="shared" si="23"/>
        <v>481.75860616726749</v>
      </c>
      <c r="AS22" s="183" t="e">
        <f t="shared" si="23"/>
        <v>#DIV/0!</v>
      </c>
      <c r="AT22" s="183">
        <f t="shared" si="23"/>
        <v>207.64555225493871</v>
      </c>
      <c r="AU22" s="183">
        <f t="shared" si="23"/>
        <v>3.625</v>
      </c>
      <c r="AV22" s="183">
        <f t="shared" si="23"/>
        <v>204.36674917739566</v>
      </c>
      <c r="AW22" s="183" t="e">
        <f t="shared" si="23"/>
        <v>#DIV/0!</v>
      </c>
      <c r="AX22" s="183" t="e">
        <f t="shared" si="23"/>
        <v>#DIV/0!</v>
      </c>
      <c r="AY22" s="183" t="e">
        <f t="shared" si="23"/>
        <v>#DIV/0!</v>
      </c>
      <c r="AZ22" s="183" t="e">
        <f t="shared" si="23"/>
        <v>#DIV/0!</v>
      </c>
    </row>
    <row r="23" spans="1:52" ht="15" customHeight="1" x14ac:dyDescent="0.25">
      <c r="U23" s="34"/>
      <c r="V23" s="34"/>
      <c r="W23" s="7"/>
    </row>
    <row r="24" spans="1:52" ht="15" customHeight="1" x14ac:dyDescent="0.25">
      <c r="U24" s="34"/>
      <c r="V24" s="34"/>
      <c r="W24" s="7"/>
    </row>
    <row r="25" spans="1:52" ht="15" customHeight="1" x14ac:dyDescent="0.25">
      <c r="U25" s="34"/>
      <c r="V25" s="34"/>
      <c r="W25" s="7"/>
    </row>
    <row r="26" spans="1:52" ht="15" customHeight="1" x14ac:dyDescent="0.25">
      <c r="U26" s="34"/>
      <c r="V26" s="34"/>
      <c r="W26" s="7"/>
    </row>
    <row r="27" spans="1:52" ht="15" customHeight="1" x14ac:dyDescent="0.25">
      <c r="U27" s="34"/>
      <c r="V27" s="34"/>
      <c r="W27" s="7"/>
    </row>
    <row r="28" spans="1:52" ht="15" customHeight="1" x14ac:dyDescent="0.25">
      <c r="U28" s="34"/>
      <c r="V28" s="34"/>
      <c r="W28" s="7"/>
    </row>
    <row r="29" spans="1:52" ht="15" customHeight="1" x14ac:dyDescent="0.25">
      <c r="U29" s="34"/>
      <c r="V29" s="34"/>
      <c r="W29" s="7"/>
    </row>
    <row r="30" spans="1:52" ht="15" customHeight="1" x14ac:dyDescent="0.25">
      <c r="U30" s="3"/>
      <c r="V30" s="3"/>
    </row>
    <row r="31" spans="1:52" ht="15" customHeight="1" x14ac:dyDescent="0.25">
      <c r="U31" s="3"/>
      <c r="V31" s="3"/>
    </row>
    <row r="32" spans="1:52" ht="15" customHeight="1" x14ac:dyDescent="0.25">
      <c r="U32" s="3"/>
      <c r="V32" s="3"/>
    </row>
    <row r="33" spans="21:22" ht="15" customHeight="1" x14ac:dyDescent="0.25">
      <c r="U33" s="3"/>
      <c r="V33" s="3"/>
    </row>
    <row r="34" spans="21:22" ht="15" customHeight="1" x14ac:dyDescent="0.25">
      <c r="U34" s="3"/>
      <c r="V34" s="3"/>
    </row>
    <row r="35" spans="21:22" ht="15" customHeight="1" x14ac:dyDescent="0.25">
      <c r="U35" s="3"/>
      <c r="V35" s="3"/>
    </row>
    <row r="36" spans="21:22" ht="15" customHeight="1" x14ac:dyDescent="0.25">
      <c r="U36" s="3"/>
      <c r="V36" s="3"/>
    </row>
    <row r="37" spans="21:22" ht="15" customHeight="1" x14ac:dyDescent="0.25">
      <c r="U37" s="3"/>
      <c r="V37" s="3"/>
    </row>
    <row r="38" spans="21:22" ht="15" customHeight="1" x14ac:dyDescent="0.25">
      <c r="U38" s="3"/>
      <c r="V38" s="3"/>
    </row>
    <row r="39" spans="21:22" ht="15" customHeight="1" x14ac:dyDescent="0.25">
      <c r="U39" s="3"/>
      <c r="V39" s="3"/>
    </row>
    <row r="40" spans="21:22" ht="15" customHeight="1" x14ac:dyDescent="0.25">
      <c r="U40" s="3"/>
      <c r="V40" s="3"/>
    </row>
    <row r="41" spans="21:22" ht="15" customHeight="1" x14ac:dyDescent="0.25">
      <c r="U41" s="3"/>
      <c r="V41" s="3"/>
    </row>
    <row r="42" spans="21:22" ht="15" customHeight="1" x14ac:dyDescent="0.25">
      <c r="U42" s="3"/>
      <c r="V42" s="3"/>
    </row>
    <row r="43" spans="21:22" ht="15" customHeight="1" x14ac:dyDescent="0.25">
      <c r="U43" s="3"/>
      <c r="V43" s="3"/>
    </row>
    <row r="44" spans="21:22" ht="15" customHeight="1" x14ac:dyDescent="0.25">
      <c r="U44" s="3"/>
      <c r="V44" s="3"/>
    </row>
    <row r="45" spans="21:22" ht="15" customHeight="1" x14ac:dyDescent="0.25">
      <c r="U45" s="3"/>
      <c r="V45" s="3"/>
    </row>
    <row r="46" spans="21:22" ht="15" customHeight="1" x14ac:dyDescent="0.25">
      <c r="U46" s="3"/>
      <c r="V46" s="3"/>
    </row>
    <row r="47" spans="21:22" ht="15" customHeight="1" x14ac:dyDescent="0.25">
      <c r="U47" s="3"/>
      <c r="V47" s="3"/>
    </row>
    <row r="48" spans="21:22" ht="15" customHeight="1" x14ac:dyDescent="0.25">
      <c r="U48" s="3"/>
      <c r="V48" s="3"/>
    </row>
    <row r="49" spans="21:22" ht="15" customHeight="1" x14ac:dyDescent="0.25">
      <c r="U49" s="3"/>
      <c r="V49" s="3"/>
    </row>
    <row r="50" spans="21:22" ht="15" customHeight="1" x14ac:dyDescent="0.25">
      <c r="U50" s="3"/>
      <c r="V50" s="3"/>
    </row>
    <row r="65" spans="1:1" ht="15" customHeight="1" x14ac:dyDescent="0.25">
      <c r="A65" s="3"/>
    </row>
    <row r="91" spans="2:8" ht="15" customHeight="1" x14ac:dyDescent="0.25">
      <c r="B91" s="3" t="s">
        <v>111</v>
      </c>
    </row>
    <row r="92" spans="2:8" ht="15" customHeight="1" x14ac:dyDescent="0.25">
      <c r="B92" s="36">
        <v>1</v>
      </c>
      <c r="C92" s="41" t="s">
        <v>119</v>
      </c>
      <c r="G92" s="41" t="s">
        <v>114</v>
      </c>
      <c r="H92" s="41"/>
    </row>
    <row r="93" spans="2:8" ht="15" customHeight="1" x14ac:dyDescent="0.25">
      <c r="B93" s="37">
        <v>2</v>
      </c>
      <c r="C93" s="41" t="s">
        <v>118</v>
      </c>
      <c r="G93" s="41" t="s">
        <v>112</v>
      </c>
      <c r="H93" s="41"/>
    </row>
    <row r="94" spans="2:8" ht="15" customHeight="1" x14ac:dyDescent="0.25">
      <c r="B94" s="38">
        <v>3</v>
      </c>
      <c r="C94" s="41" t="s">
        <v>117</v>
      </c>
      <c r="G94" s="41" t="s">
        <v>115</v>
      </c>
      <c r="H94" s="41"/>
    </row>
    <row r="95" spans="2:8" ht="15" customHeight="1" x14ac:dyDescent="0.25">
      <c r="B95" s="39">
        <v>4</v>
      </c>
      <c r="C95" s="41" t="s">
        <v>116</v>
      </c>
      <c r="G95" s="41" t="s">
        <v>113</v>
      </c>
      <c r="H95" s="41"/>
    </row>
  </sheetData>
  <dataConsolidate link="1"/>
  <mergeCells count="6">
    <mergeCell ref="AO3:AZ3"/>
    <mergeCell ref="A2:I3"/>
    <mergeCell ref="J2:AN2"/>
    <mergeCell ref="J3:Q3"/>
    <mergeCell ref="R3:W3"/>
    <mergeCell ref="X3:AN3"/>
  </mergeCells>
  <conditionalFormatting sqref="K5:K20">
    <cfRule type="cellIs" dxfId="195" priority="136" operator="between">
      <formula>2</formula>
      <formula>3</formula>
    </cfRule>
    <cfRule type="cellIs" dxfId="194" priority="138" operator="between">
      <formula>4</formula>
      <formula>5</formula>
    </cfRule>
    <cfRule type="cellIs" dxfId="193" priority="137" operator="between">
      <formula>3</formula>
      <formula>4</formula>
    </cfRule>
    <cfRule type="cellIs" dxfId="192" priority="135" operator="between">
      <formula>1</formula>
      <formula>2</formula>
    </cfRule>
    <cfRule type="cellIs" dxfId="191" priority="134" operator="between">
      <formula>0.1</formula>
      <formula>1</formula>
    </cfRule>
  </conditionalFormatting>
  <conditionalFormatting sqref="M5:M20">
    <cfRule type="cellIs" dxfId="190" priority="153" operator="between">
      <formula>4</formula>
      <formula>5</formula>
    </cfRule>
    <cfRule type="cellIs" dxfId="189" priority="152" operator="between">
      <formula>3</formula>
      <formula>4</formula>
    </cfRule>
    <cfRule type="cellIs" dxfId="188" priority="151" operator="between">
      <formula>2</formula>
      <formula>3</formula>
    </cfRule>
    <cfRule type="cellIs" dxfId="187" priority="150" operator="between">
      <formula>1</formula>
      <formula>2</formula>
    </cfRule>
    <cfRule type="cellIs" dxfId="186" priority="149" operator="between">
      <formula>0.1</formula>
      <formula>1</formula>
    </cfRule>
  </conditionalFormatting>
  <conditionalFormatting sqref="O5:O20">
    <cfRule type="cellIs" dxfId="185" priority="143" operator="between">
      <formula>4</formula>
      <formula>5</formula>
    </cfRule>
    <cfRule type="cellIs" dxfId="184" priority="142" operator="between">
      <formula>3</formula>
      <formula>4</formula>
    </cfRule>
    <cfRule type="cellIs" dxfId="183" priority="141" operator="between">
      <formula>2</formula>
      <formula>3</formula>
    </cfRule>
    <cfRule type="cellIs" dxfId="182" priority="139" operator="between">
      <formula>0.1</formula>
      <formula>1</formula>
    </cfRule>
    <cfRule type="cellIs" dxfId="181" priority="140" operator="between">
      <formula>1</formula>
      <formula>2</formula>
    </cfRule>
  </conditionalFormatting>
  <conditionalFormatting sqref="Q5:Q20">
    <cfRule type="cellIs" dxfId="180" priority="129" operator="between">
      <formula>0.1</formula>
      <formula>1</formula>
    </cfRule>
    <cfRule type="cellIs" dxfId="179" priority="130" operator="between">
      <formula>1</formula>
      <formula>2</formula>
    </cfRule>
    <cfRule type="cellIs" dxfId="178" priority="133" operator="between">
      <formula>4</formula>
      <formula>5</formula>
    </cfRule>
    <cfRule type="cellIs" dxfId="177" priority="132" operator="between">
      <formula>3</formula>
      <formula>4</formula>
    </cfRule>
    <cfRule type="cellIs" dxfId="176" priority="131" operator="between">
      <formula>2</formula>
      <formula>3</formula>
    </cfRule>
  </conditionalFormatting>
  <conditionalFormatting sqref="S5:S20">
    <cfRule type="cellIs" dxfId="175" priority="115" operator="between">
      <formula>1</formula>
      <formula>2</formula>
    </cfRule>
    <cfRule type="cellIs" dxfId="174" priority="114" operator="between">
      <formula>0.1</formula>
      <formula>1</formula>
    </cfRule>
    <cfRule type="cellIs" dxfId="173" priority="116" operator="between">
      <formula>2</formula>
      <formula>3</formula>
    </cfRule>
    <cfRule type="cellIs" dxfId="172" priority="117" operator="between">
      <formula>3</formula>
      <formula>4</formula>
    </cfRule>
    <cfRule type="cellIs" dxfId="171" priority="118" operator="between">
      <formula>4</formula>
      <formula>5</formula>
    </cfRule>
  </conditionalFormatting>
  <conditionalFormatting sqref="T5:T20">
    <cfRule type="cellIs" dxfId="170" priority="195" operator="equal">
      <formula>2</formula>
    </cfRule>
    <cfRule type="cellIs" dxfId="169" priority="194" operator="equal">
      <formula>5</formula>
    </cfRule>
    <cfRule type="cellIs" dxfId="168" priority="193" operator="equal">
      <formula>4</formula>
    </cfRule>
    <cfRule type="cellIs" dxfId="167" priority="192" operator="equal">
      <formula>3</formula>
    </cfRule>
    <cfRule type="cellIs" dxfId="166" priority="196" operator="equal">
      <formula>1</formula>
    </cfRule>
  </conditionalFormatting>
  <conditionalFormatting sqref="U5:U20">
    <cfRule type="cellIs" dxfId="165" priority="128" operator="between">
      <formula>4</formula>
      <formula>5</formula>
    </cfRule>
    <cfRule type="cellIs" dxfId="164" priority="124" operator="between">
      <formula>0.1</formula>
      <formula>1</formula>
    </cfRule>
    <cfRule type="cellIs" dxfId="163" priority="125" operator="between">
      <formula>1</formula>
      <formula>2</formula>
    </cfRule>
    <cfRule type="cellIs" dxfId="162" priority="126" operator="between">
      <formula>2</formula>
      <formula>3</formula>
    </cfRule>
    <cfRule type="cellIs" dxfId="161" priority="127" operator="between">
      <formula>3</formula>
      <formula>4</formula>
    </cfRule>
  </conditionalFormatting>
  <conditionalFormatting sqref="W5:W20">
    <cfRule type="cellIs" dxfId="160" priority="111" operator="between">
      <formula>2</formula>
      <formula>3</formula>
    </cfRule>
    <cfRule type="cellIs" dxfId="159" priority="112" operator="between">
      <formula>3</formula>
      <formula>4</formula>
    </cfRule>
    <cfRule type="cellIs" dxfId="158" priority="113" operator="between">
      <formula>4</formula>
      <formula>5</formula>
    </cfRule>
    <cfRule type="cellIs" dxfId="157" priority="109" operator="between">
      <formula>0.1</formula>
      <formula>1</formula>
    </cfRule>
    <cfRule type="cellIs" dxfId="156" priority="110" operator="between">
      <formula>1</formula>
      <formula>2</formula>
    </cfRule>
  </conditionalFormatting>
  <conditionalFormatting sqref="AE5:AE21">
    <cfRule type="cellIs" dxfId="155" priority="93" operator="notEqual">
      <formula>$AD5</formula>
    </cfRule>
  </conditionalFormatting>
  <conditionalFormatting sqref="AG5:AG20">
    <cfRule type="cellIs" dxfId="154" priority="161" operator="between">
      <formula>2</formula>
      <formula>3</formula>
    </cfRule>
    <cfRule type="cellIs" dxfId="153" priority="162" operator="between">
      <formula>3</formula>
      <formula>4</formula>
    </cfRule>
    <cfRule type="cellIs" dxfId="152" priority="163" operator="between">
      <formula>4</formula>
      <formula>5</formula>
    </cfRule>
    <cfRule type="cellIs" dxfId="151" priority="159" operator="between">
      <formula>0.1</formula>
      <formula>1</formula>
    </cfRule>
    <cfRule type="cellIs" dxfId="150" priority="160" operator="between">
      <formula>1</formula>
      <formula>2</formula>
    </cfRule>
  </conditionalFormatting>
  <conditionalFormatting sqref="AM5:AO20">
    <cfRule type="cellIs" dxfId="149" priority="33" operator="between">
      <formula>0.1</formula>
      <formula>1</formula>
    </cfRule>
    <cfRule type="cellIs" dxfId="148" priority="37" operator="between">
      <formula>4</formula>
      <formula>5</formula>
    </cfRule>
    <cfRule type="cellIs" dxfId="147" priority="36" operator="between">
      <formula>3</formula>
      <formula>4</formula>
    </cfRule>
    <cfRule type="cellIs" dxfId="146" priority="35" operator="between">
      <formula>2</formula>
      <formula>3</formula>
    </cfRule>
    <cfRule type="cellIs" dxfId="145" priority="34" operator="between">
      <formula>1</formula>
      <formula>2</formula>
    </cfRule>
  </conditionalFormatting>
  <conditionalFormatting sqref="AP5:AP17 V5:V20 AY5:AY20">
    <cfRule type="cellIs" dxfId="144" priority="290" operator="equal">
      <formula>3</formula>
    </cfRule>
    <cfRule type="cellIs" dxfId="143" priority="297" operator="equal">
      <formula>1</formula>
    </cfRule>
    <cfRule type="cellIs" dxfId="142" priority="296" operator="equal">
      <formula>2</formula>
    </cfRule>
    <cfRule type="cellIs" dxfId="141" priority="295" operator="equal">
      <formula>5</formula>
    </cfRule>
    <cfRule type="cellIs" dxfId="140" priority="291" operator="equal">
      <formula>4</formula>
    </cfRule>
  </conditionalFormatting>
  <conditionalFormatting sqref="AP18:AP20">
    <cfRule type="cellIs" dxfId="139" priority="19" operator="between">
      <formula>1</formula>
      <formula>2</formula>
    </cfRule>
    <cfRule type="cellIs" dxfId="138" priority="18" operator="between">
      <formula>0.1</formula>
      <formula>1</formula>
    </cfRule>
    <cfRule type="cellIs" dxfId="137" priority="20" operator="between">
      <formula>2</formula>
      <formula>3</formula>
    </cfRule>
    <cfRule type="cellIs" dxfId="136" priority="21" operator="between">
      <formula>3</formula>
      <formula>4</formula>
    </cfRule>
    <cfRule type="cellIs" dxfId="135" priority="22" operator="between">
      <formula>4</formula>
      <formula>5</formula>
    </cfRule>
  </conditionalFormatting>
  <conditionalFormatting sqref="AS5:AS20 AW5:AX20">
    <cfRule type="cellIs" dxfId="134" priority="690" operator="between">
      <formula>4</formula>
      <formula>5</formula>
    </cfRule>
    <cfRule type="cellIs" dxfId="133" priority="684" operator="between">
      <formula>0.1</formula>
      <formula>1</formula>
    </cfRule>
    <cfRule type="cellIs" dxfId="132" priority="685" operator="between">
      <formula>1</formula>
      <formula>2</formula>
    </cfRule>
    <cfRule type="cellIs" dxfId="131" priority="686" operator="between">
      <formula>2</formula>
      <formula>3</formula>
    </cfRule>
    <cfRule type="cellIs" dxfId="130" priority="689" operator="between">
      <formula>3</formula>
      <formula>4</formula>
    </cfRule>
  </conditionalFormatting>
  <conditionalFormatting sqref="AU5:AU20">
    <cfRule type="cellIs" dxfId="129" priority="28" operator="between">
      <formula>0.1</formula>
      <formula>1</formula>
    </cfRule>
    <cfRule type="cellIs" dxfId="128" priority="30" operator="between">
      <formula>2</formula>
      <formula>3</formula>
    </cfRule>
    <cfRule type="cellIs" dxfId="127" priority="31" operator="between">
      <formula>3</formula>
      <formula>4</formula>
    </cfRule>
    <cfRule type="cellIs" dxfId="126" priority="32" operator="between">
      <formula>4</formula>
      <formula>5</formula>
    </cfRule>
    <cfRule type="cellIs" dxfId="125" priority="29" operator="between">
      <formula>1</formula>
      <formula>2</formula>
    </cfRule>
  </conditionalFormatting>
  <conditionalFormatting sqref="AZ5:AZ20">
    <cfRule type="cellIs" dxfId="124" priority="191" operator="between">
      <formula>4</formula>
      <formula>5</formula>
    </cfRule>
    <cfRule type="cellIs" dxfId="123" priority="187" operator="between">
      <formula>0.1</formula>
      <formula>1</formula>
    </cfRule>
    <cfRule type="cellIs" dxfId="122" priority="188" operator="between">
      <formula>1</formula>
      <formula>2</formula>
    </cfRule>
    <cfRule type="cellIs" dxfId="121" priority="189" operator="between">
      <formula>2</formula>
      <formula>3</formula>
    </cfRule>
    <cfRule type="cellIs" dxfId="120" priority="190" operator="between">
      <formula>3</formula>
      <formula>4</formula>
    </cfRule>
  </conditionalFormatting>
  <pageMargins left="0.70866141732283472" right="0.70866141732283472" top="0.74803149606299213" bottom="0.74803149606299213" header="0.31496062992125984" footer="0.31496062992125984"/>
  <pageSetup paperSize="8" fitToWidth="0" orientation="landscape" r:id="rId1"/>
  <ignoredErrors>
    <ignoredError sqref="AH5:AH20 O5:O20 Z5:Z20 S15 AE5:AE20 AP5:AP17 AU5:AU20 AO21:AU21 AY21:AZ21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CRITERIA!$Q$25:$Q$29</xm:f>
          </x14:formula1>
          <xm:sqref>AY5:AY20</xm:sqref>
        </x14:dataValidation>
        <x14:dataValidation type="list" allowBlank="1" showInputMessage="1" showErrorMessage="1" xr:uid="{00000000-0002-0000-0000-000001000000}">
          <x14:formula1>
            <xm:f>CRITERIA!$C$25:$C$29</xm:f>
          </x14:formula1>
          <xm:sqref>T5:T20</xm:sqref>
        </x14:dataValidation>
        <x14:dataValidation type="list" allowBlank="1" showInputMessage="1" showErrorMessage="1" xr:uid="{00000000-0002-0000-0000-000002000000}">
          <x14:formula1>
            <xm:f>CRITERIA!$X$59:$X$63</xm:f>
          </x14:formula1>
          <xm:sqref>R5:R20</xm:sqref>
        </x14:dataValidation>
        <x14:dataValidation type="list" allowBlank="1" showInputMessage="1" showErrorMessage="1" xr:uid="{00000000-0002-0000-0000-000003000000}">
          <x14:formula1>
            <xm:f>CRITERIA!$AC$71:$AC$79</xm:f>
          </x14:formula1>
          <xm:sqref>AO5:AO20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2:EK151"/>
  <sheetViews>
    <sheetView topLeftCell="A35" zoomScale="80" zoomScaleNormal="80" zoomScaleSheetLayoutView="100" workbookViewId="0">
      <selection activeCell="AJ113" sqref="AJ113"/>
    </sheetView>
  </sheetViews>
  <sheetFormatPr baseColWidth="10" defaultColWidth="9.140625" defaultRowHeight="15" customHeight="1" x14ac:dyDescent="0.25"/>
  <cols>
    <col min="1" max="1" width="5.42578125" style="1" customWidth="1"/>
    <col min="2" max="2" width="12.7109375" style="1" customWidth="1"/>
    <col min="3" max="4" width="12.7109375" style="9" customWidth="1"/>
    <col min="5" max="5" width="1.85546875" style="1" customWidth="1"/>
    <col min="6" max="8" width="12.7109375" style="9" customWidth="1"/>
    <col min="9" max="9" width="1.85546875" style="1" customWidth="1"/>
    <col min="10" max="15" width="12.7109375" style="1" customWidth="1"/>
    <col min="16" max="16" width="1.85546875" style="1" customWidth="1"/>
    <col min="17" max="25" width="12.7109375" style="1" customWidth="1"/>
    <col min="26" max="26" width="12.7109375" style="10" customWidth="1"/>
    <col min="27" max="27" width="1.85546875" style="1" customWidth="1"/>
    <col min="28" max="32" width="12.7109375" style="1" customWidth="1"/>
    <col min="33" max="33" width="49.140625" style="1" customWidth="1"/>
    <col min="34" max="34" width="93.28515625" style="1" customWidth="1"/>
    <col min="35" max="40" width="12.7109375" style="1" customWidth="1"/>
    <col min="41" max="41" width="12.7109375" style="1" customWidth="1" collapsed="1"/>
    <col min="42" max="42" width="12.7109375" style="1" customWidth="1"/>
    <col min="43" max="51" width="12.7109375" style="11" customWidth="1"/>
    <col min="52" max="75" width="12.7109375" style="1" customWidth="1"/>
    <col min="76" max="78" width="12.7109375" style="1" customWidth="1" collapsed="1"/>
    <col min="79" max="80" width="12.7109375" style="1" customWidth="1"/>
    <col min="81" max="82" width="12.7109375" style="6" customWidth="1"/>
    <col min="83" max="108" width="11.7109375" style="6" customWidth="1"/>
    <col min="109" max="141" width="9.140625" style="6" customWidth="1"/>
    <col min="142" max="16384" width="9.140625" style="6"/>
  </cols>
  <sheetData>
    <row r="2" spans="1:141" s="22" customFormat="1" ht="15" customHeight="1" x14ac:dyDescent="0.25">
      <c r="B2" s="80" t="s">
        <v>101</v>
      </c>
      <c r="F2" s="14"/>
      <c r="G2" s="14"/>
      <c r="H2" s="3"/>
      <c r="J2" s="13"/>
      <c r="K2" s="13"/>
      <c r="L2" s="13"/>
      <c r="M2" s="13"/>
      <c r="N2" s="13"/>
      <c r="O2" s="13"/>
      <c r="Q2" s="13"/>
      <c r="R2" s="13"/>
      <c r="S2" s="13"/>
      <c r="T2" s="13"/>
      <c r="U2" s="13"/>
      <c r="V2" s="13"/>
      <c r="W2" s="13"/>
      <c r="X2" s="13"/>
      <c r="Y2" s="13"/>
      <c r="Z2" s="16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7" t="s">
        <v>21</v>
      </c>
      <c r="AO2" s="18"/>
      <c r="AP2" s="18"/>
      <c r="AQ2" s="19"/>
      <c r="AR2" s="19"/>
      <c r="AS2" s="19"/>
      <c r="AT2" s="20"/>
      <c r="AU2" s="19"/>
      <c r="AV2" s="19"/>
      <c r="AW2" s="19"/>
      <c r="AX2" s="19"/>
      <c r="AY2" s="19"/>
      <c r="AZ2" s="21"/>
      <c r="BA2" s="18"/>
      <c r="BB2" s="18"/>
      <c r="BC2" s="18"/>
      <c r="BD2" s="18"/>
      <c r="BE2" s="18"/>
      <c r="BF2" s="18"/>
      <c r="BG2" s="18"/>
      <c r="BH2" s="18"/>
      <c r="BI2" s="18"/>
      <c r="BJ2" s="17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3"/>
      <c r="BY2" s="17"/>
      <c r="BZ2" s="17"/>
      <c r="CA2" s="17"/>
      <c r="CB2" s="17"/>
      <c r="CC2" s="17"/>
    </row>
    <row r="3" spans="1:141" s="22" customFormat="1" ht="15" customHeight="1" x14ac:dyDescent="0.25">
      <c r="B3" s="81" t="s">
        <v>9</v>
      </c>
      <c r="C3" s="82" t="s">
        <v>10</v>
      </c>
      <c r="F3" s="14"/>
      <c r="G3" s="14"/>
      <c r="H3" s="23"/>
      <c r="J3" s="13"/>
      <c r="K3" s="13"/>
      <c r="L3" s="13"/>
      <c r="M3" s="13"/>
      <c r="N3" s="13"/>
      <c r="O3" s="13"/>
      <c r="Q3" s="13"/>
      <c r="R3" s="13"/>
      <c r="S3" s="13"/>
      <c r="T3" s="13"/>
      <c r="U3" s="13"/>
      <c r="V3" s="13"/>
      <c r="W3" s="13"/>
      <c r="X3" s="13"/>
      <c r="Y3" s="13"/>
      <c r="Z3" s="16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7" t="s">
        <v>22</v>
      </c>
      <c r="AO3" s="18"/>
      <c r="AP3" s="18"/>
      <c r="AQ3" s="19"/>
      <c r="AR3" s="19"/>
      <c r="AS3" s="19"/>
      <c r="AT3" s="24"/>
      <c r="AU3" s="19"/>
      <c r="AV3" s="19"/>
      <c r="AW3" s="19"/>
      <c r="AX3" s="19"/>
      <c r="AY3" s="19"/>
      <c r="AZ3" s="21"/>
      <c r="BA3" s="18"/>
      <c r="BB3" s="18"/>
      <c r="BC3" s="18"/>
      <c r="BD3" s="18"/>
      <c r="BE3" s="18"/>
      <c r="BF3" s="18"/>
      <c r="BG3" s="18"/>
      <c r="BH3" s="18"/>
      <c r="BI3" s="18"/>
      <c r="BJ3" s="17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3"/>
      <c r="BY3" s="13"/>
      <c r="BZ3" s="13"/>
      <c r="CA3" s="17"/>
      <c r="CB3" s="17"/>
      <c r="CC3" s="17"/>
    </row>
    <row r="4" spans="1:141" s="22" customFormat="1" ht="15" customHeight="1" x14ac:dyDescent="0.2">
      <c r="B4" s="83" t="s">
        <v>11</v>
      </c>
      <c r="C4" s="82" t="s">
        <v>12</v>
      </c>
      <c r="F4" s="25"/>
      <c r="G4" s="25"/>
      <c r="H4" s="14"/>
      <c r="J4" s="13"/>
      <c r="K4" s="13"/>
      <c r="L4" s="13"/>
      <c r="M4" s="13"/>
      <c r="N4" s="13"/>
      <c r="O4" s="13"/>
      <c r="Q4" s="13"/>
      <c r="R4" s="13"/>
      <c r="S4" s="13"/>
      <c r="T4" s="13"/>
      <c r="U4" s="13"/>
      <c r="V4" s="13"/>
      <c r="W4" s="13"/>
      <c r="X4" s="13"/>
      <c r="Y4" s="13"/>
      <c r="Z4" s="16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26" t="s">
        <v>23</v>
      </c>
      <c r="AO4" s="18"/>
      <c r="AP4" s="18"/>
      <c r="AQ4" s="19"/>
      <c r="AR4" s="19"/>
      <c r="AS4" s="19"/>
      <c r="AT4" s="19"/>
      <c r="AU4" s="19"/>
      <c r="AV4" s="19"/>
      <c r="AW4" s="19"/>
      <c r="AX4" s="19"/>
      <c r="AY4" s="19"/>
      <c r="AZ4" s="21"/>
      <c r="BA4" s="18"/>
      <c r="BB4" s="18"/>
      <c r="BC4" s="18"/>
      <c r="BD4" s="18"/>
      <c r="BE4" s="18"/>
      <c r="BF4" s="18"/>
      <c r="BG4" s="18"/>
      <c r="BH4" s="18"/>
      <c r="BI4" s="18"/>
      <c r="BJ4" s="27"/>
      <c r="BK4" s="28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8"/>
      <c r="BY4" s="30"/>
      <c r="BZ4" s="30"/>
      <c r="CA4" s="30"/>
      <c r="CB4" s="17"/>
      <c r="CC4" s="30"/>
    </row>
    <row r="5" spans="1:141" s="22" customFormat="1" ht="15" customHeight="1" x14ac:dyDescent="0.2">
      <c r="B5" s="84" t="s">
        <v>13</v>
      </c>
      <c r="C5" s="82" t="s">
        <v>14</v>
      </c>
      <c r="F5" s="14"/>
      <c r="G5" s="14"/>
      <c r="H5" s="14"/>
      <c r="J5" s="13"/>
      <c r="K5" s="13"/>
      <c r="L5" s="13"/>
      <c r="M5" s="13"/>
      <c r="N5" s="13"/>
      <c r="O5" s="13"/>
      <c r="Q5" s="13"/>
      <c r="R5" s="13"/>
      <c r="S5" s="13"/>
      <c r="T5" s="13"/>
      <c r="U5" s="13"/>
      <c r="V5" s="13"/>
      <c r="W5" s="13"/>
      <c r="X5" s="13"/>
      <c r="Y5" s="13"/>
      <c r="Z5" s="16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31" t="s">
        <v>24</v>
      </c>
      <c r="AO5" s="18"/>
      <c r="AP5" s="18"/>
      <c r="AQ5" s="19"/>
      <c r="AR5" s="19"/>
      <c r="AS5" s="19"/>
      <c r="AT5" s="19"/>
      <c r="AU5" s="19"/>
      <c r="AV5" s="19"/>
      <c r="AW5" s="19"/>
      <c r="AX5" s="19"/>
      <c r="AY5" s="19"/>
      <c r="AZ5" s="21"/>
      <c r="BA5" s="18"/>
      <c r="BB5" s="18"/>
      <c r="BC5" s="18"/>
      <c r="BD5" s="18"/>
      <c r="BE5" s="18"/>
      <c r="BF5" s="18"/>
      <c r="BG5" s="18"/>
      <c r="BH5" s="18"/>
      <c r="BI5" s="18"/>
      <c r="BJ5" s="32"/>
      <c r="BK5" s="28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8"/>
      <c r="BY5" s="33"/>
      <c r="BZ5" s="33"/>
      <c r="CA5" s="33"/>
      <c r="CB5" s="17"/>
      <c r="CC5" s="33"/>
    </row>
    <row r="6" spans="1:141" s="22" customFormat="1" ht="15" customHeight="1" x14ac:dyDescent="0.2">
      <c r="B6" s="85" t="s">
        <v>15</v>
      </c>
      <c r="C6" s="82" t="s">
        <v>16</v>
      </c>
      <c r="F6" s="14"/>
      <c r="G6" s="14"/>
      <c r="H6" s="14"/>
      <c r="J6" s="13"/>
      <c r="K6" s="3"/>
      <c r="L6" s="13"/>
      <c r="M6" s="13"/>
      <c r="T6" s="13"/>
      <c r="U6" s="13"/>
      <c r="V6" s="13"/>
      <c r="W6" s="13"/>
      <c r="X6" s="13"/>
      <c r="Y6" s="13"/>
      <c r="Z6" s="16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31" t="s">
        <v>25</v>
      </c>
      <c r="AO6" s="18"/>
      <c r="AP6" s="18"/>
      <c r="AQ6" s="19"/>
      <c r="AR6" s="19"/>
      <c r="AS6" s="19"/>
      <c r="AT6" s="19"/>
      <c r="AU6" s="19"/>
      <c r="AV6" s="19"/>
      <c r="AW6" s="19"/>
      <c r="AX6" s="19"/>
      <c r="AY6" s="19"/>
      <c r="AZ6" s="21"/>
      <c r="BA6" s="18"/>
      <c r="BB6" s="18"/>
      <c r="BC6" s="18"/>
      <c r="BD6" s="18"/>
      <c r="BE6" s="18"/>
      <c r="BF6" s="18"/>
      <c r="BG6" s="18"/>
      <c r="BH6" s="18"/>
      <c r="BI6" s="18"/>
      <c r="BJ6" s="32"/>
      <c r="BK6" s="28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8"/>
      <c r="BY6" s="33"/>
      <c r="BZ6" s="33"/>
      <c r="CA6" s="33"/>
      <c r="CB6" s="33"/>
      <c r="CC6" s="33"/>
    </row>
    <row r="7" spans="1:141" ht="15" customHeight="1" x14ac:dyDescent="0.25">
      <c r="B7" s="86" t="s">
        <v>18</v>
      </c>
      <c r="C7" s="82" t="s">
        <v>19</v>
      </c>
      <c r="D7" s="22"/>
      <c r="F7" s="4"/>
      <c r="G7" s="4"/>
      <c r="H7" s="4"/>
      <c r="J7" s="2"/>
      <c r="K7" s="6"/>
      <c r="L7" s="6"/>
      <c r="M7" s="6"/>
      <c r="N7" s="6"/>
      <c r="O7" s="6"/>
      <c r="Q7" s="6"/>
      <c r="R7" s="6"/>
      <c r="S7" s="6"/>
      <c r="T7" s="2"/>
      <c r="U7" s="2"/>
      <c r="V7" s="2"/>
      <c r="W7" s="2"/>
      <c r="X7" s="2"/>
      <c r="Y7" s="2"/>
      <c r="Z7" s="5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CC7" s="1"/>
    </row>
    <row r="8" spans="1:141" ht="15" customHeight="1" thickBot="1" x14ac:dyDescent="0.3">
      <c r="B8" s="47"/>
      <c r="C8" s="94"/>
      <c r="D8" s="94"/>
      <c r="E8" s="47"/>
      <c r="F8" s="57"/>
      <c r="G8" s="57"/>
      <c r="H8" s="57"/>
      <c r="I8" s="47"/>
      <c r="J8" s="58"/>
      <c r="K8" s="50"/>
      <c r="L8" s="51"/>
      <c r="M8" s="34"/>
      <c r="N8" s="6"/>
      <c r="O8" s="6"/>
      <c r="Q8" s="34"/>
      <c r="R8" s="6"/>
      <c r="S8" s="87"/>
      <c r="T8" s="2"/>
      <c r="U8" s="2"/>
      <c r="V8" s="2"/>
      <c r="W8" s="2"/>
      <c r="X8" s="2"/>
      <c r="Y8" s="2"/>
      <c r="Z8" s="5"/>
      <c r="AB8" s="2"/>
      <c r="AC8" s="2"/>
      <c r="AD8" s="2"/>
      <c r="AE8" s="2"/>
      <c r="AF8" s="2"/>
      <c r="AG8" s="2"/>
      <c r="AH8" s="2"/>
      <c r="AI8" s="2"/>
      <c r="AJ8" s="2"/>
      <c r="AK8" s="2"/>
      <c r="AL8" s="5"/>
      <c r="AM8" s="2"/>
      <c r="AN8" s="2"/>
      <c r="AO8" s="2"/>
      <c r="AP8" s="2"/>
      <c r="AQ8" s="8"/>
      <c r="AR8" s="8"/>
      <c r="AS8" s="8"/>
      <c r="AT8" s="8"/>
      <c r="AU8" s="8"/>
      <c r="AV8" s="8"/>
      <c r="AW8" s="8"/>
      <c r="AX8" s="8"/>
      <c r="AY8" s="8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</row>
    <row r="9" spans="1:141" ht="13.5" customHeight="1" thickBot="1" x14ac:dyDescent="0.3">
      <c r="A9" s="45"/>
      <c r="B9" s="61" t="s">
        <v>122</v>
      </c>
      <c r="C9" s="55"/>
      <c r="D9" s="54"/>
      <c r="E9" s="55"/>
      <c r="F9" s="107"/>
      <c r="G9" s="107"/>
      <c r="H9" s="107"/>
      <c r="I9" s="55"/>
      <c r="J9" s="108"/>
      <c r="K9" s="109"/>
      <c r="L9" s="110"/>
      <c r="M9" s="56"/>
      <c r="N9" s="6"/>
      <c r="O9" s="6"/>
      <c r="Q9" s="34"/>
      <c r="R9" s="6"/>
      <c r="S9" s="34"/>
      <c r="T9" s="2"/>
      <c r="U9" s="2"/>
      <c r="V9" s="2"/>
      <c r="W9" s="2"/>
      <c r="X9" s="2"/>
      <c r="Y9" s="2"/>
      <c r="Z9" s="5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8"/>
      <c r="AR9" s="8"/>
      <c r="AS9" s="8"/>
      <c r="AT9" s="8"/>
      <c r="AU9" s="8"/>
      <c r="AV9" s="8"/>
      <c r="AW9" s="8"/>
      <c r="AX9" s="8"/>
      <c r="AY9" s="8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</row>
    <row r="10" spans="1:141" ht="15" customHeight="1" x14ac:dyDescent="0.25">
      <c r="A10" s="45"/>
      <c r="B10" s="95" t="s">
        <v>17</v>
      </c>
      <c r="C10" s="96" t="s">
        <v>45</v>
      </c>
      <c r="D10" s="97"/>
      <c r="E10" s="77"/>
      <c r="F10" s="97"/>
      <c r="G10" s="97"/>
      <c r="H10" s="97"/>
      <c r="I10" s="77"/>
      <c r="J10" s="77"/>
      <c r="K10" s="98"/>
      <c r="L10" s="99"/>
      <c r="M10" s="56"/>
      <c r="N10" s="6"/>
      <c r="O10" s="6"/>
      <c r="Q10" s="34"/>
      <c r="R10" s="6"/>
      <c r="S10" s="34"/>
    </row>
    <row r="11" spans="1:141" s="1" customFormat="1" ht="15" customHeight="1" x14ac:dyDescent="0.25">
      <c r="A11" s="45"/>
      <c r="B11" s="100" t="s">
        <v>8</v>
      </c>
      <c r="C11" s="22" t="s">
        <v>60</v>
      </c>
      <c r="D11" s="9"/>
      <c r="F11" s="9"/>
      <c r="G11" s="9"/>
      <c r="H11" s="9"/>
      <c r="K11" s="34"/>
      <c r="L11" s="101"/>
      <c r="M11" s="56"/>
      <c r="N11" s="6"/>
      <c r="O11" s="6"/>
      <c r="Q11" s="34"/>
      <c r="R11" s="6"/>
      <c r="S11" s="35"/>
      <c r="Z11" s="10"/>
      <c r="AI11" s="2"/>
      <c r="AJ11" s="2"/>
      <c r="AQ11" s="11"/>
      <c r="AR11" s="11"/>
      <c r="AS11" s="11"/>
      <c r="AT11" s="11"/>
      <c r="AU11" s="11"/>
      <c r="AV11" s="11"/>
      <c r="AW11" s="11"/>
      <c r="AX11" s="11"/>
      <c r="AY11" s="11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</row>
    <row r="12" spans="1:141" s="1" customFormat="1" ht="15" customHeight="1" x14ac:dyDescent="0.25">
      <c r="A12" s="45"/>
      <c r="B12" s="100" t="s">
        <v>20</v>
      </c>
      <c r="C12" s="22" t="s">
        <v>44</v>
      </c>
      <c r="D12" s="9"/>
      <c r="F12" s="9"/>
      <c r="G12" s="9"/>
      <c r="H12" s="9"/>
      <c r="K12" s="34"/>
      <c r="L12" s="101"/>
      <c r="M12" s="59"/>
      <c r="N12" s="6"/>
      <c r="O12" s="6"/>
      <c r="Q12" s="34"/>
      <c r="R12" s="6"/>
      <c r="S12" s="6"/>
      <c r="Z12" s="10"/>
      <c r="AQ12" s="11"/>
      <c r="AR12" s="11"/>
      <c r="AS12" s="11"/>
      <c r="AT12" s="11"/>
      <c r="AU12" s="11"/>
      <c r="AV12" s="11"/>
      <c r="AW12" s="11"/>
      <c r="AX12" s="11"/>
      <c r="AY12" s="11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</row>
    <row r="13" spans="1:141" s="1" customFormat="1" ht="15" customHeight="1" x14ac:dyDescent="0.25">
      <c r="A13" s="45"/>
      <c r="B13" s="100" t="s">
        <v>46</v>
      </c>
      <c r="C13" s="22" t="s">
        <v>47</v>
      </c>
      <c r="D13" s="9"/>
      <c r="F13" s="9"/>
      <c r="G13" s="9"/>
      <c r="H13" s="9"/>
      <c r="K13" s="34"/>
      <c r="L13" s="101"/>
      <c r="M13" s="46"/>
      <c r="N13" s="13"/>
      <c r="O13" s="13"/>
      <c r="Q13" s="34"/>
      <c r="R13" s="6"/>
      <c r="S13" s="6"/>
      <c r="Z13" s="10"/>
      <c r="AI13" s="2"/>
      <c r="AJ13" s="2"/>
      <c r="AQ13" s="11"/>
      <c r="AR13" s="11"/>
      <c r="AS13" s="11"/>
      <c r="AT13" s="11"/>
      <c r="AU13" s="11"/>
      <c r="AV13" s="11"/>
      <c r="AW13" s="11"/>
      <c r="AX13" s="11"/>
      <c r="AY13" s="11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</row>
    <row r="14" spans="1:141" s="1" customFormat="1" ht="15" customHeight="1" x14ac:dyDescent="0.25">
      <c r="A14" s="45"/>
      <c r="B14" s="100" t="s">
        <v>48</v>
      </c>
      <c r="C14" s="22" t="s">
        <v>49</v>
      </c>
      <c r="D14" s="9"/>
      <c r="F14" s="9"/>
      <c r="G14" s="9"/>
      <c r="H14" s="9"/>
      <c r="K14" s="34"/>
      <c r="L14" s="101"/>
      <c r="M14" s="60"/>
      <c r="N14" s="13"/>
      <c r="O14" s="13"/>
      <c r="P14" s="15"/>
      <c r="Q14" s="34"/>
      <c r="R14" s="6"/>
      <c r="S14" s="6"/>
      <c r="Z14" s="10"/>
      <c r="AA14" s="15"/>
      <c r="AQ14" s="11"/>
      <c r="AR14" s="11"/>
      <c r="AS14" s="11"/>
      <c r="AT14" s="11"/>
      <c r="AU14" s="11"/>
      <c r="AV14" s="11"/>
      <c r="AW14" s="11"/>
      <c r="AX14" s="11"/>
      <c r="AY14" s="11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</row>
    <row r="15" spans="1:141" s="1" customFormat="1" ht="15" customHeight="1" x14ac:dyDescent="0.25">
      <c r="A15" s="45"/>
      <c r="B15" s="100" t="s">
        <v>50</v>
      </c>
      <c r="C15" s="22" t="s">
        <v>51</v>
      </c>
      <c r="D15" s="9"/>
      <c r="F15" s="9"/>
      <c r="G15" s="9"/>
      <c r="H15" s="9"/>
      <c r="K15" s="34"/>
      <c r="L15" s="101"/>
      <c r="M15" s="56"/>
      <c r="N15" s="35"/>
      <c r="O15" s="35"/>
      <c r="P15" s="13"/>
      <c r="Q15" s="34"/>
      <c r="R15" s="6"/>
      <c r="S15" s="6"/>
      <c r="Z15" s="10"/>
      <c r="AA15" s="13"/>
      <c r="AI15" s="2"/>
      <c r="AJ15" s="2"/>
      <c r="AQ15" s="11"/>
      <c r="AR15" s="11"/>
      <c r="AS15" s="11"/>
      <c r="AT15" s="11"/>
      <c r="AU15" s="11"/>
      <c r="AV15" s="11"/>
      <c r="AW15" s="11"/>
      <c r="AX15" s="11"/>
      <c r="AY15" s="11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</row>
    <row r="16" spans="1:141" s="1" customFormat="1" ht="15" customHeight="1" x14ac:dyDescent="0.25">
      <c r="A16" s="45"/>
      <c r="B16" s="100" t="s">
        <v>52</v>
      </c>
      <c r="C16" s="22" t="s">
        <v>53</v>
      </c>
      <c r="D16" s="9"/>
      <c r="F16" s="9"/>
      <c r="G16" s="9"/>
      <c r="H16" s="9"/>
      <c r="K16" s="34"/>
      <c r="L16" s="101"/>
      <c r="M16" s="56"/>
      <c r="N16" s="35"/>
      <c r="O16" s="35"/>
      <c r="P16" s="13"/>
      <c r="Q16" s="34"/>
      <c r="R16" s="6"/>
      <c r="S16" s="6"/>
      <c r="Z16" s="10"/>
      <c r="AA16" s="13"/>
      <c r="AI16" s="2"/>
      <c r="AJ16" s="2"/>
      <c r="AQ16" s="11"/>
      <c r="AR16" s="11"/>
      <c r="AS16" s="11"/>
      <c r="AT16" s="11"/>
      <c r="AU16" s="11"/>
      <c r="AV16" s="11"/>
      <c r="AW16" s="11"/>
      <c r="AX16" s="11"/>
      <c r="AY16" s="11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</row>
    <row r="17" spans="1:141" s="1" customFormat="1" ht="15" customHeight="1" x14ac:dyDescent="0.25">
      <c r="A17" s="45"/>
      <c r="B17" s="100" t="s">
        <v>54</v>
      </c>
      <c r="C17" s="22" t="s">
        <v>55</v>
      </c>
      <c r="D17" s="9"/>
      <c r="F17" s="9"/>
      <c r="G17" s="9"/>
      <c r="H17" s="9"/>
      <c r="K17" s="34"/>
      <c r="L17" s="101"/>
      <c r="M17" s="59"/>
      <c r="N17" s="35"/>
      <c r="O17" s="35"/>
      <c r="P17" s="13"/>
      <c r="Q17" s="34"/>
      <c r="R17" s="6"/>
      <c r="S17" s="6"/>
      <c r="Z17" s="10"/>
      <c r="AA17" s="13"/>
      <c r="AQ17" s="11"/>
      <c r="AR17" s="11"/>
      <c r="AS17" s="11"/>
      <c r="AT17" s="11"/>
      <c r="AU17" s="11"/>
      <c r="AV17" s="11"/>
      <c r="AW17" s="11"/>
      <c r="AX17" s="11"/>
      <c r="AY17" s="11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</row>
    <row r="18" spans="1:141" s="1" customFormat="1" ht="15" customHeight="1" x14ac:dyDescent="0.25">
      <c r="A18" s="45"/>
      <c r="B18" s="100" t="s">
        <v>56</v>
      </c>
      <c r="C18" s="22" t="s">
        <v>57</v>
      </c>
      <c r="D18" s="9"/>
      <c r="F18" s="9"/>
      <c r="G18" s="9"/>
      <c r="H18" s="9"/>
      <c r="K18" s="34"/>
      <c r="L18" s="101"/>
      <c r="M18" s="59"/>
      <c r="N18" s="35"/>
      <c r="O18" s="35"/>
      <c r="P18" s="2"/>
      <c r="Q18" s="34"/>
      <c r="R18" s="6"/>
      <c r="S18" s="6"/>
      <c r="Z18" s="10"/>
      <c r="AA18" s="2"/>
      <c r="AQ18" s="11"/>
      <c r="AR18" s="11"/>
      <c r="AS18" s="11"/>
      <c r="AT18" s="11"/>
      <c r="AU18" s="11"/>
      <c r="AV18" s="11"/>
      <c r="AW18" s="11"/>
      <c r="AX18" s="11"/>
      <c r="AY18" s="11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</row>
    <row r="19" spans="1:141" s="1" customFormat="1" ht="15" customHeight="1" x14ac:dyDescent="0.25">
      <c r="A19" s="45"/>
      <c r="B19" s="100" t="s">
        <v>58</v>
      </c>
      <c r="C19" s="22" t="s">
        <v>59</v>
      </c>
      <c r="D19" s="9"/>
      <c r="F19" s="9"/>
      <c r="G19" s="9"/>
      <c r="H19" s="9"/>
      <c r="K19" s="34"/>
      <c r="L19" s="101"/>
      <c r="M19" s="46"/>
      <c r="P19" s="2"/>
      <c r="Q19" s="34"/>
      <c r="R19" s="6"/>
      <c r="S19" s="6"/>
      <c r="Z19" s="10"/>
      <c r="AA19" s="2"/>
      <c r="AQ19" s="11"/>
      <c r="AR19" s="11"/>
      <c r="AS19" s="11"/>
      <c r="AT19" s="11"/>
      <c r="AU19" s="11"/>
      <c r="AV19" s="11"/>
      <c r="AW19" s="11"/>
      <c r="AX19" s="11"/>
      <c r="AY19" s="11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</row>
    <row r="20" spans="1:141" s="1" customFormat="1" ht="15" customHeight="1" x14ac:dyDescent="0.25">
      <c r="A20" s="45"/>
      <c r="B20" s="100" t="s">
        <v>61</v>
      </c>
      <c r="C20" s="22" t="s">
        <v>62</v>
      </c>
      <c r="D20" s="9"/>
      <c r="F20" s="9"/>
      <c r="G20" s="9"/>
      <c r="H20" s="9"/>
      <c r="K20" s="34"/>
      <c r="L20" s="101"/>
      <c r="M20" s="60"/>
      <c r="P20" s="2"/>
      <c r="Q20" s="34"/>
      <c r="R20" s="6"/>
      <c r="S20" s="6"/>
      <c r="Z20" s="10"/>
      <c r="AA20" s="2"/>
      <c r="AQ20" s="11"/>
      <c r="AR20" s="11"/>
      <c r="AS20" s="11"/>
      <c r="AT20" s="11"/>
      <c r="AU20" s="11"/>
      <c r="AV20" s="11"/>
      <c r="AW20" s="11"/>
      <c r="AX20" s="11"/>
      <c r="AY20" s="11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</row>
    <row r="21" spans="1:141" s="1" customFormat="1" ht="15" customHeight="1" x14ac:dyDescent="0.25">
      <c r="A21" s="45"/>
      <c r="B21" s="100" t="s">
        <v>63</v>
      </c>
      <c r="C21" s="22" t="s">
        <v>64</v>
      </c>
      <c r="D21" s="9"/>
      <c r="F21" s="9"/>
      <c r="G21" s="9"/>
      <c r="H21" s="9"/>
      <c r="K21" s="34"/>
      <c r="L21" s="101"/>
      <c r="M21" s="60"/>
      <c r="Q21" s="6"/>
      <c r="R21" s="6"/>
      <c r="S21" s="6"/>
      <c r="Z21" s="10"/>
      <c r="AQ21" s="11"/>
      <c r="AR21" s="11"/>
      <c r="AS21" s="11"/>
      <c r="AT21" s="11"/>
      <c r="AU21" s="11"/>
      <c r="AV21" s="11"/>
      <c r="AW21" s="11"/>
      <c r="AX21" s="11"/>
      <c r="AY21" s="11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</row>
    <row r="22" spans="1:141" s="1" customFormat="1" ht="15" customHeight="1" thickBot="1" x14ac:dyDescent="0.3">
      <c r="A22" s="45"/>
      <c r="B22" s="102" t="s">
        <v>65</v>
      </c>
      <c r="C22" s="103" t="s">
        <v>66</v>
      </c>
      <c r="D22" s="104"/>
      <c r="E22" s="78"/>
      <c r="F22" s="104"/>
      <c r="G22" s="104"/>
      <c r="H22" s="104"/>
      <c r="I22" s="78"/>
      <c r="J22" s="78"/>
      <c r="K22" s="105"/>
      <c r="L22" s="106"/>
      <c r="M22" s="60"/>
      <c r="Q22" s="7"/>
      <c r="R22" s="6"/>
      <c r="S22" s="6"/>
      <c r="Z22" s="10"/>
      <c r="AQ22" s="11"/>
      <c r="AR22" s="11"/>
      <c r="AS22" s="11"/>
      <c r="AT22" s="11"/>
      <c r="AU22" s="11"/>
      <c r="AV22" s="11"/>
      <c r="AW22" s="11"/>
      <c r="AX22" s="11"/>
      <c r="AY22" s="11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</row>
    <row r="23" spans="1:141" s="1" customFormat="1" ht="15" customHeight="1" x14ac:dyDescent="0.25">
      <c r="B23" s="52"/>
      <c r="C23" s="49"/>
      <c r="D23" s="49"/>
      <c r="E23" s="52"/>
      <c r="F23" s="49"/>
      <c r="G23" s="49"/>
      <c r="H23" s="49"/>
      <c r="I23" s="52"/>
      <c r="J23" s="52"/>
      <c r="K23" s="53"/>
      <c r="L23" s="48"/>
      <c r="Q23" s="7"/>
      <c r="R23" s="6"/>
      <c r="S23" s="6"/>
      <c r="Z23" s="10"/>
      <c r="AQ23" s="11"/>
      <c r="AR23" s="11"/>
      <c r="AS23" s="11"/>
      <c r="AT23" s="11"/>
      <c r="AU23" s="11"/>
      <c r="AV23" s="11"/>
      <c r="AW23" s="11"/>
      <c r="AX23" s="11"/>
      <c r="AY23" s="11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</row>
    <row r="24" spans="1:141" s="1" customFormat="1" ht="15" customHeight="1" x14ac:dyDescent="0.25">
      <c r="B24" s="80"/>
      <c r="C24" s="9"/>
      <c r="D24" s="9"/>
      <c r="F24" s="80"/>
      <c r="G24" s="9"/>
      <c r="H24" s="9"/>
      <c r="J24" s="80"/>
      <c r="K24" s="6"/>
      <c r="L24" s="9"/>
      <c r="N24" s="9"/>
      <c r="O24" s="9"/>
      <c r="Q24" s="80" t="s">
        <v>108</v>
      </c>
      <c r="R24" s="9"/>
      <c r="S24" s="9"/>
      <c r="AQ24" s="11"/>
      <c r="AR24" s="11"/>
      <c r="AS24" s="11"/>
      <c r="AT24" s="11"/>
      <c r="AU24" s="11"/>
      <c r="AV24" s="11"/>
      <c r="AW24" s="11"/>
      <c r="AX24" s="11"/>
      <c r="AY24" s="11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</row>
    <row r="25" spans="1:141" s="1" customFormat="1" ht="15" customHeight="1" x14ac:dyDescent="0.2">
      <c r="B25" s="80"/>
      <c r="C25" s="88"/>
      <c r="D25" s="9"/>
      <c r="F25" s="80"/>
      <c r="G25" s="88"/>
      <c r="H25" s="9"/>
      <c r="J25" s="80"/>
      <c r="K25" s="88"/>
      <c r="L25" s="9"/>
      <c r="N25" s="9"/>
      <c r="O25" s="9"/>
      <c r="Q25" s="89">
        <v>1</v>
      </c>
      <c r="R25" s="88" t="s">
        <v>96</v>
      </c>
      <c r="S25" s="9"/>
      <c r="AQ25" s="11"/>
      <c r="AR25" s="11"/>
      <c r="AS25" s="11"/>
      <c r="AT25" s="11"/>
      <c r="AU25" s="11"/>
      <c r="AV25" s="11"/>
      <c r="AW25" s="11"/>
      <c r="AX25" s="11"/>
      <c r="AY25" s="11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</row>
    <row r="26" spans="1:141" s="1" customFormat="1" ht="15" customHeight="1" x14ac:dyDescent="0.2">
      <c r="B26" s="80"/>
      <c r="C26" s="88"/>
      <c r="F26" s="80"/>
      <c r="G26" s="88"/>
      <c r="H26" s="9"/>
      <c r="J26" s="80"/>
      <c r="K26" s="88"/>
      <c r="L26" s="9"/>
      <c r="N26" s="9"/>
      <c r="O26" s="9"/>
      <c r="Q26" s="90">
        <v>2</v>
      </c>
      <c r="R26" s="88" t="s">
        <v>97</v>
      </c>
      <c r="S26" s="9"/>
      <c r="AQ26" s="11"/>
      <c r="AR26" s="11"/>
      <c r="AS26" s="11"/>
      <c r="AT26" s="11"/>
      <c r="AU26" s="11"/>
      <c r="AV26" s="11"/>
      <c r="AW26" s="11"/>
      <c r="AX26" s="11"/>
      <c r="AY26" s="11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</row>
    <row r="27" spans="1:141" s="1" customFormat="1" ht="15" customHeight="1" x14ac:dyDescent="0.2">
      <c r="B27" s="80"/>
      <c r="C27" s="88"/>
      <c r="F27" s="80"/>
      <c r="G27" s="88"/>
      <c r="J27" s="80"/>
      <c r="K27" s="88"/>
      <c r="L27" s="9"/>
      <c r="N27" s="9"/>
      <c r="O27" s="9"/>
      <c r="Q27" s="91">
        <v>3</v>
      </c>
      <c r="R27" s="88" t="s">
        <v>98</v>
      </c>
      <c r="S27" s="9"/>
      <c r="AQ27" s="11"/>
      <c r="AR27" s="11"/>
      <c r="AS27" s="11"/>
      <c r="AT27" s="11"/>
      <c r="AU27" s="11"/>
      <c r="AV27" s="11"/>
      <c r="AW27" s="11"/>
      <c r="AX27" s="11"/>
      <c r="AY27" s="11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</row>
    <row r="28" spans="1:141" s="1" customFormat="1" ht="15" customHeight="1" x14ac:dyDescent="0.2">
      <c r="B28" s="80"/>
      <c r="C28" s="88"/>
      <c r="F28" s="80"/>
      <c r="G28" s="88"/>
      <c r="J28" s="80"/>
      <c r="K28" s="88"/>
      <c r="L28" s="9"/>
      <c r="N28" s="9"/>
      <c r="O28" s="9"/>
      <c r="Q28" s="92">
        <v>4</v>
      </c>
      <c r="R28" s="88" t="s">
        <v>99</v>
      </c>
      <c r="S28" s="9"/>
      <c r="AQ28" s="11"/>
      <c r="AR28" s="11"/>
      <c r="AS28" s="11"/>
      <c r="AT28" s="11"/>
      <c r="AU28" s="11"/>
      <c r="AV28" s="11"/>
      <c r="AW28" s="11"/>
      <c r="AX28" s="11"/>
      <c r="AY28" s="11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</row>
    <row r="29" spans="1:141" s="1" customFormat="1" ht="15" customHeight="1" x14ac:dyDescent="0.2">
      <c r="B29" s="80"/>
      <c r="C29" s="88"/>
      <c r="F29" s="80"/>
      <c r="G29" s="88"/>
      <c r="J29" s="80"/>
      <c r="K29" s="88"/>
      <c r="L29" s="9"/>
      <c r="N29" s="9"/>
      <c r="O29" s="9"/>
      <c r="Q29" s="93">
        <v>5</v>
      </c>
      <c r="R29" s="88" t="s">
        <v>100</v>
      </c>
      <c r="S29" s="9"/>
      <c r="AQ29" s="11"/>
      <c r="AR29" s="11"/>
      <c r="AS29" s="11"/>
      <c r="AT29" s="11"/>
      <c r="AU29" s="11"/>
      <c r="AV29" s="11"/>
      <c r="AW29" s="11"/>
      <c r="AX29" s="11"/>
      <c r="AY29" s="11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</row>
    <row r="30" spans="1:141" s="1" customFormat="1" ht="15" customHeight="1" thickBot="1" x14ac:dyDescent="0.3">
      <c r="B30" s="7"/>
      <c r="C30" s="9"/>
      <c r="D30" s="9"/>
      <c r="F30" s="9"/>
      <c r="G30" s="9"/>
      <c r="H30" s="9"/>
      <c r="J30" s="80"/>
      <c r="K30" s="88"/>
      <c r="L30" s="9"/>
      <c r="N30" s="9"/>
      <c r="Q30" s="7"/>
      <c r="V30" s="47"/>
      <c r="W30" s="47"/>
      <c r="X30" s="47"/>
      <c r="Y30" s="47"/>
      <c r="Z30" s="47"/>
      <c r="AB30" s="47"/>
      <c r="AC30" s="47"/>
      <c r="AD30" s="47"/>
      <c r="AQ30" s="11"/>
      <c r="AR30" s="11"/>
      <c r="AS30" s="11"/>
      <c r="AT30" s="11"/>
      <c r="AU30" s="11"/>
      <c r="AV30" s="11"/>
      <c r="AW30" s="11"/>
      <c r="AX30" s="11"/>
      <c r="AY30" s="11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</row>
    <row r="31" spans="1:141" s="1" customFormat="1" ht="15" customHeight="1" thickBot="1" x14ac:dyDescent="0.3">
      <c r="F31" s="9"/>
      <c r="G31" s="9"/>
      <c r="H31" s="9"/>
      <c r="J31" s="80"/>
      <c r="K31" s="88"/>
      <c r="L31" s="9"/>
      <c r="N31" s="9"/>
      <c r="T31" s="111"/>
      <c r="U31" s="112"/>
      <c r="V31" s="113" t="s">
        <v>162</v>
      </c>
      <c r="W31" s="114"/>
      <c r="X31" s="114"/>
      <c r="Y31" s="115" t="s">
        <v>165</v>
      </c>
      <c r="Z31" s="116" t="s">
        <v>166</v>
      </c>
      <c r="AA31" s="45"/>
      <c r="AB31" s="61" t="s">
        <v>207</v>
      </c>
      <c r="AC31" s="55"/>
      <c r="AD31" s="148"/>
      <c r="AE31" s="46"/>
      <c r="AQ31" s="11"/>
      <c r="AR31" s="11"/>
      <c r="AS31" s="11"/>
      <c r="AT31" s="11"/>
      <c r="AU31" s="11"/>
      <c r="AV31" s="11"/>
      <c r="AW31" s="11"/>
      <c r="AX31" s="11"/>
      <c r="AY31" s="11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</row>
    <row r="32" spans="1:141" s="1" customFormat="1" ht="15" customHeight="1" x14ac:dyDescent="0.25">
      <c r="F32" s="9"/>
      <c r="G32" s="9"/>
      <c r="H32" s="9"/>
      <c r="J32" s="80"/>
      <c r="K32" s="88"/>
      <c r="L32" s="9"/>
      <c r="N32" s="9"/>
      <c r="T32" s="111"/>
      <c r="U32" s="112"/>
      <c r="V32" s="117"/>
      <c r="W32" s="118"/>
      <c r="X32" s="119" t="s">
        <v>153</v>
      </c>
      <c r="Y32" s="120">
        <v>1000</v>
      </c>
      <c r="Z32" s="121">
        <v>1</v>
      </c>
      <c r="AA32" s="45"/>
      <c r="AB32" s="188"/>
      <c r="AC32" s="189" t="s">
        <v>132</v>
      </c>
      <c r="AD32" s="140">
        <v>1</v>
      </c>
      <c r="AQ32" s="11"/>
      <c r="AR32" s="11"/>
      <c r="AS32" s="11"/>
      <c r="AT32" s="11"/>
      <c r="AU32" s="11"/>
      <c r="AV32" s="11"/>
      <c r="AW32" s="11"/>
      <c r="AX32" s="11"/>
      <c r="AY32" s="11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</row>
    <row r="33" spans="6:141" s="1" customFormat="1" ht="15" customHeight="1" x14ac:dyDescent="0.25">
      <c r="F33" s="9"/>
      <c r="G33" s="9"/>
      <c r="H33" s="9"/>
      <c r="J33" s="80"/>
      <c r="K33" s="88"/>
      <c r="L33" s="9"/>
      <c r="N33" s="9"/>
      <c r="T33" s="111"/>
      <c r="U33" s="112"/>
      <c r="V33" s="122"/>
      <c r="W33" s="123"/>
      <c r="X33" s="124" t="s">
        <v>154</v>
      </c>
      <c r="Y33" s="125">
        <v>1995</v>
      </c>
      <c r="Z33" s="126">
        <v>2</v>
      </c>
      <c r="AA33" s="45"/>
      <c r="AB33" s="163"/>
      <c r="AC33" s="161" t="s">
        <v>136</v>
      </c>
      <c r="AD33" s="126">
        <v>2</v>
      </c>
      <c r="AQ33" s="11"/>
      <c r="AR33" s="11"/>
      <c r="AS33" s="11"/>
      <c r="AT33" s="11"/>
      <c r="AU33" s="11"/>
      <c r="AV33" s="11"/>
      <c r="AW33" s="11"/>
      <c r="AX33" s="11"/>
      <c r="AY33" s="11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</row>
    <row r="34" spans="6:141" s="1" customFormat="1" ht="15" customHeight="1" x14ac:dyDescent="0.25">
      <c r="F34" s="9"/>
      <c r="G34" s="9"/>
      <c r="H34" s="9"/>
      <c r="J34" s="80"/>
      <c r="K34" s="88"/>
      <c r="L34" s="9"/>
      <c r="N34" s="9"/>
      <c r="T34" s="111"/>
      <c r="U34" s="112"/>
      <c r="V34" s="122"/>
      <c r="W34" s="123"/>
      <c r="X34" s="124" t="s">
        <v>155</v>
      </c>
      <c r="Y34" s="125">
        <v>2000</v>
      </c>
      <c r="Z34" s="126">
        <v>3</v>
      </c>
      <c r="AA34" s="45"/>
      <c r="AB34" s="163"/>
      <c r="AC34" s="161" t="s">
        <v>134</v>
      </c>
      <c r="AD34" s="126">
        <v>3</v>
      </c>
      <c r="AQ34" s="11"/>
      <c r="AR34" s="11"/>
      <c r="AS34" s="11"/>
      <c r="AT34" s="11"/>
      <c r="AU34" s="11"/>
      <c r="AV34" s="11"/>
      <c r="AW34" s="11"/>
      <c r="AX34" s="11"/>
      <c r="AY34" s="11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</row>
    <row r="35" spans="6:141" s="1" customFormat="1" ht="15" customHeight="1" thickBot="1" x14ac:dyDescent="0.3">
      <c r="F35" s="9"/>
      <c r="G35" s="9"/>
      <c r="H35" s="9"/>
      <c r="J35" s="80"/>
      <c r="K35" s="88"/>
      <c r="L35" s="9"/>
      <c r="N35" s="9"/>
      <c r="T35" s="111"/>
      <c r="U35" s="112"/>
      <c r="V35" s="122"/>
      <c r="W35" s="123"/>
      <c r="X35" s="124" t="s">
        <v>156</v>
      </c>
      <c r="Y35" s="125">
        <v>2010</v>
      </c>
      <c r="Z35" s="126">
        <v>4</v>
      </c>
      <c r="AA35" s="45"/>
      <c r="AB35" s="164"/>
      <c r="AC35" s="166" t="s">
        <v>135</v>
      </c>
      <c r="AD35" s="131">
        <v>4</v>
      </c>
      <c r="AQ35" s="11"/>
      <c r="AR35" s="11"/>
      <c r="AS35" s="11"/>
      <c r="AT35" s="11"/>
      <c r="AU35" s="11"/>
      <c r="AV35" s="11"/>
      <c r="AW35" s="11"/>
      <c r="AX35" s="11"/>
      <c r="AY35" s="11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</row>
    <row r="36" spans="6:141" s="1" customFormat="1" ht="15" customHeight="1" thickBot="1" x14ac:dyDescent="0.3">
      <c r="F36" s="9"/>
      <c r="G36" s="9"/>
      <c r="H36" s="9"/>
      <c r="J36" s="80"/>
      <c r="K36" s="88"/>
      <c r="L36" s="9"/>
      <c r="N36" s="9"/>
      <c r="T36" s="111"/>
      <c r="U36" s="112"/>
      <c r="V36" s="127"/>
      <c r="W36" s="128"/>
      <c r="X36" s="129" t="s">
        <v>157</v>
      </c>
      <c r="Y36" s="130">
        <v>2020</v>
      </c>
      <c r="Z36" s="131">
        <v>5</v>
      </c>
      <c r="AB36" s="52"/>
      <c r="AC36" s="52"/>
      <c r="AD36" s="52"/>
      <c r="AQ36" s="11"/>
      <c r="AR36" s="11"/>
      <c r="AS36" s="11"/>
      <c r="AT36" s="11"/>
      <c r="AU36" s="11"/>
      <c r="AV36" s="11"/>
      <c r="AW36" s="11"/>
      <c r="AX36" s="11"/>
      <c r="AY36" s="11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</row>
    <row r="37" spans="6:141" s="1" customFormat="1" ht="15" customHeight="1" thickBot="1" x14ac:dyDescent="0.3">
      <c r="F37" s="9"/>
      <c r="G37" s="9"/>
      <c r="H37" s="9"/>
      <c r="J37" s="80"/>
      <c r="K37" s="88"/>
      <c r="L37" s="9"/>
      <c r="N37" s="9"/>
      <c r="T37" s="132"/>
      <c r="U37" s="132"/>
      <c r="V37" s="133"/>
      <c r="W37" s="133"/>
      <c r="X37" s="133"/>
      <c r="Y37" s="133"/>
      <c r="Z37" s="133"/>
      <c r="AB37" s="47"/>
      <c r="AC37" s="47"/>
      <c r="AD37" s="47"/>
      <c r="AQ37" s="11"/>
      <c r="AR37" s="11"/>
      <c r="AS37" s="11"/>
      <c r="AT37" s="11"/>
      <c r="AU37" s="11"/>
      <c r="AV37" s="11"/>
      <c r="AW37" s="11"/>
      <c r="AX37" s="11"/>
      <c r="AY37" s="11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</row>
    <row r="38" spans="6:141" s="1" customFormat="1" ht="15" customHeight="1" thickBot="1" x14ac:dyDescent="0.3">
      <c r="F38" s="9"/>
      <c r="G38" s="9"/>
      <c r="H38" s="9"/>
      <c r="J38" s="80"/>
      <c r="K38" s="88"/>
      <c r="L38" s="9"/>
      <c r="N38" s="9"/>
      <c r="S38" s="45"/>
      <c r="T38" s="113" t="s">
        <v>163</v>
      </c>
      <c r="U38" s="114"/>
      <c r="V38" s="134"/>
      <c r="W38" s="114"/>
      <c r="X38" s="114"/>
      <c r="Y38" s="115" t="s">
        <v>165</v>
      </c>
      <c r="Z38" s="116" t="s">
        <v>166</v>
      </c>
      <c r="AA38" s="45"/>
      <c r="AB38" s="205" t="s">
        <v>208</v>
      </c>
      <c r="AC38" s="213"/>
      <c r="AD38" s="214"/>
      <c r="AQ38" s="11"/>
      <c r="AR38" s="11"/>
      <c r="AS38" s="11"/>
      <c r="AT38" s="11"/>
      <c r="AU38" s="11"/>
      <c r="AV38" s="11"/>
      <c r="AW38" s="11"/>
      <c r="AX38" s="11"/>
      <c r="AY38" s="11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</row>
    <row r="39" spans="6:141" s="1" customFormat="1" ht="15" customHeight="1" x14ac:dyDescent="0.25">
      <c r="F39" s="9"/>
      <c r="G39" s="9"/>
      <c r="H39" s="9"/>
      <c r="J39" s="80"/>
      <c r="K39" s="88"/>
      <c r="L39" s="9"/>
      <c r="N39" s="9"/>
      <c r="S39" s="45"/>
      <c r="T39" s="135"/>
      <c r="U39" s="136"/>
      <c r="V39" s="137"/>
      <c r="W39" s="137"/>
      <c r="X39" s="138" t="s">
        <v>34</v>
      </c>
      <c r="Y39" s="139">
        <v>1000</v>
      </c>
      <c r="Z39" s="140">
        <v>1</v>
      </c>
      <c r="AA39" s="45"/>
      <c r="AB39" s="188"/>
      <c r="AC39" s="189" t="s">
        <v>40</v>
      </c>
      <c r="AD39" s="140">
        <v>1</v>
      </c>
      <c r="AE39" s="88" t="s">
        <v>30</v>
      </c>
      <c r="AQ39" s="11"/>
      <c r="AR39" s="11"/>
      <c r="AS39" s="11"/>
      <c r="AT39" s="11"/>
      <c r="AU39" s="11"/>
      <c r="AV39" s="11"/>
      <c r="AW39" s="11"/>
      <c r="AX39" s="11"/>
      <c r="AY39" s="11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</row>
    <row r="40" spans="6:141" s="1" customFormat="1" ht="15" customHeight="1" x14ac:dyDescent="0.25">
      <c r="F40" s="9"/>
      <c r="G40" s="9"/>
      <c r="H40" s="9"/>
      <c r="K40" s="3"/>
      <c r="N40" s="1" t="s">
        <v>133</v>
      </c>
      <c r="S40" s="45"/>
      <c r="T40" s="122"/>
      <c r="U40" s="111"/>
      <c r="V40" s="123"/>
      <c r="W40" s="123"/>
      <c r="X40" s="141" t="s">
        <v>35</v>
      </c>
      <c r="Y40" s="125">
        <v>1995</v>
      </c>
      <c r="Z40" s="126">
        <v>2</v>
      </c>
      <c r="AA40" s="45"/>
      <c r="AB40" s="163"/>
      <c r="AC40" s="161" t="s">
        <v>41</v>
      </c>
      <c r="AD40" s="126">
        <v>2</v>
      </c>
      <c r="AE40" s="88" t="s">
        <v>31</v>
      </c>
      <c r="AQ40" s="11"/>
      <c r="AR40" s="11"/>
      <c r="AS40" s="11"/>
      <c r="AT40" s="11"/>
      <c r="AU40" s="11"/>
      <c r="AV40" s="11"/>
      <c r="AW40" s="11"/>
      <c r="AX40" s="11"/>
      <c r="AY40" s="11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</row>
    <row r="41" spans="6:141" s="1" customFormat="1" ht="15" customHeight="1" x14ac:dyDescent="0.25">
      <c r="F41" s="9"/>
      <c r="G41" s="9"/>
      <c r="H41" s="9"/>
      <c r="K41" s="3"/>
      <c r="S41" s="45"/>
      <c r="T41" s="122"/>
      <c r="U41" s="111"/>
      <c r="V41" s="123"/>
      <c r="W41" s="123"/>
      <c r="X41" s="141" t="s">
        <v>36</v>
      </c>
      <c r="Y41" s="125">
        <v>2010</v>
      </c>
      <c r="Z41" s="126">
        <v>3</v>
      </c>
      <c r="AA41" s="45"/>
      <c r="AB41" s="163"/>
      <c r="AC41" s="161" t="s">
        <v>42</v>
      </c>
      <c r="AD41" s="126">
        <v>3</v>
      </c>
      <c r="AE41" s="88" t="s">
        <v>32</v>
      </c>
      <c r="AQ41" s="11"/>
      <c r="AR41" s="11"/>
      <c r="AS41" s="11"/>
      <c r="AT41" s="11"/>
      <c r="AU41" s="11"/>
      <c r="AV41" s="11"/>
      <c r="AW41" s="11"/>
      <c r="AX41" s="11"/>
      <c r="AY41" s="11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</row>
    <row r="42" spans="6:141" s="1" customFormat="1" ht="15" customHeight="1" thickBot="1" x14ac:dyDescent="0.3">
      <c r="F42" s="9"/>
      <c r="G42" s="9"/>
      <c r="H42" s="9"/>
      <c r="K42" s="3"/>
      <c r="S42" s="45"/>
      <c r="T42" s="122"/>
      <c r="U42" s="111"/>
      <c r="V42" s="123"/>
      <c r="W42" s="123"/>
      <c r="X42" s="141" t="s">
        <v>37</v>
      </c>
      <c r="Y42" s="125">
        <v>2015</v>
      </c>
      <c r="Z42" s="126">
        <v>4</v>
      </c>
      <c r="AA42" s="45"/>
      <c r="AB42" s="164"/>
      <c r="AC42" s="166" t="s">
        <v>43</v>
      </c>
      <c r="AD42" s="131">
        <v>4</v>
      </c>
      <c r="AE42" s="88" t="s">
        <v>33</v>
      </c>
      <c r="AQ42" s="11"/>
      <c r="AR42" s="11"/>
      <c r="AS42" s="11"/>
      <c r="AT42" s="11"/>
      <c r="AU42" s="11"/>
      <c r="AV42" s="11"/>
      <c r="AW42" s="11"/>
      <c r="AX42" s="11"/>
      <c r="AY42" s="11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</row>
    <row r="43" spans="6:141" s="1" customFormat="1" ht="15" customHeight="1" thickBot="1" x14ac:dyDescent="0.3">
      <c r="F43" s="9"/>
      <c r="G43" s="9"/>
      <c r="H43" s="9"/>
      <c r="K43" s="3"/>
      <c r="S43" s="45"/>
      <c r="T43" s="127"/>
      <c r="U43" s="142"/>
      <c r="V43" s="128"/>
      <c r="W43" s="128"/>
      <c r="X43" s="143" t="s">
        <v>38</v>
      </c>
      <c r="Y43" s="130">
        <v>2020</v>
      </c>
      <c r="Z43" s="131">
        <v>5</v>
      </c>
      <c r="AB43" s="52"/>
      <c r="AC43" s="52"/>
      <c r="AD43" s="52"/>
      <c r="AQ43" s="11"/>
      <c r="AR43" s="11"/>
      <c r="AS43" s="11"/>
      <c r="AT43" s="11"/>
      <c r="AU43" s="11"/>
      <c r="AV43" s="11"/>
      <c r="AW43" s="11"/>
      <c r="AX43" s="11"/>
      <c r="AY43" s="11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</row>
    <row r="44" spans="6:141" s="1" customFormat="1" ht="15" customHeight="1" thickBot="1" x14ac:dyDescent="0.3">
      <c r="F44" s="9"/>
      <c r="G44" s="9"/>
      <c r="H44" s="9"/>
      <c r="K44" s="3"/>
      <c r="T44" s="144"/>
      <c r="U44" s="144"/>
      <c r="V44" s="144"/>
      <c r="W44" s="133"/>
      <c r="X44" s="133"/>
      <c r="Y44" s="133"/>
      <c r="Z44" s="145"/>
      <c r="AD44" s="47"/>
      <c r="AE44" s="47"/>
      <c r="AF44" s="47"/>
      <c r="AQ44" s="11"/>
      <c r="AR44" s="11"/>
      <c r="AS44" s="11"/>
      <c r="AT44" s="11"/>
      <c r="AU44" s="11"/>
      <c r="AV44" s="11"/>
      <c r="AW44" s="11"/>
      <c r="AX44" s="11"/>
      <c r="AY44" s="11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</row>
    <row r="45" spans="6:141" s="1" customFormat="1" ht="15" customHeight="1" thickBot="1" x14ac:dyDescent="0.3">
      <c r="F45" s="9"/>
      <c r="G45" s="9"/>
      <c r="H45" s="9"/>
      <c r="K45" s="3"/>
      <c r="T45" s="111"/>
      <c r="U45" s="111"/>
      <c r="V45" s="112"/>
      <c r="W45" s="113" t="s">
        <v>164</v>
      </c>
      <c r="X45" s="134"/>
      <c r="Y45" s="115" t="s">
        <v>165</v>
      </c>
      <c r="Z45" s="116" t="s">
        <v>166</v>
      </c>
      <c r="AB45" s="149" t="s">
        <v>169</v>
      </c>
      <c r="AC45" s="55"/>
      <c r="AD45" s="148"/>
      <c r="AG45" s="46"/>
      <c r="AQ45" s="11"/>
      <c r="AR45" s="11"/>
      <c r="AS45" s="11"/>
      <c r="AT45" s="11"/>
      <c r="AU45" s="11"/>
      <c r="AV45" s="11"/>
      <c r="AW45" s="11"/>
      <c r="AX45" s="11"/>
      <c r="AY45" s="11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</row>
    <row r="46" spans="6:141" s="1" customFormat="1" ht="15" customHeight="1" x14ac:dyDescent="0.25">
      <c r="F46" s="9"/>
      <c r="G46" s="9"/>
      <c r="H46" s="9"/>
      <c r="K46" s="3"/>
      <c r="T46" s="111"/>
      <c r="U46" s="111"/>
      <c r="V46" s="112"/>
      <c r="W46" s="135"/>
      <c r="X46" s="138" t="s">
        <v>151</v>
      </c>
      <c r="Y46" s="139">
        <v>1000</v>
      </c>
      <c r="Z46" s="140">
        <v>3</v>
      </c>
      <c r="AA46" s="45"/>
      <c r="AB46" s="193"/>
      <c r="AC46" s="194" t="s">
        <v>167</v>
      </c>
      <c r="AD46" s="140">
        <v>2</v>
      </c>
      <c r="AQ46" s="11"/>
      <c r="AR46" s="11"/>
      <c r="AS46" s="11"/>
      <c r="AT46" s="11"/>
      <c r="AU46" s="11"/>
      <c r="AV46" s="11"/>
      <c r="AW46" s="11"/>
      <c r="AX46" s="11"/>
      <c r="AY46" s="11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</row>
    <row r="47" spans="6:141" s="1" customFormat="1" ht="15" customHeight="1" thickBot="1" x14ac:dyDescent="0.3">
      <c r="F47" s="9"/>
      <c r="G47" s="9"/>
      <c r="H47" s="9"/>
      <c r="K47" s="3"/>
      <c r="T47" s="111"/>
      <c r="U47" s="111"/>
      <c r="V47" s="112"/>
      <c r="W47" s="122"/>
      <c r="X47" s="141" t="s">
        <v>39</v>
      </c>
      <c r="Y47" s="125">
        <v>6000</v>
      </c>
      <c r="Z47" s="126">
        <v>2</v>
      </c>
      <c r="AA47" s="45"/>
      <c r="AB47" s="195"/>
      <c r="AC47" s="196" t="s">
        <v>168</v>
      </c>
      <c r="AD47" s="131">
        <v>4</v>
      </c>
      <c r="AI47" s="10"/>
      <c r="AQ47" s="11"/>
      <c r="AR47" s="11"/>
      <c r="AS47" s="11"/>
      <c r="AT47" s="11"/>
      <c r="AU47" s="11"/>
      <c r="AV47" s="11"/>
      <c r="AW47" s="11"/>
      <c r="AX47" s="11"/>
      <c r="AY47" s="11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</row>
    <row r="48" spans="6:141" s="1" customFormat="1" ht="15" customHeight="1" thickBot="1" x14ac:dyDescent="0.3">
      <c r="F48" s="9"/>
      <c r="G48" s="9"/>
      <c r="H48" s="9"/>
      <c r="K48" s="3"/>
      <c r="T48" s="111"/>
      <c r="U48" s="111"/>
      <c r="V48" s="112"/>
      <c r="W48" s="127"/>
      <c r="X48" s="143" t="s">
        <v>152</v>
      </c>
      <c r="Y48" s="130">
        <v>6500</v>
      </c>
      <c r="Z48" s="131">
        <v>1</v>
      </c>
      <c r="AB48" s="52"/>
      <c r="AC48" s="52"/>
      <c r="AD48" s="52"/>
      <c r="AE48" s="52"/>
      <c r="AF48" s="52"/>
      <c r="AI48" s="10"/>
      <c r="AQ48" s="11"/>
      <c r="AR48" s="11"/>
      <c r="AS48" s="11"/>
      <c r="AT48" s="11"/>
      <c r="AU48" s="11"/>
      <c r="AV48" s="11"/>
      <c r="AW48" s="11"/>
      <c r="AX48" s="11"/>
      <c r="AY48" s="11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</row>
    <row r="49" spans="3:141" s="1" customFormat="1" ht="15" customHeight="1" thickBot="1" x14ac:dyDescent="0.3">
      <c r="F49" s="9"/>
      <c r="G49" s="9"/>
      <c r="H49" s="9"/>
      <c r="K49" s="3"/>
      <c r="T49" s="111"/>
      <c r="U49" s="111"/>
      <c r="V49" s="111"/>
      <c r="W49" s="133"/>
      <c r="X49" s="133"/>
      <c r="Y49" s="133"/>
      <c r="Z49" s="133"/>
      <c r="AQ49" s="11"/>
      <c r="AR49" s="11"/>
      <c r="AS49" s="11"/>
      <c r="AT49" s="11"/>
      <c r="AU49" s="11"/>
      <c r="AV49" s="11"/>
      <c r="AW49" s="11"/>
      <c r="AX49" s="11"/>
      <c r="AY49" s="11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</row>
    <row r="50" spans="3:141" s="1" customFormat="1" ht="15" customHeight="1" thickBot="1" x14ac:dyDescent="0.3">
      <c r="F50" s="9"/>
      <c r="G50" s="9"/>
      <c r="H50" s="9"/>
      <c r="K50" s="3"/>
      <c r="V50" s="45"/>
      <c r="W50" s="61" t="s">
        <v>180</v>
      </c>
      <c r="X50" s="55"/>
      <c r="Y50" s="115" t="s">
        <v>165</v>
      </c>
      <c r="Z50" s="116" t="s">
        <v>166</v>
      </c>
      <c r="AA50" s="46"/>
      <c r="AQ50" s="11"/>
      <c r="AR50" s="11"/>
      <c r="AS50" s="11"/>
      <c r="AT50" s="11"/>
      <c r="AU50" s="11"/>
      <c r="AV50" s="11"/>
      <c r="AW50" s="11"/>
      <c r="AX50" s="11"/>
      <c r="AY50" s="11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</row>
    <row r="51" spans="3:141" s="1" customFormat="1" ht="15" customHeight="1" x14ac:dyDescent="0.25">
      <c r="F51" s="9"/>
      <c r="G51" s="9"/>
      <c r="H51" s="9"/>
      <c r="K51" s="3"/>
      <c r="V51" s="45"/>
      <c r="W51" s="167"/>
      <c r="X51" s="159"/>
      <c r="Y51" s="168" t="s">
        <v>175</v>
      </c>
      <c r="Z51" s="121">
        <v>2</v>
      </c>
      <c r="AQ51" s="11"/>
      <c r="AR51" s="11"/>
      <c r="AS51" s="11"/>
      <c r="AT51" s="11"/>
      <c r="AU51" s="11"/>
      <c r="AV51" s="11"/>
      <c r="AW51" s="11"/>
      <c r="AX51" s="11"/>
      <c r="AY51" s="11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</row>
    <row r="52" spans="3:141" s="1" customFormat="1" ht="15" customHeight="1" x14ac:dyDescent="0.25">
      <c r="F52" s="9"/>
      <c r="G52" s="9"/>
      <c r="H52" s="9"/>
      <c r="K52" s="3"/>
      <c r="V52" s="45"/>
      <c r="W52" s="163"/>
      <c r="X52" s="160"/>
      <c r="Y52" s="169" t="s">
        <v>172</v>
      </c>
      <c r="Z52" s="126">
        <v>3</v>
      </c>
      <c r="AH52" s="7"/>
      <c r="AI52" s="35"/>
      <c r="AQ52" s="11"/>
      <c r="AR52" s="11"/>
      <c r="AS52" s="11"/>
      <c r="AT52" s="11"/>
      <c r="AU52" s="11"/>
      <c r="AV52" s="11"/>
      <c r="AW52" s="11"/>
      <c r="AX52" s="11"/>
      <c r="AY52" s="11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</row>
    <row r="53" spans="3:141" s="1" customFormat="1" ht="15" customHeight="1" x14ac:dyDescent="0.25">
      <c r="F53" s="9"/>
      <c r="G53" s="9"/>
      <c r="H53" s="9"/>
      <c r="K53" s="3"/>
      <c r="V53" s="45"/>
      <c r="W53" s="163"/>
      <c r="X53" s="160"/>
      <c r="Y53" s="169" t="s">
        <v>171</v>
      </c>
      <c r="Z53" s="126">
        <v>1</v>
      </c>
      <c r="AQ53" s="11"/>
      <c r="AR53" s="11"/>
      <c r="AS53" s="11"/>
      <c r="AT53" s="11"/>
      <c r="AU53" s="11"/>
      <c r="AV53" s="11"/>
      <c r="AW53" s="11"/>
      <c r="AX53" s="11"/>
      <c r="AY53" s="11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</row>
    <row r="54" spans="3:141" s="1" customFormat="1" ht="15" customHeight="1" x14ac:dyDescent="0.25">
      <c r="F54" s="9"/>
      <c r="G54" s="9"/>
      <c r="H54" s="9"/>
      <c r="K54" s="3"/>
      <c r="V54" s="45"/>
      <c r="W54" s="163"/>
      <c r="X54" s="160"/>
      <c r="Y54" s="169" t="s">
        <v>173</v>
      </c>
      <c r="Z54" s="126">
        <v>4</v>
      </c>
      <c r="AQ54" s="11"/>
      <c r="AR54" s="11"/>
      <c r="AS54" s="11"/>
      <c r="AT54" s="11"/>
      <c r="AU54" s="11"/>
      <c r="AV54" s="11"/>
      <c r="AW54" s="11"/>
      <c r="AX54" s="11"/>
      <c r="AY54" s="11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</row>
    <row r="55" spans="3:141" s="1" customFormat="1" ht="15" customHeight="1" thickBot="1" x14ac:dyDescent="0.3">
      <c r="C55" s="9"/>
      <c r="D55" s="9"/>
      <c r="F55" s="9"/>
      <c r="G55" s="9"/>
      <c r="H55" s="9"/>
      <c r="K55" s="3"/>
      <c r="V55" s="45"/>
      <c r="W55" s="164"/>
      <c r="X55" s="165"/>
      <c r="Y55" s="170" t="s">
        <v>174</v>
      </c>
      <c r="Z55" s="131">
        <v>5</v>
      </c>
      <c r="AQ55" s="11"/>
      <c r="AR55" s="11"/>
      <c r="AS55" s="11"/>
      <c r="AT55" s="11"/>
      <c r="AU55" s="11"/>
      <c r="AV55" s="11"/>
      <c r="AW55" s="11"/>
      <c r="AX55" s="11"/>
      <c r="AY55" s="11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</row>
    <row r="56" spans="3:141" s="1" customFormat="1" ht="15" customHeight="1" thickBot="1" x14ac:dyDescent="0.3">
      <c r="F56" s="9"/>
      <c r="G56" s="9"/>
      <c r="H56" s="9"/>
      <c r="K56" s="3"/>
      <c r="W56" s="52"/>
      <c r="X56" s="52"/>
      <c r="Y56" s="52"/>
      <c r="Z56" s="162"/>
      <c r="AQ56" s="11"/>
      <c r="AR56" s="11"/>
      <c r="AS56" s="11"/>
      <c r="AT56" s="11"/>
      <c r="AU56" s="11"/>
      <c r="AV56" s="11"/>
      <c r="AW56" s="11"/>
      <c r="AX56" s="11"/>
      <c r="AY56" s="11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</row>
    <row r="57" spans="3:141" s="1" customFormat="1" ht="15" customHeight="1" thickBot="1" x14ac:dyDescent="0.3">
      <c r="F57" s="9"/>
      <c r="G57" s="9"/>
      <c r="H57" s="9"/>
      <c r="K57" s="3"/>
      <c r="W57" s="61" t="s">
        <v>181</v>
      </c>
      <c r="X57" s="54"/>
      <c r="Y57" s="115" t="s">
        <v>165</v>
      </c>
      <c r="Z57" s="116" t="s">
        <v>166</v>
      </c>
      <c r="AQ57" s="11"/>
      <c r="AR57" s="11"/>
      <c r="AS57" s="11"/>
      <c r="AT57" s="11"/>
      <c r="AU57" s="11"/>
      <c r="AV57" s="11"/>
      <c r="AW57" s="11"/>
      <c r="AX57" s="11"/>
      <c r="AY57" s="11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</row>
    <row r="58" spans="3:141" s="1" customFormat="1" ht="15" customHeight="1" x14ac:dyDescent="0.25">
      <c r="F58" s="9"/>
      <c r="G58" s="9"/>
      <c r="H58" s="9"/>
      <c r="K58" s="3"/>
      <c r="V58" s="45"/>
      <c r="W58" s="167"/>
      <c r="X58" s="52"/>
      <c r="Y58" s="168" t="s">
        <v>178</v>
      </c>
      <c r="Z58" s="121">
        <v>4</v>
      </c>
      <c r="AQ58" s="11"/>
      <c r="AR58" s="11"/>
      <c r="AS58" s="11"/>
      <c r="AT58" s="11"/>
      <c r="AU58" s="11"/>
      <c r="AV58" s="11"/>
      <c r="AW58" s="11"/>
      <c r="AX58" s="11"/>
      <c r="AY58" s="11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</row>
    <row r="59" spans="3:141" s="1" customFormat="1" ht="15" customHeight="1" x14ac:dyDescent="0.25">
      <c r="C59" s="9"/>
      <c r="D59" s="9"/>
      <c r="F59" s="9"/>
      <c r="G59" s="9"/>
      <c r="H59" s="9"/>
      <c r="K59" s="3"/>
      <c r="V59" s="45"/>
      <c r="W59" s="163"/>
      <c r="Y59" s="169" t="s">
        <v>176</v>
      </c>
      <c r="Z59" s="126">
        <v>2</v>
      </c>
      <c r="AQ59" s="11"/>
      <c r="AR59" s="11"/>
      <c r="AS59" s="11"/>
      <c r="AT59" s="11"/>
      <c r="AU59" s="11"/>
      <c r="AV59" s="11"/>
      <c r="AW59" s="11"/>
      <c r="AX59" s="11"/>
      <c r="AY59" s="11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</row>
    <row r="60" spans="3:141" s="1" customFormat="1" ht="15" customHeight="1" x14ac:dyDescent="0.25">
      <c r="F60" s="9"/>
      <c r="G60" s="9"/>
      <c r="H60" s="9"/>
      <c r="K60" s="3"/>
      <c r="V60" s="45"/>
      <c r="W60" s="163"/>
      <c r="Y60" s="169" t="s">
        <v>170</v>
      </c>
      <c r="Z60" s="126">
        <v>1</v>
      </c>
      <c r="AQ60" s="11"/>
      <c r="AR60" s="11"/>
      <c r="AS60" s="11"/>
      <c r="AT60" s="11"/>
      <c r="AU60" s="11"/>
      <c r="AV60" s="11"/>
      <c r="AW60" s="11"/>
      <c r="AX60" s="11"/>
      <c r="AY60" s="11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</row>
    <row r="61" spans="3:141" s="1" customFormat="1" ht="15" customHeight="1" thickBot="1" x14ac:dyDescent="0.3">
      <c r="F61" s="9"/>
      <c r="G61" s="9"/>
      <c r="H61" s="9"/>
      <c r="K61" s="3"/>
      <c r="V61" s="45"/>
      <c r="W61" s="164"/>
      <c r="X61" s="78"/>
      <c r="Y61" s="170" t="s">
        <v>177</v>
      </c>
      <c r="Z61" s="131">
        <v>3</v>
      </c>
      <c r="AQ61" s="11"/>
      <c r="AR61" s="11"/>
      <c r="AS61" s="11"/>
      <c r="AT61" s="11"/>
      <c r="AU61" s="11"/>
      <c r="AV61" s="11"/>
      <c r="AW61" s="11"/>
      <c r="AX61" s="11"/>
      <c r="AY61" s="11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</row>
    <row r="62" spans="3:141" s="1" customFormat="1" ht="15" customHeight="1" thickBot="1" x14ac:dyDescent="0.3">
      <c r="F62" s="9"/>
      <c r="G62" s="9"/>
      <c r="H62" s="9"/>
      <c r="K62" s="3"/>
      <c r="V62" s="45"/>
      <c r="W62" s="47"/>
      <c r="X62" s="47"/>
      <c r="Y62" s="47"/>
      <c r="Z62" s="47"/>
      <c r="AB62" s="47"/>
      <c r="AC62" s="47"/>
      <c r="AD62" s="47"/>
      <c r="AQ62" s="11"/>
      <c r="AR62" s="11"/>
      <c r="AS62" s="11"/>
      <c r="AT62" s="11"/>
      <c r="AU62" s="11"/>
      <c r="AV62" s="11"/>
      <c r="AW62" s="11"/>
      <c r="AX62" s="11"/>
      <c r="AY62" s="11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</row>
    <row r="63" spans="3:141" s="1" customFormat="1" ht="15" customHeight="1" thickBot="1" x14ac:dyDescent="0.3">
      <c r="F63" s="9"/>
      <c r="G63" s="9"/>
      <c r="H63" s="9"/>
      <c r="V63" s="45"/>
      <c r="W63" s="61" t="s">
        <v>182</v>
      </c>
      <c r="X63" s="55"/>
      <c r="Y63" s="115" t="s">
        <v>165</v>
      </c>
      <c r="Z63" s="116" t="s">
        <v>166</v>
      </c>
      <c r="AA63" s="45"/>
      <c r="AB63" s="61" t="s">
        <v>189</v>
      </c>
      <c r="AC63" s="55"/>
      <c r="AD63" s="148"/>
      <c r="AE63" s="46"/>
      <c r="AQ63" s="11"/>
      <c r="AR63" s="11"/>
      <c r="AS63" s="11"/>
      <c r="AT63" s="11"/>
      <c r="AU63" s="11"/>
      <c r="AV63" s="11"/>
      <c r="AW63" s="11"/>
      <c r="AX63" s="11"/>
      <c r="AY63" s="11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</row>
    <row r="64" spans="3:141" s="1" customFormat="1" ht="15" customHeight="1" x14ac:dyDescent="0.25">
      <c r="F64" s="9"/>
      <c r="G64" s="9"/>
      <c r="H64" s="9"/>
      <c r="V64" s="45"/>
      <c r="W64" s="167"/>
      <c r="X64" s="147" t="s">
        <v>184</v>
      </c>
      <c r="Y64" s="172">
        <v>1</v>
      </c>
      <c r="Z64" s="121">
        <v>1</v>
      </c>
      <c r="AA64" s="45"/>
      <c r="AB64" s="188"/>
      <c r="AC64" s="189" t="s">
        <v>106</v>
      </c>
      <c r="AD64" s="190">
        <v>1</v>
      </c>
      <c r="AE64" s="46"/>
      <c r="AQ64" s="11"/>
      <c r="AR64" s="11"/>
      <c r="AS64" s="11"/>
      <c r="AT64" s="11"/>
      <c r="AU64" s="11"/>
      <c r="AV64" s="11"/>
      <c r="AW64" s="11"/>
      <c r="AX64" s="11"/>
      <c r="AY64" s="11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</row>
    <row r="65" spans="1:141" ht="15" customHeight="1" x14ac:dyDescent="0.25">
      <c r="V65" s="45"/>
      <c r="W65" s="163"/>
      <c r="X65" s="146" t="s">
        <v>185</v>
      </c>
      <c r="Y65" s="173">
        <v>25</v>
      </c>
      <c r="Z65" s="126">
        <v>2</v>
      </c>
      <c r="AA65" s="45"/>
      <c r="AB65" s="163"/>
      <c r="AC65" s="161" t="s">
        <v>104</v>
      </c>
      <c r="AD65" s="191">
        <v>2</v>
      </c>
      <c r="AE65" s="46"/>
    </row>
    <row r="66" spans="1:141" s="1" customFormat="1" ht="15" customHeight="1" thickBot="1" x14ac:dyDescent="0.3">
      <c r="F66" s="9"/>
      <c r="G66" s="9"/>
      <c r="H66" s="9"/>
      <c r="V66" s="45"/>
      <c r="W66" s="163"/>
      <c r="X66" s="146" t="s">
        <v>186</v>
      </c>
      <c r="Y66" s="173">
        <v>50</v>
      </c>
      <c r="Z66" s="126">
        <v>3</v>
      </c>
      <c r="AA66" s="45"/>
      <c r="AB66" s="164"/>
      <c r="AC66" s="166" t="s">
        <v>123</v>
      </c>
      <c r="AD66" s="192">
        <v>3</v>
      </c>
      <c r="AE66" s="46"/>
      <c r="AQ66" s="11"/>
      <c r="AR66" s="11"/>
      <c r="AS66" s="11"/>
      <c r="AT66" s="11"/>
      <c r="AU66" s="11"/>
      <c r="AV66" s="11"/>
      <c r="AW66" s="11"/>
      <c r="AX66" s="11"/>
      <c r="AY66" s="11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</row>
    <row r="67" spans="1:141" s="1" customFormat="1" ht="15" customHeight="1" x14ac:dyDescent="0.25">
      <c r="F67" s="9"/>
      <c r="G67" s="9"/>
      <c r="H67" s="9"/>
      <c r="V67" s="45"/>
      <c r="W67" s="163"/>
      <c r="X67" s="146" t="s">
        <v>187</v>
      </c>
      <c r="Y67" s="173">
        <v>70</v>
      </c>
      <c r="Z67" s="126">
        <v>4</v>
      </c>
      <c r="AB67" s="52"/>
      <c r="AC67" s="52"/>
      <c r="AD67" s="52"/>
      <c r="AQ67" s="11"/>
      <c r="AR67" s="11"/>
      <c r="AS67" s="11"/>
      <c r="AT67" s="11"/>
      <c r="AU67" s="11"/>
      <c r="AV67" s="11"/>
      <c r="AW67" s="11"/>
      <c r="AX67" s="11"/>
      <c r="AY67" s="11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</row>
    <row r="68" spans="1:141" s="1" customFormat="1" ht="15" customHeight="1" thickBot="1" x14ac:dyDescent="0.3">
      <c r="F68" s="9"/>
      <c r="G68" s="9"/>
      <c r="H68" s="9"/>
      <c r="V68" s="45"/>
      <c r="W68" s="164"/>
      <c r="X68" s="171" t="s">
        <v>188</v>
      </c>
      <c r="Y68" s="174">
        <v>90</v>
      </c>
      <c r="Z68" s="131">
        <v>5</v>
      </c>
      <c r="AE68" s="47"/>
      <c r="AF68" s="47"/>
      <c r="AQ68" s="11"/>
      <c r="AR68" s="11"/>
      <c r="AS68" s="11"/>
      <c r="AT68" s="11"/>
      <c r="AU68" s="11"/>
      <c r="AV68" s="11"/>
      <c r="AW68" s="11"/>
      <c r="AX68" s="11"/>
      <c r="AY68" s="11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</row>
    <row r="69" spans="1:141" s="1" customFormat="1" ht="15" customHeight="1" thickBot="1" x14ac:dyDescent="0.3">
      <c r="F69" s="9"/>
      <c r="G69" s="9"/>
      <c r="H69" s="9"/>
      <c r="W69" s="52"/>
      <c r="X69" s="52"/>
      <c r="Y69" s="52"/>
      <c r="Z69" s="162"/>
      <c r="AB69" s="47"/>
      <c r="AC69" s="47"/>
      <c r="AD69" s="47"/>
      <c r="AQ69" s="11"/>
      <c r="AR69" s="11"/>
      <c r="AS69" s="11"/>
      <c r="AT69" s="11"/>
      <c r="AU69" s="11"/>
      <c r="AV69" s="11"/>
      <c r="AW69" s="11"/>
      <c r="AX69" s="11"/>
      <c r="AY69" s="11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</row>
    <row r="70" spans="1:141" ht="15" customHeight="1" thickBot="1" x14ac:dyDescent="0.3">
      <c r="V70" s="45"/>
      <c r="W70" s="61" t="s">
        <v>194</v>
      </c>
      <c r="X70" s="54"/>
      <c r="Y70" s="115" t="s">
        <v>165</v>
      </c>
      <c r="Z70" s="116" t="s">
        <v>166</v>
      </c>
      <c r="AA70" s="45"/>
      <c r="AB70" s="205" t="s">
        <v>199</v>
      </c>
      <c r="AC70" s="213"/>
      <c r="AD70" s="214"/>
      <c r="AE70" s="46"/>
      <c r="AF70" s="45"/>
      <c r="AJ70" s="46"/>
    </row>
    <row r="71" spans="1:141" s="1" customFormat="1" ht="15" customHeight="1" x14ac:dyDescent="0.25">
      <c r="F71" s="9"/>
      <c r="G71" s="9"/>
      <c r="H71" s="9"/>
      <c r="V71" s="45"/>
      <c r="W71" s="188"/>
      <c r="X71" s="199" t="s">
        <v>190</v>
      </c>
      <c r="Y71" s="200">
        <v>0</v>
      </c>
      <c r="Z71" s="140">
        <v>4</v>
      </c>
      <c r="AA71" s="45"/>
      <c r="AB71" s="188"/>
      <c r="AC71" s="220" t="s">
        <v>202</v>
      </c>
      <c r="AD71" s="223">
        <v>4</v>
      </c>
      <c r="AE71" s="46"/>
      <c r="AF71" s="45"/>
      <c r="AJ71" s="46"/>
      <c r="AQ71" s="11"/>
      <c r="AR71" s="11"/>
      <c r="AS71" s="11"/>
      <c r="AT71" s="11"/>
      <c r="AU71" s="11"/>
      <c r="AV71" s="11"/>
      <c r="AW71" s="11"/>
      <c r="AX71" s="11"/>
      <c r="AY71" s="11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</row>
    <row r="72" spans="1:141" s="1" customFormat="1" ht="15" customHeight="1" x14ac:dyDescent="0.25">
      <c r="F72" s="9"/>
      <c r="G72" s="9"/>
      <c r="H72" s="9"/>
      <c r="V72" s="45"/>
      <c r="W72" s="163"/>
      <c r="X72" s="197" t="s">
        <v>191</v>
      </c>
      <c r="Y72" s="201">
        <v>0.1</v>
      </c>
      <c r="Z72" s="126">
        <v>3</v>
      </c>
      <c r="AA72" s="45"/>
      <c r="AB72" s="163"/>
      <c r="AC72" s="219" t="s">
        <v>203</v>
      </c>
      <c r="AD72" s="217">
        <v>4</v>
      </c>
      <c r="AE72" s="46"/>
      <c r="AF72" s="45"/>
      <c r="AJ72" s="46"/>
      <c r="AQ72" s="11"/>
      <c r="AR72" s="11"/>
      <c r="AS72" s="11"/>
      <c r="AT72" s="11"/>
      <c r="AU72" s="11"/>
      <c r="AV72" s="11"/>
      <c r="AW72" s="11"/>
      <c r="AX72" s="11"/>
      <c r="AY72" s="11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</row>
    <row r="73" spans="1:141" s="1" customFormat="1" ht="15" customHeight="1" x14ac:dyDescent="0.25">
      <c r="F73" s="9"/>
      <c r="G73" s="9"/>
      <c r="H73" s="9"/>
      <c r="V73" s="45"/>
      <c r="W73" s="163"/>
      <c r="X73" s="197" t="s">
        <v>192</v>
      </c>
      <c r="Y73" s="201">
        <v>0.15</v>
      </c>
      <c r="Z73" s="126">
        <v>2</v>
      </c>
      <c r="AA73" s="45"/>
      <c r="AB73" s="163"/>
      <c r="AC73" s="219" t="s">
        <v>204</v>
      </c>
      <c r="AD73" s="217">
        <v>4</v>
      </c>
      <c r="AE73" s="46"/>
      <c r="AF73" s="45"/>
      <c r="AJ73" s="46"/>
      <c r="AQ73" s="11"/>
      <c r="AR73" s="11"/>
      <c r="AS73" s="11"/>
      <c r="AT73" s="11"/>
      <c r="AU73" s="11"/>
      <c r="AV73" s="11"/>
      <c r="AW73" s="11"/>
      <c r="AX73" s="11"/>
      <c r="AY73" s="11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</row>
    <row r="74" spans="1:141" s="1" customFormat="1" ht="15" customHeight="1" thickBot="1" x14ac:dyDescent="0.3">
      <c r="F74" s="9"/>
      <c r="G74" s="9"/>
      <c r="H74" s="9"/>
      <c r="V74" s="45"/>
      <c r="W74" s="164"/>
      <c r="X74" s="198" t="s">
        <v>193</v>
      </c>
      <c r="Y74" s="202">
        <v>0.2</v>
      </c>
      <c r="Z74" s="131">
        <v>1</v>
      </c>
      <c r="AA74" s="45"/>
      <c r="AB74" s="163"/>
      <c r="AC74" s="219" t="s">
        <v>205</v>
      </c>
      <c r="AD74" s="217">
        <v>4</v>
      </c>
      <c r="AE74" s="46"/>
      <c r="AF74" s="45"/>
      <c r="AJ74" s="46"/>
      <c r="AQ74" s="11"/>
      <c r="AR74" s="11"/>
      <c r="AS74" s="11"/>
      <c r="AT74" s="11"/>
      <c r="AU74" s="11"/>
      <c r="AV74" s="11"/>
      <c r="AW74" s="11"/>
      <c r="AX74" s="11"/>
      <c r="AY74" s="11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</row>
    <row r="75" spans="1:141" s="9" customFormat="1" ht="15" customHeight="1" thickBot="1" x14ac:dyDescent="0.3">
      <c r="A75" s="1"/>
      <c r="E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52"/>
      <c r="X75" s="147"/>
      <c r="Y75" s="52"/>
      <c r="Z75" s="162"/>
      <c r="AA75" s="45"/>
      <c r="AB75" s="163"/>
      <c r="AC75" s="219" t="s">
        <v>206</v>
      </c>
      <c r="AD75" s="217">
        <v>4</v>
      </c>
      <c r="AE75" s="203"/>
      <c r="AF75" s="222"/>
      <c r="AG75" s="1"/>
      <c r="AH75" s="1"/>
      <c r="AI75" s="1"/>
      <c r="AJ75" s="46"/>
      <c r="AK75" s="1"/>
      <c r="AL75" s="1"/>
      <c r="AM75" s="1"/>
      <c r="AN75" s="1"/>
      <c r="AO75" s="1"/>
      <c r="AP75" s="1"/>
      <c r="AQ75" s="11"/>
      <c r="AR75" s="11"/>
      <c r="AS75" s="11"/>
      <c r="AT75" s="11"/>
      <c r="AU75" s="11"/>
      <c r="AV75" s="11"/>
      <c r="AW75" s="11"/>
      <c r="AX75" s="11"/>
      <c r="AY75" s="1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</row>
    <row r="76" spans="1:141" s="9" customFormat="1" ht="15" customHeight="1" thickBot="1" x14ac:dyDescent="0.3">
      <c r="A76" s="1"/>
      <c r="E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45"/>
      <c r="W76" s="205" t="s">
        <v>198</v>
      </c>
      <c r="X76" s="206"/>
      <c r="Y76" s="207" t="s">
        <v>165</v>
      </c>
      <c r="Z76" s="208" t="s">
        <v>166</v>
      </c>
      <c r="AA76" s="45"/>
      <c r="AB76" s="224"/>
      <c r="AC76" s="219" t="s">
        <v>200</v>
      </c>
      <c r="AD76" s="215">
        <v>3</v>
      </c>
      <c r="AE76" s="203"/>
      <c r="AF76" s="222"/>
      <c r="AG76" s="1"/>
      <c r="AH76" s="1"/>
      <c r="AI76" s="1"/>
      <c r="AJ76" s="46"/>
      <c r="AK76" s="1"/>
      <c r="AL76" s="1"/>
      <c r="AM76" s="1"/>
      <c r="AN76" s="1"/>
      <c r="AO76" s="1"/>
      <c r="AP76" s="1"/>
      <c r="AQ76" s="11"/>
      <c r="AR76" s="11"/>
      <c r="AS76" s="11"/>
      <c r="AT76" s="11"/>
      <c r="AU76" s="11"/>
      <c r="AV76" s="11"/>
      <c r="AW76" s="11"/>
      <c r="AX76" s="11"/>
      <c r="AY76" s="1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</row>
    <row r="77" spans="1:141" s="9" customFormat="1" ht="15" customHeight="1" x14ac:dyDescent="0.25">
      <c r="A77" s="1"/>
      <c r="E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45"/>
      <c r="W77" s="188"/>
      <c r="X77" s="209" t="s">
        <v>107</v>
      </c>
      <c r="Y77" s="210">
        <v>0</v>
      </c>
      <c r="Z77" s="140">
        <v>5</v>
      </c>
      <c r="AA77" s="218"/>
      <c r="AB77" s="224"/>
      <c r="AC77" s="219" t="s">
        <v>201</v>
      </c>
      <c r="AD77" s="215">
        <v>3</v>
      </c>
      <c r="AE77" s="203"/>
      <c r="AF77" s="222"/>
      <c r="AG77" s="1"/>
      <c r="AH77" s="1"/>
      <c r="AI77" s="1"/>
      <c r="AJ77" s="46"/>
      <c r="AK77" s="1"/>
      <c r="AL77" s="1"/>
      <c r="AM77" s="1"/>
      <c r="AN77" s="1"/>
      <c r="AO77" s="1"/>
      <c r="AP77" s="1"/>
      <c r="AQ77" s="11"/>
      <c r="AR77" s="11"/>
      <c r="AS77" s="11"/>
      <c r="AT77" s="11"/>
      <c r="AU77" s="11"/>
      <c r="AV77" s="11"/>
      <c r="AW77" s="11"/>
      <c r="AX77" s="11"/>
      <c r="AY77" s="1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</row>
    <row r="78" spans="1:141" s="9" customFormat="1" ht="15" customHeight="1" thickBot="1" x14ac:dyDescent="0.3">
      <c r="A78" s="1"/>
      <c r="E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45"/>
      <c r="W78" s="163"/>
      <c r="X78" s="146" t="s">
        <v>197</v>
      </c>
      <c r="Y78" s="211">
        <v>100</v>
      </c>
      <c r="Z78" s="126">
        <v>4</v>
      </c>
      <c r="AA78" s="218"/>
      <c r="AB78" s="225"/>
      <c r="AC78" s="221" t="s">
        <v>105</v>
      </c>
      <c r="AD78" s="226">
        <v>2</v>
      </c>
      <c r="AE78" s="203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1"/>
      <c r="AR78" s="11"/>
      <c r="AS78" s="11"/>
      <c r="AT78" s="11"/>
      <c r="AU78" s="11"/>
      <c r="AV78" s="11"/>
      <c r="AW78" s="11"/>
      <c r="AX78" s="11"/>
      <c r="AY78" s="1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</row>
    <row r="79" spans="1:141" s="9" customFormat="1" ht="15" customHeight="1" x14ac:dyDescent="0.25">
      <c r="A79" s="1"/>
      <c r="E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45"/>
      <c r="W79" s="163"/>
      <c r="X79" s="146" t="s">
        <v>196</v>
      </c>
      <c r="Y79" s="211">
        <v>130</v>
      </c>
      <c r="Z79" s="126">
        <v>3</v>
      </c>
      <c r="AA79" s="218"/>
      <c r="AB79" s="1"/>
      <c r="AC79" s="1"/>
      <c r="AD79" s="1"/>
      <c r="AE79" s="216"/>
      <c r="AF79" s="52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1"/>
      <c r="AR79" s="11"/>
      <c r="AS79" s="11"/>
      <c r="AT79" s="11"/>
      <c r="AU79" s="11"/>
      <c r="AV79" s="11"/>
      <c r="AW79" s="11"/>
      <c r="AX79" s="11"/>
      <c r="AY79" s="1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</row>
    <row r="80" spans="1:141" s="9" customFormat="1" ht="15" customHeight="1" x14ac:dyDescent="0.25">
      <c r="A80" s="1"/>
      <c r="B80" s="1"/>
      <c r="C80" s="41"/>
      <c r="E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45"/>
      <c r="W80" s="163"/>
      <c r="X80" s="146" t="s">
        <v>195</v>
      </c>
      <c r="Y80" s="211">
        <v>150</v>
      </c>
      <c r="Z80" s="126">
        <v>2</v>
      </c>
      <c r="AA80" s="46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1"/>
      <c r="AR80" s="11"/>
      <c r="AS80" s="11"/>
      <c r="AT80" s="11"/>
      <c r="AU80" s="11"/>
      <c r="AV80" s="11"/>
      <c r="AW80" s="11"/>
      <c r="AX80" s="11"/>
      <c r="AY80" s="1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</row>
    <row r="81" spans="1:141" s="9" customFormat="1" ht="15" customHeight="1" thickBot="1" x14ac:dyDescent="0.3">
      <c r="A81" s="1"/>
      <c r="J81" s="1"/>
      <c r="K81" s="1"/>
      <c r="L81" s="1"/>
      <c r="M81" s="1"/>
      <c r="N81" s="1"/>
      <c r="O81" s="1"/>
      <c r="Q81" s="1"/>
      <c r="R81" s="1"/>
      <c r="S81" s="1"/>
      <c r="T81" s="1"/>
      <c r="U81" s="1"/>
      <c r="V81" s="45"/>
      <c r="W81" s="164"/>
      <c r="X81" s="171" t="s">
        <v>106</v>
      </c>
      <c r="Y81" s="212"/>
      <c r="Z81" s="131">
        <v>1</v>
      </c>
      <c r="AA81" s="203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1"/>
      <c r="AR81" s="11"/>
      <c r="AS81" s="11"/>
      <c r="AT81" s="11"/>
      <c r="AU81" s="11"/>
      <c r="AV81" s="11"/>
      <c r="AW81" s="11"/>
      <c r="AX81" s="11"/>
      <c r="AY81" s="1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</row>
    <row r="82" spans="1:141" s="9" customFormat="1" ht="15" customHeight="1" thickBot="1" x14ac:dyDescent="0.3">
      <c r="A82" s="1"/>
      <c r="J82" s="1"/>
      <c r="K82" s="1"/>
      <c r="L82" s="1"/>
      <c r="M82" s="1"/>
      <c r="N82" s="1"/>
      <c r="O82" s="1"/>
      <c r="Q82" s="1"/>
      <c r="R82" s="1"/>
      <c r="S82" s="1"/>
      <c r="T82" s="1"/>
      <c r="U82" s="1"/>
      <c r="V82" s="1"/>
      <c r="W82" s="227"/>
      <c r="X82" s="227"/>
      <c r="Y82" s="227"/>
      <c r="Z82" s="228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1"/>
      <c r="AR82" s="11"/>
      <c r="AS82" s="11"/>
      <c r="AT82" s="11"/>
      <c r="AU82" s="11"/>
      <c r="AV82" s="11"/>
      <c r="AW82" s="11"/>
      <c r="AX82" s="11"/>
      <c r="AY82" s="1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</row>
    <row r="83" spans="1:141" s="9" customFormat="1" ht="15" customHeight="1" thickBot="1" x14ac:dyDescent="0.3">
      <c r="A83" s="1"/>
      <c r="J83" s="1"/>
      <c r="K83" s="1"/>
      <c r="L83" s="1"/>
      <c r="M83" s="1"/>
      <c r="N83" s="1"/>
      <c r="O83" s="1"/>
      <c r="Q83" s="1"/>
      <c r="R83" s="1"/>
      <c r="S83" s="1"/>
      <c r="T83" s="1"/>
      <c r="U83" s="1"/>
      <c r="V83" s="45"/>
      <c r="W83" s="205" t="s">
        <v>210</v>
      </c>
      <c r="X83" s="213"/>
      <c r="Y83" s="207" t="s">
        <v>165</v>
      </c>
      <c r="Z83" s="208" t="s">
        <v>166</v>
      </c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1"/>
      <c r="AR83" s="11"/>
      <c r="AS83" s="11"/>
      <c r="AT83" s="11"/>
      <c r="AU83" s="11"/>
      <c r="AV83" s="11"/>
      <c r="AW83" s="11"/>
      <c r="AX83" s="11"/>
      <c r="AY83" s="1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</row>
    <row r="84" spans="1:141" s="9" customFormat="1" ht="15" customHeight="1" x14ac:dyDescent="0.25">
      <c r="A84" s="1"/>
      <c r="J84" s="1"/>
      <c r="K84" s="1"/>
      <c r="L84" s="1"/>
      <c r="M84" s="1"/>
      <c r="N84" s="1"/>
      <c r="O84" s="1"/>
      <c r="Q84" s="1"/>
      <c r="R84" s="1"/>
      <c r="S84" s="1"/>
      <c r="T84" s="1"/>
      <c r="U84" s="1"/>
      <c r="V84" s="45"/>
      <c r="W84" s="188"/>
      <c r="X84" s="209" t="s">
        <v>109</v>
      </c>
      <c r="Y84" s="210">
        <v>0</v>
      </c>
      <c r="Z84" s="140">
        <v>1</v>
      </c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1"/>
      <c r="AR84" s="11"/>
      <c r="AS84" s="11"/>
      <c r="AT84" s="11"/>
      <c r="AU84" s="11"/>
      <c r="AV84" s="11"/>
      <c r="AW84" s="11"/>
      <c r="AX84" s="11"/>
      <c r="AY84" s="1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</row>
    <row r="85" spans="1:141" s="9" customFormat="1" ht="15" customHeight="1" x14ac:dyDescent="0.25">
      <c r="A85" s="1"/>
      <c r="J85" s="1"/>
      <c r="K85" s="1"/>
      <c r="L85" s="1"/>
      <c r="M85" s="1"/>
      <c r="N85" s="1"/>
      <c r="O85" s="1"/>
      <c r="Q85" s="1"/>
      <c r="R85" s="1"/>
      <c r="S85" s="1"/>
      <c r="T85" s="1"/>
      <c r="U85" s="1"/>
      <c r="V85" s="45"/>
      <c r="W85" s="163"/>
      <c r="X85" s="146" t="s">
        <v>124</v>
      </c>
      <c r="Y85" s="211">
        <v>1900</v>
      </c>
      <c r="Z85" s="126">
        <v>2</v>
      </c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1"/>
      <c r="AR85" s="11"/>
      <c r="AS85" s="11"/>
      <c r="AT85" s="11"/>
      <c r="AU85" s="11"/>
      <c r="AV85" s="11"/>
      <c r="AW85" s="11"/>
      <c r="AX85" s="11"/>
      <c r="AY85" s="1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</row>
    <row r="86" spans="1:141" ht="15" customHeight="1" x14ac:dyDescent="0.25">
      <c r="B86" s="9"/>
      <c r="E86" s="9"/>
      <c r="V86" s="45"/>
      <c r="W86" s="163"/>
      <c r="X86" s="146" t="s">
        <v>125</v>
      </c>
      <c r="Y86" s="211">
        <v>1980</v>
      </c>
      <c r="Z86" s="126">
        <v>3</v>
      </c>
    </row>
    <row r="87" spans="1:141" s="9" customFormat="1" ht="15" customHeight="1" thickBot="1" x14ac:dyDescent="0.3">
      <c r="A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45"/>
      <c r="W87" s="164"/>
      <c r="X87" s="171" t="s">
        <v>110</v>
      </c>
      <c r="Y87" s="212">
        <v>1990</v>
      </c>
      <c r="Z87" s="131">
        <v>4</v>
      </c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1"/>
      <c r="AR87" s="11"/>
      <c r="AS87" s="11"/>
      <c r="AT87" s="11"/>
      <c r="AU87" s="11"/>
      <c r="AV87" s="11"/>
      <c r="AW87" s="11"/>
      <c r="AX87" s="11"/>
      <c r="AY87" s="1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</row>
    <row r="88" spans="1:141" s="9" customFormat="1" ht="15" customHeight="1" thickBot="1" x14ac:dyDescent="0.3">
      <c r="A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227"/>
      <c r="X88" s="227"/>
      <c r="Y88" s="227"/>
      <c r="Z88" s="228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1"/>
      <c r="AR88" s="11"/>
      <c r="AS88" s="11"/>
      <c r="AT88" s="11"/>
      <c r="AU88" s="11"/>
      <c r="AV88" s="11"/>
      <c r="AW88" s="11"/>
      <c r="AX88" s="11"/>
      <c r="AY88" s="1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</row>
    <row r="89" spans="1:141" s="9" customFormat="1" ht="15" customHeight="1" thickBot="1" x14ac:dyDescent="0.3">
      <c r="A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45"/>
      <c r="W89" s="61" t="s">
        <v>220</v>
      </c>
      <c r="X89" s="55"/>
      <c r="Y89" s="115" t="s">
        <v>165</v>
      </c>
      <c r="Z89" s="116" t="s">
        <v>166</v>
      </c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1"/>
      <c r="AR89" s="11"/>
      <c r="AS89" s="11"/>
      <c r="AT89" s="11"/>
      <c r="AU89" s="11"/>
      <c r="AV89" s="11"/>
      <c r="AW89" s="11"/>
      <c r="AX89" s="11"/>
      <c r="AY89" s="1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</row>
    <row r="90" spans="1:141" s="9" customFormat="1" ht="15" customHeight="1" x14ac:dyDescent="0.25">
      <c r="A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45"/>
      <c r="W90" s="188"/>
      <c r="X90" s="209" t="s">
        <v>218</v>
      </c>
      <c r="Y90" s="210">
        <v>0</v>
      </c>
      <c r="Z90" s="140">
        <v>3</v>
      </c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1"/>
      <c r="AR90" s="11"/>
      <c r="AS90" s="11"/>
      <c r="AT90" s="11"/>
      <c r="AU90" s="11"/>
      <c r="AV90" s="11"/>
      <c r="AW90" s="11"/>
      <c r="AX90" s="11"/>
      <c r="AY90" s="1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</row>
    <row r="91" spans="1:141" s="9" customFormat="1" ht="15" customHeight="1" thickBot="1" x14ac:dyDescent="0.3">
      <c r="A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45"/>
      <c r="W91" s="164"/>
      <c r="X91" s="171" t="s">
        <v>219</v>
      </c>
      <c r="Y91" s="212">
        <v>15</v>
      </c>
      <c r="Z91" s="131">
        <v>4</v>
      </c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1"/>
      <c r="AR91" s="11"/>
      <c r="AS91" s="11"/>
      <c r="AT91" s="11"/>
      <c r="AU91" s="11"/>
      <c r="AV91" s="11"/>
      <c r="AW91" s="11"/>
      <c r="AX91" s="11"/>
      <c r="AY91" s="1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</row>
    <row r="92" spans="1:141" s="9" customFormat="1" ht="15" customHeight="1" thickBot="1" x14ac:dyDescent="0.3">
      <c r="A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47"/>
      <c r="X92" s="47"/>
      <c r="Y92" s="47"/>
      <c r="Z92" s="204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1"/>
      <c r="AR92" s="11"/>
      <c r="AS92" s="11"/>
      <c r="AT92" s="11"/>
      <c r="AU92" s="11"/>
      <c r="AV92" s="11"/>
      <c r="AW92" s="11"/>
      <c r="AX92" s="11"/>
      <c r="AY92" s="1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</row>
    <row r="93" spans="1:141" s="9" customFormat="1" ht="15" customHeight="1" thickBot="1" x14ac:dyDescent="0.3">
      <c r="A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45"/>
      <c r="W93" s="61" t="s">
        <v>221</v>
      </c>
      <c r="X93" s="55"/>
      <c r="Y93" s="115" t="s">
        <v>165</v>
      </c>
      <c r="Z93" s="116" t="s">
        <v>166</v>
      </c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1"/>
      <c r="AR93" s="11"/>
      <c r="AS93" s="11"/>
      <c r="AT93" s="11"/>
      <c r="AU93" s="11"/>
      <c r="AV93" s="11"/>
      <c r="AW93" s="11"/>
      <c r="AX93" s="11"/>
      <c r="AY93" s="1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  <c r="DM93" s="6"/>
      <c r="DN93" s="6"/>
      <c r="DO93" s="6"/>
      <c r="DP93" s="6"/>
      <c r="DQ93" s="6"/>
      <c r="DR93" s="6"/>
      <c r="DS93" s="6"/>
      <c r="DT93" s="6"/>
      <c r="DU93" s="6"/>
      <c r="DV93" s="6"/>
      <c r="DW93" s="6"/>
      <c r="DX93" s="6"/>
      <c r="DY93" s="6"/>
      <c r="DZ93" s="6"/>
      <c r="EA93" s="6"/>
      <c r="EB93" s="6"/>
      <c r="EC93" s="6"/>
      <c r="ED93" s="6"/>
      <c r="EE93" s="6"/>
      <c r="EF93" s="6"/>
      <c r="EG93" s="6"/>
      <c r="EH93" s="6"/>
      <c r="EI93" s="6"/>
      <c r="EJ93" s="6"/>
      <c r="EK93" s="6"/>
    </row>
    <row r="94" spans="1:141" s="9" customFormat="1" ht="15" customHeight="1" x14ac:dyDescent="0.25">
      <c r="A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45"/>
      <c r="W94" s="188"/>
      <c r="X94" s="209" t="s">
        <v>147</v>
      </c>
      <c r="Y94" s="210" t="s">
        <v>127</v>
      </c>
      <c r="Z94" s="140">
        <v>2</v>
      </c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1"/>
      <c r="AR94" s="11"/>
      <c r="AS94" s="11"/>
      <c r="AT94" s="11"/>
      <c r="AU94" s="11"/>
      <c r="AV94" s="11"/>
      <c r="AW94" s="11"/>
      <c r="AX94" s="11"/>
      <c r="AY94" s="1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</row>
    <row r="95" spans="1:141" s="9" customFormat="1" ht="15" customHeight="1" thickBot="1" x14ac:dyDescent="0.3">
      <c r="A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45"/>
      <c r="W95" s="164"/>
      <c r="X95" s="171" t="s">
        <v>148</v>
      </c>
      <c r="Y95" s="212" t="s">
        <v>128</v>
      </c>
      <c r="Z95" s="131">
        <v>3</v>
      </c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1"/>
      <c r="AR95" s="11"/>
      <c r="AS95" s="11"/>
      <c r="AT95" s="11"/>
      <c r="AU95" s="11"/>
      <c r="AV95" s="11"/>
      <c r="AW95" s="11"/>
      <c r="AX95" s="11"/>
      <c r="AY95" s="1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</row>
    <row r="96" spans="1:141" ht="15" customHeight="1" x14ac:dyDescent="0.25">
      <c r="B96" s="9"/>
      <c r="E96" s="9"/>
      <c r="W96" s="52"/>
      <c r="X96" s="52"/>
      <c r="Y96" s="52"/>
      <c r="Z96" s="162"/>
    </row>
    <row r="97" spans="2:31" ht="15" customHeight="1" x14ac:dyDescent="0.25">
      <c r="B97" s="9"/>
      <c r="E97" s="9"/>
    </row>
    <row r="109" spans="2:31" ht="15" customHeight="1" x14ac:dyDescent="0.25">
      <c r="Q109" s="229" t="s">
        <v>211</v>
      </c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</row>
    <row r="110" spans="2:31" ht="15" customHeight="1" x14ac:dyDescent="0.25">
      <c r="Q110"/>
      <c r="R110" s="230" t="s">
        <v>212</v>
      </c>
      <c r="S110"/>
      <c r="T110"/>
      <c r="U110"/>
      <c r="V110"/>
      <c r="W110"/>
      <c r="X110"/>
      <c r="Y110"/>
      <c r="Z110"/>
      <c r="AA110"/>
      <c r="AB110"/>
      <c r="AC110"/>
      <c r="AD110"/>
      <c r="AE110"/>
    </row>
    <row r="111" spans="2:31" ht="15" customHeight="1" x14ac:dyDescent="0.25">
      <c r="Q111"/>
      <c r="R111" s="230" t="s">
        <v>213</v>
      </c>
      <c r="S111"/>
      <c r="T111"/>
      <c r="U111"/>
      <c r="V111"/>
      <c r="W111"/>
      <c r="X111"/>
      <c r="Y111"/>
      <c r="Z111"/>
      <c r="AA111"/>
      <c r="AB111"/>
      <c r="AC111"/>
      <c r="AD111"/>
      <c r="AE111"/>
    </row>
    <row r="112" spans="2:31" ht="15" customHeight="1" x14ac:dyDescent="0.25">
      <c r="Q112"/>
      <c r="R112" s="230" t="s">
        <v>214</v>
      </c>
      <c r="S112"/>
      <c r="T112"/>
      <c r="U112"/>
      <c r="V112"/>
      <c r="W112"/>
      <c r="X112"/>
      <c r="Y112"/>
      <c r="Z112"/>
      <c r="AA112"/>
      <c r="AB112"/>
      <c r="AC112"/>
      <c r="AD112"/>
      <c r="AE112"/>
    </row>
    <row r="113" spans="17:34" ht="15" customHeight="1" x14ac:dyDescent="0.25">
      <c r="Q113"/>
      <c r="R113" s="230" t="s">
        <v>215</v>
      </c>
      <c r="S113"/>
      <c r="T113"/>
      <c r="U113"/>
      <c r="V113"/>
      <c r="W113"/>
      <c r="X113"/>
      <c r="Y113"/>
      <c r="Z113"/>
      <c r="AA113"/>
      <c r="AB113"/>
      <c r="AC113"/>
      <c r="AD113"/>
      <c r="AE113"/>
    </row>
    <row r="114" spans="17:34" ht="15" customHeight="1" x14ac:dyDescent="0.25"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</row>
    <row r="115" spans="17:34" ht="15" customHeight="1" x14ac:dyDescent="0.25">
      <c r="Q115" s="229" t="s">
        <v>216</v>
      </c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</row>
    <row r="116" spans="17:34" ht="15" customHeight="1" x14ac:dyDescent="0.25">
      <c r="Q116" s="231" t="s">
        <v>217</v>
      </c>
    </row>
    <row r="120" spans="17:34" ht="15" customHeight="1" x14ac:dyDescent="0.25">
      <c r="AF120" s="233" t="s">
        <v>222</v>
      </c>
      <c r="AG120" s="234"/>
      <c r="AH120" s="235"/>
    </row>
    <row r="121" spans="17:34" ht="15" customHeight="1" x14ac:dyDescent="0.25">
      <c r="AF121" s="73" t="s">
        <v>223</v>
      </c>
      <c r="AG121" s="232" t="s">
        <v>224</v>
      </c>
      <c r="AH121" s="232" t="s">
        <v>225</v>
      </c>
    </row>
    <row r="122" spans="17:34" ht="15" customHeight="1" x14ac:dyDescent="0.25">
      <c r="AF122" s="331">
        <v>5</v>
      </c>
      <c r="AG122" s="327" t="s">
        <v>226</v>
      </c>
      <c r="AH122" s="236" t="s">
        <v>227</v>
      </c>
    </row>
    <row r="123" spans="17:34" ht="15" customHeight="1" x14ac:dyDescent="0.25">
      <c r="AF123" s="333"/>
      <c r="AG123" s="328"/>
      <c r="AH123" s="237" t="s">
        <v>228</v>
      </c>
    </row>
    <row r="124" spans="17:34" ht="15" customHeight="1" x14ac:dyDescent="0.25">
      <c r="AF124" s="325">
        <v>4</v>
      </c>
      <c r="AG124" s="327" t="s">
        <v>229</v>
      </c>
      <c r="AH124" s="236" t="s">
        <v>230</v>
      </c>
    </row>
    <row r="125" spans="17:34" ht="15" customHeight="1" x14ac:dyDescent="0.25">
      <c r="AF125" s="326"/>
      <c r="AG125" s="328"/>
      <c r="AH125" s="237" t="s">
        <v>231</v>
      </c>
    </row>
    <row r="126" spans="17:34" ht="15" customHeight="1" x14ac:dyDescent="0.25">
      <c r="AF126" s="325">
        <v>3</v>
      </c>
      <c r="AG126" s="327" t="s">
        <v>232</v>
      </c>
      <c r="AH126" s="236" t="s">
        <v>233</v>
      </c>
    </row>
    <row r="127" spans="17:34" ht="15" customHeight="1" x14ac:dyDescent="0.25">
      <c r="AF127" s="326"/>
      <c r="AG127" s="328"/>
      <c r="AH127" s="237" t="s">
        <v>234</v>
      </c>
    </row>
    <row r="128" spans="17:34" ht="15" customHeight="1" x14ac:dyDescent="0.25">
      <c r="AF128" s="325">
        <v>2</v>
      </c>
      <c r="AG128" s="327" t="s">
        <v>235</v>
      </c>
      <c r="AH128" s="236" t="s">
        <v>236</v>
      </c>
    </row>
    <row r="129" spans="32:34" ht="15" customHeight="1" x14ac:dyDescent="0.25">
      <c r="AF129" s="329"/>
      <c r="AG129" s="330"/>
      <c r="AH129" s="238" t="s">
        <v>237</v>
      </c>
    </row>
    <row r="130" spans="32:34" ht="15" customHeight="1" x14ac:dyDescent="0.25">
      <c r="AF130" s="329"/>
      <c r="AG130" s="330"/>
      <c r="AH130" s="238" t="s">
        <v>238</v>
      </c>
    </row>
    <row r="131" spans="32:34" ht="15" customHeight="1" x14ac:dyDescent="0.25">
      <c r="AF131" s="329"/>
      <c r="AG131" s="330"/>
      <c r="AH131" s="239" t="s">
        <v>239</v>
      </c>
    </row>
    <row r="132" spans="32:34" ht="15" customHeight="1" x14ac:dyDescent="0.25">
      <c r="AF132" s="329"/>
      <c r="AG132" s="330"/>
      <c r="AH132" s="239" t="s">
        <v>240</v>
      </c>
    </row>
    <row r="133" spans="32:34" ht="15" customHeight="1" x14ac:dyDescent="0.25">
      <c r="AF133" s="326"/>
      <c r="AG133" s="328"/>
      <c r="AH133" s="240" t="s">
        <v>241</v>
      </c>
    </row>
    <row r="134" spans="32:34" ht="30" customHeight="1" x14ac:dyDescent="0.25">
      <c r="AF134" s="241">
        <v>1</v>
      </c>
      <c r="AG134" s="242" t="s">
        <v>242</v>
      </c>
      <c r="AH134" s="243" t="s">
        <v>243</v>
      </c>
    </row>
    <row r="135" spans="32:34" ht="15" customHeight="1" x14ac:dyDescent="0.25">
      <c r="AF135" s="244"/>
      <c r="AG135" s="244"/>
      <c r="AH135" s="244"/>
    </row>
    <row r="136" spans="32:34" ht="15" customHeight="1" x14ac:dyDescent="0.25">
      <c r="AF136" s="244"/>
      <c r="AG136" s="244"/>
      <c r="AH136" s="244"/>
    </row>
    <row r="137" spans="32:34" ht="15" customHeight="1" x14ac:dyDescent="0.25">
      <c r="AF137" s="233" t="s">
        <v>244</v>
      </c>
      <c r="AG137" s="234"/>
      <c r="AH137" s="235"/>
    </row>
    <row r="138" spans="32:34" ht="15" customHeight="1" x14ac:dyDescent="0.25">
      <c r="AF138" s="73" t="s">
        <v>223</v>
      </c>
      <c r="AG138" s="232" t="s">
        <v>224</v>
      </c>
      <c r="AH138" s="232" t="s">
        <v>225</v>
      </c>
    </row>
    <row r="139" spans="32:34" ht="15" customHeight="1" x14ac:dyDescent="0.25">
      <c r="AF139" s="331">
        <v>5</v>
      </c>
      <c r="AG139" s="327" t="s">
        <v>245</v>
      </c>
      <c r="AH139" s="245" t="s">
        <v>246</v>
      </c>
    </row>
    <row r="140" spans="32:34" ht="15" customHeight="1" x14ac:dyDescent="0.25">
      <c r="AF140" s="332"/>
      <c r="AG140" s="330"/>
      <c r="AH140" s="246" t="s">
        <v>247</v>
      </c>
    </row>
    <row r="141" spans="32:34" ht="15" customHeight="1" x14ac:dyDescent="0.25">
      <c r="AF141" s="332"/>
      <c r="AG141" s="330"/>
      <c r="AH141" s="246" t="s">
        <v>248</v>
      </c>
    </row>
    <row r="142" spans="32:34" ht="15" customHeight="1" x14ac:dyDescent="0.25">
      <c r="AF142" s="333"/>
      <c r="AG142" s="328"/>
      <c r="AH142" s="247" t="s">
        <v>249</v>
      </c>
    </row>
    <row r="143" spans="32:34" ht="15" customHeight="1" x14ac:dyDescent="0.25">
      <c r="AF143" s="325">
        <v>4</v>
      </c>
      <c r="AG143" s="327" t="s">
        <v>250</v>
      </c>
      <c r="AH143" s="245" t="s">
        <v>251</v>
      </c>
    </row>
    <row r="144" spans="32:34" ht="15" customHeight="1" x14ac:dyDescent="0.25">
      <c r="AF144" s="326"/>
      <c r="AG144" s="328"/>
      <c r="AH144" s="247" t="s">
        <v>249</v>
      </c>
    </row>
    <row r="145" spans="32:34" ht="15" customHeight="1" x14ac:dyDescent="0.25">
      <c r="AF145" s="325">
        <v>3</v>
      </c>
      <c r="AG145" s="327" t="s">
        <v>252</v>
      </c>
      <c r="AH145" s="245" t="s">
        <v>253</v>
      </c>
    </row>
    <row r="146" spans="32:34" ht="15" customHeight="1" x14ac:dyDescent="0.25">
      <c r="AF146" s="326"/>
      <c r="AG146" s="328"/>
      <c r="AH146" s="248" t="s">
        <v>254</v>
      </c>
    </row>
    <row r="147" spans="32:34" ht="15" customHeight="1" x14ac:dyDescent="0.25">
      <c r="AF147" s="325">
        <v>2</v>
      </c>
      <c r="AG147" s="327" t="s">
        <v>255</v>
      </c>
      <c r="AH147" s="245" t="s">
        <v>256</v>
      </c>
    </row>
    <row r="148" spans="32:34" ht="15" customHeight="1" x14ac:dyDescent="0.25">
      <c r="AF148" s="326"/>
      <c r="AG148" s="328"/>
      <c r="AH148" s="247" t="s">
        <v>257</v>
      </c>
    </row>
    <row r="149" spans="32:34" ht="15" customHeight="1" x14ac:dyDescent="0.25">
      <c r="AF149" s="325">
        <v>1</v>
      </c>
      <c r="AG149" s="327" t="s">
        <v>258</v>
      </c>
      <c r="AH149" s="245" t="s">
        <v>259</v>
      </c>
    </row>
    <row r="150" spans="32:34" ht="15" customHeight="1" x14ac:dyDescent="0.25">
      <c r="AF150" s="329"/>
      <c r="AG150" s="330"/>
      <c r="AH150" s="246" t="s">
        <v>260</v>
      </c>
    </row>
    <row r="151" spans="32:34" ht="15" customHeight="1" x14ac:dyDescent="0.25">
      <c r="AF151" s="326"/>
      <c r="AG151" s="328"/>
      <c r="AH151" s="248" t="s">
        <v>261</v>
      </c>
    </row>
  </sheetData>
  <sortState xmlns:xlrd2="http://schemas.microsoft.com/office/spreadsheetml/2017/richdata2" ref="Y58:Z61">
    <sortCondition ref="Y58"/>
  </sortState>
  <dataConsolidate link="1"/>
  <mergeCells count="18">
    <mergeCell ref="AF122:AF123"/>
    <mergeCell ref="AG122:AG123"/>
    <mergeCell ref="AF124:AF125"/>
    <mergeCell ref="AG124:AG125"/>
    <mergeCell ref="AF126:AF127"/>
    <mergeCell ref="AG126:AG127"/>
    <mergeCell ref="AF128:AF133"/>
    <mergeCell ref="AG128:AG133"/>
    <mergeCell ref="AF139:AF142"/>
    <mergeCell ref="AG139:AG142"/>
    <mergeCell ref="AF143:AF144"/>
    <mergeCell ref="AG143:AG144"/>
    <mergeCell ref="AF145:AF146"/>
    <mergeCell ref="AG145:AG146"/>
    <mergeCell ref="AF147:AF148"/>
    <mergeCell ref="AG147:AG148"/>
    <mergeCell ref="AF149:AF151"/>
    <mergeCell ref="AG149:AG151"/>
  </mergeCells>
  <conditionalFormatting sqref="S15:S16">
    <cfRule type="colorScale" priority="398">
      <colorScale>
        <cfvo type="min"/>
        <cfvo type="max"/>
        <color rgb="FFFF7128"/>
        <color rgb="FFFFEF9C"/>
      </colorScale>
    </cfRule>
  </conditionalFormatting>
  <conditionalFormatting sqref="Z32:Z36">
    <cfRule type="cellIs" dxfId="119" priority="231" operator="between">
      <formula>0.1</formula>
      <formula>1</formula>
    </cfRule>
    <cfRule type="cellIs" dxfId="118" priority="232" operator="between">
      <formula>1</formula>
      <formula>2</formula>
    </cfRule>
    <cfRule type="cellIs" dxfId="117" priority="233" operator="between">
      <formula>2</formula>
      <formula>3</formula>
    </cfRule>
    <cfRule type="cellIs" dxfId="116" priority="234" operator="between">
      <formula>3</formula>
      <formula>4</formula>
    </cfRule>
    <cfRule type="cellIs" dxfId="115" priority="235" operator="between">
      <formula>4</formula>
      <formula>5</formula>
    </cfRule>
  </conditionalFormatting>
  <conditionalFormatting sqref="Z39:Z43">
    <cfRule type="cellIs" dxfId="114" priority="229" operator="between">
      <formula>3</formula>
      <formula>4</formula>
    </cfRule>
    <cfRule type="cellIs" dxfId="113" priority="228" operator="between">
      <formula>2</formula>
      <formula>3</formula>
    </cfRule>
    <cfRule type="cellIs" dxfId="112" priority="227" operator="between">
      <formula>1</formula>
      <formula>2</formula>
    </cfRule>
    <cfRule type="cellIs" dxfId="111" priority="226" operator="between">
      <formula>0.1</formula>
      <formula>1</formula>
    </cfRule>
    <cfRule type="cellIs" dxfId="110" priority="230" operator="between">
      <formula>4</formula>
      <formula>5</formula>
    </cfRule>
  </conditionalFormatting>
  <conditionalFormatting sqref="Z46:Z48">
    <cfRule type="cellIs" dxfId="109" priority="195" operator="between">
      <formula>4</formula>
      <formula>5</formula>
    </cfRule>
    <cfRule type="cellIs" dxfId="108" priority="194" operator="between">
      <formula>3</formula>
      <formula>4</formula>
    </cfRule>
    <cfRule type="cellIs" dxfId="107" priority="193" operator="between">
      <formula>2</formula>
      <formula>3</formula>
    </cfRule>
    <cfRule type="cellIs" dxfId="106" priority="192" operator="between">
      <formula>1</formula>
      <formula>2</formula>
    </cfRule>
    <cfRule type="cellIs" dxfId="105" priority="191" operator="between">
      <formula>0.1</formula>
      <formula>1</formula>
    </cfRule>
  </conditionalFormatting>
  <conditionalFormatting sqref="Z51:Z55">
    <cfRule type="cellIs" dxfId="104" priority="180" operator="between">
      <formula>4</formula>
      <formula>5</formula>
    </cfRule>
    <cfRule type="cellIs" dxfId="103" priority="179" operator="between">
      <formula>3</formula>
      <formula>4</formula>
    </cfRule>
    <cfRule type="cellIs" dxfId="102" priority="178" operator="between">
      <formula>2</formula>
      <formula>3</formula>
    </cfRule>
    <cfRule type="cellIs" dxfId="101" priority="177" operator="between">
      <formula>1</formula>
      <formula>2</formula>
    </cfRule>
    <cfRule type="cellIs" dxfId="100" priority="176" operator="between">
      <formula>0.1</formula>
      <formula>1</formula>
    </cfRule>
  </conditionalFormatting>
  <conditionalFormatting sqref="Z58:Z61">
    <cfRule type="cellIs" dxfId="99" priority="175" operator="between">
      <formula>4</formula>
      <formula>5</formula>
    </cfRule>
    <cfRule type="cellIs" dxfId="98" priority="171" operator="between">
      <formula>0.1</formula>
      <formula>1</formula>
    </cfRule>
    <cfRule type="cellIs" dxfId="97" priority="172" operator="between">
      <formula>1</formula>
      <formula>2</formula>
    </cfRule>
    <cfRule type="cellIs" dxfId="96" priority="173" operator="between">
      <formula>2</formula>
      <formula>3</formula>
    </cfRule>
    <cfRule type="cellIs" dxfId="95" priority="174" operator="between">
      <formula>3</formula>
      <formula>4</formula>
    </cfRule>
  </conditionalFormatting>
  <conditionalFormatting sqref="Z64:Z68">
    <cfRule type="cellIs" dxfId="94" priority="170" operator="between">
      <formula>4</formula>
      <formula>5</formula>
    </cfRule>
    <cfRule type="cellIs" dxfId="93" priority="169" operator="between">
      <formula>3</formula>
      <formula>4</formula>
    </cfRule>
    <cfRule type="cellIs" dxfId="92" priority="168" operator="between">
      <formula>2</formula>
      <formula>3</formula>
    </cfRule>
    <cfRule type="cellIs" dxfId="91" priority="167" operator="between">
      <formula>1</formula>
      <formula>2</formula>
    </cfRule>
    <cfRule type="cellIs" dxfId="90" priority="166" operator="between">
      <formula>0.1</formula>
      <formula>1</formula>
    </cfRule>
  </conditionalFormatting>
  <conditionalFormatting sqref="Z71:Z74">
    <cfRule type="cellIs" dxfId="89" priority="140" operator="between">
      <formula>4</formula>
      <formula>5</formula>
    </cfRule>
    <cfRule type="cellIs" dxfId="88" priority="139" operator="between">
      <formula>3</formula>
      <formula>4</formula>
    </cfRule>
    <cfRule type="cellIs" dxfId="87" priority="138" operator="between">
      <formula>2</formula>
      <formula>3</formula>
    </cfRule>
    <cfRule type="cellIs" dxfId="86" priority="137" operator="between">
      <formula>1</formula>
      <formula>2</formula>
    </cfRule>
    <cfRule type="cellIs" dxfId="85" priority="136" operator="between">
      <formula>0.1</formula>
      <formula>1</formula>
    </cfRule>
  </conditionalFormatting>
  <conditionalFormatting sqref="Z77:Z81">
    <cfRule type="cellIs" dxfId="84" priority="107" operator="between">
      <formula>1</formula>
      <formula>2</formula>
    </cfRule>
    <cfRule type="cellIs" dxfId="83" priority="108" operator="between">
      <formula>2</formula>
      <formula>3</formula>
    </cfRule>
    <cfRule type="cellIs" dxfId="82" priority="109" operator="between">
      <formula>3</formula>
      <formula>4</formula>
    </cfRule>
    <cfRule type="cellIs" dxfId="81" priority="110" operator="between">
      <formula>4</formula>
      <formula>5</formula>
    </cfRule>
    <cfRule type="cellIs" dxfId="80" priority="106" operator="between">
      <formula>0.1</formula>
      <formula>1</formula>
    </cfRule>
  </conditionalFormatting>
  <conditionalFormatting sqref="Z84:Z87">
    <cfRule type="cellIs" dxfId="79" priority="92" operator="between">
      <formula>1</formula>
      <formula>2</formula>
    </cfRule>
    <cfRule type="cellIs" dxfId="78" priority="93" operator="between">
      <formula>2</formula>
      <formula>3</formula>
    </cfRule>
    <cfRule type="cellIs" dxfId="77" priority="94" operator="between">
      <formula>3</formula>
      <formula>4</formula>
    </cfRule>
    <cfRule type="cellIs" dxfId="76" priority="95" operator="between">
      <formula>4</formula>
      <formula>5</formula>
    </cfRule>
    <cfRule type="cellIs" dxfId="75" priority="91" operator="between">
      <formula>0.1</formula>
      <formula>1</formula>
    </cfRule>
  </conditionalFormatting>
  <conditionalFormatting sqref="Z90:Z91">
    <cfRule type="cellIs" dxfId="74" priority="59" operator="between">
      <formula>3</formula>
      <formula>4</formula>
    </cfRule>
    <cfRule type="cellIs" dxfId="73" priority="56" operator="between">
      <formula>0.1</formula>
      <formula>1</formula>
    </cfRule>
    <cfRule type="cellIs" dxfId="72" priority="57" operator="between">
      <formula>1</formula>
      <formula>2</formula>
    </cfRule>
    <cfRule type="cellIs" dxfId="71" priority="58" operator="between">
      <formula>2</formula>
      <formula>3</formula>
    </cfRule>
    <cfRule type="cellIs" dxfId="70" priority="60" operator="between">
      <formula>4</formula>
      <formula>5</formula>
    </cfRule>
  </conditionalFormatting>
  <conditionalFormatting sqref="Z94:Z95">
    <cfRule type="cellIs" dxfId="69" priority="52" operator="between">
      <formula>1</formula>
      <formula>2</formula>
    </cfRule>
    <cfRule type="cellIs" dxfId="68" priority="53" operator="between">
      <formula>2</formula>
      <formula>3</formula>
    </cfRule>
    <cfRule type="cellIs" dxfId="67" priority="54" operator="between">
      <formula>3</formula>
      <formula>4</formula>
    </cfRule>
    <cfRule type="cellIs" dxfId="66" priority="55" operator="between">
      <formula>4</formula>
      <formula>5</formula>
    </cfRule>
    <cfRule type="cellIs" dxfId="65" priority="51" operator="between">
      <formula>0.1</formula>
      <formula>1</formula>
    </cfRule>
  </conditionalFormatting>
  <conditionalFormatting sqref="AD32:AD35">
    <cfRule type="cellIs" dxfId="64" priority="103" operator="between">
      <formula>2</formula>
      <formula>3</formula>
    </cfRule>
    <cfRule type="cellIs" dxfId="63" priority="101" operator="between">
      <formula>0.1</formula>
      <formula>1</formula>
    </cfRule>
    <cfRule type="cellIs" dxfId="62" priority="102" operator="between">
      <formula>1</formula>
      <formula>2</formula>
    </cfRule>
    <cfRule type="cellIs" dxfId="61" priority="105" operator="between">
      <formula>4</formula>
      <formula>5</formula>
    </cfRule>
    <cfRule type="cellIs" dxfId="60" priority="104" operator="between">
      <formula>3</formula>
      <formula>4</formula>
    </cfRule>
  </conditionalFormatting>
  <conditionalFormatting sqref="AD39:AD42">
    <cfRule type="cellIs" dxfId="59" priority="96" operator="between">
      <formula>0.1</formula>
      <formula>1</formula>
    </cfRule>
    <cfRule type="cellIs" dxfId="58" priority="97" operator="between">
      <formula>1</formula>
      <formula>2</formula>
    </cfRule>
    <cfRule type="cellIs" dxfId="57" priority="98" operator="between">
      <formula>2</formula>
      <formula>3</formula>
    </cfRule>
    <cfRule type="cellIs" dxfId="56" priority="99" operator="between">
      <formula>3</formula>
      <formula>4</formula>
    </cfRule>
    <cfRule type="cellIs" dxfId="55" priority="100" operator="between">
      <formula>4</formula>
      <formula>5</formula>
    </cfRule>
  </conditionalFormatting>
  <conditionalFormatting sqref="AD46:AD47">
    <cfRule type="cellIs" dxfId="54" priority="185" operator="between">
      <formula>4</formula>
      <formula>5</formula>
    </cfRule>
    <cfRule type="cellIs" dxfId="53" priority="184" operator="between">
      <formula>3</formula>
      <formula>4</formula>
    </cfRule>
    <cfRule type="cellIs" dxfId="52" priority="183" operator="between">
      <formula>2</formula>
      <formula>3</formula>
    </cfRule>
    <cfRule type="cellIs" dxfId="51" priority="182" operator="between">
      <formula>1</formula>
      <formula>2</formula>
    </cfRule>
    <cfRule type="cellIs" dxfId="50" priority="181" operator="between">
      <formula>0.1</formula>
      <formula>1</formula>
    </cfRule>
  </conditionalFormatting>
  <conditionalFormatting sqref="AF122">
    <cfRule type="cellIs" dxfId="49" priority="30" operator="between">
      <formula>4</formula>
      <formula>5</formula>
    </cfRule>
    <cfRule type="cellIs" dxfId="48" priority="26" operator="between">
      <formula>0.1</formula>
      <formula>1</formula>
    </cfRule>
    <cfRule type="cellIs" dxfId="47" priority="27" operator="between">
      <formula>1</formula>
      <formula>2</formula>
    </cfRule>
    <cfRule type="cellIs" dxfId="46" priority="28" operator="between">
      <formula>2</formula>
      <formula>3</formula>
    </cfRule>
    <cfRule type="cellIs" dxfId="45" priority="29" operator="between">
      <formula>3</formula>
      <formula>4</formula>
    </cfRule>
  </conditionalFormatting>
  <conditionalFormatting sqref="AF124">
    <cfRule type="cellIs" dxfId="44" priority="32" operator="between">
      <formula>1</formula>
      <formula>2</formula>
    </cfRule>
    <cfRule type="cellIs" dxfId="43" priority="33" operator="between">
      <formula>2</formula>
      <formula>3</formula>
    </cfRule>
    <cfRule type="cellIs" dxfId="42" priority="34" operator="between">
      <formula>3</formula>
      <formula>4</formula>
    </cfRule>
    <cfRule type="cellIs" dxfId="41" priority="35" operator="between">
      <formula>4</formula>
      <formula>5</formula>
    </cfRule>
    <cfRule type="cellIs" dxfId="40" priority="31" operator="between">
      <formula>0.1</formula>
      <formula>1</formula>
    </cfRule>
  </conditionalFormatting>
  <conditionalFormatting sqref="AF126">
    <cfRule type="cellIs" dxfId="39" priority="36" operator="between">
      <formula>0.1</formula>
      <formula>1</formula>
    </cfRule>
    <cfRule type="cellIs" dxfId="38" priority="37" operator="between">
      <formula>1</formula>
      <formula>2</formula>
    </cfRule>
    <cfRule type="cellIs" dxfId="37" priority="39" operator="between">
      <formula>3</formula>
      <formula>4</formula>
    </cfRule>
    <cfRule type="cellIs" dxfId="36" priority="40" operator="between">
      <formula>4</formula>
      <formula>5</formula>
    </cfRule>
    <cfRule type="cellIs" dxfId="35" priority="38" operator="between">
      <formula>2</formula>
      <formula>3</formula>
    </cfRule>
  </conditionalFormatting>
  <conditionalFormatting sqref="AF128">
    <cfRule type="cellIs" dxfId="34" priority="43" operator="between">
      <formula>2</formula>
      <formula>3</formula>
    </cfRule>
    <cfRule type="cellIs" dxfId="33" priority="42" operator="between">
      <formula>1</formula>
      <formula>2</formula>
    </cfRule>
    <cfRule type="cellIs" dxfId="32" priority="41" operator="between">
      <formula>0.1</formula>
      <formula>1</formula>
    </cfRule>
    <cfRule type="cellIs" dxfId="31" priority="45" operator="between">
      <formula>4</formula>
      <formula>5</formula>
    </cfRule>
    <cfRule type="cellIs" dxfId="30" priority="44" operator="between">
      <formula>3</formula>
      <formula>4</formula>
    </cfRule>
  </conditionalFormatting>
  <conditionalFormatting sqref="AF134">
    <cfRule type="cellIs" dxfId="29" priority="50" operator="between">
      <formula>4</formula>
      <formula>5</formula>
    </cfRule>
    <cfRule type="cellIs" dxfId="28" priority="49" operator="between">
      <formula>3</formula>
      <formula>4</formula>
    </cfRule>
    <cfRule type="cellIs" dxfId="27" priority="48" operator="between">
      <formula>2</formula>
      <formula>3</formula>
    </cfRule>
    <cfRule type="cellIs" dxfId="26" priority="47" operator="between">
      <formula>1</formula>
      <formula>2</formula>
    </cfRule>
    <cfRule type="cellIs" dxfId="25" priority="46" operator="between">
      <formula>0.1</formula>
      <formula>1</formula>
    </cfRule>
  </conditionalFormatting>
  <conditionalFormatting sqref="AF139">
    <cfRule type="cellIs" dxfId="24" priority="25" operator="between">
      <formula>4</formula>
      <formula>5</formula>
    </cfRule>
    <cfRule type="cellIs" dxfId="23" priority="21" operator="between">
      <formula>0.1</formula>
      <formula>1</formula>
    </cfRule>
    <cfRule type="cellIs" dxfId="22" priority="24" operator="between">
      <formula>3</formula>
      <formula>4</formula>
    </cfRule>
    <cfRule type="cellIs" dxfId="21" priority="23" operator="between">
      <formula>2</formula>
      <formula>3</formula>
    </cfRule>
    <cfRule type="cellIs" dxfId="20" priority="22" operator="between">
      <formula>1</formula>
      <formula>2</formula>
    </cfRule>
  </conditionalFormatting>
  <conditionalFormatting sqref="AF143">
    <cfRule type="cellIs" dxfId="19" priority="19" operator="between">
      <formula>3</formula>
      <formula>4</formula>
    </cfRule>
    <cfRule type="cellIs" dxfId="18" priority="16" operator="between">
      <formula>0.1</formula>
      <formula>1</formula>
    </cfRule>
    <cfRule type="cellIs" dxfId="17" priority="17" operator="between">
      <formula>1</formula>
      <formula>2</formula>
    </cfRule>
    <cfRule type="cellIs" dxfId="16" priority="18" operator="between">
      <formula>2</formula>
      <formula>3</formula>
    </cfRule>
    <cfRule type="cellIs" dxfId="15" priority="20" operator="between">
      <formula>4</formula>
      <formula>5</formula>
    </cfRule>
  </conditionalFormatting>
  <conditionalFormatting sqref="AF145">
    <cfRule type="cellIs" dxfId="14" priority="11" operator="between">
      <formula>0.1</formula>
      <formula>1</formula>
    </cfRule>
    <cfRule type="cellIs" dxfId="13" priority="12" operator="between">
      <formula>1</formula>
      <formula>2</formula>
    </cfRule>
    <cfRule type="cellIs" dxfId="12" priority="13" operator="between">
      <formula>2</formula>
      <formula>3</formula>
    </cfRule>
    <cfRule type="cellIs" dxfId="11" priority="14" operator="between">
      <formula>3</formula>
      <formula>4</formula>
    </cfRule>
    <cfRule type="cellIs" dxfId="10" priority="15" operator="between">
      <formula>4</formula>
      <formula>5</formula>
    </cfRule>
  </conditionalFormatting>
  <conditionalFormatting sqref="AF147">
    <cfRule type="cellIs" dxfId="9" priority="6" operator="between">
      <formula>0.1</formula>
      <formula>1</formula>
    </cfRule>
    <cfRule type="cellIs" dxfId="8" priority="7" operator="between">
      <formula>1</formula>
      <formula>2</formula>
    </cfRule>
    <cfRule type="cellIs" dxfId="7" priority="8" operator="between">
      <formula>2</formula>
      <formula>3</formula>
    </cfRule>
    <cfRule type="cellIs" dxfId="6" priority="9" operator="between">
      <formula>3</formula>
      <formula>4</formula>
    </cfRule>
    <cfRule type="cellIs" dxfId="5" priority="10" operator="between">
      <formula>4</formula>
      <formula>5</formula>
    </cfRule>
  </conditionalFormatting>
  <conditionalFormatting sqref="AF149">
    <cfRule type="cellIs" dxfId="4" priority="3" operator="between">
      <formula>2</formula>
      <formula>3</formula>
    </cfRule>
    <cfRule type="cellIs" dxfId="3" priority="4" operator="between">
      <formula>3</formula>
      <formula>4</formula>
    </cfRule>
    <cfRule type="cellIs" dxfId="2" priority="5" operator="between">
      <formula>4</formula>
      <formula>5</formula>
    </cfRule>
    <cfRule type="cellIs" dxfId="1" priority="2" operator="between">
      <formula>1</formula>
      <formula>2</formula>
    </cfRule>
    <cfRule type="cellIs" dxfId="0" priority="1" operator="between">
      <formula>0.1</formula>
      <formula>1</formula>
    </cfRule>
  </conditionalFormatting>
  <pageMargins left="0.70866141732283472" right="0.70866141732283472" top="0.74803149606299213" bottom="0.74803149606299213" header="0.31496062992125984" footer="0.31496062992125984"/>
  <pageSetup paperSize="8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60"/>
  <sheetViews>
    <sheetView tabSelected="1" zoomScaleNormal="100" workbookViewId="0">
      <selection activeCell="A3" sqref="A3"/>
    </sheetView>
  </sheetViews>
  <sheetFormatPr baseColWidth="10" defaultColWidth="9.140625" defaultRowHeight="11.25" outlineLevelRow="1" x14ac:dyDescent="0.2"/>
  <cols>
    <col min="1" max="1" width="12.7109375" style="250" customWidth="1"/>
    <col min="2" max="19" width="12.7109375" style="279" customWidth="1"/>
    <col min="20" max="20" width="9.140625" style="260"/>
    <col min="21" max="28" width="9.140625" style="280"/>
    <col min="29" max="29" width="12.7109375" style="260" customWidth="1"/>
    <col min="30" max="16384" width="9.140625" style="260"/>
  </cols>
  <sheetData>
    <row r="1" spans="1:28" ht="11.25" customHeight="1" x14ac:dyDescent="0.2">
      <c r="B1" s="279" t="s">
        <v>262</v>
      </c>
      <c r="C1" s="279" t="s">
        <v>262</v>
      </c>
      <c r="D1" s="279" t="s">
        <v>130</v>
      </c>
      <c r="E1" s="279" t="s">
        <v>130</v>
      </c>
      <c r="F1" s="279" t="s">
        <v>129</v>
      </c>
      <c r="G1" s="279" t="s">
        <v>129</v>
      </c>
      <c r="H1" s="279" t="s">
        <v>263</v>
      </c>
      <c r="I1" s="279" t="s">
        <v>263</v>
      </c>
      <c r="J1" s="279" t="s">
        <v>265</v>
      </c>
      <c r="K1" s="279" t="s">
        <v>265</v>
      </c>
      <c r="L1" s="279" t="s">
        <v>29</v>
      </c>
      <c r="M1" s="279" t="s">
        <v>29</v>
      </c>
      <c r="N1" s="279" t="s">
        <v>266</v>
      </c>
      <c r="O1" s="279" t="s">
        <v>266</v>
      </c>
      <c r="P1" s="279" t="s">
        <v>264</v>
      </c>
      <c r="Q1" s="279" t="s">
        <v>264</v>
      </c>
      <c r="R1" s="279" t="s">
        <v>267</v>
      </c>
      <c r="S1" s="279" t="s">
        <v>267</v>
      </c>
    </row>
    <row r="2" spans="1:28" x14ac:dyDescent="0.2">
      <c r="A2" s="250" t="s">
        <v>26</v>
      </c>
      <c r="B2" s="251" t="s">
        <v>350</v>
      </c>
      <c r="C2" s="251" t="s">
        <v>351</v>
      </c>
      <c r="D2" s="252" t="s">
        <v>352</v>
      </c>
      <c r="E2" s="252" t="s">
        <v>353</v>
      </c>
      <c r="F2" s="253" t="s">
        <v>354</v>
      </c>
      <c r="G2" s="253" t="s">
        <v>355</v>
      </c>
      <c r="H2" s="254" t="s">
        <v>356</v>
      </c>
      <c r="I2" s="254" t="s">
        <v>357</v>
      </c>
      <c r="J2" s="255" t="s">
        <v>358</v>
      </c>
      <c r="K2" s="255" t="s">
        <v>359</v>
      </c>
      <c r="L2" s="256" t="s">
        <v>27</v>
      </c>
      <c r="M2" s="256" t="s">
        <v>28</v>
      </c>
      <c r="N2" s="257" t="s">
        <v>360</v>
      </c>
      <c r="O2" s="257" t="s">
        <v>361</v>
      </c>
      <c r="P2" s="258" t="s">
        <v>362</v>
      </c>
      <c r="Q2" s="258" t="s">
        <v>363</v>
      </c>
      <c r="R2" s="259" t="s">
        <v>364</v>
      </c>
      <c r="S2" s="259" t="s">
        <v>365</v>
      </c>
      <c r="U2" s="260"/>
      <c r="V2" s="260"/>
      <c r="W2" s="260"/>
      <c r="X2" s="260"/>
      <c r="Y2" s="260"/>
      <c r="Z2" s="260"/>
      <c r="AA2" s="260"/>
      <c r="AB2" s="260"/>
    </row>
    <row r="3" spans="1:28" x14ac:dyDescent="0.2">
      <c r="A3" s="250">
        <v>2050</v>
      </c>
      <c r="B3" s="261">
        <v>0.72992780317154204</v>
      </c>
      <c r="C3" s="262">
        <v>110</v>
      </c>
      <c r="D3" s="263">
        <v>0.73694606295177612</v>
      </c>
      <c r="E3" s="264">
        <v>140</v>
      </c>
      <c r="F3" s="265">
        <v>0.73989125702416692</v>
      </c>
      <c r="G3" s="266">
        <v>100</v>
      </c>
      <c r="H3" s="267">
        <v>0.73913040776564332</v>
      </c>
      <c r="I3" s="268">
        <v>110</v>
      </c>
      <c r="J3" s="269">
        <v>0.745181025204116</v>
      </c>
      <c r="K3" s="270">
        <v>110</v>
      </c>
      <c r="L3" s="271">
        <v>0.78069981356421259</v>
      </c>
      <c r="M3" s="272">
        <v>100</v>
      </c>
      <c r="N3" s="273">
        <v>0.71614591312748255</v>
      </c>
      <c r="O3" s="274">
        <v>110</v>
      </c>
      <c r="P3" s="275">
        <v>0.77852143608470825</v>
      </c>
      <c r="Q3" s="276">
        <v>85</v>
      </c>
      <c r="R3" s="277">
        <v>0.72281949685316593</v>
      </c>
      <c r="S3" s="278">
        <v>110</v>
      </c>
      <c r="U3" s="260"/>
      <c r="V3" s="260"/>
      <c r="W3" s="260"/>
      <c r="X3" s="260"/>
      <c r="Y3" s="260"/>
      <c r="Z3" s="260"/>
      <c r="AA3" s="260"/>
      <c r="AB3" s="260"/>
    </row>
    <row r="4" spans="1:28" x14ac:dyDescent="0.2">
      <c r="A4" s="250">
        <v>2049</v>
      </c>
      <c r="B4" s="261">
        <v>0.93772375111239392</v>
      </c>
      <c r="C4" s="262">
        <v>110</v>
      </c>
      <c r="D4" s="263">
        <v>0.87794019695371883</v>
      </c>
      <c r="E4" s="264">
        <v>140</v>
      </c>
      <c r="F4" s="265">
        <v>0.84029722401464391</v>
      </c>
      <c r="G4" s="266">
        <v>100</v>
      </c>
      <c r="H4" s="267">
        <v>0.91370573607496497</v>
      </c>
      <c r="I4" s="268">
        <v>110</v>
      </c>
      <c r="J4" s="269">
        <v>1.0066105987213989</v>
      </c>
      <c r="K4" s="270">
        <v>110</v>
      </c>
      <c r="L4" s="271">
        <v>0.98192807488098777</v>
      </c>
      <c r="M4" s="272">
        <v>100</v>
      </c>
      <c r="N4" s="273">
        <v>0.87479583269706629</v>
      </c>
      <c r="O4" s="274">
        <v>110</v>
      </c>
      <c r="P4" s="275">
        <v>0.87202675197907642</v>
      </c>
      <c r="Q4" s="276">
        <v>85</v>
      </c>
      <c r="R4" s="277">
        <v>0.94135310392154636</v>
      </c>
      <c r="S4" s="278">
        <v>110</v>
      </c>
      <c r="U4" s="260"/>
      <c r="V4" s="260"/>
      <c r="W4" s="260"/>
      <c r="X4" s="260"/>
      <c r="Y4" s="260"/>
      <c r="Z4" s="260"/>
      <c r="AA4" s="260"/>
      <c r="AB4" s="260"/>
    </row>
    <row r="5" spans="1:28" x14ac:dyDescent="0.2">
      <c r="A5" s="250">
        <v>2048</v>
      </c>
      <c r="B5" s="261">
        <v>1.1536765202281447</v>
      </c>
      <c r="C5" s="262">
        <v>110</v>
      </c>
      <c r="D5" s="263">
        <v>1.0286280045953837</v>
      </c>
      <c r="E5" s="264">
        <v>140</v>
      </c>
      <c r="F5" s="265">
        <v>0.94604994963424782</v>
      </c>
      <c r="G5" s="266">
        <v>100</v>
      </c>
      <c r="H5" s="267">
        <v>1.0958596264515328</v>
      </c>
      <c r="I5" s="268">
        <v>110</v>
      </c>
      <c r="J5" s="269">
        <v>1.2856162979863313</v>
      </c>
      <c r="K5" s="270">
        <v>110</v>
      </c>
      <c r="L5" s="271">
        <v>1.1937473109462562</v>
      </c>
      <c r="M5" s="272">
        <v>100</v>
      </c>
      <c r="N5" s="273">
        <v>1.0427396482282321</v>
      </c>
      <c r="O5" s="274">
        <v>110</v>
      </c>
      <c r="P5" s="275">
        <v>0.96982654357372744</v>
      </c>
      <c r="Q5" s="276">
        <v>85</v>
      </c>
      <c r="R5" s="277">
        <v>1.1693702246187241</v>
      </c>
      <c r="S5" s="278">
        <v>110</v>
      </c>
      <c r="U5" s="260"/>
      <c r="V5" s="260"/>
      <c r="W5" s="260"/>
      <c r="X5" s="260"/>
      <c r="Y5" s="260"/>
      <c r="Z5" s="260"/>
      <c r="AA5" s="260"/>
      <c r="AB5" s="260"/>
    </row>
    <row r="6" spans="1:28" x14ac:dyDescent="0.2">
      <c r="A6" s="250">
        <v>2047</v>
      </c>
      <c r="B6" s="261">
        <v>1.3869046207516411</v>
      </c>
      <c r="C6" s="262">
        <v>110</v>
      </c>
      <c r="D6" s="263">
        <v>1.1951865133120854</v>
      </c>
      <c r="E6" s="264">
        <v>140</v>
      </c>
      <c r="F6" s="265">
        <v>1.0616079647101866</v>
      </c>
      <c r="G6" s="266">
        <v>100</v>
      </c>
      <c r="H6" s="267">
        <v>1.2933013619211029</v>
      </c>
      <c r="I6" s="268">
        <v>110</v>
      </c>
      <c r="J6" s="269">
        <v>1.5939440931955011</v>
      </c>
      <c r="K6" s="270">
        <v>110</v>
      </c>
      <c r="L6" s="271">
        <v>1.4250557462371345</v>
      </c>
      <c r="M6" s="272">
        <v>100</v>
      </c>
      <c r="N6" s="273">
        <v>1.227035612170476</v>
      </c>
      <c r="O6" s="274">
        <v>110</v>
      </c>
      <c r="P6" s="275">
        <v>1.0761004607424889</v>
      </c>
      <c r="Q6" s="276">
        <v>85</v>
      </c>
      <c r="R6" s="277">
        <v>1.4164368193072225</v>
      </c>
      <c r="S6" s="278">
        <v>110</v>
      </c>
      <c r="U6" s="260"/>
      <c r="V6" s="260"/>
      <c r="W6" s="260"/>
      <c r="X6" s="260"/>
      <c r="Y6" s="260"/>
      <c r="Z6" s="260"/>
      <c r="AA6" s="260"/>
      <c r="AB6" s="260"/>
    </row>
    <row r="7" spans="1:28" x14ac:dyDescent="0.2">
      <c r="A7" s="250">
        <v>2046</v>
      </c>
      <c r="B7" s="261">
        <v>1.648906973149951</v>
      </c>
      <c r="C7" s="262">
        <v>110</v>
      </c>
      <c r="D7" s="263">
        <v>1.3857842807053871</v>
      </c>
      <c r="E7" s="264">
        <v>140</v>
      </c>
      <c r="F7" s="265">
        <v>1.1927241205873143</v>
      </c>
      <c r="G7" s="266">
        <v>100</v>
      </c>
      <c r="H7" s="267">
        <v>1.5157747493196863</v>
      </c>
      <c r="I7" s="268">
        <v>110</v>
      </c>
      <c r="J7" s="269">
        <v>1.9470528228082011</v>
      </c>
      <c r="K7" s="270">
        <v>110</v>
      </c>
      <c r="L7" s="271">
        <v>1.6873339912879466</v>
      </c>
      <c r="M7" s="272">
        <v>100</v>
      </c>
      <c r="N7" s="273">
        <v>1.4368603125200134</v>
      </c>
      <c r="O7" s="274">
        <v>110</v>
      </c>
      <c r="P7" s="275">
        <v>1.1961836693296797</v>
      </c>
      <c r="Q7" s="276">
        <v>85</v>
      </c>
      <c r="R7" s="277">
        <v>1.6947390682647612</v>
      </c>
      <c r="S7" s="278">
        <v>110</v>
      </c>
      <c r="U7" s="260"/>
      <c r="V7" s="260"/>
      <c r="W7" s="260"/>
      <c r="X7" s="260"/>
      <c r="Y7" s="260"/>
      <c r="Z7" s="260"/>
      <c r="AA7" s="260"/>
      <c r="AB7" s="260"/>
    </row>
    <row r="8" spans="1:28" x14ac:dyDescent="0.2">
      <c r="A8" s="250">
        <v>2045</v>
      </c>
      <c r="B8" s="261">
        <v>1.9196475994988735</v>
      </c>
      <c r="C8" s="262">
        <v>110</v>
      </c>
      <c r="D8" s="263">
        <v>1.5878400188306947</v>
      </c>
      <c r="E8" s="264">
        <v>140</v>
      </c>
      <c r="F8" s="265">
        <v>1.3300838689242154</v>
      </c>
      <c r="G8" s="266">
        <v>100</v>
      </c>
      <c r="H8" s="267">
        <v>1.747133296769438</v>
      </c>
      <c r="I8" s="268">
        <v>110</v>
      </c>
      <c r="J8" s="269">
        <v>2.3210447273506576</v>
      </c>
      <c r="K8" s="270">
        <v>110</v>
      </c>
      <c r="L8" s="271">
        <v>1.9617777645375258</v>
      </c>
      <c r="M8" s="272">
        <v>100</v>
      </c>
      <c r="N8" s="273">
        <v>1.6576030975698051</v>
      </c>
      <c r="O8" s="274">
        <v>110</v>
      </c>
      <c r="P8" s="275">
        <v>1.3209764984418775</v>
      </c>
      <c r="Q8" s="276">
        <v>85</v>
      </c>
      <c r="R8" s="277">
        <v>1.9832397977513199</v>
      </c>
      <c r="S8" s="278">
        <v>110</v>
      </c>
      <c r="U8" s="260"/>
      <c r="V8" s="260"/>
      <c r="W8" s="260"/>
      <c r="X8" s="260"/>
      <c r="Y8" s="260"/>
      <c r="Z8" s="260"/>
      <c r="AA8" s="260"/>
      <c r="AB8" s="260"/>
    </row>
    <row r="9" spans="1:28" x14ac:dyDescent="0.2">
      <c r="A9" s="250">
        <v>2044</v>
      </c>
      <c r="B9" s="261">
        <v>2.2964061763751094</v>
      </c>
      <c r="C9" s="262">
        <v>110</v>
      </c>
      <c r="D9" s="263">
        <v>1.8682575853649364</v>
      </c>
      <c r="E9" s="264">
        <v>140</v>
      </c>
      <c r="F9" s="265">
        <v>1.521256235102856</v>
      </c>
      <c r="G9" s="266">
        <v>100</v>
      </c>
      <c r="H9" s="267">
        <v>2.0678701274391869</v>
      </c>
      <c r="I9" s="268">
        <v>110</v>
      </c>
      <c r="J9" s="269">
        <v>2.8424247368355902</v>
      </c>
      <c r="K9" s="270">
        <v>110</v>
      </c>
      <c r="L9" s="271">
        <v>2.3438174325152552</v>
      </c>
      <c r="M9" s="272">
        <v>100</v>
      </c>
      <c r="N9" s="273">
        <v>1.9648970758756859</v>
      </c>
      <c r="O9" s="274">
        <v>110</v>
      </c>
      <c r="P9" s="275">
        <v>1.4953986019938794</v>
      </c>
      <c r="Q9" s="276">
        <v>85</v>
      </c>
      <c r="R9" s="277">
        <v>2.3849673876714483</v>
      </c>
      <c r="S9" s="278">
        <v>110</v>
      </c>
      <c r="U9" s="260"/>
      <c r="V9" s="260"/>
      <c r="W9" s="260"/>
      <c r="X9" s="260"/>
      <c r="Y9" s="260"/>
      <c r="Z9" s="260"/>
      <c r="AA9" s="260"/>
      <c r="AB9" s="260"/>
    </row>
    <row r="10" spans="1:28" x14ac:dyDescent="0.2">
      <c r="A10" s="250">
        <v>2043</v>
      </c>
      <c r="B10" s="261">
        <v>2.6959843143341242</v>
      </c>
      <c r="C10" s="262">
        <v>110</v>
      </c>
      <c r="D10" s="263">
        <v>2.1725911009687646</v>
      </c>
      <c r="E10" s="264">
        <v>140</v>
      </c>
      <c r="F10" s="265">
        <v>1.726649333518981</v>
      </c>
      <c r="G10" s="266">
        <v>100</v>
      </c>
      <c r="H10" s="267">
        <v>2.4098058807848419</v>
      </c>
      <c r="I10" s="268">
        <v>110</v>
      </c>
      <c r="J10" s="269">
        <v>3.4079573723144581</v>
      </c>
      <c r="K10" s="270">
        <v>110</v>
      </c>
      <c r="L10" s="271">
        <v>2.753805353648338</v>
      </c>
      <c r="M10" s="272">
        <v>100</v>
      </c>
      <c r="N10" s="273">
        <v>2.2962847052267215</v>
      </c>
      <c r="O10" s="274">
        <v>110</v>
      </c>
      <c r="P10" s="275">
        <v>1.6813921066558717</v>
      </c>
      <c r="Q10" s="276">
        <v>85</v>
      </c>
      <c r="R10" s="277">
        <v>2.8122330723061859</v>
      </c>
      <c r="S10" s="278">
        <v>110</v>
      </c>
      <c r="U10" s="260"/>
      <c r="V10" s="260"/>
      <c r="W10" s="260"/>
      <c r="X10" s="260"/>
      <c r="Y10" s="260"/>
      <c r="Z10" s="260"/>
      <c r="AA10" s="260"/>
      <c r="AB10" s="260"/>
    </row>
    <row r="11" spans="1:28" x14ac:dyDescent="0.2">
      <c r="A11" s="250">
        <v>2042</v>
      </c>
      <c r="B11" s="261">
        <v>3.152744724480244</v>
      </c>
      <c r="C11" s="262">
        <v>110</v>
      </c>
      <c r="D11" s="263">
        <v>2.5258568091370863</v>
      </c>
      <c r="E11" s="264">
        <v>140</v>
      </c>
      <c r="F11" s="265">
        <v>1.9636111958074973</v>
      </c>
      <c r="G11" s="266">
        <v>100</v>
      </c>
      <c r="H11" s="267">
        <v>2.8016439253835603</v>
      </c>
      <c r="I11" s="268">
        <v>110</v>
      </c>
      <c r="J11" s="269">
        <v>4.0647977660639958</v>
      </c>
      <c r="K11" s="270">
        <v>110</v>
      </c>
      <c r="L11" s="271">
        <v>3.2264545700198406</v>
      </c>
      <c r="M11" s="272">
        <v>100</v>
      </c>
      <c r="N11" s="273">
        <v>2.6796117012698026</v>
      </c>
      <c r="O11" s="274">
        <v>110</v>
      </c>
      <c r="P11" s="275">
        <v>1.8950045129646829</v>
      </c>
      <c r="Q11" s="276">
        <v>85</v>
      </c>
      <c r="R11" s="277">
        <v>3.3016165415877055</v>
      </c>
      <c r="S11" s="278">
        <v>110</v>
      </c>
      <c r="U11" s="260"/>
      <c r="V11" s="260"/>
      <c r="W11" s="260"/>
      <c r="X11" s="260"/>
      <c r="Y11" s="260"/>
      <c r="Z11" s="260"/>
      <c r="AA11" s="260"/>
      <c r="AB11" s="260"/>
    </row>
    <row r="12" spans="1:28" x14ac:dyDescent="0.2">
      <c r="A12" s="250">
        <v>2041</v>
      </c>
      <c r="B12" s="261">
        <v>3.6700354450220636</v>
      </c>
      <c r="C12" s="262">
        <v>110</v>
      </c>
      <c r="D12" s="263">
        <v>2.9323138209821096</v>
      </c>
      <c r="E12" s="264">
        <v>140</v>
      </c>
      <c r="F12" s="265">
        <v>2.2345543778761163</v>
      </c>
      <c r="G12" s="266">
        <v>100</v>
      </c>
      <c r="H12" s="267">
        <v>3.2465081923010208</v>
      </c>
      <c r="I12" s="268">
        <v>110</v>
      </c>
      <c r="J12" s="269">
        <v>4.8207884050242313</v>
      </c>
      <c r="K12" s="270">
        <v>110</v>
      </c>
      <c r="L12" s="271">
        <v>3.7664834747379974</v>
      </c>
      <c r="M12" s="272">
        <v>100</v>
      </c>
      <c r="N12" s="273">
        <v>3.1190908869317893</v>
      </c>
      <c r="O12" s="274">
        <v>110</v>
      </c>
      <c r="P12" s="275">
        <v>2.1380351161068081</v>
      </c>
      <c r="Q12" s="276">
        <v>85</v>
      </c>
      <c r="R12" s="277">
        <v>3.8569103867401417</v>
      </c>
      <c r="S12" s="278">
        <v>110</v>
      </c>
      <c r="U12" s="260"/>
      <c r="V12" s="260"/>
      <c r="W12" s="260"/>
      <c r="X12" s="260"/>
      <c r="Y12" s="260"/>
      <c r="Z12" s="260"/>
      <c r="AA12" s="260"/>
      <c r="AB12" s="260"/>
    </row>
    <row r="13" spans="1:28" x14ac:dyDescent="0.2">
      <c r="A13" s="250">
        <v>2040</v>
      </c>
      <c r="B13" s="261">
        <v>4.3537440469403625</v>
      </c>
      <c r="C13" s="262">
        <v>110</v>
      </c>
      <c r="D13" s="263">
        <v>3.4710262184101826</v>
      </c>
      <c r="E13" s="264">
        <v>140</v>
      </c>
      <c r="F13" s="265">
        <v>2.5935517516774693</v>
      </c>
      <c r="G13" s="266">
        <v>100</v>
      </c>
      <c r="H13" s="267">
        <v>3.8337120414672698</v>
      </c>
      <c r="I13" s="268">
        <v>110</v>
      </c>
      <c r="J13" s="269">
        <v>5.82445335886944</v>
      </c>
      <c r="K13" s="270">
        <v>110</v>
      </c>
      <c r="L13" s="271">
        <v>4.4820341275513238</v>
      </c>
      <c r="M13" s="272">
        <v>100</v>
      </c>
      <c r="N13" s="273">
        <v>3.7018715375793603</v>
      </c>
      <c r="O13" s="274">
        <v>110</v>
      </c>
      <c r="P13" s="275">
        <v>2.4601700171689536</v>
      </c>
      <c r="Q13" s="276">
        <v>85</v>
      </c>
      <c r="R13" s="277">
        <v>4.5912744581459073</v>
      </c>
      <c r="S13" s="278">
        <v>110</v>
      </c>
      <c r="U13" s="260"/>
      <c r="V13" s="260"/>
      <c r="W13" s="260"/>
      <c r="X13" s="260"/>
      <c r="Y13" s="260"/>
      <c r="Z13" s="260"/>
      <c r="AA13" s="260"/>
      <c r="AB13" s="260"/>
    </row>
    <row r="14" spans="1:28" x14ac:dyDescent="0.2">
      <c r="A14" s="250">
        <v>2039</v>
      </c>
      <c r="B14" s="261">
        <v>5.591694836574078</v>
      </c>
      <c r="C14" s="262">
        <v>110</v>
      </c>
      <c r="D14" s="263">
        <v>4.4339363008641799</v>
      </c>
      <c r="E14" s="264">
        <v>140</v>
      </c>
      <c r="F14" s="265">
        <v>3.2394246919891443</v>
      </c>
      <c r="G14" s="266">
        <v>100</v>
      </c>
      <c r="H14" s="267">
        <v>4.8981102129964516</v>
      </c>
      <c r="I14" s="268">
        <v>110</v>
      </c>
      <c r="J14" s="269">
        <v>7.6237738108215494</v>
      </c>
      <c r="K14" s="270">
        <v>110</v>
      </c>
      <c r="L14" s="271">
        <v>5.7705430437885967</v>
      </c>
      <c r="M14" s="272">
        <v>100</v>
      </c>
      <c r="N14" s="273">
        <v>4.7487409720236045</v>
      </c>
      <c r="O14" s="274">
        <v>110</v>
      </c>
      <c r="P14" s="275">
        <v>3.0436823300058955</v>
      </c>
      <c r="Q14" s="276">
        <v>85</v>
      </c>
      <c r="R14" s="277">
        <v>5.9197651337098698</v>
      </c>
      <c r="S14" s="278">
        <v>110</v>
      </c>
      <c r="U14" s="260"/>
      <c r="V14" s="260"/>
      <c r="W14" s="260"/>
      <c r="X14" s="260"/>
      <c r="Y14" s="260"/>
      <c r="Z14" s="260"/>
      <c r="AA14" s="260"/>
      <c r="AB14" s="260"/>
    </row>
    <row r="15" spans="1:28" x14ac:dyDescent="0.2">
      <c r="A15" s="250">
        <v>2038</v>
      </c>
      <c r="B15" s="261">
        <v>7.1251570992481081</v>
      </c>
      <c r="C15" s="262">
        <v>110</v>
      </c>
      <c r="D15" s="263">
        <v>5.6450969275130873</v>
      </c>
      <c r="E15" s="264">
        <v>140</v>
      </c>
      <c r="F15" s="265">
        <v>4.0468073507472173</v>
      </c>
      <c r="G15" s="266">
        <v>100</v>
      </c>
      <c r="H15" s="267">
        <v>6.2182114109331454</v>
      </c>
      <c r="I15" s="268">
        <v>110</v>
      </c>
      <c r="J15" s="269">
        <v>9.8862458631601573</v>
      </c>
      <c r="K15" s="270">
        <v>110.00000000000016</v>
      </c>
      <c r="L15" s="271">
        <v>7.380312526309333</v>
      </c>
      <c r="M15" s="272">
        <v>99.999999999999915</v>
      </c>
      <c r="N15" s="273">
        <v>6.0608158104605305</v>
      </c>
      <c r="O15" s="274">
        <v>110</v>
      </c>
      <c r="P15" s="275">
        <v>3.769362288675902</v>
      </c>
      <c r="Q15" s="276">
        <v>85</v>
      </c>
      <c r="R15" s="277">
        <v>7.5681453138034955</v>
      </c>
      <c r="S15" s="278">
        <v>110.00000000000004</v>
      </c>
      <c r="U15" s="260"/>
      <c r="V15" s="260"/>
      <c r="W15" s="260"/>
      <c r="X15" s="260"/>
      <c r="Y15" s="260"/>
      <c r="Z15" s="260"/>
      <c r="AA15" s="260"/>
      <c r="AB15" s="260"/>
    </row>
    <row r="16" spans="1:28" x14ac:dyDescent="0.2">
      <c r="A16" s="250">
        <v>2037</v>
      </c>
      <c r="B16" s="261">
        <v>9.0258425950642955</v>
      </c>
      <c r="C16" s="262">
        <v>110</v>
      </c>
      <c r="D16" s="263">
        <v>7.1687390273875788</v>
      </c>
      <c r="E16" s="264">
        <v>140</v>
      </c>
      <c r="F16" s="265">
        <v>5.0565432176319245</v>
      </c>
      <c r="G16" s="266">
        <v>100</v>
      </c>
      <c r="H16" s="267">
        <v>7.8579728074104214</v>
      </c>
      <c r="I16" s="268">
        <v>110</v>
      </c>
      <c r="J16" s="269">
        <v>12.731147028487845</v>
      </c>
      <c r="K16" s="270">
        <v>117.6444185435635</v>
      </c>
      <c r="L16" s="271">
        <v>9.3924447050473958</v>
      </c>
      <c r="M16" s="272">
        <v>107.94568537124989</v>
      </c>
      <c r="N16" s="273">
        <v>7.7058792394358147</v>
      </c>
      <c r="O16" s="274">
        <v>110</v>
      </c>
      <c r="P16" s="275">
        <v>4.6722022664326097</v>
      </c>
      <c r="Q16" s="276">
        <v>85</v>
      </c>
      <c r="R16" s="277">
        <v>9.6141158160648086</v>
      </c>
      <c r="S16" s="278">
        <v>117.45306943262281</v>
      </c>
      <c r="U16" s="260"/>
      <c r="V16" s="260"/>
      <c r="W16" s="260"/>
      <c r="X16" s="260"/>
      <c r="Y16" s="260"/>
      <c r="Z16" s="260"/>
      <c r="AA16" s="260"/>
      <c r="AB16" s="260"/>
    </row>
    <row r="17" spans="1:28" x14ac:dyDescent="0.2">
      <c r="A17" s="250">
        <v>2036</v>
      </c>
      <c r="B17" s="261">
        <v>11.242542486156102</v>
      </c>
      <c r="C17" s="262">
        <v>110</v>
      </c>
      <c r="D17" s="263">
        <v>8.9775055640181129</v>
      </c>
      <c r="E17" s="264">
        <v>140</v>
      </c>
      <c r="F17" s="265">
        <v>6.2469073442125609</v>
      </c>
      <c r="G17" s="266">
        <v>100</v>
      </c>
      <c r="H17" s="267">
        <v>9.7753311909643053</v>
      </c>
      <c r="I17" s="268">
        <v>110</v>
      </c>
      <c r="J17" s="269">
        <v>16.105576202102124</v>
      </c>
      <c r="K17" s="270">
        <v>125.82008376775575</v>
      </c>
      <c r="L17" s="271">
        <v>11.762970226991429</v>
      </c>
      <c r="M17" s="272">
        <v>116.52270990268883</v>
      </c>
      <c r="N17" s="273">
        <v>9.6509445342139824</v>
      </c>
      <c r="O17" s="274">
        <v>110</v>
      </c>
      <c r="P17" s="275">
        <v>5.7295256140948085</v>
      </c>
      <c r="Q17" s="276">
        <v>85</v>
      </c>
      <c r="R17" s="277">
        <v>12.003929953705931</v>
      </c>
      <c r="S17" s="278">
        <v>125.41112290131375</v>
      </c>
      <c r="U17" s="260"/>
      <c r="V17" s="260"/>
      <c r="W17" s="260"/>
      <c r="X17" s="260"/>
      <c r="Y17" s="260"/>
      <c r="Z17" s="260"/>
      <c r="AA17" s="260"/>
      <c r="AB17" s="260"/>
    </row>
    <row r="18" spans="1:28" x14ac:dyDescent="0.2">
      <c r="A18" s="250">
        <v>2035</v>
      </c>
      <c r="B18" s="261">
        <v>13.622806779141463</v>
      </c>
      <c r="C18" s="262">
        <v>110</v>
      </c>
      <c r="D18" s="263">
        <v>10.96279026742153</v>
      </c>
      <c r="E18" s="264">
        <v>139.99999999999977</v>
      </c>
      <c r="F18" s="265">
        <v>7.542415026753412</v>
      </c>
      <c r="G18" s="266">
        <v>100.00000000000007</v>
      </c>
      <c r="H18" s="267">
        <v>11.841196494016167</v>
      </c>
      <c r="I18" s="268">
        <v>110</v>
      </c>
      <c r="J18" s="269">
        <v>19.804502753931825</v>
      </c>
      <c r="K18" s="270">
        <v>134.56391450872781</v>
      </c>
      <c r="L18" s="271">
        <v>14.340783575895191</v>
      </c>
      <c r="M18" s="272">
        <v>125.78123781761084</v>
      </c>
      <c r="N18" s="273">
        <v>11.775348001152357</v>
      </c>
      <c r="O18" s="274">
        <v>110</v>
      </c>
      <c r="P18" s="275">
        <v>6.8704119949610787</v>
      </c>
      <c r="Q18" s="276">
        <v>85</v>
      </c>
      <c r="R18" s="277">
        <v>14.574549720699222</v>
      </c>
      <c r="S18" s="278">
        <v>133.9083756886472</v>
      </c>
      <c r="U18" s="260"/>
      <c r="V18" s="260"/>
      <c r="W18" s="260"/>
      <c r="X18" s="260"/>
      <c r="Y18" s="260"/>
      <c r="Z18" s="260"/>
      <c r="AA18" s="260"/>
      <c r="AB18" s="260"/>
    </row>
    <row r="19" spans="1:28" x14ac:dyDescent="0.2">
      <c r="A19" s="250">
        <v>2034</v>
      </c>
      <c r="B19" s="261">
        <v>16.122759581052982</v>
      </c>
      <c r="C19" s="262">
        <v>110.00000000000009</v>
      </c>
      <c r="D19" s="263">
        <v>13.09563238743214</v>
      </c>
      <c r="E19" s="264">
        <v>148.66614075566471</v>
      </c>
      <c r="F19" s="265">
        <v>8.9224930796406667</v>
      </c>
      <c r="G19" s="266">
        <v>107.48368391346828</v>
      </c>
      <c r="H19" s="267">
        <v>14.017700594802124</v>
      </c>
      <c r="I19" s="268">
        <v>109.99999999999999</v>
      </c>
      <c r="J19" s="269">
        <v>23.772399223736269</v>
      </c>
      <c r="K19" s="270">
        <v>143.91539526659139</v>
      </c>
      <c r="L19" s="271">
        <v>17.084633813675953</v>
      </c>
      <c r="M19" s="272">
        <v>135.7754192306619</v>
      </c>
      <c r="N19" s="273">
        <v>14.046543412286422</v>
      </c>
      <c r="O19" s="274">
        <v>110.00000000000016</v>
      </c>
      <c r="P19" s="275">
        <v>8.0746874244297207</v>
      </c>
      <c r="Q19" s="276">
        <v>85.000000000000057</v>
      </c>
      <c r="R19" s="277">
        <v>17.279101219833976</v>
      </c>
      <c r="S19" s="278">
        <v>142.98136133971289</v>
      </c>
      <c r="U19" s="260"/>
      <c r="V19" s="260"/>
      <c r="W19" s="260"/>
      <c r="X19" s="260"/>
      <c r="Y19" s="260"/>
      <c r="Z19" s="260"/>
      <c r="AA19" s="260"/>
      <c r="AB19" s="260"/>
    </row>
    <row r="20" spans="1:28" x14ac:dyDescent="0.2">
      <c r="A20" s="250">
        <v>2033</v>
      </c>
      <c r="B20" s="261">
        <v>18.779279846198563</v>
      </c>
      <c r="C20" s="262">
        <v>118.74074754790298</v>
      </c>
      <c r="D20" s="263">
        <v>15.410276666169574</v>
      </c>
      <c r="E20" s="264">
        <v>157.86872433702246</v>
      </c>
      <c r="F20" s="265">
        <v>10.408989211173697</v>
      </c>
      <c r="G20" s="266">
        <v>115.52742307610347</v>
      </c>
      <c r="H20" s="267">
        <v>16.338690745916885</v>
      </c>
      <c r="I20" s="268">
        <v>116.54480850435498</v>
      </c>
      <c r="J20" s="269">
        <v>28.071826369876359</v>
      </c>
      <c r="K20" s="270">
        <v>153.91675450550215</v>
      </c>
      <c r="L20" s="271">
        <v>20.037857750043727</v>
      </c>
      <c r="M20" s="272">
        <v>146.56370685422596</v>
      </c>
      <c r="N20" s="273">
        <v>16.500714070949137</v>
      </c>
      <c r="O20" s="274">
        <v>115.96941247051446</v>
      </c>
      <c r="P20" s="275">
        <v>9.3604229710713511</v>
      </c>
      <c r="Q20" s="276">
        <v>88.158820943621933</v>
      </c>
      <c r="R20" s="277">
        <v>20.156950659698563</v>
      </c>
      <c r="S20" s="278">
        <v>152.66908873640202</v>
      </c>
      <c r="U20" s="260"/>
      <c r="V20" s="260"/>
      <c r="W20" s="260"/>
      <c r="X20" s="260"/>
      <c r="Y20" s="260"/>
      <c r="Z20" s="260"/>
      <c r="AA20" s="260"/>
      <c r="AB20" s="260"/>
    </row>
    <row r="21" spans="1:28" x14ac:dyDescent="0.2">
      <c r="A21" s="250">
        <v>2032</v>
      </c>
      <c r="B21" s="261">
        <v>21.588486721210266</v>
      </c>
      <c r="C21" s="262">
        <v>128.17604662031658</v>
      </c>
      <c r="D21" s="263">
        <v>17.909596008436271</v>
      </c>
      <c r="E21" s="264">
        <v>167.64095709432181</v>
      </c>
      <c r="F21" s="265">
        <v>12.002697702220329</v>
      </c>
      <c r="G21" s="266">
        <v>124.17313025249419</v>
      </c>
      <c r="H21" s="267">
        <v>18.801893612717517</v>
      </c>
      <c r="I21" s="268">
        <v>123.47902172106157</v>
      </c>
      <c r="J21" s="269">
        <v>32.706259224341309</v>
      </c>
      <c r="K21" s="270">
        <v>164.61315534465624</v>
      </c>
      <c r="L21" s="271">
        <v>23.201663404803242</v>
      </c>
      <c r="M21" s="272">
        <v>158.20919786930389</v>
      </c>
      <c r="N21" s="273">
        <v>19.139772480455338</v>
      </c>
      <c r="O21" s="274">
        <v>122.26276935232995</v>
      </c>
      <c r="P21" s="275">
        <v>10.726433025010511</v>
      </c>
      <c r="Q21" s="276">
        <v>91.435031884348078</v>
      </c>
      <c r="R21" s="277">
        <v>23.203789203151349</v>
      </c>
      <c r="S21" s="278">
        <v>163.01320981428975</v>
      </c>
      <c r="U21" s="260"/>
      <c r="V21" s="260"/>
      <c r="W21" s="260"/>
      <c r="X21" s="260"/>
      <c r="Y21" s="260"/>
      <c r="Z21" s="260"/>
      <c r="AA21" s="260"/>
      <c r="AB21" s="260"/>
    </row>
    <row r="22" spans="1:28" x14ac:dyDescent="0.2">
      <c r="A22" s="250">
        <v>2031</v>
      </c>
      <c r="B22" s="261">
        <v>24.555053254816269</v>
      </c>
      <c r="C22" s="262">
        <v>138.3610872130113</v>
      </c>
      <c r="D22" s="263">
        <v>20.603628197734267</v>
      </c>
      <c r="E22" s="264">
        <v>178.01810088427735</v>
      </c>
      <c r="F22" s="265">
        <v>13.709206858632976</v>
      </c>
      <c r="G22" s="266">
        <v>133.46585482605002</v>
      </c>
      <c r="H22" s="267">
        <v>21.412711985316978</v>
      </c>
      <c r="I22" s="268">
        <v>130.82580855260193</v>
      </c>
      <c r="J22" s="269">
        <v>37.692217173325623</v>
      </c>
      <c r="K22" s="270">
        <v>176.05289950130319</v>
      </c>
      <c r="L22" s="271">
        <v>26.586678703837801</v>
      </c>
      <c r="M22" s="272">
        <v>170.78000296037715</v>
      </c>
      <c r="N22" s="273">
        <v>21.973270032229522</v>
      </c>
      <c r="O22" s="274">
        <v>128.8976502618882</v>
      </c>
      <c r="P22" s="275">
        <v>12.175637056085694</v>
      </c>
      <c r="Q22" s="276">
        <v>94.832995339607038</v>
      </c>
      <c r="R22" s="277">
        <v>26.424646452057392</v>
      </c>
      <c r="S22" s="278">
        <v>174.05819864320432</v>
      </c>
      <c r="U22" s="260"/>
      <c r="V22" s="260"/>
      <c r="W22" s="260"/>
      <c r="X22" s="260"/>
      <c r="Y22" s="260"/>
      <c r="Z22" s="260"/>
      <c r="AA22" s="260"/>
      <c r="AB22" s="260"/>
    </row>
    <row r="23" spans="1:28" x14ac:dyDescent="0.2">
      <c r="A23" s="250">
        <v>2030</v>
      </c>
      <c r="B23" s="261">
        <v>27.558960582126616</v>
      </c>
      <c r="C23" s="262">
        <v>149.35544479285048</v>
      </c>
      <c r="D23" s="263">
        <v>23.398471122454456</v>
      </c>
      <c r="E23" s="264">
        <v>189.03760030798671</v>
      </c>
      <c r="F23" s="265">
        <v>15.466270382552983</v>
      </c>
      <c r="G23" s="266">
        <v>143.45401753363993</v>
      </c>
      <c r="H23" s="267">
        <v>24.075302843004525</v>
      </c>
      <c r="I23" s="268">
        <v>138.60971641082176</v>
      </c>
      <c r="J23" s="269">
        <v>42.852153826931527</v>
      </c>
      <c r="K23" s="270">
        <v>188.28764540672009</v>
      </c>
      <c r="L23" s="271">
        <v>30.068421339381278</v>
      </c>
      <c r="M23" s="272">
        <v>184.34964467262012</v>
      </c>
      <c r="N23" s="273">
        <v>24.899321372520159</v>
      </c>
      <c r="O23" s="274">
        <v>135.89258881546368</v>
      </c>
      <c r="P23" s="275">
        <v>13.65109078838487</v>
      </c>
      <c r="Q23" s="276">
        <v>98.357235949314614</v>
      </c>
      <c r="R23" s="277">
        <v>29.689955876927034</v>
      </c>
      <c r="S23" s="278">
        <v>185.85154264143205</v>
      </c>
      <c r="U23" s="260"/>
      <c r="V23" s="260"/>
      <c r="W23" s="260"/>
      <c r="X23" s="260"/>
      <c r="Y23" s="260"/>
      <c r="Z23" s="260"/>
      <c r="AA23" s="260"/>
      <c r="AB23" s="260"/>
    </row>
    <row r="24" spans="1:28" x14ac:dyDescent="0.2">
      <c r="A24" s="250">
        <v>2029</v>
      </c>
      <c r="B24" s="261">
        <v>31.096651194725297</v>
      </c>
      <c r="C24" s="262">
        <v>161.22342877320551</v>
      </c>
      <c r="D24" s="263">
        <v>26.718495933780158</v>
      </c>
      <c r="E24" s="264">
        <v>200.73921782500202</v>
      </c>
      <c r="F24" s="265">
        <v>17.549431796539494</v>
      </c>
      <c r="G24" s="266">
        <v>154.18966276702878</v>
      </c>
      <c r="H24" s="267">
        <v>27.202763138331612</v>
      </c>
      <c r="I24" s="268">
        <v>146.85675323583794</v>
      </c>
      <c r="J24" s="269">
        <v>48.973321004758908</v>
      </c>
      <c r="K24" s="270">
        <v>201.37264148009294</v>
      </c>
      <c r="L24" s="271">
        <v>34.194453967496777</v>
      </c>
      <c r="M24" s="272">
        <v>198.99748742132383</v>
      </c>
      <c r="N24" s="273">
        <v>28.370337803966486</v>
      </c>
      <c r="O24" s="274">
        <v>143.26712440024093</v>
      </c>
      <c r="P24" s="275">
        <v>15.392372573444295</v>
      </c>
      <c r="Q24" s="276">
        <v>102.01244650076698</v>
      </c>
      <c r="R24" s="277">
        <v>33.536003967558656</v>
      </c>
      <c r="S24" s="278">
        <v>198.44394674567431</v>
      </c>
      <c r="U24" s="260"/>
      <c r="V24" s="260"/>
      <c r="W24" s="260"/>
      <c r="X24" s="260"/>
      <c r="Y24" s="260"/>
      <c r="Z24" s="260"/>
      <c r="AA24" s="260"/>
      <c r="AB24" s="260"/>
    </row>
    <row r="25" spans="1:28" x14ac:dyDescent="0.2">
      <c r="A25" s="250">
        <v>2028</v>
      </c>
      <c r="B25" s="261">
        <v>34.69088208715177</v>
      </c>
      <c r="C25" s="262">
        <v>174.03445867969549</v>
      </c>
      <c r="D25" s="263">
        <v>30.173285014190622</v>
      </c>
      <c r="E25" s="264">
        <v>213.1651772310988</v>
      </c>
      <c r="F25" s="265">
        <v>19.702506025062775</v>
      </c>
      <c r="G25" s="266">
        <v>165.72872975575578</v>
      </c>
      <c r="H25" s="267">
        <v>30.40343500599749</v>
      </c>
      <c r="I25" s="268">
        <v>155.59447439492772</v>
      </c>
      <c r="J25" s="269">
        <v>55.324270370565515</v>
      </c>
      <c r="K25" s="270">
        <v>215.36697561369985</v>
      </c>
      <c r="L25" s="271">
        <v>38.454128686585697</v>
      </c>
      <c r="M25" s="272">
        <v>214.80920166851502</v>
      </c>
      <c r="N25" s="273">
        <v>31.9662243273558</v>
      </c>
      <c r="O25" s="274">
        <v>151.04185675487292</v>
      </c>
      <c r="P25" s="275">
        <v>17.171222866932023</v>
      </c>
      <c r="Q25" s="276">
        <v>105.80349417743437</v>
      </c>
      <c r="R25" s="277">
        <v>37.446885214700579</v>
      </c>
      <c r="S25" s="278">
        <v>211.88955141457615</v>
      </c>
      <c r="U25" s="260"/>
      <c r="V25" s="260"/>
      <c r="W25" s="260"/>
      <c r="X25" s="260"/>
      <c r="Y25" s="260"/>
      <c r="Z25" s="260"/>
      <c r="AA25" s="260"/>
      <c r="AB25" s="260"/>
    </row>
    <row r="26" spans="1:28" x14ac:dyDescent="0.2">
      <c r="A26" s="250">
        <v>2027</v>
      </c>
      <c r="B26" s="261">
        <v>38.463358080817407</v>
      </c>
      <c r="C26" s="262">
        <v>187.86347020656055</v>
      </c>
      <c r="D26" s="263">
        <v>33.873257765204933</v>
      </c>
      <c r="E26" s="264">
        <v>226.36031601746285</v>
      </c>
      <c r="F26" s="265">
        <v>21.996226153560396</v>
      </c>
      <c r="G26" s="266">
        <v>178.13134404448246</v>
      </c>
      <c r="H26" s="267">
        <v>33.778400549702837</v>
      </c>
      <c r="I26" s="268">
        <v>164.85207475175105</v>
      </c>
      <c r="J26" s="269">
        <v>62.105956186163255</v>
      </c>
      <c r="K26" s="270">
        <v>230.33384199599553</v>
      </c>
      <c r="L26" s="271">
        <v>42.987620435546596</v>
      </c>
      <c r="M26" s="272">
        <v>231.87726498158906</v>
      </c>
      <c r="N26" s="273">
        <v>35.803097804256133</v>
      </c>
      <c r="O26" s="274">
        <v>159.23850351198357</v>
      </c>
      <c r="P26" s="275">
        <v>19.047186875127757</v>
      </c>
      <c r="Q26" s="276">
        <v>109.73542703997617</v>
      </c>
      <c r="R26" s="277">
        <v>41.553605530526958</v>
      </c>
      <c r="S26" s="278">
        <v>226.2461654031228</v>
      </c>
      <c r="U26" s="260"/>
      <c r="V26" s="260"/>
      <c r="W26" s="260"/>
      <c r="X26" s="260"/>
      <c r="Y26" s="260"/>
      <c r="Z26" s="260"/>
      <c r="AA26" s="260"/>
      <c r="AB26" s="260"/>
    </row>
    <row r="27" spans="1:28" x14ac:dyDescent="0.2">
      <c r="A27" s="250">
        <v>2026</v>
      </c>
      <c r="B27" s="261">
        <v>42.411771192902364</v>
      </c>
      <c r="C27" s="262">
        <v>202.79135353881986</v>
      </c>
      <c r="D27" s="263">
        <v>37.825242278764364</v>
      </c>
      <c r="E27" s="264">
        <v>240.37224716106377</v>
      </c>
      <c r="F27" s="265">
        <v>24.433508761413762</v>
      </c>
      <c r="G27" s="266">
        <v>191.46213078358409</v>
      </c>
      <c r="H27" s="267">
        <v>37.328191990217192</v>
      </c>
      <c r="I27" s="268">
        <v>174.66048621353124</v>
      </c>
      <c r="J27" s="269">
        <v>69.325202317076588</v>
      </c>
      <c r="K27" s="270">
        <v>246.34082647748988</v>
      </c>
      <c r="L27" s="271">
        <v>47.80050877051206</v>
      </c>
      <c r="M27" s="272">
        <v>250.30150290448577</v>
      </c>
      <c r="N27" s="273">
        <v>39.88594303740642</v>
      </c>
      <c r="O27" s="274">
        <v>167.87996086335141</v>
      </c>
      <c r="P27" s="275">
        <v>21.020324141618264</v>
      </c>
      <c r="Q27" s="276">
        <v>113.81348074810751</v>
      </c>
      <c r="R27" s="277">
        <v>45.853339247439934</v>
      </c>
      <c r="S27" s="278">
        <v>241.57551430870581</v>
      </c>
      <c r="U27" s="260"/>
      <c r="V27" s="260"/>
      <c r="W27" s="260"/>
      <c r="X27" s="260"/>
      <c r="Y27" s="260"/>
      <c r="Z27" s="260"/>
      <c r="AA27" s="260"/>
      <c r="AB27" s="260"/>
    </row>
    <row r="28" spans="1:28" x14ac:dyDescent="0.2">
      <c r="A28" s="250">
        <v>2025</v>
      </c>
      <c r="B28" s="261">
        <v>46.707369985228496</v>
      </c>
      <c r="C28" s="262">
        <v>218.90542650409577</v>
      </c>
      <c r="D28" s="263">
        <v>42.191949175189038</v>
      </c>
      <c r="E28" s="264">
        <v>255.25153093001563</v>
      </c>
      <c r="F28" s="265">
        <v>27.116233437148598</v>
      </c>
      <c r="G28" s="266">
        <v>205.79055146541856</v>
      </c>
      <c r="H28" s="267">
        <v>41.200500543615945</v>
      </c>
      <c r="I28" s="268">
        <v>185.05248108212302</v>
      </c>
      <c r="J28" s="269">
        <v>77.275548361966656</v>
      </c>
      <c r="K28" s="270">
        <v>263.46021176804669</v>
      </c>
      <c r="L28" s="271">
        <v>53.095557133493998</v>
      </c>
      <c r="M28" s="272">
        <v>270.18967280478637</v>
      </c>
      <c r="N28" s="273">
        <v>44.383999305745263</v>
      </c>
      <c r="O28" s="274">
        <v>176.99036751723452</v>
      </c>
      <c r="P28" s="275">
        <v>23.17550308681097</v>
      </c>
      <c r="Q28" s="276">
        <v>118.04308553226781</v>
      </c>
      <c r="R28" s="277">
        <v>50.531507384122747</v>
      </c>
      <c r="S28" s="278">
        <v>257.94350595747255</v>
      </c>
      <c r="U28" s="260"/>
      <c r="V28" s="260"/>
      <c r="W28" s="260"/>
      <c r="X28" s="260"/>
      <c r="Y28" s="260"/>
      <c r="Z28" s="260"/>
      <c r="AA28" s="260"/>
      <c r="AB28" s="260"/>
    </row>
    <row r="29" spans="1:28" x14ac:dyDescent="0.2">
      <c r="A29" s="250">
        <v>2024</v>
      </c>
      <c r="B29" s="261">
        <v>50.817401893403343</v>
      </c>
      <c r="C29" s="262">
        <v>236.29994532171688</v>
      </c>
      <c r="D29" s="263">
        <v>46.505109817399962</v>
      </c>
      <c r="E29" s="264">
        <v>271.05185732386195</v>
      </c>
      <c r="F29" s="265">
        <v>29.743119042610957</v>
      </c>
      <c r="G29" s="266">
        <v>221.19126586087361</v>
      </c>
      <c r="H29" s="267">
        <v>44.943824973871301</v>
      </c>
      <c r="I29" s="268">
        <v>196.0627815542891</v>
      </c>
      <c r="J29" s="269">
        <v>85.081497524479829</v>
      </c>
      <c r="K29" s="270">
        <v>281.76930384378113</v>
      </c>
      <c r="L29" s="271">
        <v>58.276769101950514</v>
      </c>
      <c r="M29" s="272">
        <v>291.65809411146449</v>
      </c>
      <c r="N29" s="273">
        <v>48.800213719462427</v>
      </c>
      <c r="O29" s="274">
        <v>186.59517212649166</v>
      </c>
      <c r="P29" s="275">
        <v>25.254418164126218</v>
      </c>
      <c r="Q29" s="276">
        <v>122.42987342437458</v>
      </c>
      <c r="R29" s="277">
        <v>55.009505152534516</v>
      </c>
      <c r="S29" s="278">
        <v>275.42051377197424</v>
      </c>
      <c r="U29" s="260"/>
      <c r="V29" s="260"/>
      <c r="W29" s="260"/>
      <c r="X29" s="260"/>
      <c r="Y29" s="260"/>
      <c r="Z29" s="260"/>
      <c r="AA29" s="260"/>
      <c r="AB29" s="260"/>
    </row>
    <row r="30" spans="1:28" x14ac:dyDescent="0.2">
      <c r="A30" s="250">
        <v>2023</v>
      </c>
      <c r="B30" s="261">
        <v>55.257748227945605</v>
      </c>
      <c r="C30" s="262">
        <v>255.07665593662946</v>
      </c>
      <c r="D30" s="263">
        <v>51.236531233548902</v>
      </c>
      <c r="E30" s="264">
        <v>287.8302398070976</v>
      </c>
      <c r="F30" s="265">
        <v>32.611482893535012</v>
      </c>
      <c r="G30" s="266">
        <v>237.74452104210047</v>
      </c>
      <c r="H30" s="267">
        <v>48.998488669120583</v>
      </c>
      <c r="I30" s="268">
        <v>207.72817573705279</v>
      </c>
      <c r="J30" s="269">
        <v>93.603192154986942</v>
      </c>
      <c r="K30" s="270">
        <v>301.35078103751147</v>
      </c>
      <c r="L30" s="271">
        <v>63.93795549342012</v>
      </c>
      <c r="M30" s="272">
        <v>314.83232862934562</v>
      </c>
      <c r="N30" s="273">
        <v>53.629463446718063</v>
      </c>
      <c r="O30" s="274">
        <v>196.72120437585198</v>
      </c>
      <c r="P30" s="275">
        <v>27.510472457227994</v>
      </c>
      <c r="Q30" s="276">
        <v>126.97968575729089</v>
      </c>
      <c r="R30" s="277">
        <v>59.84403976794453</v>
      </c>
      <c r="S30" s="278">
        <v>294.08167933843936</v>
      </c>
      <c r="U30" s="260"/>
      <c r="V30" s="260"/>
      <c r="W30" s="260"/>
      <c r="X30" s="260"/>
      <c r="Y30" s="260"/>
      <c r="Z30" s="260"/>
      <c r="AA30" s="260"/>
      <c r="AB30" s="260"/>
    </row>
    <row r="31" spans="1:28" x14ac:dyDescent="0.2">
      <c r="A31" s="250">
        <v>2022</v>
      </c>
      <c r="B31" s="261">
        <v>59.836490460370626</v>
      </c>
      <c r="C31" s="262">
        <v>275.34538916304189</v>
      </c>
      <c r="D31" s="263">
        <v>56.223103034343254</v>
      </c>
      <c r="E31" s="264">
        <v>305.64722103499122</v>
      </c>
      <c r="F31" s="265">
        <v>35.612195288321267</v>
      </c>
      <c r="G31" s="266">
        <v>255.53656951848015</v>
      </c>
      <c r="H31" s="267">
        <v>53.202735572759167</v>
      </c>
      <c r="I31" s="268">
        <v>220.08764056576194</v>
      </c>
      <c r="J31" s="269">
        <v>102.52274886939759</v>
      </c>
      <c r="K31" s="270">
        <v>322.29306738915193</v>
      </c>
      <c r="L31" s="271">
        <v>69.869305401504278</v>
      </c>
      <c r="M31" s="272">
        <v>339.84791490921327</v>
      </c>
      <c r="N31" s="273">
        <v>58.696185403953685</v>
      </c>
      <c r="O31" s="274">
        <v>207.3967499269047</v>
      </c>
      <c r="P31" s="275">
        <v>29.852134997931437</v>
      </c>
      <c r="Q31" s="276">
        <v>131.69858094299269</v>
      </c>
      <c r="R31" s="277">
        <v>64.825944750304984</v>
      </c>
      <c r="S31" s="278">
        <v>314.00723547454567</v>
      </c>
      <c r="U31" s="260"/>
      <c r="V31" s="260"/>
      <c r="W31" s="260"/>
      <c r="X31" s="260"/>
      <c r="Y31" s="260"/>
      <c r="Z31" s="260"/>
      <c r="AA31" s="260"/>
      <c r="AB31" s="260"/>
    </row>
    <row r="32" spans="1:28" x14ac:dyDescent="0.2">
      <c r="A32" s="250">
        <v>2021</v>
      </c>
      <c r="B32" s="261">
        <v>64.529737855644058</v>
      </c>
      <c r="C32" s="262">
        <v>297.22470311898036</v>
      </c>
      <c r="D32" s="263">
        <v>61.451518810781891</v>
      </c>
      <c r="E32" s="264">
        <v>324.5670913140417</v>
      </c>
      <c r="F32" s="265">
        <v>38.729691104421704</v>
      </c>
      <c r="G32" s="266">
        <v>274.66011866456313</v>
      </c>
      <c r="H32" s="267">
        <v>57.534974527079207</v>
      </c>
      <c r="I32" s="268">
        <v>233.18247203556399</v>
      </c>
      <c r="J32" s="269">
        <v>111.79431374287223</v>
      </c>
      <c r="K32" s="270">
        <v>344.69073194198421</v>
      </c>
      <c r="L32" s="271">
        <v>76.050769072078268</v>
      </c>
      <c r="M32" s="272">
        <v>366.85116096865272</v>
      </c>
      <c r="N32" s="273">
        <v>63.982691761956943</v>
      </c>
      <c r="O32" s="274">
        <v>218.65162943015741</v>
      </c>
      <c r="P32" s="275">
        <v>32.270164063570931</v>
      </c>
      <c r="Q32" s="276">
        <v>136.59284253979274</v>
      </c>
      <c r="R32" s="277">
        <v>69.926650318079481</v>
      </c>
      <c r="S32" s="278">
        <v>335.28285118670675</v>
      </c>
      <c r="U32" s="260"/>
      <c r="V32" s="260"/>
      <c r="W32" s="260"/>
      <c r="X32" s="260"/>
      <c r="Y32" s="260"/>
      <c r="Z32" s="260"/>
      <c r="AA32" s="260"/>
      <c r="AB32" s="260"/>
    </row>
    <row r="33" spans="1:28" x14ac:dyDescent="0.2">
      <c r="A33" s="250">
        <v>2020</v>
      </c>
      <c r="B33" s="261">
        <v>68.3915482744776</v>
      </c>
      <c r="C33" s="262">
        <v>320.84257670955674</v>
      </c>
      <c r="D33" s="263">
        <v>66.021890565174829</v>
      </c>
      <c r="E33" s="264">
        <v>344.65812058535772</v>
      </c>
      <c r="F33" s="265">
        <v>41.392584740093049</v>
      </c>
      <c r="G33" s="266">
        <v>295.21481378177566</v>
      </c>
      <c r="H33" s="267">
        <v>61.153348298746508</v>
      </c>
      <c r="I33" s="268">
        <v>247.05642318142651</v>
      </c>
      <c r="J33" s="269">
        <v>119.74717320611384</v>
      </c>
      <c r="K33" s="270">
        <v>368.64491578790904</v>
      </c>
      <c r="L33" s="271">
        <v>81.365636606463951</v>
      </c>
      <c r="M33" s="272">
        <v>395.99999999999972</v>
      </c>
      <c r="N33" s="273">
        <v>68.548474380589951</v>
      </c>
      <c r="O33" s="274">
        <v>230.51728182487238</v>
      </c>
      <c r="P33" s="275">
        <v>34.298517351216056</v>
      </c>
      <c r="Q33" s="276">
        <v>141.6689876193638</v>
      </c>
      <c r="R33" s="277">
        <v>74.137495658451655</v>
      </c>
      <c r="S33" s="278">
        <v>357.99999999999994</v>
      </c>
      <c r="U33" s="260"/>
      <c r="V33" s="260"/>
      <c r="W33" s="260"/>
      <c r="X33" s="260"/>
      <c r="Y33" s="260"/>
      <c r="Z33" s="260"/>
      <c r="AA33" s="260"/>
      <c r="AB33" s="260"/>
    </row>
    <row r="36" spans="1:28" ht="15" x14ac:dyDescent="0.25">
      <c r="B36" s="284" t="s">
        <v>366</v>
      </c>
      <c r="C36" s="284"/>
      <c r="D36" s="285"/>
      <c r="E36" s="285"/>
      <c r="F36" s="285"/>
      <c r="G36" s="285"/>
      <c r="H36" s="285"/>
      <c r="I36" s="285"/>
    </row>
    <row r="37" spans="1:28" ht="15" x14ac:dyDescent="0.25">
      <c r="B37" s="286" t="s">
        <v>26</v>
      </c>
      <c r="C37" s="285" t="s">
        <v>367</v>
      </c>
      <c r="D37" s="285" t="s">
        <v>368</v>
      </c>
      <c r="E37" s="285" t="s">
        <v>369</v>
      </c>
      <c r="F37" s="285" t="s">
        <v>370</v>
      </c>
      <c r="G37" s="285" t="s">
        <v>371</v>
      </c>
      <c r="H37" s="285" t="s">
        <v>372</v>
      </c>
      <c r="I37" s="285" t="s">
        <v>373</v>
      </c>
    </row>
    <row r="38" spans="1:28" ht="15" hidden="1" outlineLevel="1" x14ac:dyDescent="0.25">
      <c r="B38" s="287" t="s">
        <v>374</v>
      </c>
      <c r="C38" s="288" t="s">
        <v>375</v>
      </c>
      <c r="D38" s="289" t="s">
        <v>376</v>
      </c>
      <c r="E38" s="290" t="s">
        <v>377</v>
      </c>
      <c r="F38" s="291" t="s">
        <v>378</v>
      </c>
      <c r="G38" s="291" t="s">
        <v>379</v>
      </c>
      <c r="H38" s="291" t="s">
        <v>380</v>
      </c>
      <c r="I38" s="292" t="s">
        <v>381</v>
      </c>
    </row>
    <row r="39" spans="1:28" ht="15" collapsed="1" x14ac:dyDescent="0.25">
      <c r="B39" s="293">
        <v>2024</v>
      </c>
      <c r="C39" s="294" t="s">
        <v>262</v>
      </c>
      <c r="D39" s="295">
        <v>148.5</v>
      </c>
      <c r="E39" s="296">
        <v>204.96199999999999</v>
      </c>
      <c r="F39" s="297">
        <v>285.23</v>
      </c>
      <c r="G39" s="297">
        <v>232.58</v>
      </c>
      <c r="H39" s="297">
        <v>179.65</v>
      </c>
      <c r="I39" s="298">
        <v>11.32</v>
      </c>
    </row>
    <row r="40" spans="1:28" ht="15" x14ac:dyDescent="0.25">
      <c r="B40" s="293">
        <v>2024</v>
      </c>
      <c r="C40" s="294" t="s">
        <v>263</v>
      </c>
      <c r="D40" s="295">
        <v>366.8</v>
      </c>
      <c r="E40" s="296">
        <v>204.96199999999999</v>
      </c>
      <c r="F40" s="297">
        <v>285.23</v>
      </c>
      <c r="G40" s="297">
        <v>232.58</v>
      </c>
      <c r="H40" s="297">
        <v>179.65</v>
      </c>
      <c r="I40" s="298">
        <v>11.32</v>
      </c>
    </row>
    <row r="41" spans="1:28" ht="15" x14ac:dyDescent="0.25">
      <c r="B41" s="293">
        <v>2024</v>
      </c>
      <c r="C41" s="294" t="s">
        <v>264</v>
      </c>
      <c r="D41" s="295">
        <v>171.2</v>
      </c>
      <c r="E41" s="296">
        <v>204.96199999999999</v>
      </c>
      <c r="F41" s="297">
        <v>285.23</v>
      </c>
      <c r="G41" s="297">
        <v>232.58</v>
      </c>
      <c r="H41" s="297">
        <v>179.65</v>
      </c>
      <c r="I41" s="298">
        <v>11.32</v>
      </c>
    </row>
    <row r="42" spans="1:28" ht="15" x14ac:dyDescent="0.25">
      <c r="B42" s="293">
        <v>2024</v>
      </c>
      <c r="C42" s="294" t="s">
        <v>130</v>
      </c>
      <c r="D42" s="295">
        <v>69.900000000000006</v>
      </c>
      <c r="E42" s="296">
        <v>204.96199999999999</v>
      </c>
      <c r="F42" s="297">
        <v>285.23</v>
      </c>
      <c r="G42" s="297">
        <v>232.58</v>
      </c>
      <c r="H42" s="297">
        <v>179.65</v>
      </c>
      <c r="I42" s="298">
        <v>11.32</v>
      </c>
    </row>
    <row r="43" spans="1:28" ht="15" x14ac:dyDescent="0.25">
      <c r="B43" s="293">
        <v>2024</v>
      </c>
      <c r="C43" s="294" t="s">
        <v>129</v>
      </c>
      <c r="D43" s="295">
        <v>64.099999999999994</v>
      </c>
      <c r="E43" s="296">
        <v>204.96199999999999</v>
      </c>
      <c r="F43" s="297">
        <v>285.23</v>
      </c>
      <c r="G43" s="297">
        <v>232.58</v>
      </c>
      <c r="H43" s="297">
        <v>179.65</v>
      </c>
      <c r="I43" s="298">
        <v>11.32</v>
      </c>
    </row>
    <row r="44" spans="1:28" ht="15" x14ac:dyDescent="0.25">
      <c r="B44" s="293">
        <v>2024</v>
      </c>
      <c r="C44" s="294" t="s">
        <v>265</v>
      </c>
      <c r="D44" s="295">
        <v>290.10000000000002</v>
      </c>
      <c r="E44" s="296">
        <v>204.96199999999999</v>
      </c>
      <c r="F44" s="297">
        <v>285.23</v>
      </c>
      <c r="G44" s="297">
        <v>232.58</v>
      </c>
      <c r="H44" s="297">
        <v>179.65</v>
      </c>
      <c r="I44" s="298">
        <v>11.32</v>
      </c>
    </row>
    <row r="45" spans="1:28" ht="15" x14ac:dyDescent="0.25">
      <c r="B45" s="293">
        <v>2024</v>
      </c>
      <c r="C45" s="294" t="s">
        <v>29</v>
      </c>
      <c r="D45" s="295">
        <v>312.8</v>
      </c>
      <c r="E45" s="296">
        <v>204.96199999999999</v>
      </c>
      <c r="F45" s="297">
        <v>285.23</v>
      </c>
      <c r="G45" s="297">
        <v>232.58</v>
      </c>
      <c r="H45" s="297">
        <v>179.65</v>
      </c>
      <c r="I45" s="298">
        <v>11.32</v>
      </c>
    </row>
    <row r="46" spans="1:28" ht="15" x14ac:dyDescent="0.25">
      <c r="B46" s="293">
        <v>2024</v>
      </c>
      <c r="C46" s="294" t="s">
        <v>266</v>
      </c>
      <c r="D46" s="295">
        <v>285.3</v>
      </c>
      <c r="E46" s="296">
        <v>204.96199999999999</v>
      </c>
      <c r="F46" s="297">
        <v>285.23</v>
      </c>
      <c r="G46" s="297">
        <v>232.58</v>
      </c>
      <c r="H46" s="297">
        <v>179.65</v>
      </c>
      <c r="I46" s="298">
        <v>11.32</v>
      </c>
    </row>
    <row r="47" spans="1:28" ht="15" x14ac:dyDescent="0.25">
      <c r="B47" s="299">
        <v>2024</v>
      </c>
      <c r="C47" s="300" t="s">
        <v>267</v>
      </c>
      <c r="D47" s="301">
        <v>196.7</v>
      </c>
      <c r="E47" s="302">
        <v>204.96199999999999</v>
      </c>
      <c r="F47" s="303">
        <v>285.23</v>
      </c>
      <c r="G47" s="303">
        <v>232.58</v>
      </c>
      <c r="H47" s="303">
        <v>179.65</v>
      </c>
      <c r="I47" s="304">
        <v>11.32</v>
      </c>
    </row>
    <row r="48" spans="1:28" ht="15" x14ac:dyDescent="0.25">
      <c r="B48" s="299"/>
      <c r="C48" s="300"/>
      <c r="D48" s="301"/>
      <c r="E48" s="302"/>
      <c r="F48" s="303"/>
      <c r="G48" s="303"/>
      <c r="H48" s="303"/>
      <c r="I48" s="304"/>
    </row>
    <row r="49" spans="2:9" ht="15" x14ac:dyDescent="0.25">
      <c r="B49" s="284" t="s">
        <v>382</v>
      </c>
      <c r="C49" s="284"/>
      <c r="D49" s="285"/>
      <c r="E49" s="285"/>
      <c r="F49" s="285"/>
      <c r="G49" s="285"/>
      <c r="H49" s="285"/>
      <c r="I49" s="285"/>
    </row>
    <row r="50" spans="2:9" ht="15" x14ac:dyDescent="0.25">
      <c r="B50" s="305" t="s">
        <v>26</v>
      </c>
      <c r="C50" s="306" t="s">
        <v>367</v>
      </c>
      <c r="D50" s="306" t="s">
        <v>368</v>
      </c>
      <c r="E50" s="306" t="s">
        <v>369</v>
      </c>
      <c r="F50" s="306" t="s">
        <v>370</v>
      </c>
      <c r="G50" s="306" t="s">
        <v>371</v>
      </c>
      <c r="H50" s="306" t="s">
        <v>372</v>
      </c>
      <c r="I50" s="306" t="s">
        <v>373</v>
      </c>
    </row>
    <row r="51" spans="2:9" ht="15" hidden="1" outlineLevel="1" x14ac:dyDescent="0.25">
      <c r="B51" s="287" t="s">
        <v>374</v>
      </c>
      <c r="C51" s="288" t="s">
        <v>375</v>
      </c>
      <c r="D51" s="307" t="s">
        <v>376</v>
      </c>
      <c r="E51" s="307" t="s">
        <v>377</v>
      </c>
      <c r="F51" s="307" t="s">
        <v>378</v>
      </c>
      <c r="G51" s="307" t="s">
        <v>379</v>
      </c>
      <c r="H51" s="307" t="s">
        <v>380</v>
      </c>
      <c r="I51" s="308" t="s">
        <v>381</v>
      </c>
    </row>
    <row r="52" spans="2:9" ht="15" collapsed="1" x14ac:dyDescent="0.25">
      <c r="B52" s="293">
        <v>2024</v>
      </c>
      <c r="C52" s="294" t="s">
        <v>262</v>
      </c>
      <c r="D52" s="309">
        <f t="shared" ref="D52:I60" si="0">D39/1000</f>
        <v>0.14849999999999999</v>
      </c>
      <c r="E52" s="309">
        <f t="shared" si="0"/>
        <v>0.20496199999999998</v>
      </c>
      <c r="F52" s="309">
        <f t="shared" si="0"/>
        <v>0.28523000000000004</v>
      </c>
      <c r="G52" s="309">
        <f t="shared" si="0"/>
        <v>0.23258000000000001</v>
      </c>
      <c r="H52" s="309">
        <f t="shared" si="0"/>
        <v>0.17965</v>
      </c>
      <c r="I52" s="310">
        <f t="shared" si="0"/>
        <v>1.132E-2</v>
      </c>
    </row>
    <row r="53" spans="2:9" ht="15" x14ac:dyDescent="0.25">
      <c r="B53" s="293">
        <v>2024</v>
      </c>
      <c r="C53" s="294" t="s">
        <v>263</v>
      </c>
      <c r="D53" s="309">
        <f t="shared" si="0"/>
        <v>0.36680000000000001</v>
      </c>
      <c r="E53" s="309">
        <f t="shared" si="0"/>
        <v>0.20496199999999998</v>
      </c>
      <c r="F53" s="309">
        <f t="shared" si="0"/>
        <v>0.28523000000000004</v>
      </c>
      <c r="G53" s="309">
        <f t="shared" si="0"/>
        <v>0.23258000000000001</v>
      </c>
      <c r="H53" s="309">
        <f t="shared" si="0"/>
        <v>0.17965</v>
      </c>
      <c r="I53" s="310">
        <f t="shared" si="0"/>
        <v>1.132E-2</v>
      </c>
    </row>
    <row r="54" spans="2:9" ht="15" x14ac:dyDescent="0.25">
      <c r="B54" s="293">
        <v>2024</v>
      </c>
      <c r="C54" s="294" t="s">
        <v>264</v>
      </c>
      <c r="D54" s="309">
        <f t="shared" si="0"/>
        <v>0.17119999999999999</v>
      </c>
      <c r="E54" s="309">
        <f t="shared" si="0"/>
        <v>0.20496199999999998</v>
      </c>
      <c r="F54" s="309">
        <f t="shared" si="0"/>
        <v>0.28523000000000004</v>
      </c>
      <c r="G54" s="309">
        <f t="shared" si="0"/>
        <v>0.23258000000000001</v>
      </c>
      <c r="H54" s="309">
        <f t="shared" si="0"/>
        <v>0.17965</v>
      </c>
      <c r="I54" s="310">
        <f t="shared" si="0"/>
        <v>1.132E-2</v>
      </c>
    </row>
    <row r="55" spans="2:9" ht="15" x14ac:dyDescent="0.25">
      <c r="B55" s="293">
        <v>2024</v>
      </c>
      <c r="C55" s="294" t="s">
        <v>130</v>
      </c>
      <c r="D55" s="309">
        <f t="shared" si="0"/>
        <v>6.9900000000000004E-2</v>
      </c>
      <c r="E55" s="309">
        <f t="shared" si="0"/>
        <v>0.20496199999999998</v>
      </c>
      <c r="F55" s="309">
        <f t="shared" si="0"/>
        <v>0.28523000000000004</v>
      </c>
      <c r="G55" s="309">
        <f t="shared" si="0"/>
        <v>0.23258000000000001</v>
      </c>
      <c r="H55" s="309">
        <f t="shared" si="0"/>
        <v>0.17965</v>
      </c>
      <c r="I55" s="310">
        <f t="shared" si="0"/>
        <v>1.132E-2</v>
      </c>
    </row>
    <row r="56" spans="2:9" ht="15" x14ac:dyDescent="0.25">
      <c r="B56" s="293">
        <v>2024</v>
      </c>
      <c r="C56" s="294" t="s">
        <v>129</v>
      </c>
      <c r="D56" s="309">
        <f t="shared" si="0"/>
        <v>6.409999999999999E-2</v>
      </c>
      <c r="E56" s="309">
        <f t="shared" si="0"/>
        <v>0.20496199999999998</v>
      </c>
      <c r="F56" s="309">
        <f t="shared" si="0"/>
        <v>0.28523000000000004</v>
      </c>
      <c r="G56" s="309">
        <f t="shared" si="0"/>
        <v>0.23258000000000001</v>
      </c>
      <c r="H56" s="309">
        <f t="shared" si="0"/>
        <v>0.17965</v>
      </c>
      <c r="I56" s="310">
        <f t="shared" si="0"/>
        <v>1.132E-2</v>
      </c>
    </row>
    <row r="57" spans="2:9" ht="15" x14ac:dyDescent="0.25">
      <c r="B57" s="293">
        <v>2024</v>
      </c>
      <c r="C57" s="294" t="s">
        <v>265</v>
      </c>
      <c r="D57" s="309">
        <f t="shared" si="0"/>
        <v>0.29010000000000002</v>
      </c>
      <c r="E57" s="309">
        <f t="shared" si="0"/>
        <v>0.20496199999999998</v>
      </c>
      <c r="F57" s="309">
        <f t="shared" si="0"/>
        <v>0.28523000000000004</v>
      </c>
      <c r="G57" s="309">
        <f t="shared" si="0"/>
        <v>0.23258000000000001</v>
      </c>
      <c r="H57" s="309">
        <f t="shared" si="0"/>
        <v>0.17965</v>
      </c>
      <c r="I57" s="310">
        <f t="shared" si="0"/>
        <v>1.132E-2</v>
      </c>
    </row>
    <row r="58" spans="2:9" ht="15" x14ac:dyDescent="0.25">
      <c r="B58" s="293">
        <v>2024</v>
      </c>
      <c r="C58" s="294" t="s">
        <v>29</v>
      </c>
      <c r="D58" s="309">
        <f t="shared" si="0"/>
        <v>0.31280000000000002</v>
      </c>
      <c r="E58" s="309">
        <f t="shared" si="0"/>
        <v>0.20496199999999998</v>
      </c>
      <c r="F58" s="309">
        <f t="shared" si="0"/>
        <v>0.28523000000000004</v>
      </c>
      <c r="G58" s="309">
        <f t="shared" si="0"/>
        <v>0.23258000000000001</v>
      </c>
      <c r="H58" s="309">
        <f t="shared" si="0"/>
        <v>0.17965</v>
      </c>
      <c r="I58" s="310">
        <f t="shared" si="0"/>
        <v>1.132E-2</v>
      </c>
    </row>
    <row r="59" spans="2:9" ht="15" x14ac:dyDescent="0.25">
      <c r="B59" s="293">
        <v>2024</v>
      </c>
      <c r="C59" s="294" t="s">
        <v>266</v>
      </c>
      <c r="D59" s="309">
        <f t="shared" si="0"/>
        <v>0.2853</v>
      </c>
      <c r="E59" s="309">
        <f t="shared" si="0"/>
        <v>0.20496199999999998</v>
      </c>
      <c r="F59" s="309">
        <f t="shared" si="0"/>
        <v>0.28523000000000004</v>
      </c>
      <c r="G59" s="309">
        <f t="shared" si="0"/>
        <v>0.23258000000000001</v>
      </c>
      <c r="H59" s="309">
        <f t="shared" si="0"/>
        <v>0.17965</v>
      </c>
      <c r="I59" s="310">
        <f t="shared" si="0"/>
        <v>1.132E-2</v>
      </c>
    </row>
    <row r="60" spans="2:9" ht="15" x14ac:dyDescent="0.25">
      <c r="B60" s="299">
        <v>2024</v>
      </c>
      <c r="C60" s="300" t="s">
        <v>267</v>
      </c>
      <c r="D60" s="311">
        <f t="shared" si="0"/>
        <v>0.19669999999999999</v>
      </c>
      <c r="E60" s="311">
        <f t="shared" si="0"/>
        <v>0.20496199999999998</v>
      </c>
      <c r="F60" s="311">
        <f t="shared" si="0"/>
        <v>0.28523000000000004</v>
      </c>
      <c r="G60" s="311">
        <f t="shared" si="0"/>
        <v>0.23258000000000001</v>
      </c>
      <c r="H60" s="311">
        <f t="shared" si="0"/>
        <v>0.17965</v>
      </c>
      <c r="I60" s="312">
        <f t="shared" si="0"/>
        <v>1.132E-2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Principale</vt:lpstr>
      <vt:lpstr>CRITERIA</vt:lpstr>
      <vt:lpstr>Feuille1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2025-05-31T08:53:52Z</dcterms:created>
  <dcterms:modified xsi:type="dcterms:W3CDTF">2025-06-09T14:14:05Z</dcterms:modified>
  <cp:category/>
  <cp:contentStatus/>
</cp:coreProperties>
</file>