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drawings/drawing11.xml" ContentType="application/vnd.openxmlformats-officedocument.drawing+xml"/>
  <Override PartName="/xl/tables/table9.xml" ContentType="application/vnd.openxmlformats-officedocument.spreadsheetml.table+xml"/>
  <Override PartName="/xl/drawings/drawing12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8_{C69218F2-2767-4925-934B-7B14E4425344}" xr6:coauthVersionLast="47" xr6:coauthVersionMax="47" xr10:uidLastSave="{00000000-0000-0000-0000-000000000000}"/>
  <bookViews>
    <workbookView xWindow="-120" yWindow="-120" windowWidth="29040" windowHeight="16440" tabRatio="751" firstSheet="2" activeTab="2" xr2:uid="{3E412DAE-2F10-42D5-A141-AF3A7D5C18E6}"/>
  </bookViews>
  <sheets>
    <sheet name="INDICAT_PERF" sheetId="3" r:id="rId1"/>
    <sheet name="SUIVI_RECLAM" sheetId="5" r:id="rId2"/>
    <sheet name="SYNTHESE" sheetId="27" r:id="rId3"/>
    <sheet name="CASTELNAUDARY" sheetId="9" r:id="rId4"/>
    <sheet name="GARONS" sheetId="4" r:id="rId5"/>
    <sheet name="LITTORAL" sheetId="7" r:id="rId6"/>
    <sheet name="MAUGUIO" sheetId="6" r:id="rId7"/>
    <sheet name="MENDE" sheetId="12" r:id="rId8"/>
    <sheet name="NÎMES" sheetId="10" r:id="rId9"/>
    <sheet name="PICHEGU" sheetId="11" r:id="rId10"/>
    <sheet name="SERVIAN" sheetId="1" r:id="rId11"/>
    <sheet name="VDR" sheetId="8" r:id="rId12"/>
    <sheet name="DONNEES" sheetId="2" r:id="rId13"/>
  </sheets>
  <definedNames>
    <definedName name="Cible">INDIRECT("_"&amp;INDICAT_PERF!$C$8)</definedName>
    <definedName name="Cible_An">INDIRECT("_"&amp;INDICAT_PERF!$C$8&amp;"[Année]")</definedName>
    <definedName name="Cible_Mois">INDIRECT("_"&amp;INDICAT_PERF!$C$8&amp;"[Mois]")</definedName>
    <definedName name="CONTRAT">DONNEES!$D$3:$D$9</definedName>
    <definedName name="DonnéesExternes_1" localSheetId="2" hidden="1">SYNTHESE!$A$9:$R$12</definedName>
    <definedName name="Environnement">Tableau10[Environnement]</definedName>
    <definedName name="motif">DONNEES!$A$3:$A$5</definedName>
    <definedName name="RECLAMATION">DONNEES!$C$3:$C$14</definedName>
    <definedName name="type">DONNEES!$A$8:$A$11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4" l="1"/>
  <c r="C10" i="4"/>
  <c r="Q10" i="4"/>
  <c r="R10" i="4"/>
  <c r="B10" i="1"/>
  <c r="Q10" i="1"/>
  <c r="R10" i="1" s="1"/>
  <c r="C10" i="1"/>
  <c r="B10" i="9"/>
  <c r="C10" i="9"/>
  <c r="Q10" i="9"/>
  <c r="R10" i="9"/>
  <c r="D5" i="5"/>
  <c r="D4" i="5"/>
  <c r="C24" i="3" l="1"/>
  <c r="B24" i="3"/>
  <c r="A23" i="2" a="1"/>
  <c r="D11" i="3" l="1"/>
  <c r="D12" i="3" s="1"/>
  <c r="E32" i="5"/>
  <c r="E33" i="5"/>
  <c r="E31" i="5"/>
  <c r="E17" i="5"/>
  <c r="E29" i="5"/>
  <c r="E23" i="5"/>
  <c r="E24" i="5"/>
  <c r="E8" i="5"/>
  <c r="E22" i="5"/>
  <c r="E26" i="5"/>
  <c r="E28" i="5"/>
  <c r="E9" i="5"/>
  <c r="E25" i="5"/>
  <c r="E19" i="5"/>
  <c r="E18" i="5"/>
  <c r="E10" i="5"/>
  <c r="D10" i="3"/>
  <c r="A23" i="2"/>
  <c r="E12" i="5"/>
  <c r="E11" i="5"/>
  <c r="E16" i="5"/>
  <c r="E14" i="5" l="1"/>
  <c r="E13" i="5"/>
  <c r="E15" i="5"/>
  <c r="E20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8E6544-23D3-4AC0-9AC1-4A56FE68BD8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<sst xmlns="http://schemas.openxmlformats.org/spreadsheetml/2006/main" count="395" uniqueCount="139">
  <si>
    <t>INDICATEUR DE PERFORMANCE</t>
  </si>
  <si>
    <t>COLLECTE DES DONNEES</t>
  </si>
  <si>
    <r>
      <t xml:space="preserve">PERIODE DE RELEVE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Wingdings"/>
        <charset val="2"/>
      </rPr>
      <t>ð</t>
    </r>
  </si>
  <si>
    <t>décembre</t>
  </si>
  <si>
    <t>SECTEUR</t>
  </si>
  <si>
    <t>SYNTHESE</t>
  </si>
  <si>
    <t>RESULTAT DE LA MESURE :</t>
  </si>
  <si>
    <t>OBSERVATIONS - REMARQUES :</t>
  </si>
  <si>
    <t>IQ2</t>
  </si>
  <si>
    <r>
      <t>Nb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réclamations =</t>
    </r>
  </si>
  <si>
    <t>Voir détail ci-joint</t>
  </si>
  <si>
    <t>IQ3</t>
  </si>
  <si>
    <r>
      <t xml:space="preserve">Nb courriers </t>
    </r>
    <r>
      <rPr>
        <u/>
        <sz val="11"/>
        <color theme="1"/>
        <rFont val="Times New Roman"/>
        <family val="1"/>
      </rPr>
      <t>répondus</t>
    </r>
    <r>
      <rPr>
        <sz val="11"/>
        <color theme="1"/>
        <rFont val="Times New Roman"/>
        <family val="1"/>
      </rPr>
      <t xml:space="preserve"> dans le mois =</t>
    </r>
  </si>
  <si>
    <t>Nb de courriers à moins de 8 jours =</t>
  </si>
  <si>
    <t>IQ4A</t>
  </si>
  <si>
    <r>
      <t>Nombre de BSDD émis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</si>
  <si>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IQ4B</t>
  </si>
  <si>
    <r>
      <t>Nombre de BSDD retournés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</si>
  <si>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IQ5</t>
  </si>
  <si>
    <t>Nombre de tests de situations d’urgences réalisés</t>
  </si>
  <si>
    <t xml:space="preserve">Fiche à transmettre au D.QSEST avant le 10 de chaque mois </t>
  </si>
  <si>
    <t>EMETTEUR</t>
  </si>
  <si>
    <t>Responsable de service</t>
  </si>
  <si>
    <t xml:space="preserve">NOM : </t>
  </si>
  <si>
    <t>VISA :</t>
  </si>
  <si>
    <t xml:space="preserve">
SUIVI DES RECLAMATIONS CLIENTS ET DES PLAINTES ENVIRONNEMENTALES</t>
  </si>
  <si>
    <r>
      <t>Secteur/Service</t>
    </r>
    <r>
      <rPr>
        <b/>
        <sz val="12"/>
        <color theme="1"/>
        <rFont val="Book Antiqua"/>
        <family val="1"/>
      </rPr>
      <t> :</t>
    </r>
  </si>
  <si>
    <r>
      <t>Mois</t>
    </r>
    <r>
      <rPr>
        <b/>
        <sz val="12"/>
        <color theme="1"/>
        <rFont val="Book Antiqua"/>
        <family val="1"/>
      </rPr>
      <t> </t>
    </r>
    <r>
      <rPr>
        <b/>
        <u/>
        <sz val="12"/>
        <color theme="1"/>
        <rFont val="Book Antiqua"/>
        <family val="1"/>
      </rPr>
      <t>:</t>
    </r>
  </si>
  <si>
    <t>TYPE DE RECLAMATION</t>
  </si>
  <si>
    <t>PROCESSUS</t>
  </si>
  <si>
    <t>NOMBRE</t>
  </si>
  <si>
    <t>Point de livraison défectueux</t>
  </si>
  <si>
    <t>Coupure d’eau</t>
  </si>
  <si>
    <t>Manque débit/pression</t>
  </si>
  <si>
    <t>Problème suite à changement de compteur</t>
  </si>
  <si>
    <t>Fuite sur réseau ou branchement</t>
  </si>
  <si>
    <t>Qualité d’eau</t>
  </si>
  <si>
    <t>Environnement</t>
  </si>
  <si>
    <t>Facturation</t>
  </si>
  <si>
    <t>Réclamation MMI</t>
  </si>
  <si>
    <t>Retard exécution travaux</t>
  </si>
  <si>
    <t>Réclamations injustifiées</t>
  </si>
  <si>
    <t>Autres  (1)</t>
  </si>
  <si>
    <t>TOTAL DES RECLAMATIONS</t>
  </si>
  <si>
    <t>DETAIL FACTURATION</t>
  </si>
  <si>
    <t>Contestation Volume Facturé</t>
  </si>
  <si>
    <t>Erreur Contractuelle</t>
  </si>
  <si>
    <t>Erreur sur saisie répartition</t>
  </si>
  <si>
    <t>Demande Geste Commercial</t>
  </si>
  <si>
    <t>Erreur Ecriture Comptable</t>
  </si>
  <si>
    <t>DETAIL QUALITE DE L'EAU</t>
  </si>
  <si>
    <t>Eau brute</t>
  </si>
  <si>
    <t>Eau Potable</t>
  </si>
  <si>
    <t>DETAIL ENVIRONNEMENT</t>
  </si>
  <si>
    <t>Pollution / dépose de déchets</t>
  </si>
  <si>
    <t>Egoût bouché</t>
  </si>
  <si>
    <t>liée au gel</t>
  </si>
  <si>
    <t>(1) Veuillez indiquer le processus concerné</t>
  </si>
  <si>
    <t>Fiche à transmettre au RQ et au Coordinateur Environnement dans les mêmes délais que les indicateurs de performance.</t>
  </si>
  <si>
    <t>Emetteur</t>
  </si>
  <si>
    <t>Nom : CHAAOUI Naoual</t>
  </si>
  <si>
    <t>Nom : Eyraud Adeline</t>
  </si>
  <si>
    <t>Visa :</t>
  </si>
  <si>
    <t>RQ</t>
  </si>
  <si>
    <t>Date :</t>
  </si>
  <si>
    <t>Nom :</t>
  </si>
  <si>
    <t>Visa :</t>
  </si>
  <si>
    <t>ENREGISTREMENT DE DEMANDE
SYNTHESE</t>
  </si>
  <si>
    <t>Enregistrement Demande</t>
  </si>
  <si>
    <t>Enregistrement réponse</t>
  </si>
  <si>
    <t>Date de Reception</t>
  </si>
  <si>
    <t>Mois</t>
  </si>
  <si>
    <t>Année</t>
  </si>
  <si>
    <t>Type de Contact</t>
  </si>
  <si>
    <t>Nom du demandeur</t>
  </si>
  <si>
    <t>Num client</t>
  </si>
  <si>
    <t>Ref si AR</t>
  </si>
  <si>
    <t xml:space="preserve">Motif </t>
  </si>
  <si>
    <t>Precision</t>
  </si>
  <si>
    <t>Détail</t>
  </si>
  <si>
    <t>Objet</t>
  </si>
  <si>
    <t>Code Agent</t>
  </si>
  <si>
    <t>Réponse attendue</t>
  </si>
  <si>
    <t>Référence reponse</t>
  </si>
  <si>
    <t>Courrier transféré</t>
  </si>
  <si>
    <t>Date réponse</t>
  </si>
  <si>
    <t>délai</t>
  </si>
  <si>
    <t>réponse &gt; 8 jours</t>
  </si>
  <si>
    <t>Courrier</t>
  </si>
  <si>
    <t>segonne miri</t>
  </si>
  <si>
    <t>RECLAMATION</t>
  </si>
  <si>
    <t>j'ai pas d'eau</t>
  </si>
  <si>
    <t>MSE</t>
  </si>
  <si>
    <t>OUI</t>
  </si>
  <si>
    <t>sgsgsdg</t>
  </si>
  <si>
    <t>yukhg;k</t>
  </si>
  <si>
    <t>CONTRAT</t>
  </si>
  <si>
    <t>blablabal</t>
  </si>
  <si>
    <t>sdfhsdhfsdf</t>
  </si>
  <si>
    <t>Mail</t>
  </si>
  <si>
    <t>DELON</t>
  </si>
  <si>
    <t>LE CLIENT CONTESTE SA FACTURE</t>
  </si>
  <si>
    <t>HEA</t>
  </si>
  <si>
    <t>EQF</t>
  </si>
  <si>
    <t>NON</t>
  </si>
  <si>
    <t>ENREGISTREMENT DE DEMANDE
CASTELNAUDARY</t>
  </si>
  <si>
    <t>ENREGISTREMENT DE DEMANDE 
GARONS</t>
  </si>
  <si>
    <t>ENREGISTREMENT DE DEMANDE
LITTORAL</t>
  </si>
  <si>
    <t>ENREGISTREMENT DES DEMANDE S
MAUGUIO</t>
  </si>
  <si>
    <t>ENREGISTREMENT DES DEMANDES
MENDE</t>
  </si>
  <si>
    <t>ENREGISTREMENT DE DEMANDE
NÎMES</t>
  </si>
  <si>
    <t>ENREGISTREMENT DES DEMANDES
PICHEGU</t>
  </si>
  <si>
    <t>ENREGISTREMENT DE DEMANDE 
SERVIAN</t>
  </si>
  <si>
    <t>30/12/2024</t>
  </si>
  <si>
    <t>ENREGISTREMENT DE DEMANDE
VILLENEUVE-DE-LA-RAHO</t>
  </si>
  <si>
    <t>MOTIF_CONTACT</t>
  </si>
  <si>
    <t>FACTURATION</t>
  </si>
  <si>
    <t>AGENCE</t>
  </si>
  <si>
    <t>Souscription</t>
  </si>
  <si>
    <t>SERVIAN</t>
  </si>
  <si>
    <t>MAUGUIO</t>
  </si>
  <si>
    <t>INFORMATION</t>
  </si>
  <si>
    <t>Modification Information</t>
  </si>
  <si>
    <t>LITTORAL</t>
  </si>
  <si>
    <t>Resiliation</t>
  </si>
  <si>
    <t>GARONS</t>
  </si>
  <si>
    <t>TYPE_CONTACT</t>
  </si>
  <si>
    <t>Transfert</t>
  </si>
  <si>
    <t>VDR</t>
  </si>
  <si>
    <t>Mutation</t>
  </si>
  <si>
    <t>CASTELNAUDARY</t>
  </si>
  <si>
    <t>Autre</t>
  </si>
  <si>
    <t>Qualité_de_l_eau</t>
  </si>
  <si>
    <t>MENDE</t>
  </si>
  <si>
    <t>X7</t>
  </si>
  <si>
    <t>DIRECTION</t>
  </si>
  <si>
    <t>Groupe BRL</t>
  </si>
  <si>
    <t>PICHEGU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</si>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</sst>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1E1E1E"/>
      <name val="Segoe UI"/>
      <family val="2"/>
    </font>
    <font>
      <sz val="15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Wingdings"/>
      <charset val="2"/>
    </font>
    <font>
      <b/>
      <sz val="13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7"/>
      <color theme="1"/>
      <name val="Times New Roman"/>
      <family val="1"/>
    </font>
    <font>
      <b/>
      <sz val="16"/>
      <color theme="1"/>
      <name val="Book Antiqua"/>
      <family val="1"/>
    </font>
    <font>
      <sz val="10"/>
      <color theme="1"/>
      <name val="Book Antiqua"/>
      <family val="1"/>
    </font>
    <font>
      <b/>
      <u/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rgb="FFFFFFFF"/>
      <name val="Book Antiqua"/>
      <family val="1"/>
    </font>
    <font>
      <sz val="9"/>
      <color theme="1"/>
      <name val="Book Antiqua"/>
      <family val="1"/>
    </font>
    <font>
      <b/>
      <sz val="9"/>
      <color theme="1"/>
      <name val="Book Antiqua"/>
      <family val="1"/>
    </font>
    <font>
      <sz val="9"/>
      <color rgb="FF000000"/>
      <name val="Book Antiqua"/>
      <family val="1"/>
    </font>
    <font>
      <b/>
      <sz val="9"/>
      <color rgb="FF000000"/>
      <name val="Book Antiqua"/>
      <family val="1"/>
    </font>
    <font>
      <b/>
      <sz val="9"/>
      <color rgb="FF548DD4"/>
      <name val="Book Antiqua"/>
      <family val="1"/>
    </font>
    <font>
      <b/>
      <sz val="9"/>
      <color rgb="FF76923C"/>
      <name val="Book Antiqua"/>
      <family val="1"/>
    </font>
    <font>
      <b/>
      <sz val="10"/>
      <color theme="1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ay">
        <bgColor rgb="FFCCCCCC"/>
      </patternFill>
    </fill>
    <fill>
      <patternFill patternType="solid">
        <fgColor rgb="FFCCCC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C2D69B"/>
        <bgColor indexed="64"/>
      </patternFill>
    </fill>
    <fill>
      <patternFill patternType="gray125">
        <bgColor rgb="FFE5E5E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44">
    <xf numFmtId="0" fontId="0" fillId="0" borderId="0" xfId="0"/>
    <xf numFmtId="0" fontId="1" fillId="4" borderId="0" xfId="3"/>
    <xf numFmtId="0" fontId="1" fillId="3" borderId="0" xfId="2"/>
    <xf numFmtId="14" fontId="0" fillId="0" borderId="0" xfId="0" applyNumberFormat="1"/>
    <xf numFmtId="0" fontId="0" fillId="7" borderId="1" xfId="0" applyFill="1" applyBorder="1"/>
    <xf numFmtId="0" fontId="0" fillId="8" borderId="1" xfId="0" applyFill="1" applyBorder="1"/>
    <xf numFmtId="0" fontId="0" fillId="0" borderId="1" xfId="0" applyBorder="1"/>
    <xf numFmtId="0" fontId="0" fillId="9" borderId="1" xfId="0" applyFill="1" applyBorder="1"/>
    <xf numFmtId="14" fontId="4" fillId="0" borderId="0" xfId="0" applyNumberFormat="1" applyFont="1"/>
    <xf numFmtId="0" fontId="2" fillId="0" borderId="0" xfId="0" applyFont="1" applyAlignment="1">
      <alignment vertical="center"/>
    </xf>
    <xf numFmtId="0" fontId="1" fillId="2" borderId="0" xfId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1" fillId="0" borderId="11" xfId="0" applyFont="1" applyBorder="1" applyAlignment="1" applyProtection="1">
      <alignment horizontal="left" vertical="center" wrapText="1"/>
      <protection locked="0"/>
    </xf>
    <xf numFmtId="0" fontId="12" fillId="11" borderId="9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2" xfId="0" applyFont="1" applyBorder="1" applyAlignment="1" applyProtection="1">
      <alignment vertical="center" wrapText="1"/>
      <protection locked="0"/>
    </xf>
    <xf numFmtId="0" fontId="14" fillId="0" borderId="14" xfId="0" applyFont="1" applyBorder="1" applyAlignment="1" applyProtection="1">
      <alignment vertical="center" wrapText="1"/>
      <protection locked="0"/>
    </xf>
    <xf numFmtId="0" fontId="13" fillId="0" borderId="15" xfId="0" applyFont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0" borderId="9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8" fillId="10" borderId="18" xfId="0" applyFont="1" applyFill="1" applyBorder="1" applyAlignment="1">
      <alignment horizontal="center" vertical="center" wrapText="1"/>
    </xf>
    <xf numFmtId="14" fontId="6" fillId="0" borderId="21" xfId="0" applyNumberFormat="1" applyFont="1" applyBorder="1" applyAlignment="1">
      <alignment vertical="center" wrapText="1"/>
    </xf>
    <xf numFmtId="0" fontId="6" fillId="0" borderId="21" xfId="0" applyFont="1" applyBorder="1" applyAlignment="1" applyProtection="1">
      <alignment vertical="center" wrapText="1"/>
      <protection locked="0"/>
    </xf>
    <xf numFmtId="0" fontId="6" fillId="0" borderId="24" xfId="0" applyFont="1" applyBorder="1" applyAlignment="1" applyProtection="1">
      <alignment vertical="center" wrapText="1"/>
      <protection locked="0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4" fillId="12" borderId="27" xfId="0" applyFont="1" applyFill="1" applyBorder="1" applyAlignment="1">
      <alignment horizontal="center" vertical="center" wrapText="1"/>
    </xf>
    <xf numFmtId="0" fontId="24" fillId="12" borderId="5" xfId="0" applyFont="1" applyFill="1" applyBorder="1" applyAlignment="1">
      <alignment horizontal="center" vertical="center" wrapText="1"/>
    </xf>
    <xf numFmtId="0" fontId="25" fillId="0" borderId="28" xfId="0" applyFont="1" applyBorder="1" applyAlignment="1">
      <alignment vertical="center" wrapText="1"/>
    </xf>
    <xf numFmtId="0" fontId="26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 wrapText="1"/>
    </xf>
    <xf numFmtId="0" fontId="27" fillId="13" borderId="29" xfId="0" applyFont="1" applyFill="1" applyBorder="1" applyAlignment="1">
      <alignment vertical="center" wrapText="1"/>
    </xf>
    <xf numFmtId="0" fontId="28" fillId="13" borderId="9" xfId="0" applyFont="1" applyFill="1" applyBorder="1" applyAlignment="1">
      <alignment horizontal="center" vertical="center" wrapText="1"/>
    </xf>
    <xf numFmtId="0" fontId="27" fillId="13" borderId="9" xfId="0" applyFont="1" applyFill="1" applyBorder="1" applyAlignment="1">
      <alignment vertical="center" wrapText="1"/>
    </xf>
    <xf numFmtId="0" fontId="25" fillId="0" borderId="29" xfId="0" applyFont="1" applyBorder="1" applyAlignment="1">
      <alignment vertical="center" wrapText="1"/>
    </xf>
    <xf numFmtId="0" fontId="26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vertical="center" wrapText="1"/>
    </xf>
    <xf numFmtId="0" fontId="26" fillId="13" borderId="9" xfId="0" applyFont="1" applyFill="1" applyBorder="1" applyAlignment="1">
      <alignment horizontal="center" vertical="center" wrapText="1"/>
    </xf>
    <xf numFmtId="0" fontId="25" fillId="13" borderId="9" xfId="0" applyFont="1" applyFill="1" applyBorder="1" applyAlignment="1">
      <alignment vertical="center" wrapText="1"/>
    </xf>
    <xf numFmtId="0" fontId="29" fillId="0" borderId="29" xfId="0" applyFont="1" applyBorder="1" applyAlignment="1">
      <alignment vertical="center" wrapText="1"/>
    </xf>
    <xf numFmtId="0" fontId="25" fillId="14" borderId="29" xfId="0" applyFont="1" applyFill="1" applyBorder="1" applyAlignment="1">
      <alignment vertical="center" wrapText="1"/>
    </xf>
    <xf numFmtId="0" fontId="25" fillId="14" borderId="9" xfId="0" applyFont="1" applyFill="1" applyBorder="1" applyAlignment="1">
      <alignment horizontal="center" vertical="center" wrapText="1"/>
    </xf>
    <xf numFmtId="0" fontId="25" fillId="14" borderId="9" xfId="0" applyFont="1" applyFill="1" applyBorder="1" applyAlignment="1">
      <alignment vertical="center" wrapText="1"/>
    </xf>
    <xf numFmtId="0" fontId="25" fillId="0" borderId="9" xfId="0" applyFont="1" applyBorder="1" applyAlignment="1">
      <alignment horizontal="center" vertical="center" wrapText="1"/>
    </xf>
    <xf numFmtId="0" fontId="30" fillId="0" borderId="29" xfId="0" applyFont="1" applyBorder="1" applyAlignment="1">
      <alignment vertical="center" wrapText="1"/>
    </xf>
    <xf numFmtId="0" fontId="25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5" xfId="0" applyBorder="1"/>
    <xf numFmtId="0" fontId="25" fillId="0" borderId="27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7" fillId="13" borderId="30" xfId="0" applyFont="1" applyFill="1" applyBorder="1" applyAlignment="1">
      <alignment vertical="center" wrapText="1"/>
    </xf>
    <xf numFmtId="0" fontId="27" fillId="13" borderId="28" xfId="0" applyFont="1" applyFill="1" applyBorder="1" applyAlignment="1">
      <alignment vertical="center" wrapText="1"/>
    </xf>
    <xf numFmtId="0" fontId="27" fillId="13" borderId="31" xfId="0" applyFont="1" applyFill="1" applyBorder="1" applyAlignment="1">
      <alignment vertical="center" wrapText="1"/>
    </xf>
    <xf numFmtId="0" fontId="26" fillId="0" borderId="28" xfId="0" applyFont="1" applyBorder="1" applyAlignment="1">
      <alignment horizontal="center" vertical="center" wrapText="1"/>
    </xf>
    <xf numFmtId="0" fontId="28" fillId="13" borderId="32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8" fillId="13" borderId="33" xfId="0" applyFont="1" applyFill="1" applyBorder="1" applyAlignment="1">
      <alignment horizontal="center" vertical="center" wrapText="1"/>
    </xf>
    <xf numFmtId="0" fontId="25" fillId="0" borderId="30" xfId="0" applyFont="1" applyBorder="1" applyAlignment="1">
      <alignment vertical="center" wrapText="1"/>
    </xf>
    <xf numFmtId="0" fontId="27" fillId="13" borderId="34" xfId="0" applyFont="1" applyFill="1" applyBorder="1" applyAlignment="1">
      <alignment vertical="center" wrapText="1"/>
    </xf>
    <xf numFmtId="0" fontId="25" fillId="16" borderId="11" xfId="0" applyFont="1" applyFill="1" applyBorder="1" applyAlignment="1">
      <alignment vertical="center" wrapText="1"/>
    </xf>
    <xf numFmtId="0" fontId="26" fillId="17" borderId="11" xfId="0" applyFont="1" applyFill="1" applyBorder="1" applyAlignment="1">
      <alignment horizontal="center" vertical="center" wrapText="1"/>
    </xf>
    <xf numFmtId="0" fontId="25" fillId="17" borderId="11" xfId="0" applyFont="1" applyFill="1" applyBorder="1" applyAlignment="1">
      <alignment vertical="center" wrapText="1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14" fontId="6" fillId="0" borderId="22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2" fillId="11" borderId="10" xfId="0" applyFont="1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0" fontId="12" fillId="11" borderId="11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11" fillId="0" borderId="10" xfId="0" applyFont="1" applyBorder="1" applyAlignment="1" applyProtection="1">
      <alignment horizontal="right" vertical="center" wrapText="1"/>
      <protection locked="0"/>
    </xf>
    <xf numFmtId="0" fontId="11" fillId="0" borderId="12" xfId="0" applyFont="1" applyBorder="1" applyAlignment="1" applyProtection="1">
      <alignment horizontal="right" vertical="center" wrapText="1"/>
      <protection locked="0"/>
    </xf>
    <xf numFmtId="0" fontId="31" fillId="15" borderId="10" xfId="0" applyFont="1" applyFill="1" applyBorder="1" applyAlignment="1">
      <alignment horizontal="center" vertical="center" wrapText="1"/>
    </xf>
    <xf numFmtId="0" fontId="31" fillId="15" borderId="11" xfId="0" applyFont="1" applyFill="1" applyBorder="1" applyAlignment="1">
      <alignment horizontal="center" vertical="center" wrapText="1"/>
    </xf>
    <xf numFmtId="0" fontId="24" fillId="12" borderId="10" xfId="0" applyFont="1" applyFill="1" applyBorder="1" applyAlignment="1">
      <alignment horizontal="center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14" fontId="21" fillId="0" borderId="6" xfId="0" applyNumberFormat="1" applyFont="1" applyBorder="1" applyAlignment="1" applyProtection="1">
      <alignment horizontal="left" vertical="center" wrapText="1"/>
      <protection locked="0"/>
    </xf>
    <xf numFmtId="0" fontId="21" fillId="0" borderId="2" xfId="0" applyFont="1" applyBorder="1" applyAlignment="1" applyProtection="1">
      <alignment horizontal="left" vertical="center" wrapText="1"/>
      <protection locked="0"/>
    </xf>
    <xf numFmtId="14" fontId="21" fillId="0" borderId="6" xfId="0" applyNumberFormat="1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 applyProtection="1">
      <alignment horizontal="left" vertical="center" wrapText="1"/>
      <protection locked="0"/>
    </xf>
    <xf numFmtId="0" fontId="21" fillId="0" borderId="6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1" fillId="15" borderId="12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6" borderId="35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</cellXfs>
  <cellStyles count="4">
    <cellStyle name="20 % - Accent4" xfId="2" builtinId="42"/>
    <cellStyle name="40 % - Accent6" xfId="3" builtinId="51"/>
    <cellStyle name="60 % - Accent1" xfId="1" builtinId="32"/>
    <cellStyle name="Normal" xfId="0" builtinId="0"/>
  </cellStyles>
  <dxfs count="39">
    <dxf>
      <numFmt numFmtId="19" formatCode="dd/mm/yyyy"/>
    </dxf>
    <dxf>
      <numFmt numFmtId="19" formatCode="dd/mm/yyyy"/>
    </dxf>
    <dxf>
      <fill>
        <patternFill patternType="mediumGray"/>
      </fill>
    </dxf>
    <dxf>
      <numFmt numFmtId="0" formatCode="General"/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numFmt numFmtId="0" formatCode="General"/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numFmt numFmtId="0" formatCode="General"/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numFmt numFmtId="0" formatCode="General"/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numFmt numFmtId="0" formatCode="General"/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numFmt numFmtId="0" formatCode="General"/>
      <fill>
        <patternFill patternType="mediumGray"/>
      </fill>
    </dxf>
    <dxf>
      <fill>
        <patternFill patternType="medium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numFmt numFmtId="0" formatCode="General"/>
      <fill>
        <patternFill patternType="mediumGray"/>
      </fill>
    </dxf>
    <dxf>
      <fill>
        <patternFill patternType="mediumGray"/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Invisible" pivot="0" table="0" count="0" xr9:uid="{1FDC8A0D-1507-40DB-AA1C-CF13E760FD5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142875</xdr:rowOff>
    </xdr:from>
    <xdr:to>
      <xdr:col>0</xdr:col>
      <xdr:colOff>914400</xdr:colOff>
      <xdr:row>2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71C6B9A-94B7-4722-8F55-FA1CFCFD3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91440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0</xdr:rowOff>
    </xdr:from>
    <xdr:to>
      <xdr:col>1</xdr:col>
      <xdr:colOff>604540</xdr:colOff>
      <xdr:row>1</xdr:row>
      <xdr:rowOff>314325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A9BE321-A05B-46CA-AD89-2CB095A80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0"/>
          <a:ext cx="1052214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200025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E16DFBC-D9B5-4AB0-BE85-32E64C4DD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2D08A63-FD1D-4D6F-84D3-0C0207A5D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7830C4-8E1A-4605-A1BA-F47A7151B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5A758EC-E8CF-4C44-9C17-8B4B05402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D9A898D-66E2-4316-B865-610634A6C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51DC1E7-AF4A-4823-A9AE-A51C6347B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00F9DC-2E13-43DE-A749-A01BC9166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F4B7AB2-ADB8-46A0-A23B-4772268CF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92769D-7ACC-4AC5-A431-9FB7D196A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CD36B25-61E3-494C-8558-C6EEBAA78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82B3BE6-2468-48E2-A670-DF8FEA4FC0CB}" autoFormatId="16" applyNumberFormats="0" applyBorderFormats="0" applyFontFormats="0" applyPatternFormats="0" applyAlignmentFormats="0" applyWidthHeightFormats="0">
  <queryTableRefresh nextId="19">
    <queryTableFields count="18">
      <queryTableField id="1" name="Date de Reception" tableColumnId="1"/>
      <queryTableField id="2" name="Mois" tableColumnId="2"/>
      <queryTableField id="3" name="Année" tableColumnId="3"/>
      <queryTableField id="4" name="Type de Contact" tableColumnId="4"/>
      <queryTableField id="5" name="Nom du demandeur" tableColumnId="5"/>
      <queryTableField id="6" name="Num client" tableColumnId="6"/>
      <queryTableField id="7" name="Ref si AR" tableColumnId="7"/>
      <queryTableField id="8" name="Motif " tableColumnId="8"/>
      <queryTableField id="9" name="Precision" tableColumnId="9"/>
      <queryTableField id="10" name="Détail" tableColumnId="10"/>
      <queryTableField id="11" name="Objet" tableColumnId="11"/>
      <queryTableField id="12" name="Code Agent" tableColumnId="12"/>
      <queryTableField id="13" name="Réponse attendue" tableColumnId="13"/>
      <queryTableField id="14" name="Référence reponse" tableColumnId="14"/>
      <queryTableField id="15" name="Courrier transféré" tableColumnId="15"/>
      <queryTableField id="16" name="Date réponse" tableColumnId="16"/>
      <queryTableField id="17" name="délai" tableColumnId="17"/>
      <queryTableField id="18" name="réponse &gt; 8 jours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1B1BE3-F905-4ED5-BFF8-B1896E91F845}" name="T_Final" displayName="T_Final" ref="A9:R12" tableType="queryTable" totalsRowShown="0">
  <autoFilter ref="A9:R12" xr:uid="{B31B1BE3-F905-4ED5-BFF8-B1896E91F845}"/>
  <tableColumns count="18">
    <tableColumn id="1" xr3:uid="{C12E441C-830E-4C2E-AC86-CA58E4301E80}" uniqueName="1" name="Date de Reception" queryTableFieldId="1" dataDxfId="1"/>
    <tableColumn id="2" xr3:uid="{16E16869-6DDC-4295-8296-27AC9AA8AF84}" uniqueName="2" name="Mois" queryTableFieldId="2"/>
    <tableColumn id="3" xr3:uid="{3678989B-7F87-493C-84F0-404B05B64B3C}" uniqueName="3" name="Année" queryTableFieldId="3"/>
    <tableColumn id="4" xr3:uid="{F6EEF173-A382-4EBC-B234-3BCBD0061BA1}" uniqueName="4" name="Type de Contact" queryTableFieldId="4"/>
    <tableColumn id="5" xr3:uid="{4B6B6574-8F04-4461-91A6-3817F7BB9C6C}" uniqueName="5" name="Nom du demandeur" queryTableFieldId="5"/>
    <tableColumn id="6" xr3:uid="{66DDA58E-DA3A-4D4E-80F5-A7F15220C447}" uniqueName="6" name="Num client" queryTableFieldId="6"/>
    <tableColumn id="7" xr3:uid="{A8BB5ED4-807C-4240-A487-F5C2B787864E}" uniqueName="7" name="Ref si AR" queryTableFieldId="7"/>
    <tableColumn id="8" xr3:uid="{9B777E43-D651-406F-9843-ECA37AF4F21C}" uniqueName="8" name="Motif " queryTableFieldId="8"/>
    <tableColumn id="9" xr3:uid="{6256A8B1-097C-487B-A08F-AD7ED60BE27C}" uniqueName="9" name="Precision" queryTableFieldId="9"/>
    <tableColumn id="10" xr3:uid="{090373D9-E1FB-4313-8CEF-1A1551686F87}" uniqueName="10" name="Détail" queryTableFieldId="10"/>
    <tableColumn id="11" xr3:uid="{398F31C5-03DE-4996-BEB1-7EAF6D19E7A9}" uniqueName="11" name="Objet" queryTableFieldId="11"/>
    <tableColumn id="12" xr3:uid="{FF915001-6408-44E0-AA88-896EE642EA80}" uniqueName="12" name="Code Agent" queryTableFieldId="12"/>
    <tableColumn id="13" xr3:uid="{A9D5E4E8-8ACC-4CF7-B070-36E8827EEBBD}" uniqueName="13" name="Réponse attendue" queryTableFieldId="13"/>
    <tableColumn id="14" xr3:uid="{7371FFC9-4D8A-42F5-9F80-B94933CCD4A1}" uniqueName="14" name="Référence reponse" queryTableFieldId="14"/>
    <tableColumn id="15" xr3:uid="{94C63270-37BD-48C0-9D05-D82BFC32480D}" uniqueName="15" name="Courrier transféré" queryTableFieldId="15"/>
    <tableColumn id="16" xr3:uid="{0D850F7F-D8B9-4480-8CFF-D6367EA9BA11}" uniqueName="16" name="Date réponse" queryTableFieldId="16" dataDxfId="0"/>
    <tableColumn id="17" xr3:uid="{EFE68177-B924-4BE4-AF4A-C90543A4BC66}" uniqueName="17" name="délai" queryTableFieldId="17"/>
    <tableColumn id="18" xr3:uid="{EF32ECE3-9B54-4616-A90B-60E7A63763EE}" uniqueName="18" name="réponse &gt; 8 jours" queryTableFieldId="1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D44A018-95ED-4C3E-BCA8-2C8901984795}" name="_CASTELNAUDARY" displayName="_CASTELNAUDARY" ref="A9:R10" totalsRowShown="0" headerRowDxfId="38">
  <autoFilter ref="A9:R10" xr:uid="{AD44A018-95ED-4C3E-BCA8-2C8901984795}"/>
  <tableColumns count="18">
    <tableColumn id="1" xr3:uid="{C5E4CE19-9036-4021-A962-4D704AC5DBC1}" name="Date de Reception"/>
    <tableColumn id="2" xr3:uid="{D621ECEE-82FB-4175-BE16-399CFB9E093F}" name="Mois" dataCellStyle="40 % - Accent6">
      <calculatedColumnFormula>MONTH(_CASTELNAUDARY[[#This Row],[Date de Reception]])</calculatedColumnFormula>
    </tableColumn>
    <tableColumn id="3" xr3:uid="{8F128BCE-434D-4A4E-9CB9-F1A8CEE91B9A}" name="Année" dataCellStyle="40 % - Accent6">
      <calculatedColumnFormula>YEAR(_CASTELNAUDARY[[#This Row],[Date de Reception]])</calculatedColumnFormula>
    </tableColumn>
    <tableColumn id="4" xr3:uid="{140F5828-1544-40F9-979B-2D6C72FBC793}" name="Type de Contact" dataCellStyle="60 % - Accent1"/>
    <tableColumn id="5" xr3:uid="{28FA0C5A-AF10-4237-98DE-664C15C23878}" name="Nom du demandeur"/>
    <tableColumn id="6" xr3:uid="{AD5406D0-4899-43BA-A618-A8CAEF314456}" name="Num client"/>
    <tableColumn id="7" xr3:uid="{0A70BAC1-F63B-430B-873D-0A50D4BF0A8F}" name="Ref si AR"/>
    <tableColumn id="8" xr3:uid="{16F80E29-83FA-4FEF-925D-3537941C3028}" name="Motif "/>
    <tableColumn id="9" xr3:uid="{8AB17A61-8385-445B-B0B9-39E4B99D3ECD}" name="Precision"/>
    <tableColumn id="10" xr3:uid="{D14B9539-C942-4167-9449-F20593B46D2E}" name="Détail"/>
    <tableColumn id="11" xr3:uid="{1A53C570-9EAE-412E-A3B7-16E7A43D9424}" name="Objet"/>
    <tableColumn id="12" xr3:uid="{12D620BD-A9BD-47AB-978B-C9ECDBD699B0}" name="Code Agent"/>
    <tableColumn id="13" xr3:uid="{2D24F86B-3414-4354-8635-4F95AE63AE1F}" name="Réponse attendue"/>
    <tableColumn id="14" xr3:uid="{13B4F70C-B042-471F-A128-742FC1FABB1E}" name="Référence reponse"/>
    <tableColumn id="15" xr3:uid="{B413F8DE-807C-4870-A656-9F08F097B047}" name="Courrier transféré"/>
    <tableColumn id="16" xr3:uid="{47CA6E20-C9C3-402A-96EC-56D5BEACC1AA}" name="Date réponse"/>
    <tableColumn id="17" xr3:uid="{BA470E2C-25D7-46DB-A2F1-803D4286427C}" name="délai" dataCellStyle="20 % - Accent4">
      <calculatedColumnFormula>IF(AND(_CASTELNAUDARY[[#This Row],[Date réponse]]-_CASTELNAUDARY[[#This Row],[Date de Reception]]&gt;-1,_CASTELNAUDARY[[#This Row],[Date de Reception]]&lt;&gt;""),_CASTELNAUDARY[[#This Row],[Date réponse]]-_CASTELNAUDARY[[#This Row],[Date de Reception]],"")</calculatedColumnFormula>
    </tableColumn>
    <tableColumn id="18" xr3:uid="{7C2C3579-D7D6-4D0C-8965-43E1588B413E}" name="réponse &gt; 8 jours" dataCellStyle="20 % - Accent4">
      <calculatedColumnFormula>IF(AND(_CASTELNAUDARY[[#This Row],[délai]]&gt;8,_CASTELNAUDARY[[#This Row],[délai]]&lt;&gt;""),"OUI","")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33CA134-F24A-489D-9B19-2E552B37FAB2}" name="_GARONS" displayName="_GARONS" ref="A9:R10" totalsRowShown="0" headerRowDxfId="37">
  <autoFilter ref="A9:R10" xr:uid="{F33CA134-F24A-489D-9B19-2E552B37FAB2}"/>
  <tableColumns count="18">
    <tableColumn id="1" xr3:uid="{221F040F-6646-42DE-8F9E-8F41D4B2F010}" name="Date de Reception"/>
    <tableColumn id="2" xr3:uid="{CF76CA74-1FA6-48DD-AC6E-F58F630E4B85}" name="Mois" dataCellStyle="40 % - Accent6">
      <calculatedColumnFormula>MONTH(_GARONS[[#This Row],[Date de Reception]])</calculatedColumnFormula>
    </tableColumn>
    <tableColumn id="3" xr3:uid="{E4AEEC5F-FE20-44D2-8754-28A93FB8A496}" name="Année" dataCellStyle="40 % - Accent6">
      <calculatedColumnFormula>YEAR(_GARONS[[#This Row],[Date de Reception]])</calculatedColumnFormula>
    </tableColumn>
    <tableColumn id="4" xr3:uid="{419DE125-2D45-4359-A0FF-6EF7986CC2B7}" name="Type de Contact" dataCellStyle="60 % - Accent1"/>
    <tableColumn id="5" xr3:uid="{0F8DF502-8806-4641-BBA7-90DE42BD74AF}" name="Nom du demandeur"/>
    <tableColumn id="6" xr3:uid="{267BBFD5-AD98-4F61-9DE7-A03FB532AC84}" name="Num client"/>
    <tableColumn id="7" xr3:uid="{5142E94C-00D6-46F0-B617-5BB17810FDDD}" name="Ref si AR"/>
    <tableColumn id="8" xr3:uid="{E1456EB8-5FFE-4FFB-963A-D1363F6C427E}" name="Motif "/>
    <tableColumn id="9" xr3:uid="{04CA8F21-7008-4562-AF6F-DABF3A5ED488}" name="Precision"/>
    <tableColumn id="10" xr3:uid="{BE1CFC97-3299-4544-8B00-045756C5DE36}" name="Détail"/>
    <tableColumn id="11" xr3:uid="{663942B6-6EC6-4FDE-9F11-E12368B00E17}" name="Objet"/>
    <tableColumn id="12" xr3:uid="{E4B77905-F0E5-487B-B14A-EABB119FC55F}" name="Code Agent"/>
    <tableColumn id="13" xr3:uid="{35F03E01-58FB-4BD8-B658-50AE07A5F210}" name="Réponse attendue"/>
    <tableColumn id="14" xr3:uid="{CD485FCB-3066-43C3-8A77-030AF74627C8}" name="Référence reponse"/>
    <tableColumn id="15" xr3:uid="{A4840CAD-A7A2-4A4C-95A6-51B19D6FC3C3}" name="Courrier transféré"/>
    <tableColumn id="16" xr3:uid="{E9D6410F-ECE4-4899-8742-6D19FC4AB25D}" name="Date réponse"/>
    <tableColumn id="17" xr3:uid="{3085AB93-59CA-4F91-A073-194FFCBB3962}" name="délai" dataCellStyle="20 % - Accent4">
      <calculatedColumnFormula>IF(AND(_GARONS[[#This Row],[Date réponse]]-_GARONS[[#This Row],[Date de Reception]]&gt;-1,_GARONS[[#This Row],[Date de Reception]]&lt;&gt;""),_GARONS[[#This Row],[Date réponse]]-_GARONS[[#This Row],[Date de Reception]],"")</calculatedColumnFormula>
    </tableColumn>
    <tableColumn id="18" xr3:uid="{AC96E9DD-001B-42C4-9FCA-26B3C81ADE4F}" name="réponse &gt; 8 jours" dataCellStyle="20 % - Accent4">
      <calculatedColumnFormula>IF(AND(_GARONS[[#This Row],[délai]]&gt;8,_GARONS[[#This Row],[délai]]&lt;&gt;""),"OUI","")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7BD99B4-EE6B-4BBC-8C9F-D9701ED4FD7F}" name="_LITTORAL" displayName="_LITTORAL" ref="A9:R10" insertRow="1" totalsRowShown="0" headerRowDxfId="36">
  <autoFilter ref="A9:R10" xr:uid="{77BD99B4-EE6B-4BBC-8C9F-D9701ED4FD7F}"/>
  <tableColumns count="18">
    <tableColumn id="1" xr3:uid="{AD29A93A-4A3C-41D7-A7EC-C1C785FBD5DF}" name="Date de Reception"/>
    <tableColumn id="2" xr3:uid="{2C1AE486-42FF-4C37-ABC8-14BC7ADF35EE}" name="Mois" dataCellStyle="40 % - Accent6">
      <calculatedColumnFormula>MONTH(_LITTORAL[[#This Row],[Date de Reception]])</calculatedColumnFormula>
    </tableColumn>
    <tableColumn id="3" xr3:uid="{806A637E-7D97-4A92-A005-32EA1E0105B3}" name="Année" dataCellStyle="40 % - Accent6">
      <calculatedColumnFormula>YEAR(_LITTORAL[[#This Row],[Date de Reception]])</calculatedColumnFormula>
    </tableColumn>
    <tableColumn id="4" xr3:uid="{9990B3F8-0DF8-42CD-976B-E773BABE1DB2}" name="Type de Contact" dataCellStyle="60 % - Accent1"/>
    <tableColumn id="5" xr3:uid="{B4E72278-8B88-4CA6-A44F-2D61867511EF}" name="Nom du demandeur"/>
    <tableColumn id="6" xr3:uid="{A4B3C937-B008-4DFA-BE67-D4968361A415}" name="Num client"/>
    <tableColumn id="7" xr3:uid="{D335353B-12E6-4892-A11D-BA92DEF41CAA}" name="Ref si AR"/>
    <tableColumn id="8" xr3:uid="{82801B4A-3F59-4DB3-9D2B-7CE36379023D}" name="Motif "/>
    <tableColumn id="9" xr3:uid="{23D69F60-EB49-4667-B8BF-CD1A7716A922}" name="Precision"/>
    <tableColumn id="10" xr3:uid="{03432271-0648-45BD-A556-B37D709C1138}" name="Détail"/>
    <tableColumn id="11" xr3:uid="{034CC56D-FC43-4228-B880-22FFAD192346}" name="Objet"/>
    <tableColumn id="12" xr3:uid="{31942C43-6749-4ADE-B90B-B0F73A8E9733}" name="Code Agent"/>
    <tableColumn id="13" xr3:uid="{6B8F95AD-D555-40DF-BD9A-AECFA7C54161}" name="Réponse attendue"/>
    <tableColumn id="14" xr3:uid="{4750F234-2F42-42DC-824F-9D2CB0C3D30E}" name="Référence reponse"/>
    <tableColumn id="15" xr3:uid="{56D2F13F-D0E1-40D3-B0A2-3F5E2081C75F}" name="Courrier transféré"/>
    <tableColumn id="16" xr3:uid="{D24407E1-80E7-47AB-90F5-8F6818C3DEE4}" name="Date réponse"/>
    <tableColumn id="17" xr3:uid="{7F99A028-B330-436E-9EF0-FD6B79436D47}" name="délai" dataCellStyle="20 % - Accent4">
      <calculatedColumnFormula>IF(AND(_LITTORAL[[#This Row],[Date réponse]]-_LITTORAL[[#This Row],[Date de Reception]]&gt;-1,_LITTORAL[[#This Row],[Date de Reception]]&lt;&gt;""),_LITTORAL[[#This Row],[Date réponse]]-_LITTORAL[[#This Row],[Date de Reception]],"")</calculatedColumnFormula>
    </tableColumn>
    <tableColumn id="18" xr3:uid="{7D72E839-82A7-46F4-B08B-9899FF162397}" name="réponse &gt; 8 jours" dataCellStyle="20 % - Accent4">
      <calculatedColumnFormula>IF(AND(_LITTORAL[[#This Row],[délai]]&gt;8,_LITTORAL[[#This Row],[délai]]&lt;&gt;""),"OUI","")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1FA917-D1C6-47AC-B661-B3193D8B7D42}" name="_MAUGUIO" displayName="_MAUGUIO" ref="A9:R10" insertRow="1" totalsRowShown="0" headerRowDxfId="35">
  <autoFilter ref="A9:R10" xr:uid="{A81FA917-D1C6-47AC-B661-B3193D8B7D42}"/>
  <tableColumns count="18">
    <tableColumn id="1" xr3:uid="{35B1A928-62D0-415B-A002-B4DB5F36114A}" name="Date de Reception"/>
    <tableColumn id="2" xr3:uid="{34E80570-BF37-4ABA-B1F9-700B05A68DF4}" name="Mois" dataCellStyle="40 % - Accent6">
      <calculatedColumnFormula>MONTH(_MAUGUIO[[#This Row],[Date de Reception]])</calculatedColumnFormula>
    </tableColumn>
    <tableColumn id="3" xr3:uid="{ADA12203-3EBC-416F-8025-98E97EFD445B}" name="Année" dataCellStyle="40 % - Accent6">
      <calculatedColumnFormula>YEAR(_MAUGUIO[[#This Row],[Date de Reception]])</calculatedColumnFormula>
    </tableColumn>
    <tableColumn id="4" xr3:uid="{B84A7384-725F-4E5F-8047-704BDFDEC945}" name="Type de Contact" dataCellStyle="60 % - Accent1"/>
    <tableColumn id="5" xr3:uid="{8E332C9C-2BED-4A65-8FC0-34BF2C9FD988}" name="Nom du demandeur"/>
    <tableColumn id="6" xr3:uid="{DE4EC0C3-4B65-47C7-9CE2-480AE86E7321}" name="Num client"/>
    <tableColumn id="7" xr3:uid="{15F0913A-02E2-413F-AD81-4F092D864F13}" name="Ref si AR"/>
    <tableColumn id="8" xr3:uid="{07B19D1C-BF6C-4FC3-B2D1-A2DE61C61C43}" name="Motif "/>
    <tableColumn id="9" xr3:uid="{E41AA052-C208-4399-B25F-4808B23F879E}" name="Precision"/>
    <tableColumn id="10" xr3:uid="{E383EFCF-5956-4F8E-8EE5-74E36E996ACE}" name="Détail"/>
    <tableColumn id="11" xr3:uid="{EA285BCA-89AB-458B-8EDC-417987D90066}" name="Objet"/>
    <tableColumn id="12" xr3:uid="{0AE23AB0-3872-48F4-B123-03F9481D5D6B}" name="Code Agent"/>
    <tableColumn id="13" xr3:uid="{22BF5640-7B98-4F62-83A9-408CEC5D8454}" name="Réponse attendue"/>
    <tableColumn id="14" xr3:uid="{1FD69807-83D1-40A0-BAF0-8F4F11E6E040}" name="Référence reponse"/>
    <tableColumn id="15" xr3:uid="{BAD7818C-70F6-4ABB-BB70-697700A41C37}" name="Courrier transféré"/>
    <tableColumn id="16" xr3:uid="{600FE078-19CF-4D18-98FD-0A91B316CFF8}" name="Date réponse"/>
    <tableColumn id="17" xr3:uid="{D243B032-F8B2-4067-8A96-6F67D51E26F0}" name="délai" dataCellStyle="20 % - Accent4">
      <calculatedColumnFormula>IF(AND(_MAUGUIO[[#This Row],[Date réponse]]-_MAUGUIO[[#This Row],[Date de Reception]]&gt;-1,_MAUGUIO[[#This Row],[Date de Reception]]&lt;&gt;""),_MAUGUIO[[#This Row],[Date réponse]]-_MAUGUIO[[#This Row],[Date de Reception]],"")</calculatedColumnFormula>
    </tableColumn>
    <tableColumn id="18" xr3:uid="{C1729D24-2FB3-486F-86B0-4EE1C876BD37}" name="réponse &gt; 8 jours" dataCellStyle="20 % - Accent4">
      <calculatedColumnFormula>IF(AND(_MAUGUIO[[#This Row],[délai]]&gt;8,_MAUGUIO[[#This Row],[délai]]&lt;&gt;""),"OUI","")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22DE706-2E10-4ACB-B2EA-C6963D4D0138}" name="_MENDE" displayName="_MENDE" ref="A9:R10" insertRow="1" totalsRowShown="0" headerRowDxfId="34">
  <autoFilter ref="A9:R10" xr:uid="{822DE706-2E10-4ACB-B2EA-C6963D4D0138}"/>
  <tableColumns count="18">
    <tableColumn id="1" xr3:uid="{4345D64E-9D97-46F1-91DB-C6BB1586A08F}" name="Date de Reception"/>
    <tableColumn id="2" xr3:uid="{09F44C28-0F79-4392-AD7A-F45AEF2D9189}" name="Mois" dataCellStyle="40 % - Accent6">
      <calculatedColumnFormula>MONTH(_MENDE[[#This Row],[Date de Reception]])</calculatedColumnFormula>
    </tableColumn>
    <tableColumn id="3" xr3:uid="{D62D9BAE-DECD-43FB-A33A-C5D07B48A2CA}" name="Année" dataCellStyle="40 % - Accent6">
      <calculatedColumnFormula>YEAR(_MENDE[[#This Row],[Date de Reception]])</calculatedColumnFormula>
    </tableColumn>
    <tableColumn id="4" xr3:uid="{A89A7A43-1D5C-4E0B-A80D-935945F7687D}" name="Type de Contact" dataCellStyle="60 % - Accent1"/>
    <tableColumn id="5" xr3:uid="{5116C8DC-9FD8-4A80-90DD-3E3850303397}" name="Nom du demandeur"/>
    <tableColumn id="6" xr3:uid="{28446A32-F59D-45CE-99BA-A7F7845B8FB5}" name="Num client"/>
    <tableColumn id="7" xr3:uid="{FB82C600-6CCC-4FE8-B18B-911924C2758A}" name="Ref si AR"/>
    <tableColumn id="8" xr3:uid="{CD50C8B3-0FAA-4741-AE08-325D9CD70031}" name="Motif "/>
    <tableColumn id="9" xr3:uid="{1F0C6C9B-ADC6-4D57-855A-F5AD2369BE0D}" name="Precision"/>
    <tableColumn id="10" xr3:uid="{EFB2385C-45A6-4D6C-B61E-3D33E3FA2586}" name="Détail"/>
    <tableColumn id="11" xr3:uid="{8D7F7861-3BB0-4147-930C-EBF8BDD12424}" name="Objet"/>
    <tableColumn id="12" xr3:uid="{72AC904A-EAFC-45E0-AF3C-37E892F0AE27}" name="Code Agent"/>
    <tableColumn id="13" xr3:uid="{3A476267-DD2A-4B5A-83F6-39070B64F89E}" name="Réponse attendue"/>
    <tableColumn id="14" xr3:uid="{F2516409-3FD0-409B-B19E-BE0F6B127134}" name="Référence reponse"/>
    <tableColumn id="15" xr3:uid="{C66442F3-7BDB-4460-A1BB-D6009A5475FD}" name="Courrier transféré"/>
    <tableColumn id="16" xr3:uid="{56384146-4E37-4C77-A464-E20CDBC00702}" name="Date réponse"/>
    <tableColumn id="17" xr3:uid="{EC343A00-25C8-4C89-BDAB-E2BDD73CA277}" name="délai" dataCellStyle="20 % - Accent4">
      <calculatedColumnFormula>IF(AND(_MENDE[[#This Row],[Date réponse]]-_MENDE[[#This Row],[Date de Reception]]&gt;-1,_MENDE[[#This Row],[Date de Reception]]&lt;&gt;""),_MENDE[[#This Row],[Date réponse]]-_MENDE[[#This Row],[Date de Reception]],"")</calculatedColumnFormula>
    </tableColumn>
    <tableColumn id="18" xr3:uid="{21EF3A9D-913B-4E3A-A252-5F20A9F04E1D}" name="réponse &gt; 8 jours" dataCellStyle="20 % - Accent4">
      <calculatedColumnFormula>IF(AND(_MENDE[[#This Row],[délai]]&gt;8,_MENDE[[#This Row],[délai]]&lt;&gt;""),"OUI","")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B77549A-DB80-4D7E-BEA1-ED8BCE2C6044}" name="_NÎMES" displayName="_NÎMES" ref="A9:R10" insertRow="1" totalsRowShown="0" headerRowDxfId="33">
  <autoFilter ref="A9:R10" xr:uid="{7B77549A-DB80-4D7E-BEA1-ED8BCE2C6044}"/>
  <tableColumns count="18">
    <tableColumn id="1" xr3:uid="{D56C56DB-D28C-4918-8ABF-92CCE81C83C5}" name="Date de Reception"/>
    <tableColumn id="2" xr3:uid="{0BA0FB44-B485-4672-8845-F1129C8981EB}" name="Mois" dataCellStyle="40 % - Accent6">
      <calculatedColumnFormula>MONTH(_NÎMES[[#This Row],[Date de Reception]])</calculatedColumnFormula>
    </tableColumn>
    <tableColumn id="3" xr3:uid="{61173CF4-B578-403D-81DB-245F5C47E078}" name="Année" dataCellStyle="40 % - Accent6">
      <calculatedColumnFormula>YEAR(_NÎMES[[#This Row],[Date de Reception]])</calculatedColumnFormula>
    </tableColumn>
    <tableColumn id="4" xr3:uid="{A6FDC966-B437-4D8A-B281-6DBF5060E3F9}" name="Type de Contact" dataCellStyle="60 % - Accent1"/>
    <tableColumn id="5" xr3:uid="{F2983B25-E53D-453D-B60F-E4D4AD784854}" name="Nom du demandeur"/>
    <tableColumn id="6" xr3:uid="{9309B048-42D3-411A-9079-5DCF2D33DB31}" name="Num client"/>
    <tableColumn id="7" xr3:uid="{32482907-54EB-4D15-8ECB-CB61588ADFCE}" name="Ref si AR"/>
    <tableColumn id="8" xr3:uid="{3606047D-DB15-4B04-96CF-DC3F52714A97}" name="Motif "/>
    <tableColumn id="9" xr3:uid="{D0578E51-2311-40CD-B910-032856BBD704}" name="Precision"/>
    <tableColumn id="10" xr3:uid="{5E53FAF5-3B08-4CC9-9025-B665E6D19302}" name="Détail"/>
    <tableColumn id="11" xr3:uid="{657AB03A-C614-4509-A3D7-A88BD61C68D0}" name="Objet"/>
    <tableColumn id="12" xr3:uid="{5BC3C3DF-2E4D-4BAE-8B1B-A49DF0EF4404}" name="Code Agent"/>
    <tableColumn id="13" xr3:uid="{B525CF22-2711-4CBD-9E0F-0DAE2A3EAE2D}" name="Réponse attendue"/>
    <tableColumn id="14" xr3:uid="{AF6A92C1-EE64-4862-A102-B125A4C72D9C}" name="Référence reponse"/>
    <tableColumn id="15" xr3:uid="{EDDFD66D-5098-4C46-AE86-B53E5BC3C7E4}" name="Courrier transféré"/>
    <tableColumn id="16" xr3:uid="{F676D140-C6D1-4918-8AA0-ABE1B9E2A427}" name="Date réponse"/>
    <tableColumn id="17" xr3:uid="{682FE3F7-B37E-459E-92A7-578F73C958CB}" name="délai" dataCellStyle="20 % - Accent4">
      <calculatedColumnFormula>IF(AND(_NÎMES[[#This Row],[Date réponse]]-_NÎMES[[#This Row],[Date de Reception]]&gt;-1,_NÎMES[[#This Row],[Date de Reception]]&lt;&gt;""),_NÎMES[[#This Row],[Date réponse]]-_NÎMES[[#This Row],[Date de Reception]],"")</calculatedColumnFormula>
    </tableColumn>
    <tableColumn id="18" xr3:uid="{51F8E523-41DB-4020-9DD7-B59F528A4CD1}" name="réponse &gt; 8 jours" dataCellStyle="20 % - Accent4">
      <calculatedColumnFormula>IF(AND(_NÎMES[[#This Row],[délai]]&gt;8,_NÎMES[[#This Row],[délai]]&lt;&gt;""),"OUI","")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2F24701-5FB3-44CE-BB79-361003A8909D}" name="_PICHEGU" displayName="_PICHEGU" ref="A9:R10" insertRow="1" totalsRowShown="0" headerRowDxfId="32">
  <autoFilter ref="A9:R10" xr:uid="{62F24701-5FB3-44CE-BB79-361003A8909D}"/>
  <tableColumns count="18">
    <tableColumn id="1" xr3:uid="{619F3697-1300-4270-8B7B-C39CD9C7FAD5}" name="Date de Reception"/>
    <tableColumn id="2" xr3:uid="{B17C7C32-4C93-417B-85AD-9456532B38C2}" name="Mois" dataCellStyle="40 % - Accent6">
      <calculatedColumnFormula>MONTH(_PICHEGU[[#This Row],[Date de Reception]])</calculatedColumnFormula>
    </tableColumn>
    <tableColumn id="3" xr3:uid="{7996B336-E37B-42A7-8C0B-B1D88F81EDD7}" name="Année" dataCellStyle="40 % - Accent6">
      <calculatedColumnFormula>YEAR(_PICHEGU[[#This Row],[Date de Reception]])</calculatedColumnFormula>
    </tableColumn>
    <tableColumn id="4" xr3:uid="{89881749-6E1B-4804-817A-9900C9B1E064}" name="Type de Contact" dataCellStyle="60 % - Accent1"/>
    <tableColumn id="5" xr3:uid="{5C842E0C-DCFE-4D96-A403-A46AEDBFE894}" name="Nom du demandeur"/>
    <tableColumn id="6" xr3:uid="{C6695868-BBCF-4334-80DF-717681CCE22A}" name="Num client"/>
    <tableColumn id="7" xr3:uid="{B4BFB39E-D00D-46A5-B22C-68C8DE0A186D}" name="Ref si AR"/>
    <tableColumn id="8" xr3:uid="{D9234A3E-254E-4495-BA24-F6DD8F5FBCD4}" name="Motif "/>
    <tableColumn id="9" xr3:uid="{2658C9EF-C85B-4BF7-9A9C-ED7EDA3B40C0}" name="Precision"/>
    <tableColumn id="10" xr3:uid="{06A1295E-0535-499A-B2DD-45FA91A7A89E}" name="Détail"/>
    <tableColumn id="11" xr3:uid="{EA9FAEA9-5C75-4A20-A01B-0627392F58C0}" name="Objet"/>
    <tableColumn id="12" xr3:uid="{6860AC4E-8611-4429-913B-4D63BD6F3094}" name="Code Agent"/>
    <tableColumn id="13" xr3:uid="{CB54CA9C-A669-4524-B868-0AAC89B8C850}" name="Réponse attendue"/>
    <tableColumn id="14" xr3:uid="{4EC9FF45-AA56-4715-A61C-48AA9EEAB60A}" name="Référence reponse"/>
    <tableColumn id="15" xr3:uid="{CC82982F-F73F-4698-83BA-8CD9A4AA63BD}" name="Courrier transféré"/>
    <tableColumn id="16" xr3:uid="{01986E72-1236-4078-8B66-6A7614A20D82}" name="Date réponse"/>
    <tableColumn id="17" xr3:uid="{CCC5A4E9-6006-4261-AC65-477802CA88ED}" name="délai" dataCellStyle="20 % - Accent4">
      <calculatedColumnFormula>IF(AND(_PICHEGU[[#This Row],[Date réponse]]-_PICHEGU[[#This Row],[Date de Reception]]&gt;-1,_PICHEGU[[#This Row],[Date de Reception]]&lt;&gt;""),_PICHEGU[[#This Row],[Date réponse]]-_PICHEGU[[#This Row],[Date de Reception]],"")</calculatedColumnFormula>
    </tableColumn>
    <tableColumn id="18" xr3:uid="{7E095894-E452-4DDD-9ACE-05A074B9CF1F}" name="réponse &gt; 8 jours" dataCellStyle="20 % - Accent4">
      <calculatedColumnFormula>IF(AND(_PICHEGU[[#This Row],[délai]]&gt;8,_PICHEGU[[#This Row],[délai]]&lt;&gt;""),"OUI","")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97B147-8F1D-488F-91F4-916EAA7A18F5}" name="_SERVIAN" displayName="_SERVIAN" ref="A9:R10" totalsRowShown="0" headerRowDxfId="31">
  <autoFilter ref="A9:R10" xr:uid="{3E97B147-8F1D-488F-91F4-916EAA7A18F5}"/>
  <tableColumns count="18">
    <tableColumn id="1" xr3:uid="{6FD01E4C-3DE6-4CB4-8CC5-32B544983894}" name="Date de Reception"/>
    <tableColumn id="2" xr3:uid="{5CE5F840-3162-4B03-89C7-D14D85E328E6}" name="Mois" dataCellStyle="40 % - Accent6">
      <calculatedColumnFormula>MONTH(_SERVIAN[[#This Row],[Date de Reception]])</calculatedColumnFormula>
    </tableColumn>
    <tableColumn id="3" xr3:uid="{93C79303-53DE-4C92-B997-E77D476983C3}" name="Année" dataCellStyle="40 % - Accent6">
      <calculatedColumnFormula>YEAR(_SERVIAN[[#This Row],[Date de Reception]])</calculatedColumnFormula>
    </tableColumn>
    <tableColumn id="4" xr3:uid="{33781611-4D5A-42EA-8A7B-4D16917FE8BB}" name="Type de Contact" dataCellStyle="60 % - Accent1"/>
    <tableColumn id="5" xr3:uid="{2233B386-9438-40B1-8B09-82696D1BD3D0}" name="Nom du demandeur"/>
    <tableColumn id="6" xr3:uid="{EDEBDD9E-D64B-448C-B6DD-48650EAE532E}" name="Num client"/>
    <tableColumn id="7" xr3:uid="{E798D1EE-278C-47FE-B693-5E09735C52D4}" name="Ref si AR"/>
    <tableColumn id="8" xr3:uid="{922B5BB8-8DB8-4B5F-B190-94208125C6E2}" name="Motif "/>
    <tableColumn id="9" xr3:uid="{19E9E136-9874-4C22-8F50-BEA2EFE8C986}" name="Precision"/>
    <tableColumn id="10" xr3:uid="{18FE865C-073C-49F1-B9C4-AE0F0B64B63B}" name="Détail"/>
    <tableColumn id="11" xr3:uid="{BFEBB51C-8922-4328-A569-EBC858F0EB2E}" name="Objet"/>
    <tableColumn id="12" xr3:uid="{8FE270E9-99F7-4247-9AE4-A02F4AC6969A}" name="Code Agent"/>
    <tableColumn id="13" xr3:uid="{91D236AB-45E2-4064-83DF-B9174C5960BA}" name="Réponse attendue"/>
    <tableColumn id="14" xr3:uid="{A97EEBE9-10D3-4880-AFEB-9BB51B977DE6}" name="Référence reponse"/>
    <tableColumn id="15" xr3:uid="{50366E80-D235-4391-A948-43AD2281ACC0}" name="Courrier transféré"/>
    <tableColumn id="16" xr3:uid="{17B1D8BC-4720-4A31-9658-5686127EBE0B}" name="Date réponse"/>
    <tableColumn id="17" xr3:uid="{9E0FBB33-546D-449C-A1E9-B81E95D9A6F7}" name="délai" dataCellStyle="20 % - Accent4">
      <calculatedColumnFormula>IF(AND(_SERVIAN[[#This Row],[Date réponse]]-_SERVIAN[[#This Row],[Date de Reception]]&gt;-1,_SERVIAN[[#This Row],[Date de Reception]]&lt;&gt;""),_SERVIAN[[#This Row],[Date réponse]]-_SERVIAN[[#This Row],[Date de Reception]],"")</calculatedColumnFormula>
    </tableColumn>
    <tableColumn id="18" xr3:uid="{23242B14-8F23-4FBC-8D99-A47012A192CF}" name="réponse &gt; 8 jours" dataCellStyle="20 % - Accent4">
      <calculatedColumnFormula>IF(AND(_SERVIAN[[#This Row],[délai]]&gt;8,_SERVIAN[[#This Row],[délai]]&lt;&gt;""),"OUI","")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412EAE0-93EA-456F-84B3-3218C6888392}" name="_VDR" displayName="_VDR" ref="A9:R10" insertRow="1" totalsRowShown="0" headerRowDxfId="30">
  <autoFilter ref="A9:R10" xr:uid="{6412EAE0-93EA-456F-84B3-3218C6888392}"/>
  <tableColumns count="18">
    <tableColumn id="1" xr3:uid="{1380C1C5-5235-42B7-B1FB-6FBC090C2E34}" name="Date de Reception"/>
    <tableColumn id="2" xr3:uid="{AC21423D-0CCC-4FC6-8301-803E5D895652}" name="Mois" dataCellStyle="40 % - Accent6">
      <calculatedColumnFormula>MONTH(_VDR[[#This Row],[Date de Reception]])</calculatedColumnFormula>
    </tableColumn>
    <tableColumn id="3" xr3:uid="{828452EF-E15B-424E-80C5-A8CA9292EDCF}" name="Année" dataCellStyle="40 % - Accent6">
      <calculatedColumnFormula>YEAR(_VDR[[#This Row],[Date de Reception]])</calculatedColumnFormula>
    </tableColumn>
    <tableColumn id="4" xr3:uid="{20F1B6FC-3681-47EA-A9B9-FA8287C691FD}" name="Type de Contact" dataCellStyle="60 % - Accent1"/>
    <tableColumn id="5" xr3:uid="{01090DDB-6A19-41E0-AD0A-FB9244D3B887}" name="Nom du demandeur"/>
    <tableColumn id="6" xr3:uid="{EC575304-A190-4D1C-AF44-F216B8AB6C52}" name="Num client"/>
    <tableColumn id="7" xr3:uid="{5502B4B6-46BE-4E48-AD65-C1509C7E4422}" name="Ref si AR"/>
    <tableColumn id="8" xr3:uid="{18F3C300-4CBE-4FFE-B396-9A22BEDF75F4}" name="Motif "/>
    <tableColumn id="9" xr3:uid="{8DDECDE2-5809-4EEB-A1A3-27E7168FDE4D}" name="Precision"/>
    <tableColumn id="10" xr3:uid="{6BD691A3-F8F7-4CB2-9673-1EB8E6D64A68}" name="Détail"/>
    <tableColumn id="11" xr3:uid="{86EB928B-5325-4F3D-9BD0-4B4966FDEE3C}" name="Objet"/>
    <tableColumn id="12" xr3:uid="{12306E5C-4B89-4AB5-94DB-93D750AAB28A}" name="Code Agent"/>
    <tableColumn id="13" xr3:uid="{AA7BD1ED-03DA-4777-8F03-4A2B5CFE7A9F}" name="Réponse attendue"/>
    <tableColumn id="14" xr3:uid="{9A55DEA2-1C20-4ED8-88A0-8D66B0E32FF2}" name="Référence reponse"/>
    <tableColumn id="15" xr3:uid="{86248EA3-0E32-4084-B8E1-4E7E081E0E40}" name="Courrier transféré"/>
    <tableColumn id="16" xr3:uid="{53F12C24-34CE-49A1-A24E-5513C93B8C74}" name="Date réponse"/>
    <tableColumn id="17" xr3:uid="{13064548-DCFC-4A65-A4A2-452020469607}" name="délai" dataCellStyle="20 % - Accent4">
      <calculatedColumnFormula>IF(AND(_VDR[[#This Row],[Date réponse]]-_VDR[[#This Row],[Date de Reception]]&gt;-1,_VDR[[#This Row],[Date de Reception]]&lt;&gt;""),_VDR[[#This Row],[Date réponse]]-_VDR[[#This Row],[Date de Reception]],"")</calculatedColumnFormula>
    </tableColumn>
    <tableColumn id="18" xr3:uid="{D006DE7E-6296-4143-BD56-66B250F4EF6C}" name="réponse &gt; 8 jours" dataCellStyle="20 % - Accent4">
      <calculatedColumnFormula>IF(AND(_VDR[[#This Row],[délai]]&gt;8,_VDR[[#This Row],[délai]]&lt;&gt;""),"OUI","")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BC85C2-0D70-4CAA-BB91-CE58B3062AB8}" name="Facturation" displayName="Facturation" ref="F2:F7" totalsRowShown="0">
  <autoFilter ref="F2:F7" xr:uid="{9BBC85C2-0D70-4CAA-BB91-CE58B3062AB8}"/>
  <tableColumns count="1">
    <tableColumn id="1" xr3:uid="{0002A469-2BA3-4EF7-975B-1496D0E84547}" name="FACTURATION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F9FFCB-A6DB-4E1F-949F-9225EAA7C0D1}" name="Agence" displayName="Agence" ref="H2:H12" totalsRowShown="0">
  <autoFilter ref="H2:H12" xr:uid="{FAF9FFCB-A6DB-4E1F-949F-9225EAA7C0D1}"/>
  <tableColumns count="1">
    <tableColumn id="1" xr3:uid="{C69A5BD0-97CD-499D-9824-C969E7745622}" name="AGENCE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02690D9-F2E1-4801-A664-82267E8911DA}" name="Qualité_de_l_eau" displayName="Qualité_de_l_eau" ref="F9:F11" totalsRowShown="0" headerRowDxfId="29" headerRowBorderDxfId="28">
  <autoFilter ref="F9:F11" xr:uid="{602690D9-F2E1-4801-A664-82267E8911DA}"/>
  <tableColumns count="1">
    <tableColumn id="1" xr3:uid="{EEB37DB5-3D97-4168-97B2-69208DDF91FA}" name="Qualité_de_l_eau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545ED10-A4E7-422A-8193-59F135C25BED}" name="Tableau10" displayName="Tableau10" ref="F13:F16" totalsRowShown="0">
  <autoFilter ref="F13:F16" xr:uid="{5545ED10-A4E7-422A-8193-59F135C25BED}"/>
  <tableColumns count="1">
    <tableColumn id="1" xr3:uid="{0907B103-FD47-4BC5-93E7-92AAE06DD348}" name="Environnement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14.xml"/><Relationship Id="rId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DC363-06D7-460E-95B8-67C56E569E7A}">
  <dimension ref="A1:F27"/>
  <sheetViews>
    <sheetView workbookViewId="0">
      <selection activeCell="C8" sqref="C8:F8"/>
    </sheetView>
  </sheetViews>
  <sheetFormatPr baseColWidth="10" defaultColWidth="11.42578125" defaultRowHeight="27.75" customHeight="1" x14ac:dyDescent="0.25"/>
  <cols>
    <col min="1" max="1" width="15.42578125" customWidth="1"/>
    <col min="2" max="2" width="43.140625" customWidth="1"/>
    <col min="3" max="3" width="5.140625" customWidth="1"/>
    <col min="4" max="4" width="9" customWidth="1"/>
    <col min="5" max="5" width="7.42578125" customWidth="1"/>
    <col min="6" max="6" width="32" customWidth="1"/>
  </cols>
  <sheetData>
    <row r="1" spans="1:6" ht="27.75" customHeight="1" thickBot="1" x14ac:dyDescent="0.3"/>
    <row r="2" spans="1:6" ht="27.75" customHeight="1" x14ac:dyDescent="0.25">
      <c r="A2" s="96"/>
      <c r="B2" s="97" t="s">
        <v>0</v>
      </c>
      <c r="C2" s="98"/>
      <c r="D2" s="98"/>
      <c r="E2" s="98"/>
      <c r="F2" s="99"/>
    </row>
    <row r="3" spans="1:6" ht="27.75" customHeight="1" x14ac:dyDescent="0.25">
      <c r="A3" s="96"/>
      <c r="B3" s="100" t="s">
        <v>1</v>
      </c>
      <c r="C3" s="101"/>
      <c r="D3" s="101"/>
      <c r="E3" s="101"/>
      <c r="F3" s="102"/>
    </row>
    <row r="4" spans="1:6" ht="27.75" customHeight="1" thickBot="1" x14ac:dyDescent="0.3">
      <c r="A4" s="96"/>
      <c r="B4" s="103"/>
      <c r="C4" s="104"/>
      <c r="D4" s="104"/>
      <c r="E4" s="104"/>
      <c r="F4" s="105"/>
    </row>
    <row r="5" spans="1:6" ht="27.75" customHeight="1" x14ac:dyDescent="0.25">
      <c r="A5" s="12"/>
    </row>
    <row r="6" spans="1:6" ht="27.75" customHeight="1" thickBot="1" x14ac:dyDescent="0.3">
      <c r="A6" s="12"/>
    </row>
    <row r="7" spans="1:6" ht="27.75" customHeight="1" thickBot="1" x14ac:dyDescent="0.3">
      <c r="A7" s="106" t="s">
        <v>2</v>
      </c>
      <c r="B7" s="107"/>
      <c r="C7" s="108" t="s">
        <v>3</v>
      </c>
      <c r="D7" s="109"/>
      <c r="E7" s="109"/>
      <c r="F7" s="13">
        <v>2024</v>
      </c>
    </row>
    <row r="8" spans="1:6" ht="27.75" customHeight="1" x14ac:dyDescent="0.25">
      <c r="A8" s="91" t="s">
        <v>4</v>
      </c>
      <c r="B8" s="92"/>
      <c r="C8" s="93" t="s">
        <v>5</v>
      </c>
      <c r="D8" s="94"/>
      <c r="E8" s="94"/>
      <c r="F8" s="95"/>
    </row>
    <row r="9" spans="1:6" ht="27.75" customHeight="1" thickBot="1" x14ac:dyDescent="0.3">
      <c r="A9" s="84" t="s">
        <v>6</v>
      </c>
      <c r="B9" s="85"/>
      <c r="C9" s="85"/>
      <c r="D9" s="85"/>
      <c r="E9" s="86"/>
      <c r="F9" s="14" t="s">
        <v>7</v>
      </c>
    </row>
    <row r="10" spans="1:6" ht="27.75" customHeight="1" thickBot="1" x14ac:dyDescent="0.3">
      <c r="A10" s="15" t="s">
        <v>8</v>
      </c>
      <c r="B10" s="76" t="s">
        <v>9</v>
      </c>
      <c r="C10" s="75"/>
      <c r="D10" s="87">
        <f>COUNTIF(DONNEES!H23:H362,"RECLAMATION")</f>
        <v>0</v>
      </c>
      <c r="E10" s="88"/>
      <c r="F10" s="16" t="s">
        <v>10</v>
      </c>
    </row>
    <row r="11" spans="1:6" ht="27.75" customHeight="1" thickBot="1" x14ac:dyDescent="0.3">
      <c r="A11" s="89" t="s">
        <v>11</v>
      </c>
      <c r="B11" s="76" t="s">
        <v>12</v>
      </c>
      <c r="C11" s="75"/>
      <c r="D11" s="87">
        <f>COUNTIF(DONNEES!$P$23:$P$300,"&gt;0")</f>
        <v>0</v>
      </c>
      <c r="E11" s="88"/>
      <c r="F11" s="17"/>
    </row>
    <row r="12" spans="1:6" ht="27.75" customHeight="1" thickBot="1" x14ac:dyDescent="0.3">
      <c r="A12" s="90"/>
      <c r="B12" s="76" t="s">
        <v>13</v>
      </c>
      <c r="C12" s="75"/>
      <c r="D12" s="87">
        <f>IF(D11=0,0,D11-COUNTIF(DONNEES!R23:R300,"OUI"))</f>
        <v>0</v>
      </c>
      <c r="E12" s="88"/>
      <c r="F12" s="18"/>
    </row>
    <row r="13" spans="1:6" ht="27.75" customHeight="1" thickBot="1" x14ac:dyDescent="0.3">
      <c r="A13" s="19" t="s">
        <v>14</v>
      </c>
      <c r="B13" s="74" t="s">
        <v>15</v>
      </c>
      <c r="C13" s="75"/>
      <c r="D13" s="20">
        <v>0</v>
      </c>
      <c r="E13" s="21"/>
      <c r="F13" s="22"/>
    </row>
    <row r="14" spans="1:6" ht="27.75" customHeight="1" thickBot="1" x14ac:dyDescent="0.3">
      <c r="A14" s="23" t="s">
        <v>16</v>
      </c>
      <c r="B14" s="76" t="s">
        <v>17</v>
      </c>
      <c r="C14" s="75"/>
      <c r="D14" s="20">
        <v>0</v>
      </c>
      <c r="E14" s="21"/>
      <c r="F14" s="22"/>
    </row>
    <row r="15" spans="1:6" ht="41.25" customHeight="1" thickBot="1" x14ac:dyDescent="0.3">
      <c r="A15" s="24" t="s">
        <v>18</v>
      </c>
      <c r="B15" s="74" t="s">
        <v>19</v>
      </c>
      <c r="C15" s="75"/>
      <c r="D15" s="25">
        <v>0</v>
      </c>
      <c r="E15" s="26"/>
      <c r="F15" s="22"/>
    </row>
    <row r="16" spans="1:6" ht="27.75" customHeight="1" x14ac:dyDescent="0.25">
      <c r="A16" s="27"/>
      <c r="B16" s="27"/>
      <c r="C16" s="27"/>
      <c r="D16" s="27"/>
      <c r="E16" s="27"/>
      <c r="F16" s="27"/>
    </row>
    <row r="17" spans="1:6" ht="27.75" customHeight="1" x14ac:dyDescent="0.25">
      <c r="A17" s="12"/>
    </row>
    <row r="18" spans="1:6" ht="27.75" customHeight="1" x14ac:dyDescent="0.25">
      <c r="A18" s="12"/>
    </row>
    <row r="19" spans="1:6" ht="27.75" customHeight="1" x14ac:dyDescent="0.25">
      <c r="A19" s="12"/>
    </row>
    <row r="20" spans="1:6" ht="27.75" customHeight="1" x14ac:dyDescent="0.25">
      <c r="A20" s="28" t="s">
        <v>20</v>
      </c>
    </row>
    <row r="21" spans="1:6" ht="27.75" customHeight="1" x14ac:dyDescent="0.25">
      <c r="A21" s="12"/>
    </row>
    <row r="22" spans="1:6" ht="27.75" customHeight="1" thickBot="1" x14ac:dyDescent="0.3">
      <c r="A22" s="12"/>
    </row>
    <row r="23" spans="1:6" ht="27.75" customHeight="1" x14ac:dyDescent="0.25">
      <c r="B23" s="29" t="s">
        <v>21</v>
      </c>
      <c r="C23" s="77" t="s">
        <v>22</v>
      </c>
      <c r="D23" s="77"/>
      <c r="E23" s="77"/>
      <c r="F23" s="78"/>
    </row>
    <row r="24" spans="1:6" ht="27.75" customHeight="1" x14ac:dyDescent="0.25">
      <c r="B24" s="30" t="str">
        <f ca="1">"DATE : "&amp; TEXT( TODAY(), "jj/mm/AA")</f>
        <v>DATE : 30/12/24</v>
      </c>
      <c r="C24" s="79" t="str">
        <f ca="1">"DATE : " &amp; TEXT(TODAY(), "JJ/MM/AA")</f>
        <v>DATE : 30/12/24</v>
      </c>
      <c r="D24" s="80"/>
      <c r="E24" s="80"/>
      <c r="F24" s="81"/>
    </row>
    <row r="25" spans="1:6" ht="27.75" customHeight="1" x14ac:dyDescent="0.25">
      <c r="B25" s="31" t="s">
        <v>23</v>
      </c>
      <c r="C25" s="82" t="s">
        <v>23</v>
      </c>
      <c r="D25" s="82"/>
      <c r="E25" s="82"/>
      <c r="F25" s="83"/>
    </row>
    <row r="26" spans="1:6" ht="27.75" customHeight="1" thickBot="1" x14ac:dyDescent="0.3">
      <c r="B26" s="32" t="s">
        <v>24</v>
      </c>
      <c r="C26" s="72" t="s">
        <v>24</v>
      </c>
      <c r="D26" s="72"/>
      <c r="E26" s="72"/>
      <c r="F26" s="73"/>
    </row>
    <row r="27" spans="1:6" ht="27.75" customHeight="1" x14ac:dyDescent="0.25">
      <c r="A27" s="33"/>
    </row>
  </sheetData>
  <mergeCells count="22">
    <mergeCell ref="A8:B8"/>
    <mergeCell ref="C8:F8"/>
    <mergeCell ref="A2:A4"/>
    <mergeCell ref="B2:F2"/>
    <mergeCell ref="B3:F4"/>
    <mergeCell ref="A7:B7"/>
    <mergeCell ref="C7:E7"/>
    <mergeCell ref="A9:E9"/>
    <mergeCell ref="B10:C10"/>
    <mergeCell ref="D10:E10"/>
    <mergeCell ref="A11:A12"/>
    <mergeCell ref="B11:C11"/>
    <mergeCell ref="D11:E11"/>
    <mergeCell ref="B12:C12"/>
    <mergeCell ref="D12:E12"/>
    <mergeCell ref="C26:F26"/>
    <mergeCell ref="B13:C13"/>
    <mergeCell ref="B14:C14"/>
    <mergeCell ref="B15:C15"/>
    <mergeCell ref="C23:F23"/>
    <mergeCell ref="C24:F24"/>
    <mergeCell ref="C25:F2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ntrée non valide" error="Sélectionner une agence" promptTitle="AGENCE" xr:uid="{4F39F9B2-FB7B-419E-9B71-AC1F03A5EC09}">
          <x14:formula1>
            <xm:f>DONNEES!$H$3:$H$12</xm:f>
          </x14:formula1>
          <xm:sqref>C8:F8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C4E6C-8FAC-4512-AAEA-C2E12B8013D2}">
  <dimension ref="B2:E50"/>
  <sheetViews>
    <sheetView workbookViewId="0">
      <selection activeCell="D11" sqref="D11"/>
    </sheetView>
  </sheetViews>
  <sheetFormatPr baseColWidth="10" defaultColWidth="11.42578125" defaultRowHeight="15" x14ac:dyDescent="0.25"/>
  <cols>
    <col min="1" max="1" width="8.140625" customWidth="1"/>
    <col min="2" max="2" width="37.42578125" customWidth="1"/>
    <col min="3" max="3" width="6.85546875" customWidth="1"/>
    <col min="4" max="4" width="38.140625" customWidth="1"/>
    <col min="5" max="5" width="10.140625" customWidth="1"/>
  </cols>
  <sheetData>
    <row r="2" spans="2:5" ht="69" customHeight="1" x14ac:dyDescent="0.25">
      <c r="B2" s="114" t="s">
        <v>25</v>
      </c>
      <c r="C2" s="114"/>
      <c r="D2" s="114"/>
      <c r="E2" s="114"/>
    </row>
    <row r="3" spans="2:5" x14ac:dyDescent="0.25">
      <c r="B3" s="34"/>
    </row>
    <row r="4" spans="2:5" ht="16.5" x14ac:dyDescent="0.25">
      <c r="B4" s="115" t="s">
        <v>26</v>
      </c>
      <c r="C4" s="115"/>
      <c r="D4" t="str">
        <f>INDICAT_PERF!C8</f>
        <v>SYNTHESE</v>
      </c>
    </row>
    <row r="5" spans="2:5" ht="16.5" x14ac:dyDescent="0.25">
      <c r="B5" s="115" t="s">
        <v>27</v>
      </c>
      <c r="C5" s="115"/>
      <c r="D5" t="str">
        <f>INDICAT_PERF!C7</f>
        <v>décembre</v>
      </c>
      <c r="E5" s="35"/>
    </row>
    <row r="6" spans="2:5" ht="15.75" thickBot="1" x14ac:dyDescent="0.3">
      <c r="B6" s="34"/>
    </row>
    <row r="7" spans="2:5" ht="27.75" customHeight="1" thickBot="1" x14ac:dyDescent="0.3">
      <c r="B7" s="36" t="s">
        <v>28</v>
      </c>
      <c r="C7" s="112" t="s">
        <v>29</v>
      </c>
      <c r="D7" s="113"/>
      <c r="E7" s="37" t="s">
        <v>30</v>
      </c>
    </row>
    <row r="8" spans="2:5" ht="15.75" thickBot="1" x14ac:dyDescent="0.3">
      <c r="B8" s="38" t="s">
        <v>31</v>
      </c>
      <c r="C8" s="39"/>
      <c r="D8" s="40"/>
      <c r="E8" s="40">
        <f>COUNTIF(DONNEES!$I$23:$I$300,SUIVI_RECLAM!B8)</f>
        <v>0</v>
      </c>
    </row>
    <row r="9" spans="2:5" ht="15.75" thickBot="1" x14ac:dyDescent="0.3">
      <c r="B9" s="41" t="s">
        <v>32</v>
      </c>
      <c r="C9" s="42"/>
      <c r="D9" s="43"/>
      <c r="E9" s="69">
        <f>COUNTIF(DONNEES!$I$23:$I$300,SUIVI_RECLAM!B9)</f>
        <v>0</v>
      </c>
    </row>
    <row r="10" spans="2:5" ht="15.75" thickBot="1" x14ac:dyDescent="0.3">
      <c r="B10" s="44" t="s">
        <v>33</v>
      </c>
      <c r="C10" s="45"/>
      <c r="D10" s="46"/>
      <c r="E10" s="40">
        <f>COUNTIF(DONNEES!$I$23:$I$300,SUIVI_RECLAM!B10)</f>
        <v>0</v>
      </c>
    </row>
    <row r="11" spans="2:5" ht="15.75" thickBot="1" x14ac:dyDescent="0.3">
      <c r="B11" s="41" t="s">
        <v>34</v>
      </c>
      <c r="C11" s="42"/>
      <c r="D11" s="43"/>
      <c r="E11" s="69">
        <f>COUNTIF(DONNEES!$I$23:$I$300,SUIVI_RECLAM!B11)</f>
        <v>0</v>
      </c>
    </row>
    <row r="12" spans="2:5" ht="15.75" thickBot="1" x14ac:dyDescent="0.3">
      <c r="B12" s="38" t="s">
        <v>35</v>
      </c>
      <c r="C12" s="63"/>
      <c r="D12" s="59"/>
      <c r="E12" s="40">
        <f>COUNTIF(DONNEES!$I$23:$I$300,SUIVI_RECLAM!B12)</f>
        <v>0</v>
      </c>
    </row>
    <row r="13" spans="2:5" ht="15.75" thickBot="1" x14ac:dyDescent="0.3">
      <c r="B13" s="68" t="s">
        <v>36</v>
      </c>
      <c r="C13" s="64"/>
      <c r="D13" s="62"/>
      <c r="E13" s="69">
        <f>SUM(E28:E29)</f>
        <v>0</v>
      </c>
    </row>
    <row r="14" spans="2:5" ht="15.75" thickBot="1" x14ac:dyDescent="0.3">
      <c r="B14" s="67" t="s">
        <v>37</v>
      </c>
      <c r="C14" s="65"/>
      <c r="D14" s="58"/>
      <c r="E14" s="40">
        <f>SUM(E31:E33)</f>
        <v>0</v>
      </c>
    </row>
    <row r="15" spans="2:5" ht="15.75" thickBot="1" x14ac:dyDescent="0.3">
      <c r="B15" s="60" t="s">
        <v>38</v>
      </c>
      <c r="C15" s="66"/>
      <c r="D15" s="61"/>
      <c r="E15" s="69">
        <f>SUM(E22:E26)</f>
        <v>0</v>
      </c>
    </row>
    <row r="16" spans="2:5" ht="15.75" thickBot="1" x14ac:dyDescent="0.3">
      <c r="B16" s="44" t="s">
        <v>39</v>
      </c>
      <c r="C16" s="63"/>
      <c r="D16" s="46"/>
      <c r="E16" s="40">
        <f>COUNTIF(DONNEES!$I$23:$I$300,SUIVI_RECLAM!B16)</f>
        <v>0</v>
      </c>
    </row>
    <row r="17" spans="2:5" ht="15.75" thickBot="1" x14ac:dyDescent="0.3">
      <c r="B17" s="41" t="s">
        <v>40</v>
      </c>
      <c r="C17" s="42"/>
      <c r="D17" s="43"/>
      <c r="E17" s="69">
        <f>COUNTIF(DONNEES!$I$23:$I$300,SUIVI_RECLAM!B17)</f>
        <v>0</v>
      </c>
    </row>
    <row r="18" spans="2:5" ht="15.75" thickBot="1" x14ac:dyDescent="0.3">
      <c r="B18" s="44" t="s">
        <v>41</v>
      </c>
      <c r="C18" s="45"/>
      <c r="D18" s="46"/>
      <c r="E18" s="40">
        <f>COUNTIF(DONNEES!$I$23:$I$300,SUIVI_RECLAM!B18)</f>
        <v>0</v>
      </c>
    </row>
    <row r="19" spans="2:5" ht="15.75" thickBot="1" x14ac:dyDescent="0.3">
      <c r="B19" s="41" t="s">
        <v>42</v>
      </c>
      <c r="C19" s="47"/>
      <c r="D19" s="48"/>
      <c r="E19" s="69">
        <f>COUNTIF(DONNEES!$I$23:$I$300,SUIVI_RECLAM!B19)</f>
        <v>0</v>
      </c>
    </row>
    <row r="20" spans="2:5" ht="15.75" thickBot="1" x14ac:dyDescent="0.3">
      <c r="B20" s="49" t="s">
        <v>43</v>
      </c>
      <c r="C20" s="45"/>
      <c r="D20" s="46"/>
      <c r="E20" s="40">
        <f>SUM(E8:E19)</f>
        <v>0</v>
      </c>
    </row>
    <row r="21" spans="2:5" ht="15.75" thickBot="1" x14ac:dyDescent="0.3">
      <c r="B21" s="36" t="s">
        <v>44</v>
      </c>
      <c r="C21" s="112"/>
      <c r="D21" s="113"/>
      <c r="E21" s="37" t="s">
        <v>30</v>
      </c>
    </row>
    <row r="22" spans="2:5" ht="15.75" thickBot="1" x14ac:dyDescent="0.3">
      <c r="B22" s="38" t="s">
        <v>45</v>
      </c>
      <c r="C22" s="45"/>
      <c r="D22" s="46"/>
      <c r="E22" s="46">
        <f>COUNTIF(DONNEES!$J$23:$J$300,SUIVI_RECLAM!B22)</f>
        <v>0</v>
      </c>
    </row>
    <row r="23" spans="2:5" ht="18" customHeight="1" thickBot="1" x14ac:dyDescent="0.3">
      <c r="B23" s="50" t="s">
        <v>46</v>
      </c>
      <c r="C23" s="51"/>
      <c r="D23" s="52"/>
      <c r="E23" s="52">
        <f>COUNTIF(DONNEES!$J$23:$J$300,SUIVI_RECLAM!B23)</f>
        <v>0</v>
      </c>
    </row>
    <row r="24" spans="2:5" ht="15.75" thickBot="1" x14ac:dyDescent="0.3">
      <c r="B24" s="44" t="s">
        <v>47</v>
      </c>
      <c r="C24" s="53"/>
      <c r="D24" s="46"/>
      <c r="E24" s="46">
        <f>COUNTIF(DONNEES!$J$23:$J$300,SUIVI_RECLAM!B24)</f>
        <v>0</v>
      </c>
    </row>
    <row r="25" spans="2:5" ht="15.75" thickBot="1" x14ac:dyDescent="0.3">
      <c r="B25" s="50" t="s">
        <v>48</v>
      </c>
      <c r="C25" s="52"/>
      <c r="D25" s="52"/>
      <c r="E25" s="52">
        <f>COUNTIF(DONNEES!$J$23:$J$300,SUIVI_RECLAM!B25)</f>
        <v>0</v>
      </c>
    </row>
    <row r="26" spans="2:5" ht="15.75" thickBot="1" x14ac:dyDescent="0.3">
      <c r="B26" s="44" t="s">
        <v>49</v>
      </c>
      <c r="C26" s="53"/>
      <c r="D26" s="46"/>
      <c r="E26" s="46">
        <f>COUNTIF(DONNEES!$J$23:$J$300,SUIVI_RECLAM!B26)</f>
        <v>0</v>
      </c>
    </row>
    <row r="27" spans="2:5" ht="15.75" thickBot="1" x14ac:dyDescent="0.3">
      <c r="B27" s="36" t="s">
        <v>50</v>
      </c>
      <c r="C27" s="112"/>
      <c r="D27" s="113"/>
      <c r="E27" s="37" t="s">
        <v>30</v>
      </c>
    </row>
    <row r="28" spans="2:5" ht="15.75" thickBot="1" x14ac:dyDescent="0.3">
      <c r="B28" s="44" t="s">
        <v>51</v>
      </c>
      <c r="C28" s="53"/>
      <c r="D28" s="46"/>
      <c r="E28" s="46">
        <f>COUNTIF(DONNEES!$J$23:$J$300,SUIVI_RECLAM!B28)</f>
        <v>0</v>
      </c>
    </row>
    <row r="29" spans="2:5" ht="15.75" thickBot="1" x14ac:dyDescent="0.3">
      <c r="B29" s="50" t="s">
        <v>52</v>
      </c>
      <c r="C29" s="51"/>
      <c r="D29" s="52"/>
      <c r="E29" s="52">
        <f>COUNTIF(DONNEES!$J$23:$J$300,SUIVI_RECLAM!B29)</f>
        <v>0</v>
      </c>
    </row>
    <row r="30" spans="2:5" ht="15.75" thickBot="1" x14ac:dyDescent="0.3">
      <c r="B30" s="36" t="s">
        <v>53</v>
      </c>
      <c r="C30" s="112"/>
      <c r="D30" s="113"/>
      <c r="E30" s="37" t="s">
        <v>30</v>
      </c>
    </row>
    <row r="31" spans="2:5" ht="15.75" thickBot="1" x14ac:dyDescent="0.3">
      <c r="B31" s="50" t="s">
        <v>54</v>
      </c>
      <c r="C31" s="70"/>
      <c r="D31" s="52"/>
      <c r="E31" s="52">
        <f>COUNTIF(DONNEES!$J$23:$J$300,SUIVI_RECLAM!B31)</f>
        <v>0</v>
      </c>
    </row>
    <row r="32" spans="2:5" ht="15.75" thickBot="1" x14ac:dyDescent="0.3">
      <c r="B32" s="44" t="s">
        <v>55</v>
      </c>
      <c r="C32" s="53"/>
      <c r="D32" s="46"/>
      <c r="E32" s="40">
        <f>COUNTIF(DONNEES!$J$23:$J$300,SUIVI_RECLAM!B32)</f>
        <v>0</v>
      </c>
    </row>
    <row r="33" spans="2:5" ht="15.75" thickBot="1" x14ac:dyDescent="0.3">
      <c r="B33" s="50" t="s">
        <v>56</v>
      </c>
      <c r="C33" s="51"/>
      <c r="D33" s="52"/>
      <c r="E33" s="71">
        <f>COUNTIF(DONNEES!$J$23:$J$300,SUIVI_RECLAM!B33)</f>
        <v>0</v>
      </c>
    </row>
    <row r="34" spans="2:5" ht="15.75" thickBot="1" x14ac:dyDescent="0.3">
      <c r="B34" s="44"/>
      <c r="C34" s="53"/>
      <c r="D34" s="46"/>
      <c r="E34" s="40"/>
    </row>
    <row r="35" spans="2:5" ht="15.75" thickBot="1" x14ac:dyDescent="0.3">
      <c r="B35" s="50"/>
      <c r="C35" s="51"/>
      <c r="D35" s="52"/>
      <c r="E35" s="52"/>
    </row>
    <row r="36" spans="2:5" ht="15.75" thickBot="1" x14ac:dyDescent="0.3">
      <c r="B36" s="44"/>
      <c r="C36" s="53"/>
      <c r="D36" s="46"/>
      <c r="E36" s="46"/>
    </row>
    <row r="37" spans="2:5" ht="15.75" thickBot="1" x14ac:dyDescent="0.3">
      <c r="B37" s="54"/>
      <c r="C37" s="45"/>
      <c r="D37" s="46"/>
      <c r="E37" s="46"/>
    </row>
    <row r="38" spans="2:5" x14ac:dyDescent="0.25">
      <c r="B38" s="55" t="s">
        <v>57</v>
      </c>
    </row>
    <row r="39" spans="2:5" x14ac:dyDescent="0.25">
      <c r="B39" s="34"/>
    </row>
    <row r="40" spans="2:5" x14ac:dyDescent="0.25">
      <c r="B40" s="56" t="s">
        <v>58</v>
      </c>
    </row>
    <row r="41" spans="2:5" ht="15.75" thickBot="1" x14ac:dyDescent="0.3">
      <c r="B41" s="34"/>
    </row>
    <row r="42" spans="2:5" ht="15.75" thickBot="1" x14ac:dyDescent="0.3">
      <c r="B42" s="110" t="s">
        <v>59</v>
      </c>
      <c r="C42" s="111"/>
      <c r="D42" s="110" t="s">
        <v>22</v>
      </c>
      <c r="E42" s="111"/>
    </row>
    <row r="43" spans="2:5" x14ac:dyDescent="0.25">
      <c r="B43" s="119">
        <v>45537</v>
      </c>
      <c r="C43" s="120"/>
      <c r="D43" s="121">
        <v>45537</v>
      </c>
      <c r="E43" s="122"/>
    </row>
    <row r="44" spans="2:5" ht="15.75" customHeight="1" x14ac:dyDescent="0.25">
      <c r="B44" s="123" t="s">
        <v>60</v>
      </c>
      <c r="C44" s="120"/>
      <c r="D44" s="124" t="s">
        <v>61</v>
      </c>
      <c r="E44" s="122"/>
    </row>
    <row r="45" spans="2:5" x14ac:dyDescent="0.25">
      <c r="B45" s="125" t="s">
        <v>62</v>
      </c>
      <c r="C45" s="126"/>
      <c r="D45" s="124" t="s">
        <v>62</v>
      </c>
      <c r="E45" s="122"/>
    </row>
    <row r="46" spans="2:5" ht="15.75" thickBot="1" x14ac:dyDescent="0.3">
      <c r="B46" s="127"/>
      <c r="C46" s="128"/>
      <c r="D46" s="127"/>
      <c r="E46" s="128"/>
    </row>
    <row r="47" spans="2:5" ht="15.75" thickBot="1" x14ac:dyDescent="0.3">
      <c r="B47" s="110" t="s">
        <v>63</v>
      </c>
      <c r="C47" s="129"/>
      <c r="D47" s="129"/>
      <c r="E47" s="111"/>
    </row>
    <row r="48" spans="2:5" x14ac:dyDescent="0.25">
      <c r="B48" s="130" t="s">
        <v>64</v>
      </c>
      <c r="C48" s="131"/>
      <c r="D48" s="131"/>
      <c r="E48" s="57"/>
    </row>
    <row r="49" spans="2:5" x14ac:dyDescent="0.25">
      <c r="B49" s="132" t="s">
        <v>65</v>
      </c>
      <c r="C49" s="133"/>
      <c r="D49" s="133"/>
      <c r="E49" s="134"/>
    </row>
    <row r="50" spans="2:5" ht="15.75" thickBot="1" x14ac:dyDescent="0.3">
      <c r="B50" s="116" t="s">
        <v>66</v>
      </c>
      <c r="C50" s="117"/>
      <c r="D50" s="117"/>
      <c r="E50" s="118"/>
    </row>
  </sheetData>
  <mergeCells count="21">
    <mergeCell ref="B50:E50"/>
    <mergeCell ref="B43:C43"/>
    <mergeCell ref="D43:E43"/>
    <mergeCell ref="B44:C44"/>
    <mergeCell ref="D44:E44"/>
    <mergeCell ref="B45:C45"/>
    <mergeCell ref="D45:E45"/>
    <mergeCell ref="B46:C46"/>
    <mergeCell ref="D46:E46"/>
    <mergeCell ref="B47:E47"/>
    <mergeCell ref="B48:D48"/>
    <mergeCell ref="B49:E49"/>
    <mergeCell ref="B42:C42"/>
    <mergeCell ref="D42:E42"/>
    <mergeCell ref="C27:D27"/>
    <mergeCell ref="C30:D30"/>
    <mergeCell ref="B2:E2"/>
    <mergeCell ref="B4:C4"/>
    <mergeCell ref="B5:C5"/>
    <mergeCell ref="C7:D7"/>
    <mergeCell ref="C21:D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65BA2-2154-4945-88A8-9EE7DCE3C3BB}">
  <dimension ref="A1:R12"/>
  <sheetViews>
    <sheetView tabSelected="1" workbookViewId="0">
      <selection activeCell="A8" sqref="A8:K8"/>
    </sheetView>
  </sheetViews>
  <sheetFormatPr baseColWidth="10" defaultColWidth="11.42578125" defaultRowHeight="15" x14ac:dyDescent="0.25"/>
  <cols>
    <col min="1" max="1" width="19.7109375" bestFit="1" customWidth="1"/>
    <col min="2" max="2" width="7.7109375" bestFit="1" customWidth="1"/>
    <col min="3" max="3" width="9.140625" bestFit="1" customWidth="1"/>
    <col min="4" max="4" width="17.42578125" bestFit="1" customWidth="1"/>
    <col min="5" max="5" width="21.140625" bestFit="1" customWidth="1"/>
    <col min="6" max="6" width="13" bestFit="1" customWidth="1"/>
    <col min="7" max="7" width="11" bestFit="1" customWidth="1"/>
    <col min="8" max="8" width="13.85546875" bestFit="1" customWidth="1"/>
    <col min="9" max="9" width="14" bestFit="1" customWidth="1"/>
    <col min="10" max="10" width="19" bestFit="1" customWidth="1"/>
    <col min="11" max="11" width="30.140625" bestFit="1" customWidth="1"/>
    <col min="12" max="12" width="13.5703125" bestFit="1" customWidth="1"/>
    <col min="13" max="13" width="19.7109375" bestFit="1" customWidth="1"/>
    <col min="14" max="14" width="20.28515625" bestFit="1" customWidth="1"/>
    <col min="15" max="15" width="19.28515625" bestFit="1" customWidth="1"/>
    <col min="16" max="16" width="15.140625" bestFit="1" customWidth="1"/>
    <col min="17" max="17" width="7.7109375" bestFit="1" customWidth="1"/>
    <col min="18" max="18" width="18.42578125" bestFit="1" customWidth="1"/>
  </cols>
  <sheetData>
    <row r="1" spans="1:18" ht="15" customHeight="1" x14ac:dyDescent="0.25">
      <c r="C1" s="135" t="s">
        <v>67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x14ac:dyDescent="0.25">
      <c r="A9" t="s">
        <v>70</v>
      </c>
      <c r="B9" t="s">
        <v>71</v>
      </c>
      <c r="C9" t="s">
        <v>72</v>
      </c>
      <c r="D9" t="s">
        <v>73</v>
      </c>
      <c r="E9" t="s">
        <v>74</v>
      </c>
      <c r="F9" t="s">
        <v>75</v>
      </c>
      <c r="G9" t="s">
        <v>76</v>
      </c>
      <c r="H9" t="s">
        <v>77</v>
      </c>
      <c r="I9" t="s">
        <v>78</v>
      </c>
      <c r="J9" t="s">
        <v>79</v>
      </c>
      <c r="K9" t="s">
        <v>80</v>
      </c>
      <c r="L9" t="s">
        <v>81</v>
      </c>
      <c r="M9" t="s">
        <v>82</v>
      </c>
      <c r="N9" t="s">
        <v>83</v>
      </c>
      <c r="O9" t="s">
        <v>84</v>
      </c>
      <c r="P9" t="s">
        <v>85</v>
      </c>
      <c r="Q9" t="s">
        <v>86</v>
      </c>
      <c r="R9" t="s">
        <v>87</v>
      </c>
    </row>
    <row r="10" spans="1:18" x14ac:dyDescent="0.25">
      <c r="A10" s="3">
        <v>45656</v>
      </c>
      <c r="B10">
        <v>12</v>
      </c>
      <c r="C10">
        <v>2024</v>
      </c>
      <c r="D10" t="s">
        <v>88</v>
      </c>
      <c r="E10" t="s">
        <v>89</v>
      </c>
      <c r="F10">
        <v>2564</v>
      </c>
      <c r="H10" t="s">
        <v>90</v>
      </c>
      <c r="I10" t="s">
        <v>32</v>
      </c>
      <c r="K10" t="s">
        <v>91</v>
      </c>
      <c r="L10" t="s">
        <v>92</v>
      </c>
      <c r="M10" t="s">
        <v>93</v>
      </c>
      <c r="N10" t="s">
        <v>94</v>
      </c>
      <c r="P10" s="3">
        <v>45669</v>
      </c>
      <c r="Q10">
        <v>13</v>
      </c>
      <c r="R10" t="s">
        <v>93</v>
      </c>
    </row>
    <row r="11" spans="1:18" x14ac:dyDescent="0.25">
      <c r="A11" s="3">
        <v>45657</v>
      </c>
      <c r="B11">
        <v>12</v>
      </c>
      <c r="C11">
        <v>2024</v>
      </c>
      <c r="D11" t="s">
        <v>88</v>
      </c>
      <c r="E11" t="s">
        <v>95</v>
      </c>
      <c r="F11">
        <v>45687</v>
      </c>
      <c r="H11" t="s">
        <v>96</v>
      </c>
      <c r="I11" t="s">
        <v>38</v>
      </c>
      <c r="K11" t="s">
        <v>97</v>
      </c>
      <c r="L11" t="s">
        <v>92</v>
      </c>
      <c r="M11" t="s">
        <v>93</v>
      </c>
      <c r="N11" t="s">
        <v>98</v>
      </c>
      <c r="P11" s="3">
        <v>45657</v>
      </c>
      <c r="Q11">
        <v>0</v>
      </c>
      <c r="R11" t="s">
        <v>138</v>
      </c>
    </row>
    <row r="12" spans="1:18" x14ac:dyDescent="0.25">
      <c r="A12" s="3">
        <v>45656</v>
      </c>
      <c r="B12">
        <v>12</v>
      </c>
      <c r="C12">
        <v>2024</v>
      </c>
      <c r="D12" t="s">
        <v>99</v>
      </c>
      <c r="E12" t="s">
        <v>100</v>
      </c>
      <c r="F12">
        <v>1213</v>
      </c>
      <c r="H12" t="s">
        <v>90</v>
      </c>
      <c r="I12" t="s">
        <v>38</v>
      </c>
      <c r="J12" t="s">
        <v>46</v>
      </c>
      <c r="K12" t="s">
        <v>101</v>
      </c>
      <c r="L12" t="s">
        <v>102</v>
      </c>
      <c r="M12" t="s">
        <v>93</v>
      </c>
      <c r="N12" t="s">
        <v>103</v>
      </c>
      <c r="O12" t="s">
        <v>104</v>
      </c>
      <c r="P12" s="3">
        <v>45656</v>
      </c>
      <c r="Q12">
        <v>0</v>
      </c>
      <c r="R12" t="s">
        <v>138</v>
      </c>
    </row>
  </sheetData>
  <mergeCells count="3">
    <mergeCell ref="C1:K6"/>
    <mergeCell ref="A8:K8"/>
    <mergeCell ref="L8:R8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B7212-CFAF-478B-9E76-B86796DA07B2}">
  <dimension ref="A1:R10"/>
  <sheetViews>
    <sheetView workbookViewId="0">
      <selection activeCell="G20" sqref="G20"/>
    </sheetView>
  </sheetViews>
  <sheetFormatPr baseColWidth="10" defaultColWidth="11.42578125" defaultRowHeight="15" x14ac:dyDescent="0.25"/>
  <cols>
    <col min="1" max="1" width="19.42578125" customWidth="1"/>
    <col min="2" max="3" width="0" hidden="1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hidden="1" customWidth="1"/>
    <col min="18" max="18" width="21.7109375" hidden="1" customWidth="1"/>
  </cols>
  <sheetData>
    <row r="1" spans="1:18" ht="15" customHeight="1" x14ac:dyDescent="0.25">
      <c r="C1" s="135" t="s">
        <v>105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>
        <v>45656</v>
      </c>
      <c r="B10" s="1">
        <f>MONTH(_CASTELNAUDARY[[#This Row],[Date de Reception]])</f>
        <v>12</v>
      </c>
      <c r="C10" s="1">
        <f>YEAR(_CASTELNAUDARY[[#This Row],[Date de Reception]])</f>
        <v>2024</v>
      </c>
      <c r="D10" s="10" t="s">
        <v>88</v>
      </c>
      <c r="E10" t="s">
        <v>89</v>
      </c>
      <c r="F10">
        <v>2564</v>
      </c>
      <c r="H10" t="s">
        <v>90</v>
      </c>
      <c r="I10" t="s">
        <v>32</v>
      </c>
      <c r="K10" t="s">
        <v>91</v>
      </c>
      <c r="L10" t="s">
        <v>92</v>
      </c>
      <c r="M10" t="s">
        <v>93</v>
      </c>
      <c r="N10" t="s">
        <v>94</v>
      </c>
      <c r="P10" s="3">
        <v>45669</v>
      </c>
      <c r="Q10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13</v>
      </c>
      <c r="R10" s="2" t="str">
        <f>IF(AND(_CASTELNAUDARY[[#This Row],[délai]]&gt;8,_CASTELNAUDARY[[#This Row],[délai]]&lt;&gt;""),"OUI","")</f>
        <v>OUI</v>
      </c>
    </row>
  </sheetData>
  <mergeCells count="3">
    <mergeCell ref="C1:K6"/>
    <mergeCell ref="A8:K8"/>
    <mergeCell ref="L8:R8"/>
  </mergeCells>
  <conditionalFormatting sqref="I10">
    <cfRule type="expression" dxfId="27" priority="1">
      <formula>+$H10="INFORMATION"</formula>
    </cfRule>
  </conditionalFormatting>
  <conditionalFormatting sqref="J10">
    <cfRule type="expression" dxfId="26" priority="3">
      <formula>$H10&lt;&gt;"RECLAMATION"</formula>
    </cfRule>
  </conditionalFormatting>
  <conditionalFormatting sqref="N10:R10">
    <cfRule type="expression" dxfId="25" priority="2">
      <formula>$M10="NON"</formula>
    </cfRule>
  </conditionalFormatting>
  <dataValidations count="5">
    <dataValidation type="list" allowBlank="1" showInputMessage="1" showErrorMessage="1" sqref="H10" xr:uid="{C76E8880-812B-40C6-B152-1A98908093F0}">
      <formula1>motif</formula1>
    </dataValidation>
    <dataValidation type="list" allowBlank="1" showInputMessage="1" showErrorMessage="1" sqref="M10" xr:uid="{7E68F822-5235-4DF9-A063-D20324D95955}">
      <formula1>"OUI,NON"</formula1>
    </dataValidation>
    <dataValidation type="list" allowBlank="1" showInputMessage="1" showErrorMessage="1" sqref="D10" xr:uid="{D6945886-25DF-48FF-AEC1-C8796178C7B5}">
      <formula1>type</formula1>
    </dataValidation>
    <dataValidation type="list" allowBlank="1" showInputMessage="1" showErrorMessage="1" sqref="I10" xr:uid="{06F0ECFD-0245-4508-AD1B-612F3D29FBDF}">
      <formula1>INDIRECT($H10)</formula1>
    </dataValidation>
    <dataValidation type="list" allowBlank="1" showInputMessage="1" showErrorMessage="1" sqref="J10" xr:uid="{9B1F5EE6-BAE9-4A2B-AC7E-28D6ED540E47}">
      <formula1>INDIRECT($I10)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716D7-7824-4AB4-A078-D92A00596045}">
  <dimension ref="A1:R10"/>
  <sheetViews>
    <sheetView workbookViewId="0">
      <selection activeCell="A11" sqref="A11"/>
    </sheetView>
  </sheetViews>
  <sheetFormatPr baseColWidth="10" defaultColWidth="11.42578125" defaultRowHeight="15" x14ac:dyDescent="0.25"/>
  <cols>
    <col min="1" max="1" width="19.42578125" customWidth="1"/>
    <col min="2" max="3" width="11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hidden="1" customWidth="1"/>
    <col min="18" max="18" width="21.7109375" hidden="1" customWidth="1"/>
  </cols>
  <sheetData>
    <row r="1" spans="1:18" ht="15" customHeight="1" x14ac:dyDescent="0.25">
      <c r="C1" s="135" t="s">
        <v>106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9" t="s">
        <v>68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1" t="s">
        <v>69</v>
      </c>
      <c r="M8" s="142"/>
      <c r="N8" s="142"/>
      <c r="O8" s="142"/>
      <c r="P8" s="142"/>
      <c r="Q8" s="142"/>
      <c r="R8" s="143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>
        <v>45657</v>
      </c>
      <c r="B10" s="1">
        <f>MONTH(_GARONS[[#This Row],[Date de Reception]])</f>
        <v>12</v>
      </c>
      <c r="C10" s="1">
        <f>YEAR(_GARONS[[#This Row],[Date de Reception]])</f>
        <v>2024</v>
      </c>
      <c r="D10" s="10" t="s">
        <v>88</v>
      </c>
      <c r="E10" t="s">
        <v>95</v>
      </c>
      <c r="F10">
        <v>45687</v>
      </c>
      <c r="H10" t="s">
        <v>96</v>
      </c>
      <c r="I10" t="s">
        <v>38</v>
      </c>
      <c r="K10" t="s">
        <v>97</v>
      </c>
      <c r="L10" t="s">
        <v>92</v>
      </c>
      <c r="M10" t="s">
        <v>93</v>
      </c>
      <c r="N10" t="s">
        <v>98</v>
      </c>
      <c r="P10" s="3">
        <v>45657</v>
      </c>
      <c r="Q10" s="2">
        <f>IF(AND(_GARONS[[#This Row],[Date réponse]]-_GARONS[[#This Row],[Date de Reception]]&gt;-1,_GARONS[[#This Row],[Date de Reception]]&lt;&gt;""),_GARONS[[#This Row],[Date réponse]]-_GARONS[[#This Row],[Date de Reception]],"")</f>
        <v>0</v>
      </c>
      <c r="R10" s="2" t="str">
        <f>IF(AND(_GARONS[[#This Row],[délai]]&gt;8,_GARONS[[#This Row],[délai]]&lt;&gt;""),"OUI","")</f>
        <v/>
      </c>
    </row>
  </sheetData>
  <mergeCells count="3">
    <mergeCell ref="C1:K6"/>
    <mergeCell ref="A8:K8"/>
    <mergeCell ref="L8:R8"/>
  </mergeCells>
  <conditionalFormatting sqref="I10">
    <cfRule type="expression" dxfId="24" priority="2">
      <formula>$H10="INFORMATION"</formula>
    </cfRule>
  </conditionalFormatting>
  <conditionalFormatting sqref="J10">
    <cfRule type="expression" dxfId="23" priority="3">
      <formula>$H10&lt;&gt;"RECLAMATION"</formula>
    </cfRule>
  </conditionalFormatting>
  <conditionalFormatting sqref="N10:R10">
    <cfRule type="expression" dxfId="22" priority="1">
      <formula>+$M10 = "NON"</formula>
    </cfRule>
  </conditionalFormatting>
  <dataValidations count="5">
    <dataValidation type="list" allowBlank="1" showInputMessage="1" showErrorMessage="1" sqref="M10" xr:uid="{DAEF2317-F7D8-4296-ABF8-DE94B715AEAD}">
      <formula1>"OUI,NON"</formula1>
    </dataValidation>
    <dataValidation type="list" allowBlank="1" showInputMessage="1" showErrorMessage="1" sqref="H10" xr:uid="{72C1D709-2390-4800-B097-D3F88B4A8CDD}">
      <formula1>motif</formula1>
    </dataValidation>
    <dataValidation type="list" allowBlank="1" showInputMessage="1" showErrorMessage="1" sqref="D10" xr:uid="{22BF678E-739A-4093-8F4C-8EBDE760F7A8}">
      <formula1>type</formula1>
    </dataValidation>
    <dataValidation type="list" allowBlank="1" showInputMessage="1" showErrorMessage="1" sqref="J10" xr:uid="{86674EF8-5689-4C84-AED1-3F022675A4BD}">
      <formula1>INDIRECT($I10)</formula1>
    </dataValidation>
    <dataValidation type="list" allowBlank="1" showInputMessage="1" showErrorMessage="1" sqref="I10" xr:uid="{AB1896DD-4A3A-46E4-AAE8-5657204B7CD8}">
      <formula1>INDIRECT($H10)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602C2-EDB0-4EF6-9427-45695A69E0A0}">
  <dimension ref="A1:R10"/>
  <sheetViews>
    <sheetView topLeftCell="J1" workbookViewId="0">
      <selection activeCell="Q1" sqref="Q1:R1048576"/>
    </sheetView>
  </sheetViews>
  <sheetFormatPr baseColWidth="10" defaultColWidth="11.42578125" defaultRowHeight="15" x14ac:dyDescent="0.25"/>
  <cols>
    <col min="1" max="1" width="19.42578125" customWidth="1"/>
    <col min="2" max="3" width="0" hidden="1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hidden="1" customWidth="1"/>
    <col min="18" max="18" width="21.7109375" hidden="1" customWidth="1"/>
  </cols>
  <sheetData>
    <row r="1" spans="1:18" ht="15" customHeight="1" x14ac:dyDescent="0.25">
      <c r="C1" s="135" t="s">
        <v>107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21" priority="2">
      <formula>$H10&lt;&gt;"RECLAMATION"</formula>
    </cfRule>
  </conditionalFormatting>
  <conditionalFormatting sqref="N10:R10">
    <cfRule type="expression" dxfId="20" priority="1">
      <formula>$M10="NON"</formula>
    </cfRule>
  </conditionalFormatting>
  <dataValidations count="5">
    <dataValidation type="list" allowBlank="1" showInputMessage="1" showErrorMessage="1" sqref="H10" xr:uid="{393084C3-9A6F-424D-9393-C2F043DA1B93}">
      <formula1>motif</formula1>
    </dataValidation>
    <dataValidation type="list" allowBlank="1" showInputMessage="1" showErrorMessage="1" sqref="M10" xr:uid="{676E7F5A-A7F6-4391-8488-5ADA52111DD9}">
      <formula1>"OUI,NON"</formula1>
    </dataValidation>
    <dataValidation type="list" allowBlank="1" showInputMessage="1" showErrorMessage="1" sqref="D10" xr:uid="{94E73988-5A45-4F05-8F48-DB7B2D0902FF}">
      <formula1>type</formula1>
    </dataValidation>
    <dataValidation type="list" allowBlank="1" showInputMessage="1" showErrorMessage="1" sqref="I10" xr:uid="{D6871EA9-A9B6-4F3A-A60E-926265E925E3}">
      <formula1>INDIRECT($H10)</formula1>
    </dataValidation>
    <dataValidation type="list" allowBlank="1" showInputMessage="1" showErrorMessage="1" sqref="J10" xr:uid="{CF04BA05-5028-4E51-A59F-DD3C9E7A6159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A1880-F6C9-43D3-9D5E-12C776EFFF1A}">
  <dimension ref="A1:R10"/>
  <sheetViews>
    <sheetView topLeftCell="M1" workbookViewId="0">
      <selection activeCell="Q1" sqref="Q1:R1048576"/>
    </sheetView>
  </sheetViews>
  <sheetFormatPr baseColWidth="10" defaultColWidth="11.42578125" defaultRowHeight="15" x14ac:dyDescent="0.25"/>
  <cols>
    <col min="1" max="1" width="19.42578125" customWidth="1"/>
    <col min="2" max="3" width="11.42578125" bestFit="1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hidden="1" customWidth="1"/>
    <col min="18" max="18" width="21.7109375" hidden="1" customWidth="1"/>
  </cols>
  <sheetData>
    <row r="1" spans="1:18" ht="15" customHeight="1" x14ac:dyDescent="0.25">
      <c r="C1" s="135" t="s">
        <v>108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I10">
    <cfRule type="expression" dxfId="19" priority="1">
      <formula>+$H10 = "INFORMATION"</formula>
    </cfRule>
  </conditionalFormatting>
  <conditionalFormatting sqref="J10">
    <cfRule type="expression" dxfId="18" priority="3">
      <formula>$H10&lt;&gt;"RECLAMATION"</formula>
    </cfRule>
  </conditionalFormatting>
  <conditionalFormatting sqref="N10:R10">
    <cfRule type="expression" dxfId="17" priority="2">
      <formula>$M10="NON"</formula>
    </cfRule>
  </conditionalFormatting>
  <dataValidations count="5">
    <dataValidation type="list" allowBlank="1" showInputMessage="1" showErrorMessage="1" sqref="M10" xr:uid="{E70CF89A-AF7F-4469-AA53-533A1B38F9E7}">
      <formula1>"OUI,NON"</formula1>
    </dataValidation>
    <dataValidation type="list" allowBlank="1" showInputMessage="1" showErrorMessage="1" sqref="H10" xr:uid="{C206764C-2552-4D78-AAA8-48D97531A2C6}">
      <formula1>motif</formula1>
    </dataValidation>
    <dataValidation type="list" allowBlank="1" showInputMessage="1" showErrorMessage="1" sqref="D10" xr:uid="{42847908-C591-4A70-88D6-14A691F8ECEA}">
      <formula1>type</formula1>
    </dataValidation>
    <dataValidation type="list" allowBlank="1" showInputMessage="1" showErrorMessage="1" sqref="J10" xr:uid="{514498A2-06BB-4DFF-B485-52B49BE72370}">
      <formula1>INDIRECT($I10)</formula1>
    </dataValidation>
    <dataValidation type="list" allowBlank="1" showInputMessage="1" showErrorMessage="1" sqref="I10" xr:uid="{E150CB23-37E6-4EB8-B103-446C4F03707F}">
      <formula1>INDIRECT($H10)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D526-01A2-4A85-94B0-F40028A674D7}">
  <dimension ref="A1:R10"/>
  <sheetViews>
    <sheetView topLeftCell="K1" workbookViewId="0">
      <selection activeCell="Q1" sqref="Q1:R1048576"/>
    </sheetView>
  </sheetViews>
  <sheetFormatPr baseColWidth="10" defaultColWidth="11.42578125" defaultRowHeight="15" x14ac:dyDescent="0.25"/>
  <cols>
    <col min="1" max="1" width="19.42578125" customWidth="1"/>
    <col min="2" max="3" width="0" hidden="1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hidden="1" customWidth="1"/>
    <col min="18" max="18" width="21.7109375" hidden="1" customWidth="1"/>
  </cols>
  <sheetData>
    <row r="1" spans="1:18" ht="15" customHeight="1" x14ac:dyDescent="0.25">
      <c r="C1" s="135" t="s">
        <v>109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I10">
    <cfRule type="expression" dxfId="16" priority="1">
      <formula>$H10 = "INFORMATION"</formula>
    </cfRule>
  </conditionalFormatting>
  <conditionalFormatting sqref="J10">
    <cfRule type="expression" dxfId="15" priority="3">
      <formula>$H10&lt;&gt;"RECLAMATION"</formula>
    </cfRule>
  </conditionalFormatting>
  <conditionalFormatting sqref="N10:R10">
    <cfRule type="expression" dxfId="14" priority="2">
      <formula>$M10="NON"</formula>
    </cfRule>
  </conditionalFormatting>
  <dataValidations count="5">
    <dataValidation type="list" allowBlank="1" showInputMessage="1" showErrorMessage="1" sqref="H10" xr:uid="{F1162C59-D9F7-43AA-890E-AAD05CF1218E}">
      <formula1>motif</formula1>
    </dataValidation>
    <dataValidation type="list" allowBlank="1" showInputMessage="1" showErrorMessage="1" sqref="M10" xr:uid="{501FB56B-4BEC-4657-A4ED-D9030ABA50A2}">
      <formula1>"OUI,NON"</formula1>
    </dataValidation>
    <dataValidation type="list" allowBlank="1" showInputMessage="1" showErrorMessage="1" sqref="D10" xr:uid="{0B66E2EF-165C-4B59-AC47-ACCFED67EBEF}">
      <formula1>type</formula1>
    </dataValidation>
    <dataValidation type="list" allowBlank="1" showInputMessage="1" showErrorMessage="1" sqref="I10" xr:uid="{793CF276-205B-4DD7-ACF4-6C89010B8038}">
      <formula1>INDIRECT($H10)</formula1>
    </dataValidation>
    <dataValidation type="list" allowBlank="1" showInputMessage="1" showErrorMessage="1" sqref="J10" xr:uid="{8E7EBDB9-C62B-43B5-AC7E-29143BA61C7F}">
      <formula1>INDIRECT($I10)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4946-32D6-40AB-8B46-86DF57EE84A4}">
  <dimension ref="A1:R10"/>
  <sheetViews>
    <sheetView topLeftCell="K1" workbookViewId="0">
      <selection activeCell="Q1" sqref="Q1:R1048576"/>
    </sheetView>
  </sheetViews>
  <sheetFormatPr baseColWidth="10" defaultColWidth="11.42578125" defaultRowHeight="15" x14ac:dyDescent="0.25"/>
  <cols>
    <col min="1" max="1" width="19.42578125" customWidth="1"/>
    <col min="2" max="3" width="0" hidden="1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hidden="1" customWidth="1"/>
    <col min="18" max="18" width="21.7109375" hidden="1" customWidth="1"/>
  </cols>
  <sheetData>
    <row r="1" spans="1:18" ht="15" customHeight="1" x14ac:dyDescent="0.25">
      <c r="C1" s="135" t="s">
        <v>110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I10">
    <cfRule type="expression" dxfId="13" priority="1">
      <formula>$H10 = "INFORMATION"</formula>
    </cfRule>
  </conditionalFormatting>
  <conditionalFormatting sqref="J10">
    <cfRule type="expression" dxfId="12" priority="3">
      <formula>$H10&lt;&gt;"RECLAMATION"</formula>
    </cfRule>
  </conditionalFormatting>
  <conditionalFormatting sqref="N10:R10">
    <cfRule type="expression" dxfId="11" priority="2">
      <formula>$M10="NON"</formula>
    </cfRule>
  </conditionalFormatting>
  <dataValidations count="5">
    <dataValidation type="list" allowBlank="1" showInputMessage="1" showErrorMessage="1" sqref="M10" xr:uid="{AEEA7C83-D9DB-41EE-B4AD-B457C75D8026}">
      <formula1>"OUI,NON"</formula1>
    </dataValidation>
    <dataValidation type="list" allowBlank="1" showInputMessage="1" showErrorMessage="1" sqref="H10" xr:uid="{A3653FC9-A4F7-4235-B533-4A8D34EA1C96}">
      <formula1>motif</formula1>
    </dataValidation>
    <dataValidation type="list" allowBlank="1" showInputMessage="1" showErrorMessage="1" sqref="D10" xr:uid="{55D59DCF-D751-4D94-9C30-7F5A9E050C6F}">
      <formula1>type</formula1>
    </dataValidation>
    <dataValidation type="list" allowBlank="1" showInputMessage="1" showErrorMessage="1" sqref="J10" xr:uid="{B0DC46B7-2793-4B7B-8CAB-8789394AFAD8}">
      <formula1>INDIRECT($I10)</formula1>
    </dataValidation>
    <dataValidation type="list" allowBlank="1" showInputMessage="1" showErrorMessage="1" sqref="I10" xr:uid="{954A6C04-897A-48DC-B7CE-4EA12E37F4B7}">
      <formula1>INDIRECT($H10)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D938D-A93B-4479-8EFD-95F42D8518A6}">
  <dimension ref="A1:R10"/>
  <sheetViews>
    <sheetView workbookViewId="0">
      <selection activeCell="D10" sqref="D10"/>
    </sheetView>
  </sheetViews>
  <sheetFormatPr baseColWidth="10" defaultColWidth="11.42578125" defaultRowHeight="15" x14ac:dyDescent="0.25"/>
  <cols>
    <col min="1" max="1" width="19.42578125" customWidth="1"/>
    <col min="2" max="3" width="0" hidden="1" customWidth="1"/>
    <col min="4" max="4" width="17.28515625" customWidth="1"/>
    <col min="5" max="5" width="27.140625" customWidth="1"/>
    <col min="6" max="6" width="15.570312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81.5703125" customWidth="1"/>
    <col min="12" max="12" width="22.42578125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hidden="1" customWidth="1"/>
    <col min="18" max="18" width="21.7109375" hidden="1" customWidth="1"/>
  </cols>
  <sheetData>
    <row r="1" spans="1:18" ht="15" customHeight="1" x14ac:dyDescent="0.25">
      <c r="C1" s="135" t="s">
        <v>111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I10">
    <cfRule type="expression" dxfId="10" priority="1">
      <formula>$H10 = "INFORMATION"</formula>
    </cfRule>
  </conditionalFormatting>
  <conditionalFormatting sqref="J10">
    <cfRule type="expression" dxfId="9" priority="3">
      <formula>$H10&lt;&gt;"RECLAMATION"</formula>
    </cfRule>
  </conditionalFormatting>
  <conditionalFormatting sqref="N10:R10">
    <cfRule type="expression" dxfId="8" priority="2">
      <formula>$M10="NON"</formula>
    </cfRule>
  </conditionalFormatting>
  <dataValidations count="5">
    <dataValidation type="list" allowBlank="1" showInputMessage="1" showErrorMessage="1" sqref="H10" xr:uid="{836FADF0-E089-4E53-8BFF-8C9357DCDD57}">
      <formula1>motif</formula1>
    </dataValidation>
    <dataValidation type="list" allowBlank="1" showInputMessage="1" showErrorMessage="1" sqref="M10" xr:uid="{1BBF2286-9E49-4F64-9ACD-3464B39F49F8}">
      <formula1>"OUI,NON"</formula1>
    </dataValidation>
    <dataValidation type="list" allowBlank="1" showInputMessage="1" showErrorMessage="1" sqref="D10" xr:uid="{6FD3A095-03B0-4041-91FB-D71F48C3CE96}">
      <formula1>type</formula1>
    </dataValidation>
    <dataValidation type="list" allowBlank="1" showInputMessage="1" showErrorMessage="1" sqref="I10" xr:uid="{65B5472D-9E51-49C9-8451-EEBFD5E00CDE}">
      <formula1>INDIRECT($H10)</formula1>
    </dataValidation>
    <dataValidation type="list" allowBlank="1" showInputMessage="1" showErrorMessage="1" sqref="J10" xr:uid="{1C6F76AF-7A7F-44CF-A59B-387E6C34B2F0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09A5C-E538-412C-8672-54B106849DCC}">
  <sheetPr codeName="Feuil1"/>
  <dimension ref="A1:R10"/>
  <sheetViews>
    <sheetView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E23" sqref="E23"/>
    </sheetView>
  </sheetViews>
  <sheetFormatPr baseColWidth="10" defaultColWidth="11.42578125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5" t="s">
        <v>112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 t="s">
        <v>113</v>
      </c>
      <c r="B10" s="1">
        <f>MONTH(_SERVIAN[[#This Row],[Date de Reception]])</f>
        <v>12</v>
      </c>
      <c r="C10" s="1">
        <f>YEAR(_SERVIAN[[#This Row],[Date de Reception]])</f>
        <v>2024</v>
      </c>
      <c r="D10" s="10" t="s">
        <v>99</v>
      </c>
      <c r="E10" t="s">
        <v>100</v>
      </c>
      <c r="F10">
        <v>1213</v>
      </c>
      <c r="H10" t="s">
        <v>90</v>
      </c>
      <c r="I10" t="s">
        <v>38</v>
      </c>
      <c r="J10" t="s">
        <v>46</v>
      </c>
      <c r="K10" t="s">
        <v>101</v>
      </c>
      <c r="L10" t="s">
        <v>102</v>
      </c>
      <c r="M10" t="s">
        <v>93</v>
      </c>
      <c r="N10" t="s">
        <v>103</v>
      </c>
      <c r="O10" t="s">
        <v>104</v>
      </c>
      <c r="P10" s="3" t="s">
        <v>113</v>
      </c>
      <c r="Q10" s="2">
        <f>IF(AND(_SERVIAN[[#This Row],[Date réponse]]-_SERVIAN[[#This Row],[Date de Reception]]&gt;-1,_SERVIAN[[#This Row],[Date de Reception]]&lt;&gt;""),_SERVIAN[[#This Row],[Date réponse]]-_SERVIAN[[#This Row],[Date de Reception]],"")</f>
        <v>0</v>
      </c>
      <c r="R10" s="2" t="str">
        <f>IF(AND(_SERVIAN[[#This Row],[délai]]&gt;8,_SERVIAN[[#This Row],[délai]]&lt;&gt;""),"OUI","")</f>
        <v/>
      </c>
    </row>
  </sheetData>
  <mergeCells count="3">
    <mergeCell ref="A8:K8"/>
    <mergeCell ref="L8:R8"/>
    <mergeCell ref="C1:K6"/>
  </mergeCells>
  <conditionalFormatting sqref="I10">
    <cfRule type="expression" dxfId="7" priority="1">
      <formula>$H10 = "INFORMATION"</formula>
    </cfRule>
  </conditionalFormatting>
  <conditionalFormatting sqref="J10">
    <cfRule type="expression" dxfId="6" priority="4">
      <formula>$H10&lt;&gt;"RECLAMATION"</formula>
    </cfRule>
  </conditionalFormatting>
  <conditionalFormatting sqref="N10:R10">
    <cfRule type="expression" dxfId="5" priority="2">
      <formula>$M10="NON"</formula>
    </cfRule>
  </conditionalFormatting>
  <dataValidations count="5">
    <dataValidation type="list" allowBlank="1" showInputMessage="1" showErrorMessage="1" sqref="H10" xr:uid="{1C01A1BD-BDCA-485F-96D9-E9FB919E48C0}">
      <formula1>motif</formula1>
    </dataValidation>
    <dataValidation type="list" allowBlank="1" showInputMessage="1" showErrorMessage="1" sqref="M10" xr:uid="{0B53D48D-81EF-490E-B62C-01784A31592E}">
      <formula1>"OUI,NON"</formula1>
    </dataValidation>
    <dataValidation type="list" allowBlank="1" showInputMessage="1" showErrorMessage="1" sqref="D10" xr:uid="{91F024EA-CDB8-4ABC-BEA4-1E0657E366AA}">
      <formula1>type</formula1>
    </dataValidation>
    <dataValidation type="list" allowBlank="1" showInputMessage="1" showErrorMessage="1" sqref="I10" xr:uid="{53290E48-74E9-4C75-B284-E084A599AE5A}">
      <formula1>INDIRECT($H10)</formula1>
    </dataValidation>
    <dataValidation type="list" allowBlank="1" showInputMessage="1" showErrorMessage="1" sqref="J10" xr:uid="{5D5A43B2-2393-46D5-A99E-2CF040D9E005}">
      <formula1>INDIRECT($I10)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4358-EE23-4F66-A3C1-928A4FAF342F}">
  <dimension ref="A1:R10"/>
  <sheetViews>
    <sheetView workbookViewId="0">
      <selection activeCell="E23" sqref="E23"/>
    </sheetView>
  </sheetViews>
  <sheetFormatPr baseColWidth="10" defaultColWidth="11.42578125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5" t="s">
        <v>114</v>
      </c>
      <c r="D1" s="136"/>
      <c r="E1" s="136"/>
      <c r="F1" s="136"/>
      <c r="G1" s="136"/>
      <c r="H1" s="136"/>
      <c r="I1" s="136"/>
      <c r="J1" s="136"/>
      <c r="K1" s="136"/>
      <c r="L1" s="9"/>
      <c r="M1" s="9"/>
      <c r="N1" s="9"/>
      <c r="O1" s="9"/>
      <c r="P1" s="9"/>
      <c r="Q1" s="9"/>
      <c r="R1" s="9"/>
    </row>
    <row r="2" spans="1:18" ht="15" customHeight="1" x14ac:dyDescent="0.25">
      <c r="C2" s="136"/>
      <c r="D2" s="136"/>
      <c r="E2" s="136"/>
      <c r="F2" s="136"/>
      <c r="G2" s="136"/>
      <c r="H2" s="136"/>
      <c r="I2" s="136"/>
      <c r="J2" s="136"/>
      <c r="K2" s="136"/>
      <c r="L2" s="9"/>
      <c r="M2" s="9"/>
      <c r="N2" s="9"/>
      <c r="O2" s="9"/>
      <c r="P2" s="9"/>
      <c r="Q2" s="9"/>
      <c r="R2" s="9"/>
    </row>
    <row r="3" spans="1:18" ht="15" customHeight="1" x14ac:dyDescent="0.25">
      <c r="C3" s="136"/>
      <c r="D3" s="136"/>
      <c r="E3" s="136"/>
      <c r="F3" s="136"/>
      <c r="G3" s="136"/>
      <c r="H3" s="136"/>
      <c r="I3" s="136"/>
      <c r="J3" s="136"/>
      <c r="K3" s="136"/>
      <c r="L3" s="9"/>
      <c r="M3" s="9"/>
      <c r="N3" s="9"/>
      <c r="O3" s="9"/>
      <c r="P3" s="9"/>
      <c r="Q3" s="9"/>
      <c r="R3" s="9"/>
    </row>
    <row r="4" spans="1:18" ht="15" customHeight="1" x14ac:dyDescent="0.25">
      <c r="C4" s="136"/>
      <c r="D4" s="136"/>
      <c r="E4" s="136"/>
      <c r="F4" s="136"/>
      <c r="G4" s="136"/>
      <c r="H4" s="136"/>
      <c r="I4" s="136"/>
      <c r="J4" s="136"/>
      <c r="K4" s="136"/>
      <c r="L4" s="9"/>
      <c r="M4" s="9"/>
      <c r="N4" s="9"/>
      <c r="O4" s="9"/>
      <c r="P4" s="9"/>
      <c r="Q4" s="9"/>
      <c r="R4" s="9"/>
    </row>
    <row r="5" spans="1:18" ht="15" customHeight="1" x14ac:dyDescent="0.25">
      <c r="C5" s="136"/>
      <c r="D5" s="136"/>
      <c r="E5" s="136"/>
      <c r="F5" s="136"/>
      <c r="G5" s="136"/>
      <c r="H5" s="136"/>
      <c r="I5" s="136"/>
      <c r="J5" s="136"/>
      <c r="K5" s="136"/>
      <c r="L5" s="9"/>
      <c r="M5" s="9"/>
      <c r="N5" s="9"/>
      <c r="O5" s="9"/>
      <c r="P5" s="9"/>
      <c r="Q5" s="9"/>
      <c r="R5" s="9"/>
    </row>
    <row r="6" spans="1:18" ht="15" customHeight="1" x14ac:dyDescent="0.25">
      <c r="C6" s="136"/>
      <c r="D6" s="136"/>
      <c r="E6" s="136"/>
      <c r="F6" s="136"/>
      <c r="G6" s="136"/>
      <c r="H6" s="136"/>
      <c r="I6" s="136"/>
      <c r="J6" s="136"/>
      <c r="K6" s="136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137" t="s">
        <v>68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 t="s">
        <v>69</v>
      </c>
      <c r="M8" s="138"/>
      <c r="N8" s="138"/>
      <c r="O8" s="138"/>
      <c r="P8" s="138"/>
      <c r="Q8" s="138"/>
      <c r="R8" s="138"/>
    </row>
    <row r="9" spans="1:18" s="11" customFormat="1" ht="39" x14ac:dyDescent="0.25">
      <c r="A9" s="11" t="s">
        <v>70</v>
      </c>
      <c r="B9" s="11" t="s">
        <v>71</v>
      </c>
      <c r="C9" s="11" t="s">
        <v>72</v>
      </c>
      <c r="D9" s="11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1" t="s">
        <v>84</v>
      </c>
      <c r="P9" s="11" t="s">
        <v>85</v>
      </c>
      <c r="Q9" s="11" t="s">
        <v>86</v>
      </c>
      <c r="R9" s="11" t="s">
        <v>87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I10">
    <cfRule type="expression" dxfId="4" priority="1">
      <formula>$H10 = "INFORMATION"</formula>
    </cfRule>
  </conditionalFormatting>
  <conditionalFormatting sqref="J10">
    <cfRule type="expression" dxfId="3" priority="3">
      <formula>$H10&lt;&gt;"RECLAMATION"</formula>
    </cfRule>
  </conditionalFormatting>
  <conditionalFormatting sqref="N10:R10">
    <cfRule type="expression" dxfId="2" priority="2">
      <formula>$M10="NON"</formula>
    </cfRule>
  </conditionalFormatting>
  <dataValidations count="5">
    <dataValidation type="list" allowBlank="1" showInputMessage="1" showErrorMessage="1" sqref="M10" xr:uid="{C1009935-E710-4DB4-B936-C74E7B2C0330}">
      <formula1>"OUI,NON"</formula1>
    </dataValidation>
    <dataValidation type="list" allowBlank="1" showInputMessage="1" showErrorMessage="1" sqref="H10" xr:uid="{5FE95771-ED9C-46C5-AC77-4F442595273F}">
      <formula1>motif</formula1>
    </dataValidation>
    <dataValidation type="list" allowBlank="1" showInputMessage="1" showErrorMessage="1" sqref="D10" xr:uid="{B292D92E-F31C-4105-ABC0-3B3A1E13F5C7}">
      <formula1>type</formula1>
    </dataValidation>
    <dataValidation type="list" allowBlank="1" showInputMessage="1" showErrorMessage="1" sqref="J10" xr:uid="{27508790-AFFD-4310-A778-D7B81F72169B}">
      <formula1>INDIRECT($I10)</formula1>
    </dataValidation>
    <dataValidation type="list" allowBlank="1" showInputMessage="1" showErrorMessage="1" sqref="I10" xr:uid="{2B2DCD3B-4EF3-4F91-84FB-D0D978B24969}">
      <formula1>INDIRECT($H10)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A927-7A40-48F2-8B10-2DE0348B87AB}">
  <sheetPr codeName="Feuil2"/>
  <dimension ref="A1:I23"/>
  <sheetViews>
    <sheetView workbookViewId="0">
      <selection activeCell="H16" sqref="H16"/>
    </sheetView>
  </sheetViews>
  <sheetFormatPr baseColWidth="10" defaultColWidth="11.42578125" defaultRowHeight="15" x14ac:dyDescent="0.25"/>
  <cols>
    <col min="1" max="1" width="25.28515625" customWidth="1"/>
    <col min="2" max="2" width="8.5703125" customWidth="1"/>
    <col min="3" max="3" width="37.85546875" customWidth="1"/>
    <col min="4" max="4" width="39.85546875" bestFit="1" customWidth="1"/>
    <col min="5" max="5" width="27.28515625" customWidth="1"/>
    <col min="6" max="6" width="28" bestFit="1" customWidth="1"/>
    <col min="7" max="7" width="13.5703125" customWidth="1"/>
    <col min="8" max="8" width="18" bestFit="1" customWidth="1"/>
    <col min="9" max="9" width="14" customWidth="1"/>
    <col min="10" max="10" width="30.85546875" customWidth="1"/>
    <col min="12" max="12" width="18.7109375" bestFit="1" customWidth="1"/>
    <col min="13" max="13" width="23.7109375" customWidth="1"/>
    <col min="14" max="14" width="25.42578125" customWidth="1"/>
    <col min="15" max="15" width="24.5703125" customWidth="1"/>
    <col min="16" max="16" width="19.28515625" customWidth="1"/>
    <col min="18" max="18" width="23.85546875" customWidth="1"/>
  </cols>
  <sheetData>
    <row r="1" spans="1:9" x14ac:dyDescent="0.25">
      <c r="C1" s="3"/>
      <c r="I1" s="3"/>
    </row>
    <row r="2" spans="1:9" x14ac:dyDescent="0.25">
      <c r="A2" s="4" t="s">
        <v>115</v>
      </c>
      <c r="C2" s="5" t="s">
        <v>90</v>
      </c>
      <c r="D2" s="5" t="s">
        <v>96</v>
      </c>
      <c r="F2" t="s">
        <v>116</v>
      </c>
      <c r="H2" t="s">
        <v>117</v>
      </c>
      <c r="I2" s="3"/>
    </row>
    <row r="3" spans="1:9" x14ac:dyDescent="0.25">
      <c r="A3" s="6" t="s">
        <v>90</v>
      </c>
      <c r="C3" s="6" t="s">
        <v>31</v>
      </c>
      <c r="D3" s="6" t="s">
        <v>118</v>
      </c>
      <c r="F3" t="s">
        <v>45</v>
      </c>
      <c r="H3" t="s">
        <v>119</v>
      </c>
      <c r="I3" s="3"/>
    </row>
    <row r="4" spans="1:9" x14ac:dyDescent="0.25">
      <c r="A4" s="6" t="s">
        <v>96</v>
      </c>
      <c r="C4" s="6" t="s">
        <v>32</v>
      </c>
      <c r="D4" s="6" t="s">
        <v>38</v>
      </c>
      <c r="F4" t="s">
        <v>46</v>
      </c>
      <c r="H4" t="s">
        <v>120</v>
      </c>
      <c r="I4" s="3"/>
    </row>
    <row r="5" spans="1:9" x14ac:dyDescent="0.25">
      <c r="A5" s="6" t="s">
        <v>121</v>
      </c>
      <c r="C5" s="6" t="s">
        <v>33</v>
      </c>
      <c r="D5" s="6" t="s">
        <v>122</v>
      </c>
      <c r="F5" t="s">
        <v>47</v>
      </c>
      <c r="H5" t="s">
        <v>123</v>
      </c>
      <c r="I5" s="3"/>
    </row>
    <row r="6" spans="1:9" x14ac:dyDescent="0.25">
      <c r="C6" s="6" t="s">
        <v>34</v>
      </c>
      <c r="D6" s="6" t="s">
        <v>124</v>
      </c>
      <c r="F6" t="s">
        <v>48</v>
      </c>
      <c r="H6" t="s">
        <v>125</v>
      </c>
      <c r="I6" s="3"/>
    </row>
    <row r="7" spans="1:9" x14ac:dyDescent="0.25">
      <c r="A7" s="4" t="s">
        <v>126</v>
      </c>
      <c r="C7" s="6" t="s">
        <v>35</v>
      </c>
      <c r="D7" s="6" t="s">
        <v>127</v>
      </c>
      <c r="F7" t="s">
        <v>49</v>
      </c>
      <c r="H7" t="s">
        <v>128</v>
      </c>
      <c r="I7" s="3"/>
    </row>
    <row r="8" spans="1:9" x14ac:dyDescent="0.25">
      <c r="A8" s="6" t="s">
        <v>99</v>
      </c>
      <c r="C8" s="6" t="s">
        <v>37</v>
      </c>
      <c r="D8" s="6" t="s">
        <v>129</v>
      </c>
      <c r="H8" t="s">
        <v>130</v>
      </c>
      <c r="I8" s="3"/>
    </row>
    <row r="9" spans="1:9" x14ac:dyDescent="0.25">
      <c r="A9" s="6" t="s">
        <v>88</v>
      </c>
      <c r="C9" s="7" t="s">
        <v>38</v>
      </c>
      <c r="D9" s="6" t="s">
        <v>131</v>
      </c>
      <c r="F9" s="6" t="s">
        <v>132</v>
      </c>
      <c r="H9" t="s">
        <v>133</v>
      </c>
      <c r="I9" s="3"/>
    </row>
    <row r="10" spans="1:9" x14ac:dyDescent="0.25">
      <c r="A10" s="6" t="s">
        <v>134</v>
      </c>
      <c r="C10" s="7" t="s">
        <v>132</v>
      </c>
      <c r="F10" t="s">
        <v>51</v>
      </c>
      <c r="H10" t="s">
        <v>135</v>
      </c>
      <c r="I10" s="3"/>
    </row>
    <row r="11" spans="1:9" x14ac:dyDescent="0.25">
      <c r="A11" s="6" t="s">
        <v>136</v>
      </c>
      <c r="C11" s="6" t="s">
        <v>39</v>
      </c>
      <c r="F11" t="s">
        <v>52</v>
      </c>
      <c r="H11" t="s">
        <v>137</v>
      </c>
      <c r="I11" s="3"/>
    </row>
    <row r="12" spans="1:9" ht="17.25" x14ac:dyDescent="0.3">
      <c r="C12" s="6" t="s">
        <v>40</v>
      </c>
      <c r="H12" t="s">
        <v>5</v>
      </c>
      <c r="I12" s="8"/>
    </row>
    <row r="13" spans="1:9" x14ac:dyDescent="0.25">
      <c r="C13" s="6" t="s">
        <v>41</v>
      </c>
      <c r="F13" t="s">
        <v>37</v>
      </c>
      <c r="I13" s="3"/>
    </row>
    <row r="14" spans="1:9" ht="17.25" x14ac:dyDescent="0.3">
      <c r="C14" s="6" t="s">
        <v>42</v>
      </c>
      <c r="F14" t="s">
        <v>54</v>
      </c>
      <c r="I14" s="8"/>
    </row>
    <row r="15" spans="1:9" x14ac:dyDescent="0.25">
      <c r="C15" s="3"/>
      <c r="F15" t="s">
        <v>55</v>
      </c>
      <c r="I15" s="3"/>
    </row>
    <row r="16" spans="1:9" x14ac:dyDescent="0.25">
      <c r="C16" s="3"/>
      <c r="F16" t="s">
        <v>56</v>
      </c>
      <c r="I16" s="3"/>
    </row>
    <row r="17" spans="1:9" x14ac:dyDescent="0.25">
      <c r="I17" s="3"/>
    </row>
    <row r="18" spans="1:9" x14ac:dyDescent="0.25">
      <c r="I18" s="3"/>
    </row>
    <row r="23" spans="1:9" x14ac:dyDescent="0.25">
      <c r="A23" t="e" cm="1">
        <f t="array" aca="1" ref="A23" ca="1">_xlfn._xlws.FILTER(Cible,(Cible_Mois=MONTH(DATEVALUE(INDICAT_PERF!C7&amp;"1"))*(Cible_An=INDICAT_PERF!F7)))</f>
        <v>#REF!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BE88BA-84F2-486A-B31E-6BC94A8949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5</vt:i4>
      </vt:variant>
    </vt:vector>
  </HeadingPairs>
  <TitlesOfParts>
    <vt:vector size="18" baseType="lpstr">
      <vt:lpstr>INDICAT_PERF</vt:lpstr>
      <vt:lpstr>SUIVI_RECLAM</vt:lpstr>
      <vt:lpstr>SYNTHESE</vt:lpstr>
      <vt:lpstr>CASTELNAUDARY</vt:lpstr>
      <vt:lpstr>GARONS</vt:lpstr>
      <vt:lpstr>LITTORAL</vt:lpstr>
      <vt:lpstr>MAUGUIO</vt:lpstr>
      <vt:lpstr>MENDE</vt:lpstr>
      <vt:lpstr>NÎMES</vt:lpstr>
      <vt:lpstr>PICHEGU</vt:lpstr>
      <vt:lpstr>SERVIAN</vt:lpstr>
      <vt:lpstr>VDR</vt:lpstr>
      <vt:lpstr>DONNEES</vt:lpstr>
      <vt:lpstr>CONTRAT</vt:lpstr>
      <vt:lpstr>Environnement</vt:lpstr>
      <vt:lpstr>motif</vt:lpstr>
      <vt:lpstr>RECLAMATION</vt:lpstr>
      <vt:lpstr>type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Miri Segonne</dc:creator>
  <cp:keywords/>
  <dc:description/>
  <cp:lastModifiedBy> </cp:lastModifiedBy>
  <cp:revision/>
  <dcterms:created xsi:type="dcterms:W3CDTF">2024-12-26T14:27:51Z</dcterms:created>
  <dcterms:modified xsi:type="dcterms:W3CDTF">2024-12-30T12:49:34Z</dcterms:modified>
  <cp:category/>
  <cp:contentStatus/>
</cp:coreProperties>
</file>