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13_ncr:1_{935C17DE-D385-4A42-8C16-B4394F83982F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Base " sheetId="12" r:id="rId1"/>
    <sheet name="Parametres" sheetId="11" r:id="rId2"/>
    <sheet name="Final" sheetId="13" r:id="rId3"/>
  </sheets>
  <externalReferences>
    <externalReference r:id="rId4"/>
  </externalReferences>
  <definedNames>
    <definedName name="Groupe1" localSheetId="0">Parametres!#REF!</definedName>
    <definedName name="Groupe1" localSheetId="2">Parametres!#REF!</definedName>
    <definedName name="Groupe1">Parametres!#REF!</definedName>
    <definedName name="Pseudos">[1]PILOTES!$D$3:$D$22</definedName>
    <definedName name="Qualifications" localSheetId="0">Parametres!#REF!</definedName>
    <definedName name="Qualifications" localSheetId="2">Parametres!#REF!</definedName>
    <definedName name="Qualifications">Parametres!#REF!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0" i="13" l="1"/>
  <c r="E20" i="13"/>
  <c r="F20" i="13"/>
  <c r="G20" i="13"/>
  <c r="H20" i="13"/>
  <c r="J20" i="13"/>
  <c r="K20" i="13"/>
  <c r="D18" i="13"/>
  <c r="E18" i="13"/>
  <c r="F18" i="13"/>
  <c r="G18" i="13"/>
  <c r="H18" i="13"/>
  <c r="J18" i="13"/>
  <c r="K18" i="13"/>
  <c r="D30" i="13"/>
  <c r="E30" i="13"/>
  <c r="F30" i="13"/>
  <c r="G30" i="13"/>
  <c r="H30" i="13"/>
  <c r="J30" i="13"/>
  <c r="K30" i="13"/>
  <c r="D4" i="13"/>
  <c r="E4" i="13"/>
  <c r="F4" i="13"/>
  <c r="G4" i="13"/>
  <c r="H4" i="13"/>
  <c r="J4" i="13"/>
  <c r="K4" i="13"/>
  <c r="D6" i="13"/>
  <c r="E6" i="13"/>
  <c r="F6" i="13"/>
  <c r="G6" i="13"/>
  <c r="H6" i="13"/>
  <c r="J6" i="13"/>
  <c r="K6" i="13"/>
  <c r="D25" i="13"/>
  <c r="E25" i="13"/>
  <c r="F25" i="13"/>
  <c r="G25" i="13"/>
  <c r="H25" i="13"/>
  <c r="J25" i="13"/>
  <c r="K25" i="13"/>
  <c r="D23" i="13"/>
  <c r="E23" i="13"/>
  <c r="F23" i="13"/>
  <c r="G23" i="13"/>
  <c r="H23" i="13"/>
  <c r="J23" i="13"/>
  <c r="K23" i="13"/>
  <c r="D28" i="13"/>
  <c r="E28" i="13"/>
  <c r="F28" i="13"/>
  <c r="G28" i="13"/>
  <c r="H28" i="13"/>
  <c r="J28" i="13"/>
  <c r="K28" i="13"/>
  <c r="D29" i="13"/>
  <c r="E29" i="13"/>
  <c r="F29" i="13"/>
  <c r="G29" i="13"/>
  <c r="H29" i="13"/>
  <c r="J29" i="13"/>
  <c r="K29" i="13"/>
  <c r="D12" i="13"/>
  <c r="E12" i="13"/>
  <c r="F12" i="13"/>
  <c r="G12" i="13"/>
  <c r="H12" i="13"/>
  <c r="J12" i="13"/>
  <c r="K12" i="13"/>
  <c r="D7" i="13"/>
  <c r="E7" i="13"/>
  <c r="F7" i="13"/>
  <c r="G7" i="13"/>
  <c r="H7" i="13"/>
  <c r="J7" i="13"/>
  <c r="K7" i="13"/>
  <c r="D9" i="13"/>
  <c r="E9" i="13"/>
  <c r="F9" i="13"/>
  <c r="G9" i="13"/>
  <c r="H9" i="13"/>
  <c r="J9" i="13"/>
  <c r="K9" i="13"/>
  <c r="D15" i="13"/>
  <c r="E15" i="13"/>
  <c r="F15" i="13"/>
  <c r="G15" i="13"/>
  <c r="H15" i="13"/>
  <c r="J15" i="13"/>
  <c r="K15" i="13"/>
  <c r="D13" i="13"/>
  <c r="E13" i="13"/>
  <c r="F13" i="13"/>
  <c r="G13" i="13"/>
  <c r="H13" i="13"/>
  <c r="J13" i="13"/>
  <c r="K13" i="13"/>
  <c r="D5" i="13"/>
  <c r="E5" i="13"/>
  <c r="F5" i="13"/>
  <c r="G5" i="13"/>
  <c r="H5" i="13"/>
  <c r="J5" i="13"/>
  <c r="K5" i="13"/>
  <c r="D24" i="13"/>
  <c r="E24" i="13"/>
  <c r="F24" i="13"/>
  <c r="G24" i="13"/>
  <c r="H24" i="13"/>
  <c r="J24" i="13"/>
  <c r="K24" i="13"/>
  <c r="D16" i="13"/>
  <c r="E16" i="13"/>
  <c r="F16" i="13"/>
  <c r="G16" i="13"/>
  <c r="H16" i="13"/>
  <c r="J16" i="13"/>
  <c r="K16" i="13"/>
  <c r="D3" i="13"/>
  <c r="E3" i="13"/>
  <c r="F3" i="13"/>
  <c r="G3" i="13"/>
  <c r="H3" i="13"/>
  <c r="J3" i="13"/>
  <c r="K3" i="13"/>
  <c r="D19" i="13"/>
  <c r="E19" i="13"/>
  <c r="F19" i="13"/>
  <c r="G19" i="13"/>
  <c r="H19" i="13"/>
  <c r="J19" i="13"/>
  <c r="K19" i="13"/>
  <c r="D32" i="13"/>
  <c r="E32" i="13"/>
  <c r="F32" i="13"/>
  <c r="G32" i="13"/>
  <c r="H32" i="13"/>
  <c r="J32" i="13"/>
  <c r="K32" i="13"/>
  <c r="D26" i="13"/>
  <c r="E26" i="13"/>
  <c r="F26" i="13"/>
  <c r="G26" i="13"/>
  <c r="H26" i="13"/>
  <c r="J26" i="13"/>
  <c r="K26" i="13"/>
  <c r="D14" i="13"/>
  <c r="E14" i="13"/>
  <c r="F14" i="13"/>
  <c r="G14" i="13"/>
  <c r="H14" i="13"/>
  <c r="J14" i="13"/>
  <c r="K14" i="13"/>
  <c r="D11" i="13"/>
  <c r="E11" i="13"/>
  <c r="F11" i="13"/>
  <c r="G11" i="13"/>
  <c r="H11" i="13"/>
  <c r="J11" i="13"/>
  <c r="K11" i="13"/>
  <c r="D8" i="13"/>
  <c r="E8" i="13"/>
  <c r="F8" i="13"/>
  <c r="G8" i="13"/>
  <c r="H8" i="13"/>
  <c r="J8" i="13"/>
  <c r="K8" i="13"/>
  <c r="D10" i="13"/>
  <c r="E10" i="13"/>
  <c r="F10" i="13"/>
  <c r="G10" i="13"/>
  <c r="H10" i="13"/>
  <c r="J10" i="13"/>
  <c r="K10" i="13"/>
  <c r="D22" i="13"/>
  <c r="E22" i="13"/>
  <c r="F22" i="13"/>
  <c r="G22" i="13"/>
  <c r="H22" i="13"/>
  <c r="J22" i="13"/>
  <c r="K22" i="13"/>
  <c r="D17" i="13"/>
  <c r="E17" i="13"/>
  <c r="F17" i="13"/>
  <c r="G17" i="13"/>
  <c r="H17" i="13"/>
  <c r="J17" i="13"/>
  <c r="K17" i="13"/>
  <c r="D27" i="13"/>
  <c r="E27" i="13"/>
  <c r="F27" i="13"/>
  <c r="G27" i="13"/>
  <c r="H27" i="13"/>
  <c r="J27" i="13"/>
  <c r="K27" i="13"/>
  <c r="D21" i="13"/>
  <c r="E21" i="13"/>
  <c r="F21" i="13"/>
  <c r="G21" i="13"/>
  <c r="H21" i="13"/>
  <c r="J21" i="13"/>
  <c r="K21" i="13"/>
  <c r="K31" i="13"/>
  <c r="J31" i="13"/>
  <c r="H31" i="13"/>
  <c r="G31" i="13"/>
  <c r="F31" i="13"/>
  <c r="E31" i="13"/>
  <c r="D31" i="13"/>
  <c r="C31" i="13"/>
  <c r="C20" i="13"/>
  <c r="C18" i="13"/>
  <c r="C30" i="13"/>
  <c r="C4" i="13"/>
  <c r="C6" i="13"/>
  <c r="C25" i="13"/>
  <c r="C23" i="13"/>
  <c r="C28" i="13"/>
  <c r="C29" i="13"/>
  <c r="C12" i="13"/>
  <c r="C7" i="13"/>
  <c r="C9" i="13"/>
  <c r="C15" i="13"/>
  <c r="C13" i="13"/>
  <c r="C5" i="13"/>
  <c r="C24" i="13"/>
  <c r="C16" i="13"/>
  <c r="C3" i="13"/>
  <c r="C19" i="13"/>
  <c r="C32" i="13"/>
  <c r="C26" i="13"/>
  <c r="C14" i="13"/>
  <c r="C11" i="13"/>
  <c r="C8" i="13"/>
  <c r="C10" i="13"/>
  <c r="C22" i="13"/>
  <c r="C17" i="13"/>
  <c r="C27" i="13"/>
  <c r="C21" i="13"/>
  <c r="A1" i="12"/>
  <c r="J5" i="12" l="1"/>
  <c r="J3" i="12"/>
  <c r="J4" i="12"/>
  <c r="K4" i="12" s="1"/>
  <c r="I20" i="13" s="1"/>
  <c r="L20" i="13" s="1"/>
  <c r="J12" i="12"/>
  <c r="K12" i="12" s="1"/>
  <c r="I29" i="13" s="1"/>
  <c r="L29" i="13" s="1"/>
  <c r="J8" i="12"/>
  <c r="K8" i="12" s="1"/>
  <c r="I6" i="13" s="1"/>
  <c r="L6" i="13" s="1"/>
  <c r="J10" i="12"/>
  <c r="K10" i="12" s="1"/>
  <c r="I23" i="13" s="1"/>
  <c r="L23" i="13" s="1"/>
  <c r="J6" i="12"/>
  <c r="K6" i="12" s="1"/>
  <c r="I30" i="13" s="1"/>
  <c r="L30" i="13" s="1"/>
  <c r="J11" i="12"/>
  <c r="K11" i="12" s="1"/>
  <c r="I28" i="13" s="1"/>
  <c r="L28" i="13" s="1"/>
  <c r="J9" i="12"/>
  <c r="K9" i="12" s="1"/>
  <c r="I25" i="13" s="1"/>
  <c r="L25" i="13" s="1"/>
  <c r="J7" i="12"/>
  <c r="K7" i="12" s="1"/>
  <c r="I4" i="13" s="1"/>
  <c r="L4" i="13" s="1"/>
  <c r="J29" i="12"/>
  <c r="K29" i="12" s="1"/>
  <c r="I22" i="13" s="1"/>
  <c r="L22" i="13" s="1"/>
  <c r="J25" i="12"/>
  <c r="K25" i="12" s="1"/>
  <c r="I14" i="13" s="1"/>
  <c r="L14" i="13" s="1"/>
  <c r="J21" i="12"/>
  <c r="K21" i="12" s="1"/>
  <c r="I3" i="13" s="1"/>
  <c r="L3" i="13" s="1"/>
  <c r="J17" i="12"/>
  <c r="K17" i="12" s="1"/>
  <c r="I13" i="13" s="1"/>
  <c r="L13" i="13" s="1"/>
  <c r="J13" i="12"/>
  <c r="K13" i="12" s="1"/>
  <c r="I12" i="13" s="1"/>
  <c r="L12" i="13" s="1"/>
  <c r="J31" i="12"/>
  <c r="K31" i="12" s="1"/>
  <c r="I27" i="13" s="1"/>
  <c r="L27" i="13" s="1"/>
  <c r="J27" i="12"/>
  <c r="K27" i="12" s="1"/>
  <c r="I8" i="13" s="1"/>
  <c r="L8" i="13" s="1"/>
  <c r="J23" i="12"/>
  <c r="K23" i="12" s="1"/>
  <c r="I32" i="13" s="1"/>
  <c r="L32" i="13" s="1"/>
  <c r="J19" i="12"/>
  <c r="K19" i="12" s="1"/>
  <c r="I24" i="13" s="1"/>
  <c r="L24" i="13" s="1"/>
  <c r="J15" i="12"/>
  <c r="K15" i="12" s="1"/>
  <c r="I9" i="13" s="1"/>
  <c r="L9" i="13" s="1"/>
  <c r="J32" i="12"/>
  <c r="K32" i="12" s="1"/>
  <c r="I21" i="13" s="1"/>
  <c r="L21" i="13" s="1"/>
  <c r="J30" i="12"/>
  <c r="K30" i="12" s="1"/>
  <c r="I17" i="13" s="1"/>
  <c r="L17" i="13" s="1"/>
  <c r="J28" i="12"/>
  <c r="K28" i="12" s="1"/>
  <c r="I10" i="13" s="1"/>
  <c r="L10" i="13" s="1"/>
  <c r="J26" i="12"/>
  <c r="K26" i="12" s="1"/>
  <c r="I11" i="13" s="1"/>
  <c r="L11" i="13" s="1"/>
  <c r="J24" i="12"/>
  <c r="K24" i="12" s="1"/>
  <c r="I26" i="13" s="1"/>
  <c r="L26" i="13" s="1"/>
  <c r="J22" i="12"/>
  <c r="K22" i="12" s="1"/>
  <c r="I19" i="13" s="1"/>
  <c r="L19" i="13" s="1"/>
  <c r="J20" i="12"/>
  <c r="K20" i="12" s="1"/>
  <c r="I16" i="13" s="1"/>
  <c r="L16" i="13" s="1"/>
  <c r="J18" i="12"/>
  <c r="K18" i="12" s="1"/>
  <c r="I5" i="13" s="1"/>
  <c r="L5" i="13" s="1"/>
  <c r="J16" i="12"/>
  <c r="K16" i="12" s="1"/>
  <c r="I15" i="13" s="1"/>
  <c r="L15" i="13" s="1"/>
  <c r="J14" i="12"/>
  <c r="K14" i="12" s="1"/>
  <c r="I7" i="13" s="1"/>
  <c r="L7" i="13" s="1"/>
  <c r="K5" i="12"/>
  <c r="I18" i="13" s="1"/>
  <c r="L18" i="13" s="1"/>
  <c r="K3" i="12" l="1"/>
  <c r="I31" i="13" s="1"/>
  <c r="L31" i="13" s="1"/>
  <c r="M31" i="13" s="1"/>
  <c r="M26" i="13" l="1"/>
  <c r="M32" i="13"/>
  <c r="M18" i="13"/>
  <c r="M10" i="13"/>
  <c r="M3" i="13"/>
  <c r="M15" i="13"/>
  <c r="M23" i="13"/>
  <c r="M17" i="13"/>
  <c r="M14" i="13"/>
  <c r="M22" i="13"/>
  <c r="M16" i="13"/>
  <c r="M28" i="13"/>
  <c r="M19" i="13"/>
  <c r="M11" i="13"/>
  <c r="M12" i="13"/>
  <c r="M29" i="13"/>
  <c r="M25" i="13"/>
  <c r="M5" i="13"/>
  <c r="M30" i="13"/>
  <c r="M8" i="13"/>
  <c r="M4" i="13"/>
  <c r="M6" i="13"/>
  <c r="M21" i="13"/>
  <c r="M9" i="13"/>
  <c r="M13" i="13"/>
  <c r="M7" i="13"/>
  <c r="M20" i="13"/>
  <c r="M24" i="13"/>
  <c r="M27" i="13"/>
</calcChain>
</file>

<file path=xl/sharedStrings.xml><?xml version="1.0" encoding="utf-8"?>
<sst xmlns="http://schemas.openxmlformats.org/spreadsheetml/2006/main" count="185" uniqueCount="98">
  <si>
    <t>N°           candidat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</si>
  <si>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</si>
  <si>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</si>
  <si>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</si>
  <si>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</si>
  <si>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</si>
  <si>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</si>
  <si>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</si>
  <si>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</si>
  <si>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</si>
  <si>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</si>
  <si>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</si>
  <si>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</si>
  <si>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</si>
  <si>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</si>
  <si>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</si>
  <si>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</si>
  <si>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</si>
  <si>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</si>
  <si>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</si>
  <si>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</si>
  <si>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</si>
  <si>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</si>
  <si>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</si>
  <si>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</si>
  <si>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</si>
  <si>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</si>
  <si>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</si>
  <si>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</si>
  <si>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 xml:space="preserve">LAURA </t>
  </si>
  <si>
    <t>FAUSTINE</t>
  </si>
  <si>
    <t>KENZA</t>
  </si>
  <si>
    <t>NAOMIE</t>
  </si>
  <si>
    <t>ZOE</t>
  </si>
  <si>
    <t>AXEL</t>
  </si>
  <si>
    <t>CLEMENT</t>
  </si>
  <si>
    <t>GABIN</t>
  </si>
  <si>
    <t>JULES</t>
  </si>
  <si>
    <t>LENNY</t>
  </si>
  <si>
    <t>LUCAS</t>
  </si>
  <si>
    <t>NOAH</t>
  </si>
  <si>
    <t>ANGELINE</t>
  </si>
  <si>
    <t>CELIA</t>
  </si>
  <si>
    <t>CHARLOTTE</t>
  </si>
  <si>
    <t>LILAS</t>
  </si>
  <si>
    <t>ELOISE</t>
  </si>
  <si>
    <t>FELICIA</t>
  </si>
  <si>
    <t>FLORA</t>
  </si>
  <si>
    <t>KANI</t>
  </si>
  <si>
    <t>LAURINE</t>
  </si>
  <si>
    <t>LEANE</t>
  </si>
  <si>
    <t>LOUNA</t>
  </si>
  <si>
    <t>MARISE</t>
  </si>
  <si>
    <t>PERLINE</t>
  </si>
  <si>
    <t>SARAH</t>
  </si>
  <si>
    <t>JAMES</t>
  </si>
  <si>
    <t>NDJIGE</t>
  </si>
  <si>
    <t>S1</t>
  </si>
  <si>
    <t>S2</t>
  </si>
  <si>
    <t>S3</t>
  </si>
  <si>
    <t>S4</t>
  </si>
  <si>
    <t>la moyenne</t>
  </si>
  <si>
    <t>&lt;=10,99</t>
  </si>
  <si>
    <t>Oui</t>
  </si>
  <si>
    <t>Nom</t>
  </si>
  <si>
    <t>Certificat supérieur dans la spécialité</t>
  </si>
  <si>
    <t>1 semestre</t>
  </si>
  <si>
    <t>2 semestre</t>
  </si>
  <si>
    <t>3 semestre</t>
  </si>
  <si>
    <t>4 semestre</t>
  </si>
  <si>
    <t>Travaux d'étude et de recherche </t>
  </si>
  <si>
    <t>version 1</t>
  </si>
  <si>
    <t>version 2</t>
  </si>
  <si>
    <t>Pas version</t>
  </si>
  <si>
    <t>La Note</t>
  </si>
  <si>
    <t xml:space="preserve">Expériences </t>
  </si>
  <si>
    <t xml:space="preserve">date d'obtention du certificat </t>
  </si>
  <si>
    <t>Nom   Prénom</t>
  </si>
  <si>
    <t>&lt;=11,99</t>
  </si>
  <si>
    <t>&lt;=12,99</t>
  </si>
  <si>
    <t>&lt;=13,99</t>
  </si>
  <si>
    <t>&lt;=14,99</t>
  </si>
  <si>
    <t>&lt;=15,99</t>
  </si>
  <si>
    <t>&gt;=16,00</t>
  </si>
  <si>
    <t>La moyenne</t>
  </si>
  <si>
    <t>Expériences (Anee)</t>
  </si>
  <si>
    <t>Total des  Note</t>
  </si>
  <si>
    <t>Spécialité</t>
  </si>
  <si>
    <t>Diplôme d'études supérieures</t>
  </si>
  <si>
    <t>Major de promo</t>
  </si>
  <si>
    <t>Début expérience</t>
  </si>
  <si>
    <t>29</t>
  </si>
  <si>
    <t>30</t>
  </si>
  <si>
    <t xml:space="preserve">La commission </t>
  </si>
  <si>
    <t>Classement </t>
  </si>
  <si>
    <t>mois Expériences</t>
  </si>
  <si>
    <t xml:space="preserve">La Note Expériences </t>
  </si>
  <si>
    <t xml:space="preserve">Date d'obtention du certificat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</si>
</sst>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Yu Gothic UI Semibold"/>
      <family val="2"/>
    </font>
    <font>
      <b/>
      <sz val="16"/>
      <color theme="1"/>
      <name val="Calibri"/>
      <family val="2"/>
      <scheme val="minor"/>
    </font>
    <font>
      <b/>
      <sz val="10"/>
      <color theme="1"/>
      <name val="Yu Gothic UI Semibold"/>
      <family val="2"/>
    </font>
    <font>
      <b/>
      <sz val="11"/>
      <color theme="1"/>
      <name val="Adorable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4E4E4E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8" fillId="0" borderId="0"/>
    <xf numFmtId="164" fontId="9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0" fillId="0" borderId="1" xfId="0" applyBorder="1"/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ill="1"/>
    <xf numFmtId="0" fontId="10" fillId="0" borderId="0" xfId="0" applyFont="1"/>
    <xf numFmtId="0" fontId="10" fillId="0" borderId="0" xfId="0" applyFont="1" applyAlignment="1">
      <alignment wrapText="1"/>
    </xf>
    <xf numFmtId="164" fontId="0" fillId="0" borderId="0" xfId="2" applyFont="1"/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textRotation="180"/>
    </xf>
    <xf numFmtId="0" fontId="10" fillId="2" borderId="1" xfId="0" applyFont="1" applyFill="1" applyBorder="1" applyAlignment="1">
      <alignment horizontal="center" vertical="center" textRotation="180" wrapText="1"/>
    </xf>
    <xf numFmtId="0" fontId="0" fillId="0" borderId="0" xfId="0" applyAlignment="1">
      <alignment textRotation="180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/>
    </xf>
    <xf numFmtId="0" fontId="10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4" fontId="0" fillId="0" borderId="0" xfId="0" applyNumberFormat="1"/>
    <xf numFmtId="164" fontId="11" fillId="0" borderId="0" xfId="2" applyFont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2" applyFont="1" applyBorder="1" applyAlignment="1">
      <alignment horizontal="center" vertical="center"/>
    </xf>
    <xf numFmtId="14" fontId="1" fillId="0" borderId="0" xfId="0" applyNumberFormat="1" applyFont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2"/>
    </xf>
    <xf numFmtId="49" fontId="6" fillId="0" borderId="4" xfId="0" applyNumberFormat="1" applyFont="1" applyBorder="1" applyAlignment="1">
      <alignment horizontal="center" vertical="center" shrinkToFit="1"/>
    </xf>
    <xf numFmtId="0" fontId="0" fillId="0" borderId="6" xfId="0" applyBorder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164" fontId="0" fillId="0" borderId="2" xfId="2" applyFont="1" applyBorder="1" applyAlignment="1">
      <alignment horizontal="center" vertical="center"/>
    </xf>
    <xf numFmtId="0" fontId="0" fillId="0" borderId="5" xfId="0" applyBorder="1"/>
    <xf numFmtId="2" fontId="0" fillId="0" borderId="1" xfId="0" applyNumberFormat="1" applyBorder="1" applyAlignment="1">
      <alignment horizontal="center" vertical="center"/>
    </xf>
  </cellXfs>
  <cellStyles count="3">
    <cellStyle name="Milliers" xfId="2" builtinId="3"/>
    <cellStyle name="Normal" xfId="0" builtinId="0"/>
    <cellStyle name="Normal 2" xfId="1" xr:uid="{00000000-0005-0000-0000-000002000000}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Yu Gothic UI Semibold"/>
        <family val="2"/>
        <scheme val="none"/>
      </font>
      <numFmt numFmtId="30" formatCode="@"/>
      <alignment horizontal="center" vertical="center" textRotation="0" wrapText="0" indent="0" justifyLastLine="0" shrinkToFit="1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AD%20INFO/Downloads/TEST_GROUPE_A_PARTIR_LIS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ES"/>
      <sheetName val="QUALIF"/>
    </sheetNames>
    <sheetDataSet>
      <sheetData sheetId="0">
        <row r="3">
          <cell r="D3" t="str">
            <v>AB</v>
          </cell>
        </row>
        <row r="4">
          <cell r="D4" t="str">
            <v>BC</v>
          </cell>
        </row>
        <row r="5">
          <cell r="D5" t="str">
            <v>CD</v>
          </cell>
        </row>
        <row r="6">
          <cell r="D6" t="str">
            <v>DE</v>
          </cell>
        </row>
        <row r="7">
          <cell r="D7" t="str">
            <v>FG</v>
          </cell>
        </row>
        <row r="8">
          <cell r="D8" t="str">
            <v>GH</v>
          </cell>
        </row>
        <row r="9">
          <cell r="D9" t="str">
            <v>IJ</v>
          </cell>
        </row>
        <row r="10">
          <cell r="D10" t="str">
            <v>KL</v>
          </cell>
        </row>
        <row r="11">
          <cell r="D11" t="str">
            <v>LM</v>
          </cell>
        </row>
        <row r="12">
          <cell r="D12" t="str">
            <v>MN</v>
          </cell>
        </row>
        <row r="13">
          <cell r="D13" t="str">
            <v>NO</v>
          </cell>
        </row>
        <row r="14">
          <cell r="D14" t="str">
            <v>OP</v>
          </cell>
        </row>
        <row r="15">
          <cell r="D15" t="str">
            <v>PQ</v>
          </cell>
        </row>
        <row r="16">
          <cell r="D16" t="str">
            <v>QR</v>
          </cell>
        </row>
        <row r="17">
          <cell r="D17" t="str">
            <v>RS</v>
          </cell>
        </row>
        <row r="18">
          <cell r="D18" t="str">
            <v>ST</v>
          </cell>
        </row>
        <row r="19">
          <cell r="D19" t="str">
            <v>TU</v>
          </cell>
        </row>
        <row r="20">
          <cell r="D20" t="str">
            <v>UV</v>
          </cell>
        </row>
        <row r="21">
          <cell r="D21" t="str">
            <v>VW</v>
          </cell>
        </row>
        <row r="22">
          <cell r="D22" t="str">
            <v>WX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70365B-C8FA-4AAD-AEED-E02F89F43839}" name="Tableau1" displayName="Tableau1" ref="A2:N32" totalsRowShown="0" headerRowDxfId="0" dataDxfId="1" tableBorderDxfId="16">
  <autoFilter ref="A2:N32" xr:uid="{BB70365B-C8FA-4AAD-AEED-E02F89F43839}"/>
  <tableColumns count="14">
    <tableColumn id="1" xr3:uid="{B9E66EB6-4372-451C-AEA0-6AA5A53C3169}" name="N°           candidat" dataDxfId="15"/>
    <tableColumn id="2" xr3:uid="{08B8A40A-CD31-4BB7-B761-E4753808ADF3}" name="Nom   Prénom" dataDxfId="14"/>
    <tableColumn id="3" xr3:uid="{82C61CD3-A66A-4C01-BB96-7500A0482B13}" name="Spécialité" dataDxfId="13"/>
    <tableColumn id="4" xr3:uid="{EF98BFEB-3F14-4B83-970F-BA5D725EB3DB}" name="la moyenne" dataDxfId="12"/>
    <tableColumn id="5" xr3:uid="{C4808442-C1FF-4860-B600-D5D91929D3BC}" name="Diplôme d'études supérieures" dataDxfId="11"/>
    <tableColumn id="6" xr3:uid="{1CB86739-F46D-4692-B1A5-5064F99B9108}" name="Major de promo" dataDxfId="10"/>
    <tableColumn id="7" xr3:uid="{AF96E360-98E6-42BA-A2C6-89A195D2A38B}" name="Certificat supérieur dans la spécialité" dataDxfId="9"/>
    <tableColumn id="8" xr3:uid="{28E1410E-9D6C-437D-A3DA-17777C17B584}" name="Travaux d'étude et de recherche " dataDxfId="8"/>
    <tableColumn id="9" xr3:uid="{22BF7674-F295-46C8-891D-D5ECEF37AB6C}" name="Début expérience" dataDxfId="7"/>
    <tableColumn id="10" xr3:uid="{3C034262-82BC-48A7-9001-7BCD269B9FEA}" name="mois Expériences" dataDxfId="6">
      <calculatedColumnFormula>DATEDIF(I3,$A$1,"M")</calculatedColumnFormula>
    </tableColumn>
    <tableColumn id="11" xr3:uid="{A7DBC6BC-34BA-4585-9044-D0FE6F84DBDD}" name="La Note Expériences " dataDxfId="5" dataCellStyle="Milliers">
      <calculatedColumnFormula>J3*1/12</calculatedColumnFormula>
    </tableColumn>
    <tableColumn id="12" xr3:uid="{76FFBDAF-43E3-476A-A501-166A08354CED}" name="date d'obtention du certificat " dataDxfId="4"/>
    <tableColumn id="13" xr3:uid="{48316717-10ED-4BA4-8DD0-B906770E54D7}" name="La commission " dataDxfId="3"/>
    <tableColumn id="14" xr3:uid="{660EE772-7DF3-46CB-AADA-B1B3891720AA}" name="Total des  No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U32"/>
  <sheetViews>
    <sheetView zoomScale="98" zoomScaleNormal="98" workbookViewId="0">
      <pane ySplit="2" topLeftCell="A3" activePane="bottomLeft" state="frozen"/>
      <selection pane="bottomLeft" activeCell="G8" sqref="G8"/>
    </sheetView>
  </sheetViews>
  <sheetFormatPr baseColWidth="10" defaultRowHeight="15"/>
  <cols>
    <col min="1" max="1" width="16.5703125" style="7" customWidth="1"/>
    <col min="2" max="2" width="14.85546875" customWidth="1"/>
    <col min="3" max="3" width="11.140625" bestFit="1" customWidth="1"/>
    <col min="4" max="4" width="12.5703125" customWidth="1"/>
    <col min="5" max="5" width="27.28515625" customWidth="1"/>
    <col min="6" max="6" width="16.140625" customWidth="1"/>
    <col min="7" max="7" width="32.42578125" customWidth="1"/>
    <col min="8" max="8" width="29.5703125" customWidth="1"/>
    <col min="9" max="9" width="17.42578125" customWidth="1"/>
    <col min="10" max="10" width="16.85546875" customWidth="1"/>
    <col min="11" max="11" width="19.85546875" customWidth="1"/>
    <col min="12" max="12" width="27.140625" customWidth="1"/>
    <col min="13" max="13" width="15.140625" customWidth="1"/>
    <col min="14" max="14" width="15.28515625" customWidth="1"/>
  </cols>
  <sheetData>
    <row r="1" spans="1:20" ht="25.5" customHeight="1">
      <c r="A1" s="29">
        <f ca="1">TODAY()</f>
        <v>44776</v>
      </c>
      <c r="B1" s="3"/>
      <c r="C1" s="32"/>
      <c r="D1" s="32"/>
      <c r="E1" s="32"/>
      <c r="F1" s="32"/>
      <c r="G1" s="5"/>
      <c r="H1" s="4"/>
      <c r="I1" s="4"/>
      <c r="J1" s="6"/>
      <c r="K1" s="6"/>
    </row>
    <row r="2" spans="1:20" s="1" customFormat="1" ht="76.5">
      <c r="A2" s="35" t="s">
        <v>0</v>
      </c>
      <c r="B2" s="36" t="s">
        <v>77</v>
      </c>
      <c r="C2" s="36" t="s">
        <v>87</v>
      </c>
      <c r="D2" s="36" t="s">
        <v>61</v>
      </c>
      <c r="E2" s="36" t="s">
        <v>88</v>
      </c>
      <c r="F2" s="36" t="s">
        <v>89</v>
      </c>
      <c r="G2" s="36" t="s">
        <v>65</v>
      </c>
      <c r="H2" s="36" t="s">
        <v>70</v>
      </c>
      <c r="I2" s="36" t="s">
        <v>90</v>
      </c>
      <c r="J2" s="36" t="s">
        <v>95</v>
      </c>
      <c r="K2" s="36" t="s">
        <v>96</v>
      </c>
      <c r="L2" s="36" t="s">
        <v>76</v>
      </c>
      <c r="M2" s="36" t="s">
        <v>93</v>
      </c>
      <c r="N2" s="37" t="s">
        <v>86</v>
      </c>
    </row>
    <row r="3" spans="1:20">
      <c r="A3" s="33" t="s">
        <v>1</v>
      </c>
      <c r="B3" s="2" t="s">
        <v>30</v>
      </c>
      <c r="C3" s="22">
        <v>6</v>
      </c>
      <c r="D3" s="22">
        <v>1</v>
      </c>
      <c r="E3" s="22">
        <v>0</v>
      </c>
      <c r="F3" s="22">
        <v>0</v>
      </c>
      <c r="G3" s="22">
        <v>0</v>
      </c>
      <c r="H3" s="22">
        <v>0</v>
      </c>
      <c r="I3" s="27">
        <v>44045</v>
      </c>
      <c r="J3" s="22">
        <f ca="1">DATEDIF(I3,$A$1,"M")</f>
        <v>24</v>
      </c>
      <c r="K3" s="28">
        <f ca="1">J3*1/12</f>
        <v>2</v>
      </c>
      <c r="L3" s="30">
        <v>0.25</v>
      </c>
      <c r="M3" s="22">
        <v>1.5</v>
      </c>
      <c r="N3" s="34"/>
    </row>
    <row r="4" spans="1:20">
      <c r="A4" s="33" t="s">
        <v>2</v>
      </c>
      <c r="B4" s="2" t="s">
        <v>31</v>
      </c>
      <c r="C4" s="22">
        <v>6</v>
      </c>
      <c r="D4" s="22">
        <v>4</v>
      </c>
      <c r="E4" s="22">
        <v>0</v>
      </c>
      <c r="F4" s="22">
        <v>0</v>
      </c>
      <c r="G4" s="22">
        <v>0</v>
      </c>
      <c r="H4" s="22">
        <v>0</v>
      </c>
      <c r="I4" s="27">
        <v>44199</v>
      </c>
      <c r="J4" s="22">
        <f t="shared" ref="J4:J32" ca="1" si="0">DATEDIF(I4,$A$1,"M")</f>
        <v>19</v>
      </c>
      <c r="K4" s="28">
        <f ca="1">J4*1/12</f>
        <v>1.5833333333333333</v>
      </c>
      <c r="L4" s="30">
        <v>0.5</v>
      </c>
      <c r="M4" s="22">
        <v>1</v>
      </c>
      <c r="N4" s="34"/>
    </row>
    <row r="5" spans="1:20">
      <c r="A5" s="33" t="s">
        <v>3</v>
      </c>
      <c r="B5" s="2" t="s">
        <v>32</v>
      </c>
      <c r="C5" s="22">
        <v>6</v>
      </c>
      <c r="D5" s="22">
        <v>3</v>
      </c>
      <c r="E5" s="22">
        <v>0</v>
      </c>
      <c r="F5" s="22">
        <v>0</v>
      </c>
      <c r="G5" s="22">
        <v>0</v>
      </c>
      <c r="H5" s="22">
        <v>0</v>
      </c>
      <c r="I5" s="27">
        <v>44412</v>
      </c>
      <c r="J5" s="22">
        <f t="shared" ca="1" si="0"/>
        <v>11</v>
      </c>
      <c r="K5" s="28">
        <f t="shared" ref="K5:K32" ca="1" si="1">J5*1/12</f>
        <v>0.91666666666666663</v>
      </c>
      <c r="L5" s="30">
        <v>0.75</v>
      </c>
      <c r="M5" s="22">
        <v>2.5</v>
      </c>
      <c r="N5" s="34"/>
    </row>
    <row r="6" spans="1:20">
      <c r="A6" s="33" t="s">
        <v>4</v>
      </c>
      <c r="B6" s="2" t="s">
        <v>33</v>
      </c>
      <c r="C6" s="22">
        <v>6</v>
      </c>
      <c r="D6" s="22">
        <v>1</v>
      </c>
      <c r="E6" s="22">
        <v>0</v>
      </c>
      <c r="F6" s="22">
        <v>0</v>
      </c>
      <c r="G6" s="22">
        <v>0</v>
      </c>
      <c r="H6" s="22">
        <v>0</v>
      </c>
      <c r="I6" s="27">
        <v>44413</v>
      </c>
      <c r="J6" s="22">
        <f t="shared" ca="1" si="0"/>
        <v>11</v>
      </c>
      <c r="K6" s="28">
        <f t="shared" ca="1" si="1"/>
        <v>0.91666666666666663</v>
      </c>
      <c r="L6" s="30">
        <v>1</v>
      </c>
      <c r="M6" s="22">
        <v>2</v>
      </c>
      <c r="N6" s="34"/>
    </row>
    <row r="7" spans="1:20">
      <c r="A7" s="33" t="s">
        <v>5</v>
      </c>
      <c r="B7" s="2" t="s">
        <v>34</v>
      </c>
      <c r="C7" s="22">
        <v>6</v>
      </c>
      <c r="D7" s="22">
        <v>5</v>
      </c>
      <c r="E7" s="22">
        <v>0</v>
      </c>
      <c r="F7" s="22">
        <v>0</v>
      </c>
      <c r="G7" s="22">
        <v>0</v>
      </c>
      <c r="H7" s="22">
        <v>0</v>
      </c>
      <c r="I7" s="27">
        <v>44536</v>
      </c>
      <c r="J7" s="22">
        <f t="shared" ca="1" si="0"/>
        <v>7</v>
      </c>
      <c r="K7" s="28">
        <f t="shared" ca="1" si="1"/>
        <v>0.58333333333333337</v>
      </c>
      <c r="L7" s="30">
        <v>1.25</v>
      </c>
      <c r="M7" s="22">
        <v>3</v>
      </c>
      <c r="N7" s="34"/>
    </row>
    <row r="8" spans="1:20">
      <c r="A8" s="33" t="s">
        <v>6</v>
      </c>
      <c r="B8" s="2" t="s">
        <v>34</v>
      </c>
      <c r="C8" s="22">
        <v>5</v>
      </c>
      <c r="D8" s="22">
        <v>6</v>
      </c>
      <c r="E8" s="22">
        <v>0</v>
      </c>
      <c r="F8" s="22">
        <v>0</v>
      </c>
      <c r="G8" s="22">
        <v>0</v>
      </c>
      <c r="H8" s="22">
        <v>0</v>
      </c>
      <c r="I8" s="27">
        <v>44234</v>
      </c>
      <c r="J8" s="22">
        <f t="shared" ca="1" si="0"/>
        <v>17</v>
      </c>
      <c r="K8" s="28">
        <f t="shared" ca="1" si="1"/>
        <v>1.4166666666666667</v>
      </c>
      <c r="L8" s="30">
        <v>1.5</v>
      </c>
      <c r="M8" s="22">
        <v>1.5</v>
      </c>
      <c r="N8" s="34"/>
    </row>
    <row r="9" spans="1:20">
      <c r="A9" s="33" t="s">
        <v>7</v>
      </c>
      <c r="B9" s="2" t="s">
        <v>35</v>
      </c>
      <c r="C9" s="22">
        <v>6</v>
      </c>
      <c r="D9" s="22">
        <v>2</v>
      </c>
      <c r="E9" s="22">
        <v>0</v>
      </c>
      <c r="F9" s="22">
        <v>0</v>
      </c>
      <c r="G9" s="22">
        <v>0</v>
      </c>
      <c r="H9" s="22">
        <v>0</v>
      </c>
      <c r="I9" s="27">
        <v>44416</v>
      </c>
      <c r="J9" s="22">
        <f t="shared" ca="1" si="0"/>
        <v>11</v>
      </c>
      <c r="K9" s="28">
        <f t="shared" ca="1" si="1"/>
        <v>0.91666666666666663</v>
      </c>
      <c r="L9" s="30">
        <v>1.75</v>
      </c>
      <c r="M9" s="22">
        <v>1</v>
      </c>
      <c r="N9" s="34"/>
    </row>
    <row r="10" spans="1:20">
      <c r="A10" s="33" t="s">
        <v>8</v>
      </c>
      <c r="B10" s="2" t="s">
        <v>36</v>
      </c>
      <c r="C10" s="22">
        <v>6</v>
      </c>
      <c r="D10" s="22">
        <v>1</v>
      </c>
      <c r="E10" s="22">
        <v>0</v>
      </c>
      <c r="F10" s="22">
        <v>0</v>
      </c>
      <c r="G10" s="22">
        <v>0</v>
      </c>
      <c r="H10" s="22">
        <v>0</v>
      </c>
      <c r="I10" s="27">
        <v>44356</v>
      </c>
      <c r="J10" s="22">
        <f t="shared" ca="1" si="0"/>
        <v>13</v>
      </c>
      <c r="K10" s="28">
        <f t="shared" ca="1" si="1"/>
        <v>1.0833333333333333</v>
      </c>
      <c r="L10" s="30">
        <v>2</v>
      </c>
      <c r="M10" s="22">
        <v>2.5</v>
      </c>
      <c r="N10" s="34"/>
    </row>
    <row r="11" spans="1:20">
      <c r="A11" s="33" t="s">
        <v>9</v>
      </c>
      <c r="B11" s="2" t="s">
        <v>37</v>
      </c>
      <c r="C11" s="22">
        <v>6</v>
      </c>
      <c r="D11" s="22">
        <v>2</v>
      </c>
      <c r="E11" s="22">
        <v>0</v>
      </c>
      <c r="F11" s="22">
        <v>0</v>
      </c>
      <c r="G11" s="22">
        <v>0</v>
      </c>
      <c r="H11" s="22">
        <v>0</v>
      </c>
      <c r="I11" s="27">
        <v>44418</v>
      </c>
      <c r="J11" s="22">
        <f t="shared" ca="1" si="0"/>
        <v>11</v>
      </c>
      <c r="K11" s="28">
        <f t="shared" ca="1" si="1"/>
        <v>0.91666666666666663</v>
      </c>
      <c r="L11" s="22">
        <v>0.25</v>
      </c>
      <c r="M11" s="22">
        <v>2</v>
      </c>
      <c r="N11" s="34"/>
    </row>
    <row r="12" spans="1:20">
      <c r="A12" s="33" t="s">
        <v>10</v>
      </c>
      <c r="B12" s="2" t="s">
        <v>38</v>
      </c>
      <c r="C12" s="22">
        <v>6</v>
      </c>
      <c r="D12" s="22">
        <v>1</v>
      </c>
      <c r="E12" s="22">
        <v>0</v>
      </c>
      <c r="F12" s="22">
        <v>0</v>
      </c>
      <c r="G12" s="22">
        <v>0</v>
      </c>
      <c r="H12" s="22">
        <v>0</v>
      </c>
      <c r="I12" s="27">
        <v>44572</v>
      </c>
      <c r="J12" s="22">
        <f t="shared" ca="1" si="0"/>
        <v>6</v>
      </c>
      <c r="K12" s="28">
        <f t="shared" ca="1" si="1"/>
        <v>0.5</v>
      </c>
      <c r="L12" s="22">
        <v>0.5</v>
      </c>
      <c r="M12" s="22">
        <v>3</v>
      </c>
      <c r="N12" s="34"/>
      <c r="T12" s="11"/>
    </row>
    <row r="13" spans="1:20">
      <c r="A13" s="33" t="s">
        <v>11</v>
      </c>
      <c r="B13" s="2" t="s">
        <v>39</v>
      </c>
      <c r="C13" s="22">
        <v>6</v>
      </c>
      <c r="D13" s="22">
        <v>5</v>
      </c>
      <c r="E13" s="22">
        <v>0</v>
      </c>
      <c r="F13" s="22">
        <v>0</v>
      </c>
      <c r="G13" s="22">
        <v>0</v>
      </c>
      <c r="H13" s="22">
        <v>0</v>
      </c>
      <c r="I13" s="27">
        <v>44420</v>
      </c>
      <c r="J13" s="22">
        <f t="shared" ca="1" si="0"/>
        <v>11</v>
      </c>
      <c r="K13" s="28">
        <f t="shared" ca="1" si="1"/>
        <v>0.91666666666666663</v>
      </c>
      <c r="L13" s="30">
        <v>0.25</v>
      </c>
      <c r="M13" s="22">
        <v>1.5</v>
      </c>
      <c r="N13" s="34"/>
      <c r="T13" s="11"/>
    </row>
    <row r="14" spans="1:20">
      <c r="A14" s="33" t="s">
        <v>12</v>
      </c>
      <c r="B14" s="2" t="s">
        <v>40</v>
      </c>
      <c r="C14" s="22">
        <v>5</v>
      </c>
      <c r="D14" s="22">
        <v>6</v>
      </c>
      <c r="E14" s="22">
        <v>0</v>
      </c>
      <c r="F14" s="22">
        <v>1</v>
      </c>
      <c r="G14" s="22">
        <v>0</v>
      </c>
      <c r="H14" s="22">
        <v>0</v>
      </c>
      <c r="I14" s="27">
        <v>44268</v>
      </c>
      <c r="J14" s="22">
        <f t="shared" ca="1" si="0"/>
        <v>16</v>
      </c>
      <c r="K14" s="28">
        <f t="shared" ca="1" si="1"/>
        <v>1.3333333333333333</v>
      </c>
      <c r="L14" s="22">
        <v>1</v>
      </c>
      <c r="M14" s="22">
        <v>1</v>
      </c>
      <c r="N14" s="34"/>
      <c r="T14" s="11"/>
    </row>
    <row r="15" spans="1:20">
      <c r="A15" s="33" t="s">
        <v>13</v>
      </c>
      <c r="B15" s="2" t="s">
        <v>40</v>
      </c>
      <c r="C15" s="22">
        <v>6</v>
      </c>
      <c r="D15" s="22">
        <v>2</v>
      </c>
      <c r="E15" s="22">
        <v>0</v>
      </c>
      <c r="F15" s="22">
        <v>0</v>
      </c>
      <c r="G15" s="22">
        <v>0</v>
      </c>
      <c r="H15" s="22">
        <v>0</v>
      </c>
      <c r="I15" s="27">
        <v>43691</v>
      </c>
      <c r="J15" s="22">
        <f t="shared" ca="1" si="0"/>
        <v>35</v>
      </c>
      <c r="K15" s="28">
        <f t="shared" ca="1" si="1"/>
        <v>2.9166666666666665</v>
      </c>
      <c r="L15" s="22">
        <v>1.25</v>
      </c>
      <c r="M15" s="22">
        <v>2.5</v>
      </c>
      <c r="N15" s="34"/>
      <c r="P15" s="25"/>
      <c r="T15" s="11"/>
    </row>
    <row r="16" spans="1:20">
      <c r="A16" s="33" t="s">
        <v>14</v>
      </c>
      <c r="B16" s="2" t="s">
        <v>41</v>
      </c>
      <c r="C16" s="22">
        <v>6</v>
      </c>
      <c r="D16" s="22">
        <v>1</v>
      </c>
      <c r="E16" s="22">
        <v>2</v>
      </c>
      <c r="F16" s="22">
        <v>0</v>
      </c>
      <c r="G16" s="22">
        <v>0</v>
      </c>
      <c r="H16" s="22">
        <v>0</v>
      </c>
      <c r="I16" s="27">
        <v>44423</v>
      </c>
      <c r="J16" s="22">
        <f t="shared" ca="1" si="0"/>
        <v>11</v>
      </c>
      <c r="K16" s="28">
        <f t="shared" ca="1" si="1"/>
        <v>0.91666666666666663</v>
      </c>
      <c r="L16" s="22">
        <v>1.5</v>
      </c>
      <c r="M16" s="22">
        <v>2</v>
      </c>
      <c r="N16" s="34"/>
      <c r="P16" s="25"/>
      <c r="T16" s="11"/>
    </row>
    <row r="17" spans="1:21">
      <c r="A17" s="33" t="s">
        <v>15</v>
      </c>
      <c r="B17" s="2" t="s">
        <v>42</v>
      </c>
      <c r="C17" s="22">
        <v>6</v>
      </c>
      <c r="D17" s="22">
        <v>2</v>
      </c>
      <c r="E17" s="22">
        <v>0</v>
      </c>
      <c r="F17" s="22">
        <v>0</v>
      </c>
      <c r="G17" s="22">
        <v>0</v>
      </c>
      <c r="H17" s="22">
        <v>0</v>
      </c>
      <c r="I17" s="27">
        <v>44424</v>
      </c>
      <c r="J17" s="22">
        <f t="shared" ca="1" si="0"/>
        <v>11</v>
      </c>
      <c r="K17" s="28">
        <f t="shared" ca="1" si="1"/>
        <v>0.91666666666666663</v>
      </c>
      <c r="L17" s="22">
        <v>1.75</v>
      </c>
      <c r="M17" s="22">
        <v>3</v>
      </c>
      <c r="N17" s="34"/>
      <c r="T17" s="11"/>
    </row>
    <row r="18" spans="1:21">
      <c r="A18" s="33" t="s">
        <v>16</v>
      </c>
      <c r="B18" s="2" t="s">
        <v>43</v>
      </c>
      <c r="C18" s="22">
        <v>6</v>
      </c>
      <c r="D18" s="22">
        <v>5</v>
      </c>
      <c r="E18" s="22">
        <v>0</v>
      </c>
      <c r="F18" s="22">
        <v>0</v>
      </c>
      <c r="G18" s="22">
        <v>0</v>
      </c>
      <c r="H18" s="22">
        <v>0</v>
      </c>
      <c r="I18" s="27">
        <v>44303</v>
      </c>
      <c r="J18" s="22">
        <f t="shared" ca="1" si="0"/>
        <v>15</v>
      </c>
      <c r="K18" s="28">
        <f t="shared" ca="1" si="1"/>
        <v>1.25</v>
      </c>
      <c r="L18" s="22">
        <v>2</v>
      </c>
      <c r="M18" s="22">
        <v>1.5</v>
      </c>
      <c r="N18" s="34"/>
      <c r="R18" s="25"/>
      <c r="S18" s="25"/>
      <c r="T18" s="11"/>
      <c r="U18" s="11"/>
    </row>
    <row r="19" spans="1:21">
      <c r="A19" s="33" t="s">
        <v>17</v>
      </c>
      <c r="B19" s="2" t="s">
        <v>44</v>
      </c>
      <c r="C19" s="22">
        <v>6</v>
      </c>
      <c r="D19" s="22">
        <v>4</v>
      </c>
      <c r="E19" s="22">
        <v>0</v>
      </c>
      <c r="F19" s="22">
        <v>0</v>
      </c>
      <c r="G19" s="22">
        <v>0</v>
      </c>
      <c r="H19" s="22">
        <v>0</v>
      </c>
      <c r="I19" s="27">
        <v>44426</v>
      </c>
      <c r="J19" s="22">
        <f t="shared" ca="1" si="0"/>
        <v>11</v>
      </c>
      <c r="K19" s="28">
        <f t="shared" ca="1" si="1"/>
        <v>0.91666666666666663</v>
      </c>
      <c r="L19" s="22">
        <v>0.25</v>
      </c>
      <c r="M19" s="22">
        <v>1</v>
      </c>
      <c r="N19" s="34"/>
      <c r="R19" s="25"/>
      <c r="S19" s="25"/>
      <c r="T19" s="11"/>
      <c r="U19" s="11"/>
    </row>
    <row r="20" spans="1:21">
      <c r="A20" s="33" t="s">
        <v>18</v>
      </c>
      <c r="B20" s="2" t="s">
        <v>45</v>
      </c>
      <c r="C20" s="22">
        <v>4</v>
      </c>
      <c r="D20" s="22">
        <v>5</v>
      </c>
      <c r="E20" s="22">
        <v>0</v>
      </c>
      <c r="F20" s="22">
        <v>0</v>
      </c>
      <c r="G20" s="22">
        <v>0</v>
      </c>
      <c r="H20" s="22">
        <v>0</v>
      </c>
      <c r="I20" s="27">
        <v>44246</v>
      </c>
      <c r="J20" s="22">
        <f t="shared" ca="1" si="0"/>
        <v>17</v>
      </c>
      <c r="K20" s="28">
        <f t="shared" ca="1" si="1"/>
        <v>1.4166666666666667</v>
      </c>
      <c r="L20" s="22">
        <v>0.5</v>
      </c>
      <c r="M20" s="22">
        <v>2.5</v>
      </c>
      <c r="N20" s="34"/>
      <c r="R20" s="25"/>
      <c r="S20" s="25"/>
      <c r="T20" s="11"/>
      <c r="U20" s="11"/>
    </row>
    <row r="21" spans="1:21">
      <c r="A21" s="33" t="s">
        <v>19</v>
      </c>
      <c r="B21" s="2" t="s">
        <v>46</v>
      </c>
      <c r="C21" s="22">
        <v>6</v>
      </c>
      <c r="D21" s="22">
        <v>6</v>
      </c>
      <c r="E21" s="22">
        <v>0</v>
      </c>
      <c r="F21" s="22">
        <v>0</v>
      </c>
      <c r="G21" s="22">
        <v>0</v>
      </c>
      <c r="H21" s="22">
        <v>0</v>
      </c>
      <c r="I21" s="27">
        <v>43697</v>
      </c>
      <c r="J21" s="22">
        <f t="shared" ca="1" si="0"/>
        <v>35</v>
      </c>
      <c r="K21" s="28">
        <f t="shared" ca="1" si="1"/>
        <v>2.9166666666666665</v>
      </c>
      <c r="L21" s="22">
        <v>0.75</v>
      </c>
      <c r="M21" s="22">
        <v>2</v>
      </c>
      <c r="N21" s="34"/>
      <c r="R21" s="25"/>
      <c r="S21" s="25"/>
      <c r="T21" s="11"/>
      <c r="U21" s="11"/>
    </row>
    <row r="22" spans="1:21">
      <c r="A22" s="33" t="s">
        <v>20</v>
      </c>
      <c r="B22" s="2" t="s">
        <v>47</v>
      </c>
      <c r="C22" s="22">
        <v>6</v>
      </c>
      <c r="D22" s="22">
        <v>2</v>
      </c>
      <c r="E22" s="22">
        <v>0</v>
      </c>
      <c r="F22" s="22">
        <v>0</v>
      </c>
      <c r="G22" s="22">
        <v>0</v>
      </c>
      <c r="H22" s="22">
        <v>0</v>
      </c>
      <c r="I22" s="27">
        <v>44337</v>
      </c>
      <c r="J22" s="22">
        <f t="shared" ca="1" si="0"/>
        <v>14</v>
      </c>
      <c r="K22" s="28">
        <f t="shared" ca="1" si="1"/>
        <v>1.1666666666666667</v>
      </c>
      <c r="L22" s="22">
        <v>1</v>
      </c>
      <c r="M22" s="22">
        <v>3</v>
      </c>
      <c r="N22" s="34"/>
      <c r="R22" s="25"/>
      <c r="S22" s="25"/>
      <c r="T22" s="11"/>
      <c r="U22" s="11"/>
    </row>
    <row r="23" spans="1:21">
      <c r="A23" s="33" t="s">
        <v>21</v>
      </c>
      <c r="B23" s="2" t="s">
        <v>48</v>
      </c>
      <c r="C23" s="22">
        <v>6</v>
      </c>
      <c r="D23" s="22">
        <v>1</v>
      </c>
      <c r="E23" s="22">
        <v>0</v>
      </c>
      <c r="F23" s="22">
        <v>0</v>
      </c>
      <c r="G23" s="22">
        <v>0</v>
      </c>
      <c r="H23" s="22">
        <v>0</v>
      </c>
      <c r="I23" s="27">
        <v>44430</v>
      </c>
      <c r="J23" s="22">
        <f t="shared" ca="1" si="0"/>
        <v>11</v>
      </c>
      <c r="K23" s="28">
        <f t="shared" ca="1" si="1"/>
        <v>0.91666666666666663</v>
      </c>
      <c r="L23" s="22">
        <v>1.25</v>
      </c>
      <c r="M23" s="22">
        <v>1.5</v>
      </c>
      <c r="N23" s="34"/>
      <c r="R23" s="25"/>
      <c r="S23" s="25"/>
      <c r="T23" s="11"/>
      <c r="U23" s="11"/>
    </row>
    <row r="24" spans="1:21">
      <c r="A24" s="33" t="s">
        <v>22</v>
      </c>
      <c r="B24" s="2" t="s">
        <v>49</v>
      </c>
      <c r="C24" s="22">
        <v>6</v>
      </c>
      <c r="D24" s="22">
        <v>2</v>
      </c>
      <c r="E24" s="22">
        <v>0</v>
      </c>
      <c r="F24" s="22">
        <v>0</v>
      </c>
      <c r="G24" s="22">
        <v>0</v>
      </c>
      <c r="H24" s="22">
        <v>0</v>
      </c>
      <c r="I24" s="27">
        <v>44431</v>
      </c>
      <c r="J24" s="22">
        <f t="shared" ca="1" si="0"/>
        <v>11</v>
      </c>
      <c r="K24" s="28">
        <f t="shared" ca="1" si="1"/>
        <v>0.91666666666666663</v>
      </c>
      <c r="L24" s="22">
        <v>1.5</v>
      </c>
      <c r="M24" s="22">
        <v>1</v>
      </c>
      <c r="N24" s="34"/>
      <c r="R24" s="25"/>
      <c r="S24" s="25"/>
      <c r="T24" s="11"/>
      <c r="U24" s="11"/>
    </row>
    <row r="25" spans="1:21">
      <c r="A25" s="33" t="s">
        <v>23</v>
      </c>
      <c r="B25" s="2" t="s">
        <v>50</v>
      </c>
      <c r="C25" s="22">
        <v>6</v>
      </c>
      <c r="D25" s="22">
        <v>2</v>
      </c>
      <c r="E25" s="22">
        <v>0</v>
      </c>
      <c r="F25" s="22">
        <v>0</v>
      </c>
      <c r="G25" s="22">
        <v>0</v>
      </c>
      <c r="H25" s="22">
        <v>0</v>
      </c>
      <c r="I25" s="27">
        <v>43701</v>
      </c>
      <c r="J25" s="22">
        <f t="shared" ca="1" si="0"/>
        <v>35</v>
      </c>
      <c r="K25" s="28">
        <f t="shared" ca="1" si="1"/>
        <v>2.9166666666666665</v>
      </c>
      <c r="L25" s="30">
        <v>0.25</v>
      </c>
      <c r="M25" s="22">
        <v>2.5</v>
      </c>
      <c r="N25" s="34"/>
      <c r="R25" s="25"/>
      <c r="S25" s="25"/>
      <c r="T25" s="26"/>
      <c r="U25" s="11"/>
    </row>
    <row r="26" spans="1:21">
      <c r="A26" s="33" t="s">
        <v>24</v>
      </c>
      <c r="B26" s="2" t="s">
        <v>51</v>
      </c>
      <c r="C26" s="22">
        <v>6</v>
      </c>
      <c r="D26" s="22">
        <v>4</v>
      </c>
      <c r="E26" s="22">
        <v>0</v>
      </c>
      <c r="F26" s="22">
        <v>0</v>
      </c>
      <c r="G26" s="22">
        <v>0</v>
      </c>
      <c r="H26" s="22">
        <v>0</v>
      </c>
      <c r="I26" s="27">
        <v>44341</v>
      </c>
      <c r="J26" s="22">
        <f t="shared" ca="1" si="0"/>
        <v>14</v>
      </c>
      <c r="K26" s="28">
        <f t="shared" ca="1" si="1"/>
        <v>1.1666666666666667</v>
      </c>
      <c r="L26" s="30">
        <v>0.75</v>
      </c>
      <c r="M26" s="22">
        <v>2</v>
      </c>
      <c r="N26" s="34"/>
      <c r="R26" s="25"/>
      <c r="S26" s="25"/>
      <c r="T26" s="24"/>
      <c r="U26" s="11"/>
    </row>
    <row r="27" spans="1:21">
      <c r="A27" s="33" t="s">
        <v>25</v>
      </c>
      <c r="B27" s="2" t="s">
        <v>52</v>
      </c>
      <c r="C27" s="22">
        <v>6</v>
      </c>
      <c r="D27" s="22">
        <v>5</v>
      </c>
      <c r="E27" s="22">
        <v>0</v>
      </c>
      <c r="F27" s="22">
        <v>0</v>
      </c>
      <c r="G27" s="22">
        <v>0</v>
      </c>
      <c r="H27" s="22">
        <v>0</v>
      </c>
      <c r="I27" s="27">
        <v>44526</v>
      </c>
      <c r="J27" s="22">
        <f t="shared" ca="1" si="0"/>
        <v>8</v>
      </c>
      <c r="K27" s="28">
        <f t="shared" ca="1" si="1"/>
        <v>0.66666666666666663</v>
      </c>
      <c r="L27" s="22">
        <v>0.25</v>
      </c>
      <c r="M27" s="22">
        <v>3</v>
      </c>
      <c r="N27" s="34"/>
      <c r="R27" s="25"/>
      <c r="S27" s="25"/>
      <c r="T27" s="24"/>
      <c r="U27" s="11"/>
    </row>
    <row r="28" spans="1:21">
      <c r="A28" s="33" t="s">
        <v>26</v>
      </c>
      <c r="B28" s="2" t="s">
        <v>53</v>
      </c>
      <c r="C28" s="22">
        <v>6</v>
      </c>
      <c r="D28" s="22">
        <v>6</v>
      </c>
      <c r="E28" s="22">
        <v>0</v>
      </c>
      <c r="F28" s="22">
        <v>0</v>
      </c>
      <c r="G28" s="22">
        <v>0</v>
      </c>
      <c r="H28" s="22">
        <v>0</v>
      </c>
      <c r="I28" s="27">
        <v>44588</v>
      </c>
      <c r="J28" s="22">
        <f t="shared" ca="1" si="0"/>
        <v>6</v>
      </c>
      <c r="K28" s="28">
        <f t="shared" ca="1" si="1"/>
        <v>0.5</v>
      </c>
      <c r="L28" s="22">
        <v>0.5</v>
      </c>
      <c r="M28" s="22">
        <v>1.5</v>
      </c>
      <c r="N28" s="34"/>
      <c r="R28" s="25"/>
      <c r="S28" s="25"/>
      <c r="T28" s="24"/>
      <c r="U28" s="11"/>
    </row>
    <row r="29" spans="1:21">
      <c r="A29" s="33" t="s">
        <v>27</v>
      </c>
      <c r="B29" s="2" t="s">
        <v>54</v>
      </c>
      <c r="C29" s="22">
        <v>6</v>
      </c>
      <c r="D29" s="22">
        <v>4</v>
      </c>
      <c r="E29" s="22">
        <v>0</v>
      </c>
      <c r="F29" s="22">
        <v>0</v>
      </c>
      <c r="G29" s="22">
        <v>0</v>
      </c>
      <c r="H29" s="22">
        <v>0</v>
      </c>
      <c r="I29" s="27">
        <v>44436</v>
      </c>
      <c r="J29" s="22">
        <f t="shared" ca="1" si="0"/>
        <v>11</v>
      </c>
      <c r="K29" s="28">
        <f t="shared" ca="1" si="1"/>
        <v>0.91666666666666663</v>
      </c>
      <c r="L29" s="22">
        <v>0.75</v>
      </c>
      <c r="M29" s="22">
        <v>1</v>
      </c>
      <c r="N29" s="34"/>
      <c r="R29" s="25"/>
      <c r="S29" s="25"/>
      <c r="T29" s="24"/>
      <c r="U29" s="11"/>
    </row>
    <row r="30" spans="1:21">
      <c r="A30" s="33" t="s">
        <v>28</v>
      </c>
      <c r="B30" s="2" t="s">
        <v>55</v>
      </c>
      <c r="C30" s="22">
        <v>6</v>
      </c>
      <c r="D30" s="22">
        <v>3</v>
      </c>
      <c r="E30" s="22">
        <v>0</v>
      </c>
      <c r="F30" s="22">
        <v>0</v>
      </c>
      <c r="G30" s="22">
        <v>0</v>
      </c>
      <c r="H30" s="22">
        <v>0</v>
      </c>
      <c r="I30" s="27">
        <v>44437</v>
      </c>
      <c r="J30" s="22">
        <f t="shared" ca="1" si="0"/>
        <v>11</v>
      </c>
      <c r="K30" s="28">
        <f t="shared" ca="1" si="1"/>
        <v>0.91666666666666663</v>
      </c>
      <c r="L30" s="22">
        <v>1</v>
      </c>
      <c r="M30" s="22">
        <v>2.5</v>
      </c>
      <c r="N30" s="34"/>
      <c r="R30" s="25"/>
      <c r="S30" s="25"/>
      <c r="T30" s="24"/>
      <c r="U30" s="11"/>
    </row>
    <row r="31" spans="1:21">
      <c r="A31" s="33" t="s">
        <v>91</v>
      </c>
      <c r="B31" s="2" t="s">
        <v>56</v>
      </c>
      <c r="C31" s="22">
        <v>6</v>
      </c>
      <c r="D31" s="22">
        <v>1</v>
      </c>
      <c r="E31" s="22">
        <v>0</v>
      </c>
      <c r="F31" s="22">
        <v>0</v>
      </c>
      <c r="G31" s="22">
        <v>0</v>
      </c>
      <c r="H31" s="22">
        <v>0</v>
      </c>
      <c r="I31" s="27">
        <v>44438</v>
      </c>
      <c r="J31" s="22">
        <f t="shared" ca="1" si="0"/>
        <v>11</v>
      </c>
      <c r="K31" s="28">
        <f t="shared" ca="1" si="1"/>
        <v>0.91666666666666663</v>
      </c>
      <c r="L31" s="22">
        <v>1.25</v>
      </c>
      <c r="M31" s="22">
        <v>2</v>
      </c>
      <c r="N31" s="34"/>
      <c r="R31" s="25"/>
      <c r="S31" s="25"/>
      <c r="T31" s="24"/>
      <c r="U31" s="11"/>
    </row>
    <row r="32" spans="1:21">
      <c r="A32" s="38" t="s">
        <v>92</v>
      </c>
      <c r="B32" s="39" t="s">
        <v>29</v>
      </c>
      <c r="C32" s="23">
        <v>6</v>
      </c>
      <c r="D32" s="23">
        <v>2</v>
      </c>
      <c r="E32" s="23">
        <v>0</v>
      </c>
      <c r="F32" s="23">
        <v>0</v>
      </c>
      <c r="G32" s="23">
        <v>0</v>
      </c>
      <c r="H32" s="23">
        <v>0</v>
      </c>
      <c r="I32" s="40">
        <v>44666</v>
      </c>
      <c r="J32" s="23">
        <f t="shared" ca="1" si="0"/>
        <v>3</v>
      </c>
      <c r="K32" s="41">
        <f t="shared" ca="1" si="1"/>
        <v>0.25</v>
      </c>
      <c r="L32" s="23">
        <v>1.5</v>
      </c>
      <c r="M32" s="23">
        <v>3</v>
      </c>
      <c r="N32" s="42"/>
      <c r="R32" s="25"/>
      <c r="S32" s="25"/>
      <c r="T32" s="24"/>
      <c r="U32" s="11"/>
    </row>
  </sheetData>
  <mergeCells count="1">
    <mergeCell ref="C1:F1"/>
  </mergeCells>
  <pageMargins left="0" right="0" top="0" bottom="0" header="0" footer="0"/>
  <pageSetup paperSize="9" orientation="landscape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X10"/>
  <sheetViews>
    <sheetView zoomScale="95" zoomScaleNormal="95" workbookViewId="0">
      <selection activeCell="V2" sqref="V2"/>
    </sheetView>
  </sheetViews>
  <sheetFormatPr baseColWidth="10" defaultRowHeight="15"/>
  <cols>
    <col min="1" max="1" width="10.7109375" style="16" customWidth="1"/>
    <col min="2" max="2" width="8.28515625" style="16" customWidth="1"/>
    <col min="3" max="3" width="1.7109375" customWidth="1"/>
    <col min="4" max="4" width="10.7109375" customWidth="1"/>
    <col min="5" max="5" width="8.85546875" customWidth="1"/>
    <col min="6" max="6" width="1.7109375" customWidth="1"/>
    <col min="7" max="7" width="10.7109375" customWidth="1"/>
    <col min="8" max="8" width="8.85546875" customWidth="1"/>
    <col min="9" max="9" width="1.7109375" customWidth="1"/>
    <col min="10" max="10" width="10.7109375" customWidth="1"/>
    <col min="11" max="11" width="8.7109375" customWidth="1"/>
    <col min="12" max="12" width="1.7109375" customWidth="1"/>
    <col min="13" max="13" width="14" bestFit="1" customWidth="1"/>
    <col min="14" max="14" width="10.7109375" customWidth="1"/>
    <col min="15" max="15" width="1.7109375" customWidth="1"/>
    <col min="16" max="16" width="14.140625" bestFit="1" customWidth="1"/>
    <col min="17" max="17" width="9.7109375" customWidth="1"/>
    <col min="18" max="18" width="1.7109375" customWidth="1"/>
    <col min="19" max="19" width="10.7109375" customWidth="1"/>
    <col min="20" max="20" width="8.85546875" customWidth="1"/>
    <col min="21" max="21" width="1.7109375" customWidth="1"/>
    <col min="22" max="23" width="10.7109375" customWidth="1"/>
  </cols>
  <sheetData>
    <row r="1" spans="1:24" s="9" customFormat="1" ht="194.25" customHeight="1">
      <c r="A1" s="14" t="s">
        <v>87</v>
      </c>
      <c r="B1" s="15" t="s">
        <v>74</v>
      </c>
      <c r="C1" s="12"/>
      <c r="D1" s="14" t="s">
        <v>84</v>
      </c>
      <c r="E1" s="15" t="s">
        <v>74</v>
      </c>
      <c r="F1" s="12"/>
      <c r="G1" s="14" t="s">
        <v>88</v>
      </c>
      <c r="H1" s="15" t="s">
        <v>74</v>
      </c>
      <c r="I1" s="12"/>
      <c r="J1" s="14" t="s">
        <v>89</v>
      </c>
      <c r="K1" s="15" t="s">
        <v>74</v>
      </c>
      <c r="L1" s="12"/>
      <c r="M1" s="14" t="s">
        <v>65</v>
      </c>
      <c r="N1" s="15" t="s">
        <v>74</v>
      </c>
      <c r="O1" s="12"/>
      <c r="P1" s="14" t="s">
        <v>70</v>
      </c>
      <c r="Q1" s="15" t="s">
        <v>74</v>
      </c>
      <c r="R1" s="12"/>
      <c r="S1" s="14" t="s">
        <v>85</v>
      </c>
      <c r="T1" s="15" t="s">
        <v>74</v>
      </c>
      <c r="U1" s="12"/>
      <c r="V1" s="14" t="s">
        <v>97</v>
      </c>
      <c r="W1" s="15" t="s">
        <v>74</v>
      </c>
      <c r="X1" s="10"/>
    </row>
    <row r="2" spans="1:24" ht="18.75">
      <c r="A2" s="17" t="s">
        <v>57</v>
      </c>
      <c r="B2" s="18">
        <v>6</v>
      </c>
      <c r="C2" s="18"/>
      <c r="D2" s="17" t="s">
        <v>62</v>
      </c>
      <c r="E2" s="18">
        <v>1</v>
      </c>
      <c r="F2" s="18"/>
      <c r="G2" s="17" t="s">
        <v>63</v>
      </c>
      <c r="H2" s="19">
        <v>2</v>
      </c>
      <c r="I2" s="19"/>
      <c r="J2" s="17" t="s">
        <v>63</v>
      </c>
      <c r="K2" s="19">
        <v>1</v>
      </c>
      <c r="L2" s="19"/>
      <c r="M2" s="13" t="s">
        <v>66</v>
      </c>
      <c r="N2" s="19">
        <v>0.25</v>
      </c>
      <c r="O2" s="19"/>
      <c r="P2" s="13" t="s">
        <v>73</v>
      </c>
      <c r="Q2" s="13">
        <v>0</v>
      </c>
      <c r="R2" s="13"/>
      <c r="S2" s="13">
        <v>0</v>
      </c>
      <c r="T2" s="13">
        <v>0</v>
      </c>
      <c r="U2" s="13"/>
      <c r="V2" s="13">
        <v>1</v>
      </c>
      <c r="W2" s="13">
        <v>0.25</v>
      </c>
    </row>
    <row r="3" spans="1:24" ht="18.75">
      <c r="A3" s="17" t="s">
        <v>58</v>
      </c>
      <c r="B3" s="18">
        <v>5</v>
      </c>
      <c r="C3" s="18"/>
      <c r="D3" s="17" t="s">
        <v>78</v>
      </c>
      <c r="E3" s="18">
        <v>2</v>
      </c>
      <c r="F3" s="18"/>
      <c r="G3" s="17" t="s">
        <v>64</v>
      </c>
      <c r="H3" s="19">
        <v>0</v>
      </c>
      <c r="I3" s="19"/>
      <c r="J3" s="17" t="s">
        <v>64</v>
      </c>
      <c r="K3" s="19">
        <v>0</v>
      </c>
      <c r="L3" s="19"/>
      <c r="M3" s="13" t="s">
        <v>67</v>
      </c>
      <c r="N3" s="19">
        <v>0.5</v>
      </c>
      <c r="O3" s="19"/>
      <c r="P3" s="19" t="s">
        <v>71</v>
      </c>
      <c r="Q3" s="13">
        <v>1</v>
      </c>
      <c r="R3" s="13"/>
      <c r="S3" s="13">
        <v>1</v>
      </c>
      <c r="T3" s="13">
        <v>1</v>
      </c>
      <c r="U3" s="13"/>
      <c r="V3" s="13">
        <v>2</v>
      </c>
      <c r="W3" s="13">
        <v>0.5</v>
      </c>
    </row>
    <row r="4" spans="1:24" ht="18.75">
      <c r="A4" s="17" t="s">
        <v>59</v>
      </c>
      <c r="B4" s="19">
        <v>4</v>
      </c>
      <c r="C4" s="19"/>
      <c r="D4" s="17" t="s">
        <v>79</v>
      </c>
      <c r="E4" s="18">
        <v>3</v>
      </c>
      <c r="F4" s="18"/>
      <c r="G4" s="19"/>
      <c r="H4" s="19"/>
      <c r="I4" s="19"/>
      <c r="J4" s="19"/>
      <c r="K4" s="19"/>
      <c r="L4" s="19"/>
      <c r="M4" s="13" t="s">
        <v>68</v>
      </c>
      <c r="N4" s="19">
        <v>0.75</v>
      </c>
      <c r="O4" s="19"/>
      <c r="P4" s="19" t="s">
        <v>72</v>
      </c>
      <c r="Q4" s="13">
        <v>2</v>
      </c>
      <c r="R4" s="13"/>
      <c r="S4" s="13">
        <v>2</v>
      </c>
      <c r="T4" s="13">
        <v>2</v>
      </c>
      <c r="U4" s="13"/>
      <c r="V4" s="13">
        <v>3</v>
      </c>
      <c r="W4" s="13">
        <v>0.75</v>
      </c>
    </row>
    <row r="5" spans="1:24" ht="18.75">
      <c r="A5" s="17" t="s">
        <v>60</v>
      </c>
      <c r="B5" s="18">
        <v>3</v>
      </c>
      <c r="C5" s="18"/>
      <c r="D5" s="17" t="s">
        <v>80</v>
      </c>
      <c r="E5" s="19">
        <v>4</v>
      </c>
      <c r="F5" s="19"/>
      <c r="G5" s="19"/>
      <c r="H5" s="19"/>
      <c r="I5" s="19"/>
      <c r="J5" s="19"/>
      <c r="K5" s="19"/>
      <c r="L5" s="19"/>
      <c r="M5" s="13" t="s">
        <v>69</v>
      </c>
      <c r="N5" s="19">
        <v>1</v>
      </c>
      <c r="O5" s="19"/>
      <c r="P5" s="19"/>
      <c r="Q5" s="13"/>
      <c r="R5" s="13"/>
      <c r="S5" s="13">
        <v>3</v>
      </c>
      <c r="T5" s="13">
        <v>3</v>
      </c>
      <c r="U5" s="13"/>
      <c r="V5" s="13">
        <v>4</v>
      </c>
      <c r="W5" s="13">
        <v>1</v>
      </c>
    </row>
    <row r="6" spans="1:24" ht="18.75">
      <c r="A6" s="17"/>
      <c r="B6" s="18"/>
      <c r="C6" s="18"/>
      <c r="D6" s="17" t="s">
        <v>81</v>
      </c>
      <c r="E6" s="19">
        <v>5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3"/>
      <c r="R6" s="13"/>
      <c r="S6" s="13">
        <v>4</v>
      </c>
      <c r="T6" s="13">
        <v>4</v>
      </c>
      <c r="U6" s="13"/>
      <c r="V6" s="13">
        <v>5</v>
      </c>
      <c r="W6" s="13">
        <v>1.25</v>
      </c>
    </row>
    <row r="7" spans="1:24" ht="18.75">
      <c r="A7" s="17"/>
      <c r="B7" s="18"/>
      <c r="C7" s="18"/>
      <c r="D7" s="17" t="s">
        <v>82</v>
      </c>
      <c r="E7" s="19">
        <v>6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3"/>
      <c r="R7" s="13"/>
      <c r="S7" s="13">
        <v>5</v>
      </c>
      <c r="T7" s="13">
        <v>5</v>
      </c>
      <c r="U7" s="13"/>
      <c r="V7" s="13">
        <v>6</v>
      </c>
      <c r="W7" s="13">
        <v>1.5</v>
      </c>
    </row>
    <row r="8" spans="1:24" ht="18.75">
      <c r="A8" s="17"/>
      <c r="B8" s="18"/>
      <c r="C8" s="18"/>
      <c r="D8" s="17" t="s">
        <v>83</v>
      </c>
      <c r="E8" s="19">
        <v>7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3"/>
      <c r="R8" s="13"/>
      <c r="S8" s="13">
        <v>6</v>
      </c>
      <c r="T8" s="13">
        <v>6</v>
      </c>
      <c r="U8" s="13"/>
      <c r="V8" s="19">
        <v>7</v>
      </c>
      <c r="W8" s="13">
        <v>1.75</v>
      </c>
    </row>
    <row r="9" spans="1:24" ht="18.75">
      <c r="A9" s="13"/>
      <c r="B9" s="13"/>
      <c r="C9" s="13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3"/>
      <c r="R9" s="13"/>
      <c r="S9" s="13"/>
      <c r="T9" s="13"/>
      <c r="U9" s="13"/>
      <c r="V9" s="19">
        <v>8</v>
      </c>
      <c r="W9" s="13">
        <v>2</v>
      </c>
    </row>
    <row r="10" spans="1:24"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S32"/>
  <sheetViews>
    <sheetView tabSelected="1" zoomScale="98" zoomScaleNormal="98" workbookViewId="0">
      <pane ySplit="2" topLeftCell="A3" activePane="bottomLeft" state="frozen"/>
      <selection pane="bottomLeft" activeCell="A2" sqref="A2"/>
    </sheetView>
  </sheetViews>
  <sheetFormatPr baseColWidth="10" defaultRowHeight="15"/>
  <cols>
    <col min="1" max="1" width="10" style="7" customWidth="1"/>
    <col min="2" max="2" width="12.42578125" bestFit="1" customWidth="1"/>
    <col min="3" max="3" width="11.140625" bestFit="1" customWidth="1"/>
    <col min="4" max="4" width="9.28515625" customWidth="1"/>
    <col min="5" max="5" width="11.42578125" customWidth="1"/>
    <col min="6" max="6" width="8.42578125" bestFit="1" customWidth="1"/>
    <col min="7" max="7" width="10.42578125" customWidth="1"/>
    <col min="8" max="8" width="13" customWidth="1"/>
    <col min="9" max="9" width="12" customWidth="1"/>
    <col min="10" max="10" width="11.28515625" customWidth="1"/>
    <col min="11" max="11" width="14" customWidth="1"/>
  </cols>
  <sheetData>
    <row r="1" spans="1:18" ht="25.5" customHeight="1">
      <c r="A1" s="29"/>
      <c r="B1" s="3"/>
      <c r="C1" s="32"/>
      <c r="D1" s="32"/>
      <c r="E1" s="32"/>
      <c r="F1" s="32"/>
      <c r="G1" s="5"/>
      <c r="H1" s="4"/>
      <c r="I1" s="6"/>
    </row>
    <row r="2" spans="1:18" s="1" customFormat="1" ht="57" customHeight="1">
      <c r="A2" s="31" t="s">
        <v>0</v>
      </c>
      <c r="B2" s="31" t="s">
        <v>77</v>
      </c>
      <c r="C2" s="31" t="s">
        <v>87</v>
      </c>
      <c r="D2" s="31" t="s">
        <v>61</v>
      </c>
      <c r="E2" s="31" t="s">
        <v>88</v>
      </c>
      <c r="F2" s="31" t="s">
        <v>89</v>
      </c>
      <c r="G2" s="31" t="s">
        <v>65</v>
      </c>
      <c r="H2" s="31" t="s">
        <v>70</v>
      </c>
      <c r="I2" s="31" t="s">
        <v>75</v>
      </c>
      <c r="J2" s="31" t="s">
        <v>76</v>
      </c>
      <c r="K2" s="31" t="s">
        <v>93</v>
      </c>
      <c r="L2" s="31" t="s">
        <v>86</v>
      </c>
      <c r="M2" s="31" t="s">
        <v>94</v>
      </c>
    </row>
    <row r="3" spans="1:18">
      <c r="A3" s="21" t="s">
        <v>19</v>
      </c>
      <c r="B3" s="2" t="s">
        <v>46</v>
      </c>
      <c r="C3" s="22">
        <f>INDEX(Tableau1[Spécialité],MATCH($A3,Tableau1[N°           candidat],0))</f>
        <v>6</v>
      </c>
      <c r="D3" s="43">
        <f>INDEX(Tableau1[la moyenne],MATCH($A3,Tableau1[N°           candidat],0))</f>
        <v>6</v>
      </c>
      <c r="E3" s="43">
        <f>INDEX(Tableau1[Diplôme d''études supérieures],MATCH($A3,Tableau1[N°           candidat],0))</f>
        <v>0</v>
      </c>
      <c r="F3" s="43">
        <f>INDEX(Tableau1[Major de promo],MATCH($A3,Tableau1[N°           candidat],0))</f>
        <v>0</v>
      </c>
      <c r="G3" s="43">
        <f>INDEX(Tableau1[Certificat supérieur dans la spécialité],MATCH($A3,Tableau1[N°           candidat],0))</f>
        <v>0</v>
      </c>
      <c r="H3" s="43">
        <f>INDEX(Tableau1[Travaux d''étude et de recherche ],MATCH($A3,Tableau1[N°           candidat],0))</f>
        <v>0</v>
      </c>
      <c r="I3" s="43">
        <f ca="1">INDEX(Tableau1[[La Note Expériences ]],MATCH($A3,Tableau1[N°           candidat],0))</f>
        <v>2.9166666666666665</v>
      </c>
      <c r="J3" s="43">
        <f>INDEX(Tableau1[date d''obtention du certificat ],MATCH($A3,Tableau1[N°           candidat],0))</f>
        <v>0.75</v>
      </c>
      <c r="K3" s="43">
        <f>INDEX(Tableau1[[La commission ]],MATCH($A3,Tableau1[N°           candidat],0))</f>
        <v>2</v>
      </c>
      <c r="L3" s="43">
        <f ca="1">SUM($C3:$K3)</f>
        <v>17.666666666666664</v>
      </c>
      <c r="M3" s="30">
        <f ca="1">RANK(L3,$L$3:$L$32)</f>
        <v>1</v>
      </c>
    </row>
    <row r="4" spans="1:18">
      <c r="A4" s="21" t="s">
        <v>5</v>
      </c>
      <c r="B4" s="2" t="s">
        <v>34</v>
      </c>
      <c r="C4" s="22">
        <f>INDEX(Tableau1[Spécialité],MATCH($A4,Tableau1[N°           candidat],0))</f>
        <v>6</v>
      </c>
      <c r="D4" s="43">
        <f>INDEX(Tableau1[la moyenne],MATCH($A4,Tableau1[N°           candidat],0))</f>
        <v>5</v>
      </c>
      <c r="E4" s="43">
        <f>INDEX(Tableau1[Diplôme d''études supérieures],MATCH($A4,Tableau1[N°           candidat],0))</f>
        <v>0</v>
      </c>
      <c r="F4" s="43">
        <f>INDEX(Tableau1[Major de promo],MATCH($A4,Tableau1[N°           candidat],0))</f>
        <v>0</v>
      </c>
      <c r="G4" s="43">
        <f>INDEX(Tableau1[Certificat supérieur dans la spécialité],MATCH($A4,Tableau1[N°           candidat],0))</f>
        <v>0</v>
      </c>
      <c r="H4" s="43">
        <f>INDEX(Tableau1[Travaux d''étude et de recherche ],MATCH($A4,Tableau1[N°           candidat],0))</f>
        <v>0</v>
      </c>
      <c r="I4" s="43">
        <f ca="1">INDEX(Tableau1[[La Note Expériences ]],MATCH($A4,Tableau1[N°           candidat],0))</f>
        <v>0.58333333333333337</v>
      </c>
      <c r="J4" s="43">
        <f>INDEX(Tableau1[date d''obtention du certificat ],MATCH($A4,Tableau1[N°           candidat],0))</f>
        <v>1.25</v>
      </c>
      <c r="K4" s="43">
        <f>INDEX(Tableau1[[La commission ]],MATCH($A4,Tableau1[N°           candidat],0))</f>
        <v>3</v>
      </c>
      <c r="L4" s="43">
        <f ca="1">SUM($C4:$K4)</f>
        <v>15.833333333333334</v>
      </c>
      <c r="M4" s="30">
        <f ca="1">RANK(L4,$L$3:$L$32)</f>
        <v>2</v>
      </c>
    </row>
    <row r="5" spans="1:18">
      <c r="A5" s="21" t="s">
        <v>16</v>
      </c>
      <c r="B5" s="2" t="s">
        <v>43</v>
      </c>
      <c r="C5" s="22">
        <f>INDEX(Tableau1[Spécialité],MATCH($A5,Tableau1[N°           candidat],0))</f>
        <v>6</v>
      </c>
      <c r="D5" s="43">
        <f>INDEX(Tableau1[la moyenne],MATCH($A5,Tableau1[N°           candidat],0))</f>
        <v>5</v>
      </c>
      <c r="E5" s="43">
        <f>INDEX(Tableau1[Diplôme d''études supérieures],MATCH($A5,Tableau1[N°           candidat],0))</f>
        <v>0</v>
      </c>
      <c r="F5" s="43">
        <f>INDEX(Tableau1[Major de promo],MATCH($A5,Tableau1[N°           candidat],0))</f>
        <v>0</v>
      </c>
      <c r="G5" s="43">
        <f>INDEX(Tableau1[Certificat supérieur dans la spécialité],MATCH($A5,Tableau1[N°           candidat],0))</f>
        <v>0</v>
      </c>
      <c r="H5" s="43">
        <f>INDEX(Tableau1[Travaux d''étude et de recherche ],MATCH($A5,Tableau1[N°           candidat],0))</f>
        <v>0</v>
      </c>
      <c r="I5" s="43">
        <f ca="1">INDEX(Tableau1[[La Note Expériences ]],MATCH($A5,Tableau1[N°           candidat],0))</f>
        <v>1.25</v>
      </c>
      <c r="J5" s="43">
        <f>INDEX(Tableau1[date d''obtention du certificat ],MATCH($A5,Tableau1[N°           candidat],0))</f>
        <v>2</v>
      </c>
      <c r="K5" s="43">
        <f>INDEX(Tableau1[[La commission ]],MATCH($A5,Tableau1[N°           candidat],0))</f>
        <v>1.5</v>
      </c>
      <c r="L5" s="43">
        <f ca="1">SUM($C5:$K5)</f>
        <v>15.75</v>
      </c>
      <c r="M5" s="30">
        <f ca="1">RANK(L5,$L$3:$L$32)</f>
        <v>3</v>
      </c>
    </row>
    <row r="6" spans="1:18">
      <c r="A6" s="21" t="s">
        <v>6</v>
      </c>
      <c r="B6" s="2" t="s">
        <v>34</v>
      </c>
      <c r="C6" s="22">
        <f>INDEX(Tableau1[Spécialité],MATCH($A6,Tableau1[N°           candidat],0))</f>
        <v>5</v>
      </c>
      <c r="D6" s="43">
        <f>INDEX(Tableau1[la moyenne],MATCH($A6,Tableau1[N°           candidat],0))</f>
        <v>6</v>
      </c>
      <c r="E6" s="43">
        <f>INDEX(Tableau1[Diplôme d''études supérieures],MATCH($A6,Tableau1[N°           candidat],0))</f>
        <v>0</v>
      </c>
      <c r="F6" s="43">
        <f>INDEX(Tableau1[Major de promo],MATCH($A6,Tableau1[N°           candidat],0))</f>
        <v>0</v>
      </c>
      <c r="G6" s="43">
        <f>INDEX(Tableau1[Certificat supérieur dans la spécialité],MATCH($A6,Tableau1[N°           candidat],0))</f>
        <v>0</v>
      </c>
      <c r="H6" s="43">
        <f>INDEX(Tableau1[Travaux d''étude et de recherche ],MATCH($A6,Tableau1[N°           candidat],0))</f>
        <v>0</v>
      </c>
      <c r="I6" s="43">
        <f ca="1">INDEX(Tableau1[[La Note Expériences ]],MATCH($A6,Tableau1[N°           candidat],0))</f>
        <v>1.4166666666666667</v>
      </c>
      <c r="J6" s="43">
        <f>INDEX(Tableau1[date d''obtention du certificat ],MATCH($A6,Tableau1[N°           candidat],0))</f>
        <v>1.5</v>
      </c>
      <c r="K6" s="43">
        <f>INDEX(Tableau1[[La commission ]],MATCH($A6,Tableau1[N°           candidat],0))</f>
        <v>1.5</v>
      </c>
      <c r="L6" s="43">
        <f ca="1">SUM($C6:$K6)</f>
        <v>15.416666666666666</v>
      </c>
      <c r="M6" s="30">
        <f ca="1">RANK(L6,$L$3:$L$32)</f>
        <v>4</v>
      </c>
    </row>
    <row r="7" spans="1:18">
      <c r="A7" s="21" t="s">
        <v>12</v>
      </c>
      <c r="B7" s="2" t="s">
        <v>40</v>
      </c>
      <c r="C7" s="22">
        <f>INDEX(Tableau1[Spécialité],MATCH($A7,Tableau1[N°           candidat],0))</f>
        <v>5</v>
      </c>
      <c r="D7" s="43">
        <f>INDEX(Tableau1[la moyenne],MATCH($A7,Tableau1[N°           candidat],0))</f>
        <v>6</v>
      </c>
      <c r="E7" s="43">
        <f>INDEX(Tableau1[Diplôme d''études supérieures],MATCH($A7,Tableau1[N°           candidat],0))</f>
        <v>0</v>
      </c>
      <c r="F7" s="43">
        <f>INDEX(Tableau1[Major de promo],MATCH($A7,Tableau1[N°           candidat],0))</f>
        <v>1</v>
      </c>
      <c r="G7" s="43">
        <f>INDEX(Tableau1[Certificat supérieur dans la spécialité],MATCH($A7,Tableau1[N°           candidat],0))</f>
        <v>0</v>
      </c>
      <c r="H7" s="43">
        <f>INDEX(Tableau1[Travaux d''étude et de recherche ],MATCH($A7,Tableau1[N°           candidat],0))</f>
        <v>0</v>
      </c>
      <c r="I7" s="43">
        <f ca="1">INDEX(Tableau1[[La Note Expériences ]],MATCH($A7,Tableau1[N°           candidat],0))</f>
        <v>1.3333333333333333</v>
      </c>
      <c r="J7" s="43">
        <f>INDEX(Tableau1[date d''obtention du certificat ],MATCH($A7,Tableau1[N°           candidat],0))</f>
        <v>1</v>
      </c>
      <c r="K7" s="43">
        <f>INDEX(Tableau1[[La commission ]],MATCH($A7,Tableau1[N°           candidat],0))</f>
        <v>1</v>
      </c>
      <c r="L7" s="43">
        <f ca="1">SUM($C7:$K7)</f>
        <v>15.333333333333334</v>
      </c>
      <c r="M7" s="30">
        <f ca="1">RANK(L7,$L$3:$L$32)</f>
        <v>5</v>
      </c>
    </row>
    <row r="8" spans="1:18">
      <c r="A8" s="21" t="s">
        <v>25</v>
      </c>
      <c r="B8" s="2" t="s">
        <v>52</v>
      </c>
      <c r="C8" s="22">
        <f>INDEX(Tableau1[Spécialité],MATCH($A8,Tableau1[N°           candidat],0))</f>
        <v>6</v>
      </c>
      <c r="D8" s="43">
        <f>INDEX(Tableau1[la moyenne],MATCH($A8,Tableau1[N°           candidat],0))</f>
        <v>5</v>
      </c>
      <c r="E8" s="43">
        <f>INDEX(Tableau1[Diplôme d''études supérieures],MATCH($A8,Tableau1[N°           candidat],0))</f>
        <v>0</v>
      </c>
      <c r="F8" s="43">
        <f>INDEX(Tableau1[Major de promo],MATCH($A8,Tableau1[N°           candidat],0))</f>
        <v>0</v>
      </c>
      <c r="G8" s="43">
        <f>INDEX(Tableau1[Certificat supérieur dans la spécialité],MATCH($A8,Tableau1[N°           candidat],0))</f>
        <v>0</v>
      </c>
      <c r="H8" s="43">
        <f>INDEX(Tableau1[Travaux d''étude et de recherche ],MATCH($A8,Tableau1[N°           candidat],0))</f>
        <v>0</v>
      </c>
      <c r="I8" s="43">
        <f ca="1">INDEX(Tableau1[[La Note Expériences ]],MATCH($A8,Tableau1[N°           candidat],0))</f>
        <v>0.66666666666666663</v>
      </c>
      <c r="J8" s="43">
        <f>INDEX(Tableau1[date d''obtention du certificat ],MATCH($A8,Tableau1[N°           candidat],0))</f>
        <v>0.25</v>
      </c>
      <c r="K8" s="43">
        <f>INDEX(Tableau1[[La commission ]],MATCH($A8,Tableau1[N°           candidat],0))</f>
        <v>3</v>
      </c>
      <c r="L8" s="43">
        <f ca="1">SUM($C8:$K8)</f>
        <v>14.916666666666666</v>
      </c>
      <c r="M8" s="30">
        <f ca="1">RANK(L8,$L$3:$L$32)</f>
        <v>6</v>
      </c>
    </row>
    <row r="9" spans="1:18">
      <c r="A9" s="21" t="s">
        <v>13</v>
      </c>
      <c r="B9" s="2" t="s">
        <v>40</v>
      </c>
      <c r="C9" s="22">
        <f>INDEX(Tableau1[Spécialité],MATCH($A9,Tableau1[N°           candidat],0))</f>
        <v>6</v>
      </c>
      <c r="D9" s="43">
        <f>INDEX(Tableau1[la moyenne],MATCH($A9,Tableau1[N°           candidat],0))</f>
        <v>2</v>
      </c>
      <c r="E9" s="43">
        <f>INDEX(Tableau1[Diplôme d''études supérieures],MATCH($A9,Tableau1[N°           candidat],0))</f>
        <v>0</v>
      </c>
      <c r="F9" s="43">
        <f>INDEX(Tableau1[Major de promo],MATCH($A9,Tableau1[N°           candidat],0))</f>
        <v>0</v>
      </c>
      <c r="G9" s="43">
        <f>INDEX(Tableau1[Certificat supérieur dans la spécialité],MATCH($A9,Tableau1[N°           candidat],0))</f>
        <v>0</v>
      </c>
      <c r="H9" s="43">
        <f>INDEX(Tableau1[Travaux d''étude et de recherche ],MATCH($A9,Tableau1[N°           candidat],0))</f>
        <v>0</v>
      </c>
      <c r="I9" s="43">
        <f ca="1">INDEX(Tableau1[[La Note Expériences ]],MATCH($A9,Tableau1[N°           candidat],0))</f>
        <v>2.9166666666666665</v>
      </c>
      <c r="J9" s="43">
        <f>INDEX(Tableau1[date d''obtention du certificat ],MATCH($A9,Tableau1[N°           candidat],0))</f>
        <v>1.25</v>
      </c>
      <c r="K9" s="43">
        <f>INDEX(Tableau1[[La commission ]],MATCH($A9,Tableau1[N°           candidat],0))</f>
        <v>2.5</v>
      </c>
      <c r="L9" s="43">
        <f ca="1">SUM($C9:$K9)</f>
        <v>14.666666666666666</v>
      </c>
      <c r="M9" s="30">
        <f ca="1">RANK(L9,$L$3:$L$32)</f>
        <v>7</v>
      </c>
    </row>
    <row r="10" spans="1:18">
      <c r="A10" s="21" t="s">
        <v>26</v>
      </c>
      <c r="B10" s="2" t="s">
        <v>53</v>
      </c>
      <c r="C10" s="22">
        <f>INDEX(Tableau1[Spécialité],MATCH($A10,Tableau1[N°           candidat],0))</f>
        <v>6</v>
      </c>
      <c r="D10" s="43">
        <f>INDEX(Tableau1[la moyenne],MATCH($A10,Tableau1[N°           candidat],0))</f>
        <v>6</v>
      </c>
      <c r="E10" s="43">
        <f>INDEX(Tableau1[Diplôme d''études supérieures],MATCH($A10,Tableau1[N°           candidat],0))</f>
        <v>0</v>
      </c>
      <c r="F10" s="43">
        <f>INDEX(Tableau1[Major de promo],MATCH($A10,Tableau1[N°           candidat],0))</f>
        <v>0</v>
      </c>
      <c r="G10" s="43">
        <f>INDEX(Tableau1[Certificat supérieur dans la spécialité],MATCH($A10,Tableau1[N°           candidat],0))</f>
        <v>0</v>
      </c>
      <c r="H10" s="43">
        <f>INDEX(Tableau1[Travaux d''étude et de recherche ],MATCH($A10,Tableau1[N°           candidat],0))</f>
        <v>0</v>
      </c>
      <c r="I10" s="43">
        <f ca="1">INDEX(Tableau1[[La Note Expériences ]],MATCH($A10,Tableau1[N°           candidat],0))</f>
        <v>0.5</v>
      </c>
      <c r="J10" s="43">
        <f>INDEX(Tableau1[date d''obtention du certificat ],MATCH($A10,Tableau1[N°           candidat],0))</f>
        <v>0.5</v>
      </c>
      <c r="K10" s="43">
        <f>INDEX(Tableau1[[La commission ]],MATCH($A10,Tableau1[N°           candidat],0))</f>
        <v>1.5</v>
      </c>
      <c r="L10" s="43">
        <f ca="1">SUM($C10:$K10)</f>
        <v>14.5</v>
      </c>
      <c r="M10" s="30">
        <f ca="1">RANK(L10,$L$3:$L$32)</f>
        <v>8</v>
      </c>
    </row>
    <row r="11" spans="1:18">
      <c r="A11" s="21" t="s">
        <v>24</v>
      </c>
      <c r="B11" s="2" t="s">
        <v>51</v>
      </c>
      <c r="C11" s="22">
        <f>INDEX(Tableau1[Spécialité],MATCH($A11,Tableau1[N°           candidat],0))</f>
        <v>6</v>
      </c>
      <c r="D11" s="43">
        <f>INDEX(Tableau1[la moyenne],MATCH($A11,Tableau1[N°           candidat],0))</f>
        <v>4</v>
      </c>
      <c r="E11" s="43">
        <f>INDEX(Tableau1[Diplôme d''études supérieures],MATCH($A11,Tableau1[N°           candidat],0))</f>
        <v>0</v>
      </c>
      <c r="F11" s="43">
        <f>INDEX(Tableau1[Major de promo],MATCH($A11,Tableau1[N°           candidat],0))</f>
        <v>0</v>
      </c>
      <c r="G11" s="43">
        <f>INDEX(Tableau1[Certificat supérieur dans la spécialité],MATCH($A11,Tableau1[N°           candidat],0))</f>
        <v>0</v>
      </c>
      <c r="H11" s="43">
        <f>INDEX(Tableau1[Travaux d''étude et de recherche ],MATCH($A11,Tableau1[N°           candidat],0))</f>
        <v>0</v>
      </c>
      <c r="I11" s="43">
        <f ca="1">INDEX(Tableau1[[La Note Expériences ]],MATCH($A11,Tableau1[N°           candidat],0))</f>
        <v>1.1666666666666667</v>
      </c>
      <c r="J11" s="43">
        <f>INDEX(Tableau1[date d''obtention du certificat ],MATCH($A11,Tableau1[N°           candidat],0))</f>
        <v>0.75</v>
      </c>
      <c r="K11" s="43">
        <f>INDEX(Tableau1[[La commission ]],MATCH($A11,Tableau1[N°           candidat],0))</f>
        <v>2</v>
      </c>
      <c r="L11" s="43">
        <f ca="1">SUM($C11:$K11)</f>
        <v>13.916666666666666</v>
      </c>
      <c r="M11" s="30">
        <f ca="1">RANK(L11,$L$3:$L$32)</f>
        <v>9</v>
      </c>
    </row>
    <row r="12" spans="1:18">
      <c r="A12" s="21" t="s">
        <v>11</v>
      </c>
      <c r="B12" s="2" t="s">
        <v>39</v>
      </c>
      <c r="C12" s="22">
        <f>INDEX(Tableau1[Spécialité],MATCH($A12,Tableau1[N°           candidat],0))</f>
        <v>6</v>
      </c>
      <c r="D12" s="43">
        <f>INDEX(Tableau1[la moyenne],MATCH($A12,Tableau1[N°           candidat],0))</f>
        <v>5</v>
      </c>
      <c r="E12" s="43">
        <f>INDEX(Tableau1[Diplôme d''études supérieures],MATCH($A12,Tableau1[N°           candidat],0))</f>
        <v>0</v>
      </c>
      <c r="F12" s="43">
        <f>INDEX(Tableau1[Major de promo],MATCH($A12,Tableau1[N°           candidat],0))</f>
        <v>0</v>
      </c>
      <c r="G12" s="43">
        <f>INDEX(Tableau1[Certificat supérieur dans la spécialité],MATCH($A12,Tableau1[N°           candidat],0))</f>
        <v>0</v>
      </c>
      <c r="H12" s="43">
        <f>INDEX(Tableau1[Travaux d''étude et de recherche ],MATCH($A12,Tableau1[N°           candidat],0))</f>
        <v>0</v>
      </c>
      <c r="I12" s="43">
        <f ca="1">INDEX(Tableau1[[La Note Expériences ]],MATCH($A12,Tableau1[N°           candidat],0))</f>
        <v>0.91666666666666663</v>
      </c>
      <c r="J12" s="43">
        <f>INDEX(Tableau1[date d''obtention du certificat ],MATCH($A12,Tableau1[N°           candidat],0))</f>
        <v>0.25</v>
      </c>
      <c r="K12" s="43">
        <f>INDEX(Tableau1[[La commission ]],MATCH($A12,Tableau1[N°           candidat],0))</f>
        <v>1.5</v>
      </c>
      <c r="L12" s="43">
        <f ca="1">SUM($C12:$K12)</f>
        <v>13.666666666666666</v>
      </c>
      <c r="M12" s="30">
        <f ca="1">RANK(L12,$L$3:$L$32)</f>
        <v>10</v>
      </c>
      <c r="R12" s="11"/>
    </row>
    <row r="13" spans="1:18">
      <c r="A13" s="21" t="s">
        <v>15</v>
      </c>
      <c r="B13" s="2" t="s">
        <v>42</v>
      </c>
      <c r="C13" s="22">
        <f>INDEX(Tableau1[Spécialité],MATCH($A13,Tableau1[N°           candidat],0))</f>
        <v>6</v>
      </c>
      <c r="D13" s="43">
        <f>INDEX(Tableau1[la moyenne],MATCH($A13,Tableau1[N°           candidat],0))</f>
        <v>2</v>
      </c>
      <c r="E13" s="43">
        <f>INDEX(Tableau1[Diplôme d''études supérieures],MATCH($A13,Tableau1[N°           candidat],0))</f>
        <v>0</v>
      </c>
      <c r="F13" s="43">
        <f>INDEX(Tableau1[Major de promo],MATCH($A13,Tableau1[N°           candidat],0))</f>
        <v>0</v>
      </c>
      <c r="G13" s="43">
        <f>INDEX(Tableau1[Certificat supérieur dans la spécialité],MATCH($A13,Tableau1[N°           candidat],0))</f>
        <v>0</v>
      </c>
      <c r="H13" s="43">
        <f>INDEX(Tableau1[Travaux d''étude et de recherche ],MATCH($A13,Tableau1[N°           candidat],0))</f>
        <v>0</v>
      </c>
      <c r="I13" s="43">
        <f ca="1">INDEX(Tableau1[[La Note Expériences ]],MATCH($A13,Tableau1[N°           candidat],0))</f>
        <v>0.91666666666666663</v>
      </c>
      <c r="J13" s="43">
        <f>INDEX(Tableau1[date d''obtention du certificat ],MATCH($A13,Tableau1[N°           candidat],0))</f>
        <v>1.75</v>
      </c>
      <c r="K13" s="43">
        <f>INDEX(Tableau1[[La commission ]],MATCH($A13,Tableau1[N°           candidat],0))</f>
        <v>3</v>
      </c>
      <c r="L13" s="43">
        <f ca="1">SUM($C13:$K13)</f>
        <v>13.666666666666666</v>
      </c>
      <c r="M13" s="30">
        <f ca="1">RANK(L13,$L$3:$L$32)</f>
        <v>10</v>
      </c>
      <c r="R13" s="11"/>
    </row>
    <row r="14" spans="1:18">
      <c r="A14" s="21" t="s">
        <v>23</v>
      </c>
      <c r="B14" s="2" t="s">
        <v>50</v>
      </c>
      <c r="C14" s="22">
        <f>INDEX(Tableau1[Spécialité],MATCH($A14,Tableau1[N°           candidat],0))</f>
        <v>6</v>
      </c>
      <c r="D14" s="43">
        <f>INDEX(Tableau1[la moyenne],MATCH($A14,Tableau1[N°           candidat],0))</f>
        <v>2</v>
      </c>
      <c r="E14" s="43">
        <f>INDEX(Tableau1[Diplôme d''études supérieures],MATCH($A14,Tableau1[N°           candidat],0))</f>
        <v>0</v>
      </c>
      <c r="F14" s="43">
        <f>INDEX(Tableau1[Major de promo],MATCH($A14,Tableau1[N°           candidat],0))</f>
        <v>0</v>
      </c>
      <c r="G14" s="43">
        <f>INDEX(Tableau1[Certificat supérieur dans la spécialité],MATCH($A14,Tableau1[N°           candidat],0))</f>
        <v>0</v>
      </c>
      <c r="H14" s="43">
        <f>INDEX(Tableau1[Travaux d''étude et de recherche ],MATCH($A14,Tableau1[N°           candidat],0))</f>
        <v>0</v>
      </c>
      <c r="I14" s="43">
        <f ca="1">INDEX(Tableau1[[La Note Expériences ]],MATCH($A14,Tableau1[N°           candidat],0))</f>
        <v>2.9166666666666665</v>
      </c>
      <c r="J14" s="43">
        <f>INDEX(Tableau1[date d''obtention du certificat ],MATCH($A14,Tableau1[N°           candidat],0))</f>
        <v>0.25</v>
      </c>
      <c r="K14" s="43">
        <f>INDEX(Tableau1[[La commission ]],MATCH($A14,Tableau1[N°           candidat],0))</f>
        <v>2.5</v>
      </c>
      <c r="L14" s="43">
        <f ca="1">SUM($C14:$K14)</f>
        <v>13.666666666666666</v>
      </c>
      <c r="M14" s="30">
        <f ca="1">RANK(L14,$L$3:$L$32)</f>
        <v>10</v>
      </c>
      <c r="R14" s="11"/>
    </row>
    <row r="15" spans="1:18">
      <c r="A15" s="21" t="s">
        <v>14</v>
      </c>
      <c r="B15" s="2" t="s">
        <v>41</v>
      </c>
      <c r="C15" s="22">
        <f>INDEX(Tableau1[Spécialité],MATCH($A15,Tableau1[N°           candidat],0))</f>
        <v>6</v>
      </c>
      <c r="D15" s="43">
        <f>INDEX(Tableau1[la moyenne],MATCH($A15,Tableau1[N°           candidat],0))</f>
        <v>1</v>
      </c>
      <c r="E15" s="43">
        <f>INDEX(Tableau1[Diplôme d''études supérieures],MATCH($A15,Tableau1[N°           candidat],0))</f>
        <v>2</v>
      </c>
      <c r="F15" s="43">
        <f>INDEX(Tableau1[Major de promo],MATCH($A15,Tableau1[N°           candidat],0))</f>
        <v>0</v>
      </c>
      <c r="G15" s="43">
        <f>INDEX(Tableau1[Certificat supérieur dans la spécialité],MATCH($A15,Tableau1[N°           candidat],0))</f>
        <v>0</v>
      </c>
      <c r="H15" s="43">
        <f>INDEX(Tableau1[Travaux d''étude et de recherche ],MATCH($A15,Tableau1[N°           candidat],0))</f>
        <v>0</v>
      </c>
      <c r="I15" s="43">
        <f ca="1">INDEX(Tableau1[[La Note Expériences ]],MATCH($A15,Tableau1[N°           candidat],0))</f>
        <v>0.91666666666666663</v>
      </c>
      <c r="J15" s="43">
        <f>INDEX(Tableau1[date d''obtention du certificat ],MATCH($A15,Tableau1[N°           candidat],0))</f>
        <v>1.5</v>
      </c>
      <c r="K15" s="43">
        <f>INDEX(Tableau1[[La commission ]],MATCH($A15,Tableau1[N°           candidat],0))</f>
        <v>2</v>
      </c>
      <c r="L15" s="43">
        <f ca="1">SUM($C15:$K15)</f>
        <v>13.416666666666666</v>
      </c>
      <c r="M15" s="30">
        <f ca="1">RANK(L15,$L$3:$L$32)</f>
        <v>13</v>
      </c>
      <c r="N15" s="25"/>
      <c r="R15" s="11"/>
    </row>
    <row r="16" spans="1:18">
      <c r="A16" s="21" t="s">
        <v>18</v>
      </c>
      <c r="B16" s="2" t="s">
        <v>45</v>
      </c>
      <c r="C16" s="22">
        <f>INDEX(Tableau1[Spécialité],MATCH($A16,Tableau1[N°           candidat],0))</f>
        <v>4</v>
      </c>
      <c r="D16" s="43">
        <f>INDEX(Tableau1[la moyenne],MATCH($A16,Tableau1[N°           candidat],0))</f>
        <v>5</v>
      </c>
      <c r="E16" s="43">
        <f>INDEX(Tableau1[Diplôme d''études supérieures],MATCH($A16,Tableau1[N°           candidat],0))</f>
        <v>0</v>
      </c>
      <c r="F16" s="43">
        <f>INDEX(Tableau1[Major de promo],MATCH($A16,Tableau1[N°           candidat],0))</f>
        <v>0</v>
      </c>
      <c r="G16" s="43">
        <f>INDEX(Tableau1[Certificat supérieur dans la spécialité],MATCH($A16,Tableau1[N°           candidat],0))</f>
        <v>0</v>
      </c>
      <c r="H16" s="43">
        <f>INDEX(Tableau1[Travaux d''étude et de recherche ],MATCH($A16,Tableau1[N°           candidat],0))</f>
        <v>0</v>
      </c>
      <c r="I16" s="43">
        <f ca="1">INDEX(Tableau1[[La Note Expériences ]],MATCH($A16,Tableau1[N°           candidat],0))</f>
        <v>1.4166666666666667</v>
      </c>
      <c r="J16" s="43">
        <f>INDEX(Tableau1[date d''obtention du certificat ],MATCH($A16,Tableau1[N°           candidat],0))</f>
        <v>0.5</v>
      </c>
      <c r="K16" s="43">
        <f>INDEX(Tableau1[[La commission ]],MATCH($A16,Tableau1[N°           candidat],0))</f>
        <v>2.5</v>
      </c>
      <c r="L16" s="43">
        <f ca="1">SUM($C16:$K16)</f>
        <v>13.416666666666666</v>
      </c>
      <c r="M16" s="30">
        <f ca="1">RANK(L16,$L$3:$L$32)</f>
        <v>13</v>
      </c>
      <c r="N16" s="25"/>
      <c r="R16" s="11"/>
    </row>
    <row r="17" spans="1:19">
      <c r="A17" s="21" t="s">
        <v>28</v>
      </c>
      <c r="B17" s="2" t="s">
        <v>55</v>
      </c>
      <c r="C17" s="22">
        <f>INDEX(Tableau1[Spécialité],MATCH($A17,Tableau1[N°           candidat],0))</f>
        <v>6</v>
      </c>
      <c r="D17" s="43">
        <f>INDEX(Tableau1[la moyenne],MATCH($A17,Tableau1[N°           candidat],0))</f>
        <v>3</v>
      </c>
      <c r="E17" s="43">
        <f>INDEX(Tableau1[Diplôme d''études supérieures],MATCH($A17,Tableau1[N°           candidat],0))</f>
        <v>0</v>
      </c>
      <c r="F17" s="43">
        <f>INDEX(Tableau1[Major de promo],MATCH($A17,Tableau1[N°           candidat],0))</f>
        <v>0</v>
      </c>
      <c r="G17" s="43">
        <f>INDEX(Tableau1[Certificat supérieur dans la spécialité],MATCH($A17,Tableau1[N°           candidat],0))</f>
        <v>0</v>
      </c>
      <c r="H17" s="43">
        <f>INDEX(Tableau1[Travaux d''étude et de recherche ],MATCH($A17,Tableau1[N°           candidat],0))</f>
        <v>0</v>
      </c>
      <c r="I17" s="43">
        <f ca="1">INDEX(Tableau1[[La Note Expériences ]],MATCH($A17,Tableau1[N°           candidat],0))</f>
        <v>0.91666666666666663</v>
      </c>
      <c r="J17" s="43">
        <f>INDEX(Tableau1[date d''obtention du certificat ],MATCH($A17,Tableau1[N°           candidat],0))</f>
        <v>1</v>
      </c>
      <c r="K17" s="43">
        <f>INDEX(Tableau1[[La commission ]],MATCH($A17,Tableau1[N°           candidat],0))</f>
        <v>2.5</v>
      </c>
      <c r="L17" s="43">
        <f ca="1">SUM($C17:$K17)</f>
        <v>13.416666666666666</v>
      </c>
      <c r="M17" s="30">
        <f ca="1">RANK(L17,$L$3:$L$32)</f>
        <v>13</v>
      </c>
      <c r="R17" s="11"/>
    </row>
    <row r="18" spans="1:19">
      <c r="A18" s="21" t="s">
        <v>3</v>
      </c>
      <c r="B18" s="2" t="s">
        <v>32</v>
      </c>
      <c r="C18" s="22">
        <f>INDEX(Tableau1[Spécialité],MATCH($A18,Tableau1[N°           candidat],0))</f>
        <v>6</v>
      </c>
      <c r="D18" s="43">
        <f>INDEX(Tableau1[la moyenne],MATCH($A18,Tableau1[N°           candidat],0))</f>
        <v>3</v>
      </c>
      <c r="E18" s="43">
        <f>INDEX(Tableau1[Diplôme d''études supérieures],MATCH($A18,Tableau1[N°           candidat],0))</f>
        <v>0</v>
      </c>
      <c r="F18" s="43">
        <f>INDEX(Tableau1[Major de promo],MATCH($A18,Tableau1[N°           candidat],0))</f>
        <v>0</v>
      </c>
      <c r="G18" s="43">
        <f>INDEX(Tableau1[Certificat supérieur dans la spécialité],MATCH($A18,Tableau1[N°           candidat],0))</f>
        <v>0</v>
      </c>
      <c r="H18" s="43">
        <f>INDEX(Tableau1[Travaux d''étude et de recherche ],MATCH($A18,Tableau1[N°           candidat],0))</f>
        <v>0</v>
      </c>
      <c r="I18" s="43">
        <f ca="1">INDEX(Tableau1[[La Note Expériences ]],MATCH($A18,Tableau1[N°           candidat],0))</f>
        <v>0.91666666666666663</v>
      </c>
      <c r="J18" s="43">
        <f>INDEX(Tableau1[date d''obtention du certificat ],MATCH($A18,Tableau1[N°           candidat],0))</f>
        <v>0.75</v>
      </c>
      <c r="K18" s="43">
        <f>INDEX(Tableau1[[La commission ]],MATCH($A18,Tableau1[N°           candidat],0))</f>
        <v>2.5</v>
      </c>
      <c r="L18" s="43">
        <f ca="1">SUM($C18:$K18)</f>
        <v>13.166666666666666</v>
      </c>
      <c r="M18" s="30">
        <f ca="1">RANK(L18,$L$3:$L$32)</f>
        <v>16</v>
      </c>
      <c r="P18" s="25"/>
      <c r="Q18" s="25"/>
      <c r="R18" s="11"/>
      <c r="S18" s="11"/>
    </row>
    <row r="19" spans="1:19">
      <c r="A19" s="21" t="s">
        <v>20</v>
      </c>
      <c r="B19" s="2" t="s">
        <v>47</v>
      </c>
      <c r="C19" s="22">
        <f>INDEX(Tableau1[Spécialité],MATCH($A19,Tableau1[N°           candidat],0))</f>
        <v>6</v>
      </c>
      <c r="D19" s="43">
        <f>INDEX(Tableau1[la moyenne],MATCH($A19,Tableau1[N°           candidat],0))</f>
        <v>2</v>
      </c>
      <c r="E19" s="43">
        <f>INDEX(Tableau1[Diplôme d''études supérieures],MATCH($A19,Tableau1[N°           candidat],0))</f>
        <v>0</v>
      </c>
      <c r="F19" s="43">
        <f>INDEX(Tableau1[Major de promo],MATCH($A19,Tableau1[N°           candidat],0))</f>
        <v>0</v>
      </c>
      <c r="G19" s="43">
        <f>INDEX(Tableau1[Certificat supérieur dans la spécialité],MATCH($A19,Tableau1[N°           candidat],0))</f>
        <v>0</v>
      </c>
      <c r="H19" s="43">
        <f>INDEX(Tableau1[Travaux d''étude et de recherche ],MATCH($A19,Tableau1[N°           candidat],0))</f>
        <v>0</v>
      </c>
      <c r="I19" s="43">
        <f ca="1">INDEX(Tableau1[[La Note Expériences ]],MATCH($A19,Tableau1[N°           candidat],0))</f>
        <v>1.1666666666666667</v>
      </c>
      <c r="J19" s="43">
        <f>INDEX(Tableau1[date d''obtention du certificat ],MATCH($A19,Tableau1[N°           candidat],0))</f>
        <v>1</v>
      </c>
      <c r="K19" s="43">
        <f>INDEX(Tableau1[[La commission ]],MATCH($A19,Tableau1[N°           candidat],0))</f>
        <v>3</v>
      </c>
      <c r="L19" s="43">
        <f ca="1">SUM($C19:$K19)</f>
        <v>13.166666666666666</v>
      </c>
      <c r="M19" s="30">
        <f ca="1">RANK(L19,$L$3:$L$32)</f>
        <v>16</v>
      </c>
      <c r="P19" s="25"/>
      <c r="Q19" s="25"/>
      <c r="R19" s="11"/>
      <c r="S19" s="11"/>
    </row>
    <row r="20" spans="1:19">
      <c r="A20" s="21" t="s">
        <v>2</v>
      </c>
      <c r="B20" s="2" t="s">
        <v>31</v>
      </c>
      <c r="C20" s="22">
        <f>INDEX(Tableau1[Spécialité],MATCH($A20,Tableau1[N°           candidat],0))</f>
        <v>6</v>
      </c>
      <c r="D20" s="43">
        <f>INDEX(Tableau1[la moyenne],MATCH($A20,Tableau1[N°           candidat],0))</f>
        <v>4</v>
      </c>
      <c r="E20" s="43">
        <f>INDEX(Tableau1[Diplôme d''études supérieures],MATCH($A20,Tableau1[N°           candidat],0))</f>
        <v>0</v>
      </c>
      <c r="F20" s="43">
        <f>INDEX(Tableau1[Major de promo],MATCH($A20,Tableau1[N°           candidat],0))</f>
        <v>0</v>
      </c>
      <c r="G20" s="43">
        <f>INDEX(Tableau1[Certificat supérieur dans la spécialité],MATCH($A20,Tableau1[N°           candidat],0))</f>
        <v>0</v>
      </c>
      <c r="H20" s="43">
        <f>INDEX(Tableau1[Travaux d''étude et de recherche ],MATCH($A20,Tableau1[N°           candidat],0))</f>
        <v>0</v>
      </c>
      <c r="I20" s="43">
        <f ca="1">INDEX(Tableau1[[La Note Expériences ]],MATCH($A20,Tableau1[N°           candidat],0))</f>
        <v>1.5833333333333333</v>
      </c>
      <c r="J20" s="43">
        <f>INDEX(Tableau1[date d''obtention du certificat ],MATCH($A20,Tableau1[N°           candidat],0))</f>
        <v>0.5</v>
      </c>
      <c r="K20" s="43">
        <f>INDEX(Tableau1[[La commission ]],MATCH($A20,Tableau1[N°           candidat],0))</f>
        <v>1</v>
      </c>
      <c r="L20" s="43">
        <f ca="1">SUM($C20:$K20)</f>
        <v>13.083333333333334</v>
      </c>
      <c r="M20" s="30">
        <f ca="1">RANK(L20,$L$3:$L$32)</f>
        <v>18</v>
      </c>
      <c r="P20" s="25"/>
      <c r="Q20" s="25"/>
      <c r="R20" s="11"/>
      <c r="S20" s="11"/>
    </row>
    <row r="21" spans="1:19">
      <c r="A21" s="21" t="s">
        <v>92</v>
      </c>
      <c r="B21" s="20" t="s">
        <v>29</v>
      </c>
      <c r="C21" s="22">
        <f>INDEX(Tableau1[Spécialité],MATCH($A21,Tableau1[N°           candidat],0))</f>
        <v>6</v>
      </c>
      <c r="D21" s="43">
        <f>INDEX(Tableau1[la moyenne],MATCH($A21,Tableau1[N°           candidat],0))</f>
        <v>2</v>
      </c>
      <c r="E21" s="43">
        <f>INDEX(Tableau1[Diplôme d''études supérieures],MATCH($A21,Tableau1[N°           candidat],0))</f>
        <v>0</v>
      </c>
      <c r="F21" s="43">
        <f>INDEX(Tableau1[Major de promo],MATCH($A21,Tableau1[N°           candidat],0))</f>
        <v>0</v>
      </c>
      <c r="G21" s="43">
        <f>INDEX(Tableau1[Certificat supérieur dans la spécialité],MATCH($A21,Tableau1[N°           candidat],0))</f>
        <v>0</v>
      </c>
      <c r="H21" s="43">
        <f>INDEX(Tableau1[Travaux d''étude et de recherche ],MATCH($A21,Tableau1[N°           candidat],0))</f>
        <v>0</v>
      </c>
      <c r="I21" s="43">
        <f ca="1">INDEX(Tableau1[[La Note Expériences ]],MATCH($A21,Tableau1[N°           candidat],0))</f>
        <v>0.25</v>
      </c>
      <c r="J21" s="43">
        <f>INDEX(Tableau1[date d''obtention du certificat ],MATCH($A21,Tableau1[N°           candidat],0))</f>
        <v>1.5</v>
      </c>
      <c r="K21" s="43">
        <f>INDEX(Tableau1[[La commission ]],MATCH($A21,Tableau1[N°           candidat],0))</f>
        <v>3</v>
      </c>
      <c r="L21" s="43">
        <f ca="1">SUM($C21:$K21)</f>
        <v>12.75</v>
      </c>
      <c r="M21" s="30">
        <f ca="1">RANK(L21,$L$3:$L$32)</f>
        <v>19</v>
      </c>
      <c r="P21" s="25"/>
      <c r="Q21" s="25"/>
      <c r="R21" s="11"/>
      <c r="S21" s="11"/>
    </row>
    <row r="22" spans="1:19">
      <c r="A22" s="21" t="s">
        <v>27</v>
      </c>
      <c r="B22" s="2" t="s">
        <v>54</v>
      </c>
      <c r="C22" s="22">
        <f>INDEX(Tableau1[Spécialité],MATCH($A22,Tableau1[N°           candidat],0))</f>
        <v>6</v>
      </c>
      <c r="D22" s="43">
        <f>INDEX(Tableau1[la moyenne],MATCH($A22,Tableau1[N°           candidat],0))</f>
        <v>4</v>
      </c>
      <c r="E22" s="43">
        <f>INDEX(Tableau1[Diplôme d''études supérieures],MATCH($A22,Tableau1[N°           candidat],0))</f>
        <v>0</v>
      </c>
      <c r="F22" s="43">
        <f>INDEX(Tableau1[Major de promo],MATCH($A22,Tableau1[N°           candidat],0))</f>
        <v>0</v>
      </c>
      <c r="G22" s="43">
        <f>INDEX(Tableau1[Certificat supérieur dans la spécialité],MATCH($A22,Tableau1[N°           candidat],0))</f>
        <v>0</v>
      </c>
      <c r="H22" s="43">
        <f>INDEX(Tableau1[Travaux d''étude et de recherche ],MATCH($A22,Tableau1[N°           candidat],0))</f>
        <v>0</v>
      </c>
      <c r="I22" s="43">
        <f ca="1">INDEX(Tableau1[[La Note Expériences ]],MATCH($A22,Tableau1[N°           candidat],0))</f>
        <v>0.91666666666666663</v>
      </c>
      <c r="J22" s="43">
        <f>INDEX(Tableau1[date d''obtention du certificat ],MATCH($A22,Tableau1[N°           candidat],0))</f>
        <v>0.75</v>
      </c>
      <c r="K22" s="43">
        <f>INDEX(Tableau1[[La commission ]],MATCH($A22,Tableau1[N°           candidat],0))</f>
        <v>1</v>
      </c>
      <c r="L22" s="43">
        <f ca="1">SUM($C22:$K22)</f>
        <v>12.666666666666666</v>
      </c>
      <c r="M22" s="30">
        <f ca="1">RANK(L22,$L$3:$L$32)</f>
        <v>20</v>
      </c>
      <c r="P22" s="25"/>
      <c r="Q22" s="25"/>
      <c r="R22" s="11"/>
      <c r="S22" s="11"/>
    </row>
    <row r="23" spans="1:19">
      <c r="A23" s="21" t="s">
        <v>8</v>
      </c>
      <c r="B23" s="2" t="s">
        <v>36</v>
      </c>
      <c r="C23" s="22">
        <f>INDEX(Tableau1[Spécialité],MATCH($A23,Tableau1[N°           candidat],0))</f>
        <v>6</v>
      </c>
      <c r="D23" s="43">
        <f>INDEX(Tableau1[la moyenne],MATCH($A23,Tableau1[N°           candidat],0))</f>
        <v>1</v>
      </c>
      <c r="E23" s="43">
        <f>INDEX(Tableau1[Diplôme d''études supérieures],MATCH($A23,Tableau1[N°           candidat],0))</f>
        <v>0</v>
      </c>
      <c r="F23" s="43">
        <f>INDEX(Tableau1[Major de promo],MATCH($A23,Tableau1[N°           candidat],0))</f>
        <v>0</v>
      </c>
      <c r="G23" s="43">
        <f>INDEX(Tableau1[Certificat supérieur dans la spécialité],MATCH($A23,Tableau1[N°           candidat],0))</f>
        <v>0</v>
      </c>
      <c r="H23" s="43">
        <f>INDEX(Tableau1[Travaux d''étude et de recherche ],MATCH($A23,Tableau1[N°           candidat],0))</f>
        <v>0</v>
      </c>
      <c r="I23" s="43">
        <f ca="1">INDEX(Tableau1[[La Note Expériences ]],MATCH($A23,Tableau1[N°           candidat],0))</f>
        <v>1.0833333333333333</v>
      </c>
      <c r="J23" s="43">
        <f>INDEX(Tableau1[date d''obtention du certificat ],MATCH($A23,Tableau1[N°           candidat],0))</f>
        <v>2</v>
      </c>
      <c r="K23" s="43">
        <f>INDEX(Tableau1[[La commission ]],MATCH($A23,Tableau1[N°           candidat],0))</f>
        <v>2.5</v>
      </c>
      <c r="L23" s="43">
        <f ca="1">SUM($C23:$K23)</f>
        <v>12.583333333333334</v>
      </c>
      <c r="M23" s="30">
        <f ca="1">RANK(L23,$L$3:$L$32)</f>
        <v>21</v>
      </c>
      <c r="P23" s="25"/>
      <c r="Q23" s="25"/>
      <c r="R23" s="11"/>
      <c r="S23" s="11"/>
    </row>
    <row r="24" spans="1:19">
      <c r="A24" s="21" t="s">
        <v>17</v>
      </c>
      <c r="B24" s="2" t="s">
        <v>44</v>
      </c>
      <c r="C24" s="22">
        <f>INDEX(Tableau1[Spécialité],MATCH($A24,Tableau1[N°           candidat],0))</f>
        <v>6</v>
      </c>
      <c r="D24" s="43">
        <f>INDEX(Tableau1[la moyenne],MATCH($A24,Tableau1[N°           candidat],0))</f>
        <v>4</v>
      </c>
      <c r="E24" s="43">
        <f>INDEX(Tableau1[Diplôme d''études supérieures],MATCH($A24,Tableau1[N°           candidat],0))</f>
        <v>0</v>
      </c>
      <c r="F24" s="43">
        <f>INDEX(Tableau1[Major de promo],MATCH($A24,Tableau1[N°           candidat],0))</f>
        <v>0</v>
      </c>
      <c r="G24" s="43">
        <f>INDEX(Tableau1[Certificat supérieur dans la spécialité],MATCH($A24,Tableau1[N°           candidat],0))</f>
        <v>0</v>
      </c>
      <c r="H24" s="43">
        <f>INDEX(Tableau1[Travaux d''étude et de recherche ],MATCH($A24,Tableau1[N°           candidat],0))</f>
        <v>0</v>
      </c>
      <c r="I24" s="43">
        <f ca="1">INDEX(Tableau1[[La Note Expériences ]],MATCH($A24,Tableau1[N°           candidat],0))</f>
        <v>0.91666666666666663</v>
      </c>
      <c r="J24" s="43">
        <f>INDEX(Tableau1[date d''obtention du certificat ],MATCH($A24,Tableau1[N°           candidat],0))</f>
        <v>0.25</v>
      </c>
      <c r="K24" s="43">
        <f>INDEX(Tableau1[[La commission ]],MATCH($A24,Tableau1[N°           candidat],0))</f>
        <v>1</v>
      </c>
      <c r="L24" s="43">
        <f ca="1">SUM($C24:$K24)</f>
        <v>12.166666666666666</v>
      </c>
      <c r="M24" s="30">
        <f ca="1">RANK(L24,$L$3:$L$32)</f>
        <v>22</v>
      </c>
      <c r="P24" s="25"/>
      <c r="Q24" s="25"/>
      <c r="R24" s="11"/>
      <c r="S24" s="11"/>
    </row>
    <row r="25" spans="1:19">
      <c r="A25" s="21" t="s">
        <v>7</v>
      </c>
      <c r="B25" s="2" t="s">
        <v>35</v>
      </c>
      <c r="C25" s="22">
        <f>INDEX(Tableau1[Spécialité],MATCH($A25,Tableau1[N°           candidat],0))</f>
        <v>6</v>
      </c>
      <c r="D25" s="43">
        <f>INDEX(Tableau1[la moyenne],MATCH($A25,Tableau1[N°           candidat],0))</f>
        <v>2</v>
      </c>
      <c r="E25" s="43">
        <f>INDEX(Tableau1[Diplôme d''études supérieures],MATCH($A25,Tableau1[N°           candidat],0))</f>
        <v>0</v>
      </c>
      <c r="F25" s="43">
        <f>INDEX(Tableau1[Major de promo],MATCH($A25,Tableau1[N°           candidat],0))</f>
        <v>0</v>
      </c>
      <c r="G25" s="43">
        <f>INDEX(Tableau1[Certificat supérieur dans la spécialité],MATCH($A25,Tableau1[N°           candidat],0))</f>
        <v>0</v>
      </c>
      <c r="H25" s="43">
        <f>INDEX(Tableau1[Travaux d''étude et de recherche ],MATCH($A25,Tableau1[N°           candidat],0))</f>
        <v>0</v>
      </c>
      <c r="I25" s="43">
        <f ca="1">INDEX(Tableau1[[La Note Expériences ]],MATCH($A25,Tableau1[N°           candidat],0))</f>
        <v>0.91666666666666663</v>
      </c>
      <c r="J25" s="43">
        <f>INDEX(Tableau1[date d''obtention du certificat ],MATCH($A25,Tableau1[N°           candidat],0))</f>
        <v>1.75</v>
      </c>
      <c r="K25" s="43">
        <f>INDEX(Tableau1[[La commission ]],MATCH($A25,Tableau1[N°           candidat],0))</f>
        <v>1</v>
      </c>
      <c r="L25" s="43">
        <f ca="1">SUM($C25:$K25)</f>
        <v>11.666666666666666</v>
      </c>
      <c r="M25" s="30">
        <f ca="1">RANK(L25,$L$3:$L$32)</f>
        <v>23</v>
      </c>
      <c r="P25" s="25"/>
      <c r="Q25" s="25"/>
      <c r="R25" s="26"/>
      <c r="S25" s="11"/>
    </row>
    <row r="26" spans="1:19">
      <c r="A26" s="21" t="s">
        <v>22</v>
      </c>
      <c r="B26" s="2" t="s">
        <v>49</v>
      </c>
      <c r="C26" s="22">
        <f>INDEX(Tableau1[Spécialité],MATCH($A26,Tableau1[N°           candidat],0))</f>
        <v>6</v>
      </c>
      <c r="D26" s="43">
        <f>INDEX(Tableau1[la moyenne],MATCH($A26,Tableau1[N°           candidat],0))</f>
        <v>2</v>
      </c>
      <c r="E26" s="43">
        <f>INDEX(Tableau1[Diplôme d''études supérieures],MATCH($A26,Tableau1[N°           candidat],0))</f>
        <v>0</v>
      </c>
      <c r="F26" s="43">
        <f>INDEX(Tableau1[Major de promo],MATCH($A26,Tableau1[N°           candidat],0))</f>
        <v>0</v>
      </c>
      <c r="G26" s="43">
        <f>INDEX(Tableau1[Certificat supérieur dans la spécialité],MATCH($A26,Tableau1[N°           candidat],0))</f>
        <v>0</v>
      </c>
      <c r="H26" s="43">
        <f>INDEX(Tableau1[Travaux d''étude et de recherche ],MATCH($A26,Tableau1[N°           candidat],0))</f>
        <v>0</v>
      </c>
      <c r="I26" s="43">
        <f ca="1">INDEX(Tableau1[[La Note Expériences ]],MATCH($A26,Tableau1[N°           candidat],0))</f>
        <v>0.91666666666666663</v>
      </c>
      <c r="J26" s="43">
        <f>INDEX(Tableau1[date d''obtention du certificat ],MATCH($A26,Tableau1[N°           candidat],0))</f>
        <v>1.5</v>
      </c>
      <c r="K26" s="43">
        <f>INDEX(Tableau1[[La commission ]],MATCH($A26,Tableau1[N°           candidat],0))</f>
        <v>1</v>
      </c>
      <c r="L26" s="43">
        <f ca="1">SUM($C26:$K26)</f>
        <v>11.416666666666666</v>
      </c>
      <c r="M26" s="30">
        <f ca="1">RANK(L26,$L$3:$L$32)</f>
        <v>24</v>
      </c>
      <c r="P26" s="25"/>
      <c r="Q26" s="25"/>
      <c r="R26" s="24"/>
      <c r="S26" s="11"/>
    </row>
    <row r="27" spans="1:19">
      <c r="A27" s="21" t="s">
        <v>91</v>
      </c>
      <c r="B27" s="2" t="s">
        <v>56</v>
      </c>
      <c r="C27" s="22">
        <f>INDEX(Tableau1[Spécialité],MATCH($A27,Tableau1[N°           candidat],0))</f>
        <v>6</v>
      </c>
      <c r="D27" s="43">
        <f>INDEX(Tableau1[la moyenne],MATCH($A27,Tableau1[N°           candidat],0))</f>
        <v>1</v>
      </c>
      <c r="E27" s="43">
        <f>INDEX(Tableau1[Diplôme d''études supérieures],MATCH($A27,Tableau1[N°           candidat],0))</f>
        <v>0</v>
      </c>
      <c r="F27" s="43">
        <f>INDEX(Tableau1[Major de promo],MATCH($A27,Tableau1[N°           candidat],0))</f>
        <v>0</v>
      </c>
      <c r="G27" s="43">
        <f>INDEX(Tableau1[Certificat supérieur dans la spécialité],MATCH($A27,Tableau1[N°           candidat],0))</f>
        <v>0</v>
      </c>
      <c r="H27" s="43">
        <f>INDEX(Tableau1[Travaux d''étude et de recherche ],MATCH($A27,Tableau1[N°           candidat],0))</f>
        <v>0</v>
      </c>
      <c r="I27" s="43">
        <f ca="1">INDEX(Tableau1[[La Note Expériences ]],MATCH($A27,Tableau1[N°           candidat],0))</f>
        <v>0.91666666666666663</v>
      </c>
      <c r="J27" s="43">
        <f>INDEX(Tableau1[date d''obtention du certificat ],MATCH($A27,Tableau1[N°           candidat],0))</f>
        <v>1.25</v>
      </c>
      <c r="K27" s="43">
        <f>INDEX(Tableau1[[La commission ]],MATCH($A27,Tableau1[N°           candidat],0))</f>
        <v>2</v>
      </c>
      <c r="L27" s="43">
        <f ca="1">SUM($C27:$K27)</f>
        <v>11.166666666666668</v>
      </c>
      <c r="M27" s="30">
        <f ca="1">RANK(L27,$L$3:$L$32)</f>
        <v>25</v>
      </c>
      <c r="P27" s="25"/>
      <c r="Q27" s="25"/>
      <c r="R27" s="24"/>
      <c r="S27" s="11"/>
    </row>
    <row r="28" spans="1:19">
      <c r="A28" s="21" t="s">
        <v>9</v>
      </c>
      <c r="B28" s="2" t="s">
        <v>37</v>
      </c>
      <c r="C28" s="22">
        <f>INDEX(Tableau1[Spécialité],MATCH($A28,Tableau1[N°           candidat],0))</f>
        <v>6</v>
      </c>
      <c r="D28" s="43">
        <f>INDEX(Tableau1[la moyenne],MATCH($A28,Tableau1[N°           candidat],0))</f>
        <v>2</v>
      </c>
      <c r="E28" s="43">
        <f>INDEX(Tableau1[Diplôme d''études supérieures],MATCH($A28,Tableau1[N°           candidat],0))</f>
        <v>0</v>
      </c>
      <c r="F28" s="43">
        <f>INDEX(Tableau1[Major de promo],MATCH($A28,Tableau1[N°           candidat],0))</f>
        <v>0</v>
      </c>
      <c r="G28" s="43">
        <f>INDEX(Tableau1[Certificat supérieur dans la spécialité],MATCH($A28,Tableau1[N°           candidat],0))</f>
        <v>0</v>
      </c>
      <c r="H28" s="43">
        <f>INDEX(Tableau1[Travaux d''étude et de recherche ],MATCH($A28,Tableau1[N°           candidat],0))</f>
        <v>0</v>
      </c>
      <c r="I28" s="43">
        <f ca="1">INDEX(Tableau1[[La Note Expériences ]],MATCH($A28,Tableau1[N°           candidat],0))</f>
        <v>0.91666666666666663</v>
      </c>
      <c r="J28" s="43">
        <f>INDEX(Tableau1[date d''obtention du certificat ],MATCH($A28,Tableau1[N°           candidat],0))</f>
        <v>0.25</v>
      </c>
      <c r="K28" s="43">
        <f>INDEX(Tableau1[[La commission ]],MATCH($A28,Tableau1[N°           candidat],0))</f>
        <v>2</v>
      </c>
      <c r="L28" s="43">
        <f ca="1">SUM($C28:$K28)</f>
        <v>11.166666666666666</v>
      </c>
      <c r="M28" s="30">
        <f ca="1">RANK(L28,$L$3:$L$32)</f>
        <v>26</v>
      </c>
      <c r="P28" s="25"/>
      <c r="Q28" s="25"/>
      <c r="R28" s="24"/>
      <c r="S28" s="11"/>
    </row>
    <row r="29" spans="1:19">
      <c r="A29" s="21" t="s">
        <v>10</v>
      </c>
      <c r="B29" s="2" t="s">
        <v>38</v>
      </c>
      <c r="C29" s="22">
        <f>INDEX(Tableau1[Spécialité],MATCH($A29,Tableau1[N°           candidat],0))</f>
        <v>6</v>
      </c>
      <c r="D29" s="43">
        <f>INDEX(Tableau1[la moyenne],MATCH($A29,Tableau1[N°           candidat],0))</f>
        <v>1</v>
      </c>
      <c r="E29" s="43">
        <f>INDEX(Tableau1[Diplôme d''études supérieures],MATCH($A29,Tableau1[N°           candidat],0))</f>
        <v>0</v>
      </c>
      <c r="F29" s="43">
        <f>INDEX(Tableau1[Major de promo],MATCH($A29,Tableau1[N°           candidat],0))</f>
        <v>0</v>
      </c>
      <c r="G29" s="43">
        <f>INDEX(Tableau1[Certificat supérieur dans la spécialité],MATCH($A29,Tableau1[N°           candidat],0))</f>
        <v>0</v>
      </c>
      <c r="H29" s="43">
        <f>INDEX(Tableau1[Travaux d''étude et de recherche ],MATCH($A29,Tableau1[N°           candidat],0))</f>
        <v>0</v>
      </c>
      <c r="I29" s="43">
        <f ca="1">INDEX(Tableau1[[La Note Expériences ]],MATCH($A29,Tableau1[N°           candidat],0))</f>
        <v>0.5</v>
      </c>
      <c r="J29" s="43">
        <f>INDEX(Tableau1[date d''obtention du certificat ],MATCH($A29,Tableau1[N°           candidat],0))</f>
        <v>0.5</v>
      </c>
      <c r="K29" s="43">
        <f>INDEX(Tableau1[[La commission ]],MATCH($A29,Tableau1[N°           candidat],0))</f>
        <v>3</v>
      </c>
      <c r="L29" s="43">
        <f ca="1">SUM($C29:$K29)</f>
        <v>11</v>
      </c>
      <c r="M29" s="30">
        <f ca="1">RANK(L29,$L$3:$L$32)</f>
        <v>27</v>
      </c>
      <c r="P29" s="25"/>
      <c r="Q29" s="25"/>
      <c r="R29" s="24"/>
      <c r="S29" s="11"/>
    </row>
    <row r="30" spans="1:19">
      <c r="A30" s="21" t="s">
        <v>4</v>
      </c>
      <c r="B30" s="2" t="s">
        <v>33</v>
      </c>
      <c r="C30" s="22">
        <f>INDEX(Tableau1[Spécialité],MATCH($A30,Tableau1[N°           candidat],0))</f>
        <v>6</v>
      </c>
      <c r="D30" s="43">
        <f>INDEX(Tableau1[la moyenne],MATCH($A30,Tableau1[N°           candidat],0))</f>
        <v>1</v>
      </c>
      <c r="E30" s="43">
        <f>INDEX(Tableau1[Diplôme d''études supérieures],MATCH($A30,Tableau1[N°           candidat],0))</f>
        <v>0</v>
      </c>
      <c r="F30" s="43">
        <f>INDEX(Tableau1[Major de promo],MATCH($A30,Tableau1[N°           candidat],0))</f>
        <v>0</v>
      </c>
      <c r="G30" s="43">
        <f>INDEX(Tableau1[Certificat supérieur dans la spécialité],MATCH($A30,Tableau1[N°           candidat],0))</f>
        <v>0</v>
      </c>
      <c r="H30" s="43">
        <f>INDEX(Tableau1[Travaux d''étude et de recherche ],MATCH($A30,Tableau1[N°           candidat],0))</f>
        <v>0</v>
      </c>
      <c r="I30" s="43">
        <f ca="1">INDEX(Tableau1[[La Note Expériences ]],MATCH($A30,Tableau1[N°           candidat],0))</f>
        <v>0.91666666666666663</v>
      </c>
      <c r="J30" s="43">
        <f>INDEX(Tableau1[date d''obtention du certificat ],MATCH($A30,Tableau1[N°           candidat],0))</f>
        <v>1</v>
      </c>
      <c r="K30" s="43">
        <f>INDEX(Tableau1[[La commission ]],MATCH($A30,Tableau1[N°           candidat],0))</f>
        <v>2</v>
      </c>
      <c r="L30" s="43">
        <f ca="1">SUM($C30:$K30)</f>
        <v>10.916666666666668</v>
      </c>
      <c r="M30" s="30">
        <f ca="1">RANK(L30,$L$3:$L$32)</f>
        <v>28</v>
      </c>
      <c r="P30" s="25"/>
      <c r="Q30" s="25"/>
      <c r="R30" s="24"/>
      <c r="S30" s="11"/>
    </row>
    <row r="31" spans="1:19">
      <c r="A31" s="21" t="s">
        <v>1</v>
      </c>
      <c r="B31" s="2" t="s">
        <v>30</v>
      </c>
      <c r="C31" s="22">
        <f>INDEX(Tableau1[Spécialité],MATCH($A31,Tableau1[N°           candidat],0))</f>
        <v>6</v>
      </c>
      <c r="D31" s="43">
        <f>INDEX(Tableau1[la moyenne],MATCH($A31,Tableau1[N°           candidat],0))</f>
        <v>1</v>
      </c>
      <c r="E31" s="43">
        <f>INDEX(Tableau1[Diplôme d''études supérieures],MATCH($A31,Tableau1[N°           candidat],0))</f>
        <v>0</v>
      </c>
      <c r="F31" s="43">
        <f>INDEX(Tableau1[Major de promo],MATCH($A31,Tableau1[N°           candidat],0))</f>
        <v>0</v>
      </c>
      <c r="G31" s="43">
        <f>INDEX(Tableau1[Certificat supérieur dans la spécialité],MATCH($A31,Tableau1[N°           candidat],0))</f>
        <v>0</v>
      </c>
      <c r="H31" s="43">
        <f>INDEX(Tableau1[Travaux d''étude et de recherche ],MATCH($A31,Tableau1[N°           candidat],0))</f>
        <v>0</v>
      </c>
      <c r="I31" s="43">
        <f ca="1">INDEX(Tableau1[[La Note Expériences ]],MATCH($A31,Tableau1[N°           candidat],0))</f>
        <v>2</v>
      </c>
      <c r="J31" s="43">
        <f>INDEX(Tableau1[date d''obtention du certificat ],MATCH($A31,Tableau1[N°           candidat],0))</f>
        <v>0.25</v>
      </c>
      <c r="K31" s="43">
        <f>INDEX(Tableau1[[La commission ]],MATCH($A31,Tableau1[N°           candidat],0))</f>
        <v>1.5</v>
      </c>
      <c r="L31" s="43">
        <f ca="1">SUM($C31:$K31)</f>
        <v>10.75</v>
      </c>
      <c r="M31" s="30">
        <f ca="1">RANK(L31,$L$3:$L$32)</f>
        <v>29</v>
      </c>
      <c r="P31" s="25"/>
      <c r="Q31" s="25"/>
      <c r="R31" s="24"/>
      <c r="S31" s="11"/>
    </row>
    <row r="32" spans="1:19">
      <c r="A32" s="21" t="s">
        <v>21</v>
      </c>
      <c r="B32" s="2" t="s">
        <v>48</v>
      </c>
      <c r="C32" s="22">
        <f>INDEX(Tableau1[Spécialité],MATCH($A32,Tableau1[N°           candidat],0))</f>
        <v>6</v>
      </c>
      <c r="D32" s="43">
        <f>INDEX(Tableau1[la moyenne],MATCH($A32,Tableau1[N°           candidat],0))</f>
        <v>1</v>
      </c>
      <c r="E32" s="43">
        <f>INDEX(Tableau1[Diplôme d''études supérieures],MATCH($A32,Tableau1[N°           candidat],0))</f>
        <v>0</v>
      </c>
      <c r="F32" s="43">
        <f>INDEX(Tableau1[Major de promo],MATCH($A32,Tableau1[N°           candidat],0))</f>
        <v>0</v>
      </c>
      <c r="G32" s="43">
        <f>INDEX(Tableau1[Certificat supérieur dans la spécialité],MATCH($A32,Tableau1[N°           candidat],0))</f>
        <v>0</v>
      </c>
      <c r="H32" s="43">
        <f>INDEX(Tableau1[Travaux d''étude et de recherche ],MATCH($A32,Tableau1[N°           candidat],0))</f>
        <v>0</v>
      </c>
      <c r="I32" s="43">
        <f ca="1">INDEX(Tableau1[[La Note Expériences ]],MATCH($A32,Tableau1[N°           candidat],0))</f>
        <v>0.91666666666666663</v>
      </c>
      <c r="J32" s="43">
        <f>INDEX(Tableau1[date d''obtention du certificat ],MATCH($A32,Tableau1[N°           candidat],0))</f>
        <v>1.25</v>
      </c>
      <c r="K32" s="43">
        <f>INDEX(Tableau1[[La commission ]],MATCH($A32,Tableau1[N°           candidat],0))</f>
        <v>1.5</v>
      </c>
      <c r="L32" s="43">
        <f ca="1">SUM($C32:$K32)</f>
        <v>10.666666666666668</v>
      </c>
      <c r="M32" s="30">
        <f ca="1">RANK(L32,$L$3:$L$32)</f>
        <v>30</v>
      </c>
      <c r="P32" s="25"/>
      <c r="Q32" s="25"/>
      <c r="R32" s="24"/>
      <c r="S32" s="11"/>
    </row>
  </sheetData>
  <sortState xmlns:xlrd2="http://schemas.microsoft.com/office/spreadsheetml/2017/richdata2" ref="A3:M32">
    <sortCondition ref="M3:M32"/>
  </sortState>
  <mergeCells count="1">
    <mergeCell ref="C1:F1"/>
  </mergeCells>
  <pageMargins left="0" right="0" top="0" bottom="0" header="0" footer="0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</vt:lpstr>
      <vt:lpstr>Parametres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Hub</cp:lastModifiedBy>
  <cp:lastPrinted>2018-03-08T00:16:45Z</cp:lastPrinted>
  <dcterms:created xsi:type="dcterms:W3CDTF">2018-03-07T18:24:15Z</dcterms:created>
  <dcterms:modified xsi:type="dcterms:W3CDTF">2022-08-03T14:11:23Z</dcterms:modified>
</cp:coreProperties>
</file>