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tta\Downloads\"/>
    </mc:Choice>
  </mc:AlternateContent>
  <xr:revisionPtr revIDLastSave="0" documentId="13_ncr:1_{87459E57-51E2-4FC3-8DBE-9253AE635393}" xr6:coauthVersionLast="45" xr6:coauthVersionMax="45" xr10:uidLastSave="{00000000-0000-0000-0000-000000000000}"/>
  <bookViews>
    <workbookView xWindow="-110" yWindow="-110" windowWidth="19420" windowHeight="10420" tabRatio="719" firstSheet="1" activeTab="3" xr2:uid="{AE7F1D20-4BC5-430D-A970-176DCFAC543E}"/>
  </bookViews>
  <sheets>
    <sheet name="Menu Principal" sheetId="1" r:id="rId1"/>
    <sheet name="Calendrier" sheetId="11" r:id="rId2"/>
    <sheet name="Feuille de Match" sheetId="9" r:id="rId3"/>
    <sheet name="Fiche de paie Dirigeant" sheetId="10" r:id="rId4"/>
    <sheet name="Licences_Joueur" sheetId="6" r:id="rId5"/>
    <sheet name="Licences Dirigeant" sheetId="4" r:id="rId6"/>
    <sheet name="Licences Arbitre" sheetId="5" r:id="rId7"/>
    <sheet name="Liste Licence" sheetId="3" r:id="rId8"/>
  </sheets>
  <definedNames>
    <definedName name="HeureSemaine">Heures[Heures semaine]</definedName>
    <definedName name="ListeAnnée">'Liste Licence'!$J$6:$J$17</definedName>
    <definedName name="Listecontrat">Contrat[Type de contrat]</definedName>
    <definedName name="ListeDiplome">Diplôme[Diplôme Entraineur]</definedName>
    <definedName name="listeentraineur">Tableau_Licence_Dirigeant[Nom]</definedName>
    <definedName name="ListeMois">'Liste Licence'!$I$6:$I$17</definedName>
    <definedName name="ListeNationalité">Nationalité[Nationalité]</definedName>
    <definedName name="ListePoste">PosteTerrain[Poste]</definedName>
    <definedName name="Nom_entraineur">Tableau_Licence_Dirigeant[Nom]</definedName>
    <definedName name="oui_non">OuiouNon[Oui_Non]</definedName>
    <definedName name="Sexe">ListeSexe[Sexe]</definedName>
    <definedName name="Type_de_paiement">ListePaiement[Paiement]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0" l="1"/>
  <c r="M11" i="10" s="1"/>
  <c r="L10" i="10"/>
  <c r="N10" i="10" s="1"/>
  <c r="N7" i="10"/>
  <c r="N6" i="10"/>
  <c r="N5" i="10"/>
  <c r="K10" i="9" l="1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9" i="9"/>
  <c r="J10" i="9"/>
  <c r="J11" i="9"/>
  <c r="J12" i="9"/>
  <c r="J13" i="9"/>
  <c r="J14" i="9"/>
  <c r="J15" i="9"/>
  <c r="J16" i="9"/>
  <c r="J17" i="9"/>
  <c r="I17" i="9" s="1"/>
  <c r="J18" i="9"/>
  <c r="J19" i="9"/>
  <c r="J20" i="9"/>
  <c r="J21" i="9"/>
  <c r="J22" i="9"/>
  <c r="J23" i="9"/>
  <c r="J24" i="9"/>
  <c r="J25" i="9"/>
  <c r="I25" i="9" s="1"/>
  <c r="J26" i="9"/>
  <c r="J27" i="9"/>
  <c r="J28" i="9"/>
  <c r="J29" i="9"/>
  <c r="J30" i="9"/>
  <c r="J31" i="9"/>
  <c r="J32" i="9"/>
  <c r="J33" i="9"/>
  <c r="I33" i="9" s="1"/>
  <c r="J34" i="9"/>
  <c r="J35" i="9"/>
  <c r="J36" i="9"/>
  <c r="J37" i="9"/>
  <c r="J38" i="9"/>
  <c r="J39" i="9"/>
  <c r="J40" i="9"/>
  <c r="J41" i="9"/>
  <c r="I41" i="9" s="1"/>
  <c r="J42" i="9"/>
  <c r="J43" i="9"/>
  <c r="J44" i="9"/>
  <c r="J45" i="9"/>
  <c r="J46" i="9"/>
  <c r="J47" i="9"/>
  <c r="J48" i="9"/>
  <c r="J49" i="9"/>
  <c r="I49" i="9" s="1"/>
  <c r="J9" i="9"/>
  <c r="I9" i="9" s="1"/>
  <c r="H10" i="9"/>
  <c r="H11" i="9"/>
  <c r="H12" i="9"/>
  <c r="H13" i="9"/>
  <c r="H14" i="9"/>
  <c r="H15" i="9"/>
  <c r="H16" i="9"/>
  <c r="G16" i="9" s="1"/>
  <c r="H17" i="9"/>
  <c r="G17" i="9" s="1"/>
  <c r="H18" i="9"/>
  <c r="H19" i="9"/>
  <c r="H20" i="9"/>
  <c r="H21" i="9"/>
  <c r="H22" i="9"/>
  <c r="H23" i="9"/>
  <c r="H24" i="9"/>
  <c r="G24" i="9" s="1"/>
  <c r="H25" i="9"/>
  <c r="G25" i="9" s="1"/>
  <c r="H26" i="9"/>
  <c r="H27" i="9"/>
  <c r="H28" i="9"/>
  <c r="H29" i="9"/>
  <c r="H30" i="9"/>
  <c r="H31" i="9"/>
  <c r="H32" i="9"/>
  <c r="G32" i="9" s="1"/>
  <c r="H33" i="9"/>
  <c r="G33" i="9" s="1"/>
  <c r="H34" i="9"/>
  <c r="H35" i="9"/>
  <c r="H36" i="9"/>
  <c r="H37" i="9"/>
  <c r="H38" i="9"/>
  <c r="H39" i="9"/>
  <c r="H40" i="9"/>
  <c r="G40" i="9" s="1"/>
  <c r="H41" i="9"/>
  <c r="G41" i="9" s="1"/>
  <c r="H42" i="9"/>
  <c r="H43" i="9"/>
  <c r="H44" i="9"/>
  <c r="H45" i="9"/>
  <c r="H46" i="9"/>
  <c r="H47" i="9"/>
  <c r="H48" i="9"/>
  <c r="G48" i="9" s="1"/>
  <c r="H49" i="9"/>
  <c r="G49" i="9" s="1"/>
  <c r="H9" i="9"/>
  <c r="G9" i="9" s="1"/>
  <c r="I10" i="9"/>
  <c r="I11" i="9"/>
  <c r="I12" i="9"/>
  <c r="I13" i="9"/>
  <c r="I14" i="9"/>
  <c r="I15" i="9"/>
  <c r="I16" i="9"/>
  <c r="I18" i="9"/>
  <c r="I19" i="9"/>
  <c r="I20" i="9"/>
  <c r="I21" i="9"/>
  <c r="I22" i="9"/>
  <c r="I23" i="9"/>
  <c r="I24" i="9"/>
  <c r="I26" i="9"/>
  <c r="I27" i="9"/>
  <c r="I28" i="9"/>
  <c r="I29" i="9"/>
  <c r="I30" i="9"/>
  <c r="I31" i="9"/>
  <c r="I32" i="9"/>
  <c r="I34" i="9"/>
  <c r="I35" i="9"/>
  <c r="I36" i="9"/>
  <c r="I37" i="9"/>
  <c r="I38" i="9"/>
  <c r="I39" i="9"/>
  <c r="I40" i="9"/>
  <c r="I42" i="9"/>
  <c r="I43" i="9"/>
  <c r="I44" i="9"/>
  <c r="I45" i="9"/>
  <c r="I46" i="9"/>
  <c r="I47" i="9"/>
  <c r="I48" i="9"/>
  <c r="G10" i="9"/>
  <c r="G11" i="9"/>
  <c r="G12" i="9"/>
  <c r="G13" i="9"/>
  <c r="G14" i="9"/>
  <c r="G15" i="9"/>
  <c r="G18" i="9"/>
  <c r="G19" i="9"/>
  <c r="G20" i="9"/>
  <c r="G21" i="9"/>
  <c r="G22" i="9"/>
  <c r="G23" i="9"/>
  <c r="G26" i="9"/>
  <c r="G27" i="9"/>
  <c r="G28" i="9"/>
  <c r="G29" i="9"/>
  <c r="G30" i="9"/>
  <c r="G31" i="9"/>
  <c r="G34" i="9"/>
  <c r="G35" i="9"/>
  <c r="G36" i="9"/>
  <c r="G37" i="9"/>
  <c r="G38" i="9"/>
  <c r="G39" i="9"/>
  <c r="G42" i="9"/>
  <c r="G43" i="9"/>
  <c r="G44" i="9"/>
  <c r="G45" i="9"/>
  <c r="G46" i="9"/>
  <c r="G47" i="9"/>
  <c r="F12" i="9" l="1"/>
  <c r="F14" i="9"/>
  <c r="F15" i="9"/>
  <c r="F17" i="9"/>
  <c r="F20" i="9"/>
  <c r="F21" i="9"/>
  <c r="F23" i="9"/>
  <c r="F24" i="9"/>
  <c r="F25" i="9"/>
  <c r="F31" i="9"/>
  <c r="F32" i="9"/>
  <c r="F33" i="9"/>
  <c r="F36" i="9"/>
  <c r="F37" i="9"/>
  <c r="F39" i="9"/>
  <c r="F40" i="9"/>
  <c r="F41" i="9"/>
  <c r="F42" i="9"/>
  <c r="F43" i="9"/>
  <c r="F44" i="9"/>
  <c r="F46" i="9"/>
  <c r="F48" i="9"/>
  <c r="F49" i="9"/>
  <c r="F28" i="9"/>
  <c r="F16" i="9"/>
  <c r="F18" i="9"/>
  <c r="F26" i="9"/>
  <c r="F34" i="9"/>
  <c r="F38" i="9"/>
  <c r="F10" i="9"/>
  <c r="F11" i="9"/>
  <c r="F19" i="9"/>
  <c r="F22" i="9"/>
  <c r="F27" i="9"/>
  <c r="F29" i="9"/>
  <c r="F35" i="9"/>
  <c r="F30" i="9" l="1"/>
  <c r="F13" i="9"/>
  <c r="F47" i="9"/>
  <c r="F45" i="9"/>
  <c r="L19" i="10"/>
  <c r="D5" i="11" l="1"/>
  <c r="D6" i="11" s="1"/>
  <c r="E5" i="11"/>
  <c r="E6" i="11" s="1"/>
  <c r="E7" i="11" s="1"/>
  <c r="E8" i="11" s="1"/>
  <c r="E9" i="11" s="1"/>
  <c r="E10" i="11" s="1"/>
  <c r="E11" i="11" s="1"/>
  <c r="E12" i="11" s="1"/>
  <c r="E13" i="11" s="1"/>
  <c r="E14" i="11" s="1"/>
  <c r="E15" i="11" s="1"/>
  <c r="E16" i="11" s="1"/>
  <c r="E17" i="11" s="1"/>
  <c r="E18" i="11" s="1"/>
  <c r="E19" i="11" s="1"/>
  <c r="E20" i="11" s="1"/>
  <c r="E21" i="11" s="1"/>
  <c r="E22" i="11" s="1"/>
  <c r="E23" i="11" s="1"/>
  <c r="E24" i="11" s="1"/>
  <c r="E25" i="11" s="1"/>
  <c r="E26" i="11" s="1"/>
  <c r="E27" i="11" s="1"/>
  <c r="E28" i="11" s="1"/>
  <c r="E29" i="11" s="1"/>
  <c r="E30" i="11" s="1"/>
  <c r="E31" i="11" s="1"/>
  <c r="E32" i="11" s="1"/>
  <c r="E33" i="11" s="1"/>
  <c r="E34" i="11" s="1"/>
  <c r="E35" i="11" s="1"/>
  <c r="F5" i="11"/>
  <c r="F6" i="11" s="1"/>
  <c r="F7" i="11" s="1"/>
  <c r="F8" i="11" s="1"/>
  <c r="F9" i="11" s="1"/>
  <c r="F10" i="11" s="1"/>
  <c r="F11" i="11" s="1"/>
  <c r="F12" i="11" s="1"/>
  <c r="F13" i="11" s="1"/>
  <c r="F14" i="11" s="1"/>
  <c r="F15" i="11" s="1"/>
  <c r="F16" i="11" s="1"/>
  <c r="F17" i="11" s="1"/>
  <c r="F18" i="11" s="1"/>
  <c r="F19" i="11" s="1"/>
  <c r="F20" i="11" s="1"/>
  <c r="F21" i="11" s="1"/>
  <c r="F22" i="11" s="1"/>
  <c r="F23" i="11" s="1"/>
  <c r="F24" i="11" s="1"/>
  <c r="F25" i="11" s="1"/>
  <c r="F26" i="11" s="1"/>
  <c r="F27" i="11" s="1"/>
  <c r="F28" i="11" s="1"/>
  <c r="F29" i="11" s="1"/>
  <c r="F30" i="11" s="1"/>
  <c r="F31" i="11" s="1"/>
  <c r="F32" i="11" s="1"/>
  <c r="F33" i="11" s="1"/>
  <c r="F34" i="11" s="1"/>
  <c r="G5" i="11"/>
  <c r="G6" i="11" s="1"/>
  <c r="G7" i="11" s="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H5" i="11"/>
  <c r="H6" i="11" s="1"/>
  <c r="H7" i="11" s="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I5" i="11"/>
  <c r="I6" i="11" s="1"/>
  <c r="I7" i="11"/>
  <c r="I8" i="11" s="1"/>
  <c r="I9" i="11" s="1"/>
  <c r="I10" i="11" s="1"/>
  <c r="I11" i="11" s="1"/>
  <c r="I12" i="11" s="1"/>
  <c r="I13" i="11" s="1"/>
  <c r="I14" i="11" s="1"/>
  <c r="I15" i="11" s="1"/>
  <c r="I16" i="11" s="1"/>
  <c r="I17" i="11" s="1"/>
  <c r="I18" i="11" s="1"/>
  <c r="I19" i="11" s="1"/>
  <c r="I20" i="11" s="1"/>
  <c r="I21" i="11" s="1"/>
  <c r="I22" i="11" s="1"/>
  <c r="I23" i="11" s="1"/>
  <c r="I24" i="11" s="1"/>
  <c r="I25" i="11" s="1"/>
  <c r="I26" i="11" s="1"/>
  <c r="I27" i="11" s="1"/>
  <c r="I28" i="11" s="1"/>
  <c r="I29" i="11" s="1"/>
  <c r="I30" i="11" s="1"/>
  <c r="I31" i="11" s="1"/>
  <c r="I32" i="11" s="1"/>
  <c r="I33" i="11" s="1"/>
  <c r="I34" i="11" s="1"/>
  <c r="I35" i="11" s="1"/>
  <c r="J5" i="11"/>
  <c r="J6" i="11" s="1"/>
  <c r="J7" i="11" s="1"/>
  <c r="J8" i="11"/>
  <c r="J9" i="11" s="1"/>
  <c r="J10" i="11" s="1"/>
  <c r="J11" i="11" s="1"/>
  <c r="J12" i="11" s="1"/>
  <c r="J13" i="11" s="1"/>
  <c r="J14" i="11" s="1"/>
  <c r="J15" i="11" s="1"/>
  <c r="J16" i="11" s="1"/>
  <c r="J17" i="11" s="1"/>
  <c r="J18" i="11" s="1"/>
  <c r="J19" i="11" s="1"/>
  <c r="J20" i="11" s="1"/>
  <c r="J21" i="11" s="1"/>
  <c r="J22" i="11" s="1"/>
  <c r="J23" i="11" s="1"/>
  <c r="J24" i="11" s="1"/>
  <c r="J25" i="11" s="1"/>
  <c r="J26" i="11" s="1"/>
  <c r="J27" i="11" s="1"/>
  <c r="J28" i="11" s="1"/>
  <c r="J29" i="11" s="1"/>
  <c r="J30" i="11" s="1"/>
  <c r="J31" i="11" s="1"/>
  <c r="K5" i="11"/>
  <c r="K6" i="11" s="1"/>
  <c r="K7" i="11" s="1"/>
  <c r="K8" i="11" s="1"/>
  <c r="K9" i="11" s="1"/>
  <c r="K10" i="11" s="1"/>
  <c r="K11" i="11" s="1"/>
  <c r="K12" i="11" s="1"/>
  <c r="K13" i="11" s="1"/>
  <c r="K14" i="11" s="1"/>
  <c r="K15" i="11" s="1"/>
  <c r="K16" i="11" s="1"/>
  <c r="K17" i="11" s="1"/>
  <c r="K18" i="11" s="1"/>
  <c r="K19" i="11" s="1"/>
  <c r="K20" i="11" s="1"/>
  <c r="K21" i="11" s="1"/>
  <c r="K22" i="11" s="1"/>
  <c r="K23" i="11" s="1"/>
  <c r="K24" i="11" s="1"/>
  <c r="K25" i="11" s="1"/>
  <c r="K26" i="11" s="1"/>
  <c r="K27" i="11" s="1"/>
  <c r="K28" i="11" s="1"/>
  <c r="K29" i="11" s="1"/>
  <c r="K30" i="11" s="1"/>
  <c r="K31" i="11" s="1"/>
  <c r="K32" i="11" s="1"/>
  <c r="K33" i="11" s="1"/>
  <c r="K34" i="11" s="1"/>
  <c r="L5" i="11"/>
  <c r="L6" i="11" s="1"/>
  <c r="L7" i="11" s="1"/>
  <c r="L8" i="11" s="1"/>
  <c r="L9" i="11" s="1"/>
  <c r="L10" i="11" s="1"/>
  <c r="L11" i="11" s="1"/>
  <c r="L12" i="11" s="1"/>
  <c r="L13" i="11" s="1"/>
  <c r="L14" i="11" s="1"/>
  <c r="L15" i="11" s="1"/>
  <c r="L16" i="11" s="1"/>
  <c r="L17" i="11" s="1"/>
  <c r="L18" i="11" s="1"/>
  <c r="L19" i="11" s="1"/>
  <c r="L20" i="11" s="1"/>
  <c r="L21" i="11" s="1"/>
  <c r="L22" i="11" s="1"/>
  <c r="L23" i="11" s="1"/>
  <c r="L24" i="11" s="1"/>
  <c r="L25" i="11" s="1"/>
  <c r="L26" i="11" s="1"/>
  <c r="L27" i="11" s="1"/>
  <c r="L28" i="11" s="1"/>
  <c r="L29" i="11" s="1"/>
  <c r="L30" i="11" s="1"/>
  <c r="L31" i="11" s="1"/>
  <c r="L32" i="11" s="1"/>
  <c r="L33" i="11" s="1"/>
  <c r="L34" i="11" s="1"/>
  <c r="L35" i="11" s="1"/>
  <c r="M5" i="11"/>
  <c r="M6" i="11"/>
  <c r="M7" i="11" s="1"/>
  <c r="M8" i="11" s="1"/>
  <c r="M9" i="11" s="1"/>
  <c r="M10" i="11" s="1"/>
  <c r="M11" i="11" s="1"/>
  <c r="M12" i="11" s="1"/>
  <c r="M13" i="11" s="1"/>
  <c r="M14" i="11" s="1"/>
  <c r="M15" i="11" s="1"/>
  <c r="M16" i="11" s="1"/>
  <c r="M17" i="11" s="1"/>
  <c r="M18" i="11" s="1"/>
  <c r="M19" i="11" s="1"/>
  <c r="M20" i="11" s="1"/>
  <c r="M21" i="11" s="1"/>
  <c r="M22" i="11" s="1"/>
  <c r="M23" i="11" s="1"/>
  <c r="M24" i="11" s="1"/>
  <c r="M25" i="11" s="1"/>
  <c r="M26" i="11" s="1"/>
  <c r="M27" i="11" s="1"/>
  <c r="M28" i="11" s="1"/>
  <c r="M29" i="11" s="1"/>
  <c r="M30" i="11" s="1"/>
  <c r="M31" i="11" s="1"/>
  <c r="M32" i="11" s="1"/>
  <c r="M33" i="11" s="1"/>
  <c r="M34" i="11" s="1"/>
  <c r="N5" i="11"/>
  <c r="N6" i="11"/>
  <c r="N7" i="11" s="1"/>
  <c r="N8" i="11" s="1"/>
  <c r="N9" i="11" s="1"/>
  <c r="N10" i="11" s="1"/>
  <c r="N11" i="11" s="1"/>
  <c r="N12" i="11" s="1"/>
  <c r="N13" i="11" s="1"/>
  <c r="N14" i="11" s="1"/>
  <c r="N15" i="11" s="1"/>
  <c r="N16" i="11" s="1"/>
  <c r="N17" i="11" s="1"/>
  <c r="N18" i="11" s="1"/>
  <c r="N19" i="11" s="1"/>
  <c r="N20" i="11" s="1"/>
  <c r="N21" i="11" s="1"/>
  <c r="N22" i="11" s="1"/>
  <c r="N23" i="11" s="1"/>
  <c r="N24" i="11" s="1"/>
  <c r="N25" i="11" s="1"/>
  <c r="N26" i="11" s="1"/>
  <c r="N27" i="11" s="1"/>
  <c r="N28" i="11" s="1"/>
  <c r="N29" i="11" s="1"/>
  <c r="N30" i="11" s="1"/>
  <c r="N31" i="11" s="1"/>
  <c r="N32" i="11" s="1"/>
  <c r="N33" i="11" s="1"/>
  <c r="N34" i="11" s="1"/>
  <c r="N35" i="11" s="1"/>
  <c r="J32" i="11" l="1"/>
  <c r="J33" i="11" s="1"/>
  <c r="J34" i="11" s="1"/>
  <c r="J35" i="11" s="1"/>
  <c r="D7" i="11"/>
  <c r="D8" i="11" s="1"/>
  <c r="D9" i="11" s="1"/>
  <c r="D10" i="11" s="1"/>
  <c r="D11" i="11" s="1"/>
  <c r="D12" i="11" s="1"/>
  <c r="D13" i="11" s="1"/>
  <c r="D14" i="11" s="1"/>
  <c r="D15" i="11" s="1"/>
  <c r="D16" i="11" s="1"/>
  <c r="D17" i="11" s="1"/>
  <c r="D18" i="11" s="1"/>
  <c r="D19" i="11" s="1"/>
  <c r="D20" i="11" s="1"/>
  <c r="D21" i="11" s="1"/>
  <c r="D22" i="11" s="1"/>
  <c r="D23" i="11" s="1"/>
  <c r="D24" i="11" s="1"/>
  <c r="D25" i="11" s="1"/>
  <c r="D26" i="11" s="1"/>
  <c r="D27" i="11" s="1"/>
  <c r="D28" i="11" s="1"/>
  <c r="D29" i="11" s="1"/>
  <c r="D30" i="11" s="1"/>
  <c r="D31" i="11" s="1"/>
  <c r="D32" i="11" s="1"/>
  <c r="D33" i="11" s="1"/>
  <c r="C5" i="11"/>
  <c r="C6" i="11" s="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F9" i="9" l="1"/>
  <c r="O34" i="10"/>
  <c r="Q34" i="10" s="1"/>
  <c r="L33" i="10"/>
  <c r="N33" i="10" s="1"/>
  <c r="O30" i="10"/>
  <c r="Q30" i="10" s="1"/>
  <c r="O29" i="10"/>
  <c r="Q29" i="10" s="1"/>
  <c r="O27" i="10"/>
  <c r="Q27" i="10" s="1"/>
  <c r="O26" i="10"/>
  <c r="Q26" i="10" s="1"/>
  <c r="O24" i="10"/>
  <c r="Q24" i="10" s="1"/>
  <c r="N24" i="10"/>
  <c r="L24" i="10"/>
  <c r="O22" i="10"/>
  <c r="Q22" i="10" s="1"/>
  <c r="L22" i="10"/>
  <c r="N22" i="10" s="1"/>
  <c r="L20" i="10"/>
  <c r="N20" i="10" s="1"/>
  <c r="N19" i="10"/>
  <c r="M12" i="10"/>
  <c r="N12" i="10" s="1"/>
  <c r="N11" i="10"/>
  <c r="N13" i="10" l="1"/>
  <c r="O25" i="10" s="1"/>
  <c r="Q25" i="10" s="1"/>
  <c r="O33" i="10"/>
  <c r="Q33" i="10" s="1"/>
  <c r="L37" i="10"/>
  <c r="L32" i="10" l="1"/>
  <c r="N32" i="10" s="1"/>
  <c r="O37" i="10"/>
  <c r="Q37" i="10" s="1"/>
  <c r="N37" i="10"/>
  <c r="O32" i="10" l="1"/>
  <c r="Q32" i="10" s="1"/>
  <c r="L36" i="10"/>
  <c r="O36" i="10" s="1"/>
  <c r="Q36" i="10" s="1"/>
  <c r="Q38" i="10" l="1"/>
  <c r="N36" i="10"/>
  <c r="N38" i="10" s="1"/>
  <c r="Q42" i="10" s="1"/>
  <c r="Q44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Fc IAE</author>
  </authors>
  <commentList>
    <comment ref="C5" authorId="0" shapeId="0" xr:uid="{E106A151-835E-4908-9809-4F33C2504FE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B0A6F26A-67F7-4588-B1BC-5EFDCF3FBB0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110C5B34-BED3-4FBB-9337-DA2B119128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07A83A7D-84AF-4B7C-B342-B94D7089A54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1706959B-045D-4D19-BF71-FB9D7896C8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77582A3D-C6BE-4F01-A1DD-8CAFA0DDAAD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 xr:uid="{70EA3843-6C73-4C71-9502-BC4FB8EBBDB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13F7173C-732E-43A9-9AFC-9A289B50D08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 xr:uid="{EB6EE9F6-C9D0-40E1-8458-9D2EB29B0F2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 xr:uid="{C571C437-9E09-41FA-9167-32A631EC0F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0" shapeId="0" xr:uid="{9355E36F-68F0-4570-9EFF-38ECFE2F673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 xr:uid="{AAE35A5E-14F3-419E-90E4-7CC0791956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BBB440F4-AFB4-4227-8672-5F3A3C585EA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 shapeId="0" xr:uid="{36C2F36E-2AFC-485B-AE87-CAF6D48AA1F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0" shapeId="0" xr:uid="{76B5A0A5-9461-4E00-A3BF-187EDA3DE72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" authorId="0" shapeId="0" xr:uid="{0231B4C1-A61F-4DE0-9EE2-32CCC532F5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 xr:uid="{70ED3669-EE1B-4D03-9E78-1EA8947F21F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" authorId="0" shapeId="0" xr:uid="{E56CE30E-680F-4579-88D9-DB3A0C59224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 shapeId="0" xr:uid="{4CD9484F-7E08-418C-9409-5E770C16AEB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" authorId="0" shapeId="0" xr:uid="{6FD2BE03-985B-4BF4-B9D7-5E56C611873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" authorId="0" shapeId="0" xr:uid="{92DD7ED9-5379-4A92-AA15-2C13E9442B7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shapeId="0" xr:uid="{643225D5-3660-4CBD-9E9C-4A439635457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" authorId="0" shapeId="0" xr:uid="{7B577E58-F2A8-4D50-A0DD-34E21E4B37A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" authorId="0" shapeId="0" xr:uid="{182541C9-8031-4A3D-AFCE-81121CD41E4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F96212C3-B33A-4E61-9C73-0430C3526C9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 xr:uid="{6A9167F6-8C72-456F-BCB3-C5E1BCD5C69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E21E705B-1B17-44F3-8613-29FE1EE6F79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 xr:uid="{9C245FA9-FD26-47AA-954F-148161F7E2D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" authorId="0" shapeId="0" xr:uid="{71D2B77E-A031-44D5-BA91-836DAE2CF94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" authorId="0" shapeId="0" xr:uid="{D990AAB1-364D-4F80-A117-082AD5ECE86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" authorId="0" shapeId="0" xr:uid="{7B0C483C-4AA1-4FB0-9F56-09D175FD2F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" authorId="0" shapeId="0" xr:uid="{26D7A8F2-7881-4C9E-8530-FFAB0C8F26B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 shapeId="0" xr:uid="{418363D7-6051-4594-9499-59A74776E83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" authorId="0" shapeId="0" xr:uid="{B4DA4BC0-8D97-4CB1-BDCF-CE00FC4DD5E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0" shapeId="0" xr:uid="{EE0DBEBC-1D29-469E-BCED-F6EB2AC3182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 xr:uid="{FEE5B41A-EC01-4FD1-947A-AE922F90436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A7D637E2-9EA7-4DC5-9CDA-075677F138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 shapeId="0" xr:uid="{E1033A8C-3FEA-41F4-B1B1-CE443D958B7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 xr:uid="{6F2EF5B6-5C4C-4575-B565-771AA75F41C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 xr:uid="{12A7E0E9-F593-41D5-8E6A-1BE026594F4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0" shapeId="0" xr:uid="{37AE4213-7CDC-444D-9B5E-542C6B2E08E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" authorId="0" shapeId="0" xr:uid="{59D7CE1A-43F4-4B79-B29A-77D599EC79C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 xr:uid="{79CA7B46-8922-4817-9AB4-C60E4ECF050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" authorId="0" shapeId="0" xr:uid="{1702AFA9-3E0C-4710-8D0F-08D1E3F1E40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" authorId="0" shapeId="0" xr:uid="{F30D2CFE-3E71-4AD9-B74E-99DD529913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0A5E298E-A77A-48D6-BA2C-BFCCC220FBF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 xr:uid="{5795D66D-EFE8-47C9-B2A4-0E95CCA8596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" authorId="0" shapeId="0" xr:uid="{42B1AE6F-0322-4862-AB59-919411D3A5B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A0B602D2-0D5F-43AE-B543-091A05D2C8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F3A87498-5C79-48F1-8EB1-3B0FE80B066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F7C6EF83-B9BB-4D34-A326-F123088A97A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 xr:uid="{48266405-D015-41DA-9938-486AA5D42FD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0" shapeId="0" xr:uid="{71B33AC7-3EFA-4FE4-BA62-5CBD9A622BF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9" authorId="0" shapeId="0" xr:uid="{165DF921-21D2-48F0-9422-BDF9A484D15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9" authorId="0" shapeId="0" xr:uid="{BD505FF3-6B16-400D-8747-BB1D07CCE08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9" authorId="0" shapeId="0" xr:uid="{18AB746B-D1E8-4B0C-8FF0-0D2C82B6EBF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 shapeId="0" xr:uid="{0F807927-A28F-49A5-8907-1A19314CD99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" authorId="0" shapeId="0" xr:uid="{BD63E9A7-CD14-4EB3-B241-F2DF995968D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" authorId="0" shapeId="0" xr:uid="{B632BFC1-A563-4F36-9225-CD8441D2683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" authorId="0" shapeId="0" xr:uid="{79711446-0A58-4BD9-A8DD-807C3CB1918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7E52EB95-2252-4E80-895C-61466F471B4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 xr:uid="{FC5CED3B-FC8B-4CC5-86A4-E9ABFD34F6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5C7DEC49-C2CF-41FE-96FE-50BB653144A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" authorId="0" shapeId="0" xr:uid="{B57C8E74-C231-4469-9FA7-7AE19E0DA60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2964C401-C62E-4DD5-9E21-48ADF3299C3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 xr:uid="{A0C1ECEF-7D16-439A-B554-71AC3B60C0A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3791E11B-7102-4389-AB7A-4E505B6630B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 shapeId="0" xr:uid="{27C961A7-C425-4051-917B-A2ADCD158C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 shapeId="0" xr:uid="{8442F7F5-4FE4-4F0E-AB5F-B2D32DCD139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0" authorId="0" shapeId="0" xr:uid="{70D86FA6-F0F1-4BEE-946A-0E19510A42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" authorId="0" shapeId="0" xr:uid="{0602DA85-875B-4DCB-80C8-C000B9DD2F2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 shapeId="0" xr:uid="{B2753395-9116-4C65-A06E-580C0FF9D7B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CB9EACF6-70FB-47CF-9300-4DF5C1B86A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4D572C34-BEF3-4AE4-86B1-6D5B483D61D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22E1D17F-47F2-4E02-ACFC-546C553E234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141DC504-5BF2-4595-9F39-839CF89261D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 xr:uid="{B770D2F1-C00E-465E-94D8-1D47330C585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9C6A12E5-049D-4A72-B1B3-3831592615E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1" authorId="0" shapeId="0" xr:uid="{074D2875-3E37-49E5-BA5A-051F9F744D7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1" authorId="0" shapeId="0" xr:uid="{A882BE99-6DF8-4C95-8C8D-CD75C67C62F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" authorId="0" shapeId="0" xr:uid="{3665AB4F-6FE6-4286-8C33-66D3811E95D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1" authorId="0" shapeId="0" xr:uid="{62B6FEE1-8131-41CD-B6F9-19EB02522C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67AB2A3F-8EBC-4029-9168-C4EC36B9270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 xr:uid="{8F868E9B-4803-4025-9756-1557B7958DA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B749EFB1-3B33-4396-96B1-3D6400B8F57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 xr:uid="{C1148D7C-3B56-4B7C-8527-64181A1D793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 shapeId="0" xr:uid="{B1F8EB1A-03C2-48BE-98CD-7B07497DA7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 shapeId="0" xr:uid="{A022B3FD-6267-42BB-A4EE-0FAC6C2490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 shapeId="0" xr:uid="{E7FF126E-4209-424C-984D-E88734E2D55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0" shapeId="0" xr:uid="{2857B818-D1A9-4019-A4A7-CC929D2AACF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2" authorId="0" shapeId="0" xr:uid="{C80C081E-5C80-4C7E-88E2-B9E347CD1A8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2" authorId="0" shapeId="0" xr:uid="{A04E4F6A-5831-45F1-A319-14FB7E87F2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2" authorId="0" shapeId="0" xr:uid="{C55DF3CB-D147-4FB3-8CA6-A6245366502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2" authorId="0" shapeId="0" xr:uid="{0641440F-BE5A-42D5-A6DC-921D48CB720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2" authorId="0" shapeId="0" xr:uid="{6505BCF7-143B-40C9-B1F1-071995CF1A7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2" authorId="0" shapeId="0" xr:uid="{29A049AB-68DE-4B2E-A7A5-3D14293A06A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5770902-A87C-486F-B7D4-33BCEF64A86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FA07542A-859D-4E18-8A94-9AA78BC372F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166980B5-CC7E-4C1E-B436-F1C99331C3D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 shapeId="0" xr:uid="{F1DADB80-D19F-4624-B5C8-8897B63B6AF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3" authorId="0" shapeId="0" xr:uid="{D864A1C7-20A6-4FE1-849D-A4C1E653623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3" authorId="0" shapeId="0" xr:uid="{14D162D0-507E-41C9-8BE8-FC1855E7053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 shapeId="0" xr:uid="{D917F6F9-F2DB-4A28-ADAD-BEAAB7BAA9A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" authorId="0" shapeId="0" xr:uid="{DB79C6F1-96B9-4BFD-BE6D-75E1CD7A7E0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" authorId="0" shapeId="0" xr:uid="{1B20D83F-F3FB-44A3-8C6C-3A1F071F268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3" authorId="0" shapeId="0" xr:uid="{564F67D8-D5A7-4CE5-9026-B27D9BDD837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3" authorId="0" shapeId="0" xr:uid="{3649EFAC-76CF-49C0-BC91-3FF83D87C90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" authorId="0" shapeId="0" xr:uid="{5E2FF29B-E304-414D-BEB6-2D393C8AA4B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A0F61505-4DA7-451D-BD34-333E6E9942C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4A350D7B-97F7-4F74-B26A-A41D069FAAB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401DC22F-7C88-4782-9F92-DA7F805458B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4" authorId="0" shapeId="0" xr:uid="{C2C28A3A-2B21-4D57-91DA-DB69C8AEC2B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4" authorId="0" shapeId="0" xr:uid="{E8A1C6C7-A376-4AE8-9153-19DE5C929D0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 shapeId="0" xr:uid="{4DAEF996-C01C-4733-BA48-E38524E72D2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 xr:uid="{AFF61586-5D67-4E7C-8ECA-D8425111F3D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0" shapeId="0" xr:uid="{A15B9BF6-9143-43C7-9652-C1A1B23BE2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4" authorId="0" shapeId="0" xr:uid="{AAEA6733-D3A9-42F9-998B-A48D3C42877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4" authorId="0" shapeId="0" xr:uid="{86B11AF4-BE80-4D18-AED0-CF0485CAF6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4" authorId="0" shapeId="0" xr:uid="{6A1B4154-97A9-422F-ADA5-79D9638C53F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4" authorId="0" shapeId="0" xr:uid="{A17621CF-8446-4BBA-8301-5646C3FFF76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4F63D28D-7CF4-417B-BDDA-32CF32FB451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FF02FAA5-5E83-42CC-BE6E-A3350A2405F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15C1232E-FB5F-4ED0-9535-D022504E2FD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5" authorId="0" shapeId="0" xr:uid="{CF521B32-39E2-4227-A26B-3D01827A505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 shapeId="0" xr:uid="{7A7A63D5-B73A-4050-8343-A0DE38620FB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0" shapeId="0" xr:uid="{EDBF084D-0B24-49EE-B1A5-2642447DA1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5" authorId="0" shapeId="0" xr:uid="{3F6A4842-88A7-41E3-AE66-5CEF2E0A69C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 xr:uid="{C5BBD39E-854A-41E6-9A46-FD7D2EE5502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" authorId="0" shapeId="0" xr:uid="{F2B47CE0-2450-498C-85AB-D020A64EBD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5" authorId="0" shapeId="0" xr:uid="{D7002570-7B6F-4225-B6DE-7CACC724066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5" authorId="0" shapeId="0" xr:uid="{C4A8B53C-E583-4182-AA46-81F99E75F2E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" authorId="0" shapeId="0" xr:uid="{7B8ABA2F-BC5B-47AA-BFC9-F6711320C3C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AE1A10CA-E6A7-4195-BBE5-8CD1BAD45BD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4DE49B56-D75C-412D-9BCA-AA7ECEBF2C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E5108511-9B4F-499B-AC58-2EE8FD8253B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6" authorId="0" shapeId="0" xr:uid="{818BFED4-1AE5-4681-896A-C730F8A7932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 shapeId="0" xr:uid="{5E2702CD-9561-4F06-8E57-7538F4CD8DD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0" shapeId="0" xr:uid="{7252B59B-C2B8-4BDA-B0EF-9C9F9EFB7BE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 shapeId="0" xr:uid="{B53F7B15-6A79-4490-8775-1226D24600C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 shapeId="0" xr:uid="{931948F5-FF78-4CF9-97D2-1C21740E603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 shapeId="0" xr:uid="{2CA91E87-9D70-4B14-A9DD-0EE43FD421B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 shapeId="0" xr:uid="{B762AD8D-5209-45DF-8ACD-DE0DA714CD2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 shapeId="0" xr:uid="{22D4F5C3-90C6-4EB5-8E50-A449A0486A6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 shapeId="0" xr:uid="{4227AF8B-C31F-4DD9-AE61-D62244AD8E0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4D9CA26E-3235-4A15-AED6-7CC4E274B3B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D103B552-310E-4F34-8EE3-11BF10F726C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" authorId="0" shapeId="0" xr:uid="{6CB4948C-92E1-48FB-B2BE-883A1E754EA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7" authorId="0" shapeId="0" xr:uid="{3AB4CE1F-36EA-4626-A34A-0CE02CFE075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 xr:uid="{1068ADF8-EBD9-46F9-ADF8-8A7A5AA82B6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7" authorId="0" shapeId="0" xr:uid="{04DC3321-2AC6-4345-8B0D-CC77CBB421A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 shapeId="0" xr:uid="{550BF008-6EEE-44D0-BAC6-E8B916ECE18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 shapeId="0" xr:uid="{7AC066AC-1C84-4951-A270-AC38B7EDE0E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7" authorId="0" shapeId="0" xr:uid="{016022C6-E277-4292-8ECD-B38AF9559CD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7" authorId="0" shapeId="0" xr:uid="{6C1643B1-582D-4665-A39A-675892A40CF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7" authorId="0" shapeId="0" xr:uid="{99A9E462-594A-4E97-8EFB-89B385E3669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" authorId="0" shapeId="0" xr:uid="{FB7B3C8F-4191-451D-9948-62D18CE1B41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1CC4D86E-42B4-4271-8988-1318C1777E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4F77D936-1762-43AB-9AE9-CA7E03B0DF7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8" authorId="0" shapeId="0" xr:uid="{80488607-FB54-4DDB-B0D8-C544A5710A2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8" authorId="0" shapeId="0" xr:uid="{134797B6-2D15-4D69-B388-94D00A5A58B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8" authorId="0" shapeId="0" xr:uid="{599D30B3-8CAB-46BD-8A39-8A058A67A2A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8" authorId="0" shapeId="0" xr:uid="{3A815BBE-D57F-4AEF-B6E8-411EC11D2E4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0" shapeId="0" xr:uid="{B357C38D-1181-48E3-8FE0-17990DA5F0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8" authorId="0" shapeId="0" xr:uid="{ED5E4BA9-0B49-4CB2-8360-80D0B768980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8" authorId="0" shapeId="0" xr:uid="{9C9AF641-F989-45E6-B9E6-3CE7BA2795A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8" authorId="0" shapeId="0" xr:uid="{925BAB8D-1E28-489B-96FB-44AB4FAFAD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8" authorId="0" shapeId="0" xr:uid="{0607F8E0-37C5-4ADC-9518-3B82F25A3E9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8" authorId="0" shapeId="0" xr:uid="{35663AAE-44C5-4F7C-B133-96EFC0D21C0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7507AAFF-5E69-463E-B377-6F34B3259AB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 xr:uid="{400A1D58-EC72-4C0E-9D48-34F27F1DDF0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9" authorId="0" shapeId="0" xr:uid="{9EF2A500-187D-4B33-A407-2368603BF15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9" authorId="0" shapeId="0" xr:uid="{838349B3-BA01-4427-9A47-71ACD562BA8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9" authorId="0" shapeId="0" xr:uid="{D8C04409-ADC0-432D-89A4-160469DA827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 shapeId="0" xr:uid="{F5172D51-7039-43B9-9B4B-9DA8A21CFDD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9" authorId="0" shapeId="0" xr:uid="{57AE5B34-5B5A-4C1F-AA62-8692A28100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 shapeId="0" xr:uid="{3537CF45-BA49-4CD6-B6EA-ABF08D4A5B1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9" authorId="0" shapeId="0" xr:uid="{FC6B4B7F-5D5F-489C-A0CA-9B47E1471A7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9" authorId="0" shapeId="0" xr:uid="{19DE018B-C4F7-4083-835F-C5FBF576A5D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9" authorId="0" shapeId="0" xr:uid="{5769634D-F9E9-4E52-B380-38DB8D052B0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" authorId="0" shapeId="0" xr:uid="{F24F642E-0E72-464B-B9E4-A94506E7A3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67AEC959-95F8-4C83-8592-B65080EEBC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 shapeId="0" xr:uid="{0F6D48EA-0D2D-4AFE-871A-4CC1D6FEF4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 xr:uid="{9202A0E5-2467-4773-A193-63CF24E2BD0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0" authorId="0" shapeId="0" xr:uid="{EAB9FC7D-FD72-4D50-A851-C319DD860A9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0" authorId="0" shapeId="0" xr:uid="{E342285F-02C2-40C4-9D64-4CC74DA7BDF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0" authorId="0" shapeId="0" xr:uid="{49055750-351B-4D3A-9BD4-CA3DE00E6E4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0" authorId="0" shapeId="0" xr:uid="{E4916FE8-03C2-4C00-8845-B02E75FE579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0" authorId="0" shapeId="0" xr:uid="{3082DD6A-71FF-4F72-93A8-1000845EF22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0" authorId="0" shapeId="0" xr:uid="{361100C5-76EA-43CD-B667-76EAA91435F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0" authorId="0" shapeId="0" xr:uid="{9B30E458-9479-4BE1-8D20-62667F02B02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0" authorId="0" shapeId="0" xr:uid="{E706CA19-EC8D-4F15-9A83-65FA01561E1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0" authorId="0" shapeId="0" xr:uid="{377FF965-227F-4A63-BC71-E7C1C6E2024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6D95F03-3339-4E4F-9D49-1434F7E61BF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BD4B69C-CE26-4E10-BAC7-0E922F055C3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0" shapeId="0" xr:uid="{89CB5170-9F8F-49F2-8479-F5A0432F9FF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1" authorId="0" shapeId="0" xr:uid="{BE8DC3A9-D89C-4F37-A6D2-3046DCED685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 shapeId="0" xr:uid="{0E3C4149-4C90-4736-9795-27BD7BF4858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1" authorId="0" shapeId="0" xr:uid="{0A5D7B16-AE32-4F7C-A6CC-82EF8C6FEBF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 shapeId="0" xr:uid="{5D3437E1-07FE-4B18-81AB-E98C40DB041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1" authorId="0" shapeId="0" xr:uid="{904B6612-C973-4C06-BB78-5AF32B95A35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1" authorId="0" shapeId="0" xr:uid="{BB98F5BE-3862-4F44-8427-3E52DCD118C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1" authorId="0" shapeId="0" xr:uid="{E106F390-AC14-445B-A77F-586CC2CB826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1" authorId="0" shapeId="0" xr:uid="{491E6A28-158D-4158-836B-B8B4A4B5047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1" authorId="0" shapeId="0" xr:uid="{013B04F2-855E-45BF-8934-EC9E6F441F0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F1B835A-101D-4EC3-85A5-EB9DF5F11BC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 shapeId="0" xr:uid="{A73791B1-C51B-4E54-A410-706ED0AC237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2" authorId="0" shapeId="0" xr:uid="{CD8B29BF-285F-4B1D-991A-156900FA83D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2" authorId="0" shapeId="0" xr:uid="{D7D26497-A11A-4167-AE39-BD65CB9091C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632EF5A0-163E-482C-A323-F19E21A96E4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2" authorId="0" shapeId="0" xr:uid="{C5076682-0BE7-451C-8672-1531290A4AD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 shapeId="0" xr:uid="{D142B66B-019D-4009-9D1D-F7CEC48F12A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2" authorId="0" shapeId="0" xr:uid="{846EB6D4-F62C-452F-AD36-92DB409D65A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2" authorId="0" shapeId="0" xr:uid="{48FC52E8-3E7A-40BC-92B9-40A8ADAE03C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2" authorId="0" shapeId="0" xr:uid="{7D8F5BF5-50A0-499C-BC54-6095A1F94C5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2" authorId="0" shapeId="0" xr:uid="{C560B8D9-AFDD-4B0E-B715-D390A39E2F4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2" authorId="0" shapeId="0" xr:uid="{179DB40C-75DF-4EFC-B266-8A27950BD6A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C5D483AC-FD09-4C9F-AB2D-613CBFBD269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E67DE1FC-E1DE-4920-AC96-4448938FB2F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3" authorId="0" shapeId="0" xr:uid="{09065733-825A-4070-B515-CCF587018B6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" authorId="0" shapeId="0" xr:uid="{1EA199A5-FCA0-409A-9C25-EB53B0DEB82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3" authorId="0" shapeId="0" xr:uid="{F79BB058-B0FF-41C1-A20B-C30EB9354F8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3" authorId="0" shapeId="0" xr:uid="{8860B2EA-2FE2-4033-A42D-ED55DD0CE9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0" shapeId="0" xr:uid="{0003D86D-A7A8-4902-B34B-A6E2EA80D37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3" authorId="0" shapeId="0" xr:uid="{5767F850-ACD7-42D2-B967-A60F544B8E4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3" authorId="0" shapeId="0" xr:uid="{1A7098EB-E23B-4949-8647-578EC5CE384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3" authorId="0" shapeId="0" xr:uid="{BD2700E4-6698-43DB-BB2A-40751BBFABE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3" authorId="0" shapeId="0" xr:uid="{F997041A-06DB-4206-94DF-D6636FD9C18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" authorId="0" shapeId="0" xr:uid="{D5E935A4-16D1-4BB5-A091-817A48EC4D5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EAF4F822-CCED-4E6F-997D-EED6B7A0C20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7EA2EF98-0E5A-4C07-A3DE-70FEB467359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4" authorId="0" shapeId="0" xr:uid="{6BFB1C08-D940-4019-9E07-3F7A5B9364D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4" authorId="0" shapeId="0" xr:uid="{3E02F8CF-3078-4DF9-B9C9-689553B465A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 xr:uid="{9D3FE631-41EB-49BB-842F-5F30853EC7D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4" authorId="0" shapeId="0" xr:uid="{759EA3DD-77B0-48F3-A530-816F11E7F42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 xr:uid="{EC60E604-5D5E-4190-AFF4-40CA5BC3FFF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4" authorId="0" shapeId="0" xr:uid="{8A6A1321-1CD4-4D15-B642-9FFC0FB1D2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4" authorId="0" shapeId="0" xr:uid="{2E1FFB80-4721-46EE-B11D-121E8858896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0" shapeId="0" xr:uid="{94FBF872-85BC-46D3-970D-C0E38A9A113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4" authorId="0" shapeId="0" xr:uid="{208ED843-FB83-4CDE-B567-C9672FFF4B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4" authorId="0" shapeId="0" xr:uid="{D2A42291-F3EA-4CF8-A88B-7BA9F58A112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EB51ACDC-2207-4E7C-9A77-2FE59486EC8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 xr:uid="{A2BC1DDF-AB96-421B-AD8B-24EA0B4D6F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5" authorId="0" shapeId="0" xr:uid="{7B9B0AFC-1C1B-46CB-B8FD-D0BBB62DE4A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 shapeId="0" xr:uid="{159550B2-475B-4404-A42B-590E223706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ABC217B-0D5B-4649-8347-FE1CFFD2C3A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5" authorId="0" shapeId="0" xr:uid="{BC1FC46C-72E3-48CC-9589-089F4DF336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 shapeId="0" xr:uid="{C04352E7-0DA8-4F38-9D8B-8D650804739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5" authorId="0" shapeId="0" xr:uid="{A0F52F71-CA9F-410C-B6F1-87577C2F332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5" authorId="0" shapeId="0" xr:uid="{E1AD6047-D677-45BE-8D1E-A9AC8C30EDD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5" authorId="0" shapeId="0" xr:uid="{9A12E2A8-BE92-476D-8F12-F23E6EF3A78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5" authorId="0" shapeId="0" xr:uid="{117A4922-1562-452B-A0E2-C6C543AB3B2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 shapeId="0" xr:uid="{9611523B-F5FA-4C91-B1F5-9945BD57161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E8C5934C-6556-487A-BFBA-53425006B90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C15E6DBD-7B86-4A33-9F03-DBC8703DB9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" authorId="0" shapeId="0" xr:uid="{0A36D58B-363D-43B7-B36F-20462AA927C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6" authorId="0" shapeId="0" xr:uid="{5D7DAA23-D892-4025-84CD-FEE50E67680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 xr:uid="{13E1D8E8-C835-4F65-BE67-401769B2412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6" authorId="0" shapeId="0" xr:uid="{5669B35C-04F3-48AE-BF48-510AD3886BC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6" authorId="0" shapeId="0" xr:uid="{892B041E-CD59-4A75-A085-C6F44BBE05A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6" authorId="0" shapeId="0" xr:uid="{E5982FD5-E634-4DF9-826C-C7E920AC2B5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6" authorId="0" shapeId="0" xr:uid="{3886DF73-D35D-4A56-AAF0-95099E8D3E5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6" authorId="0" shapeId="0" xr:uid="{F39D2659-625E-41D7-875F-1970705347F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6" authorId="0" shapeId="0" xr:uid="{F149F3B5-1BFF-4519-9CF8-AF82F20A7A8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" authorId="0" shapeId="0" xr:uid="{0D286975-44BC-4C4E-B8EF-16FAC6D6112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6C0A75E-91CD-4D6E-9DD2-275DA874429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0366370F-FC9A-46A9-97D5-AE7689BFCB1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7" authorId="0" shapeId="0" xr:uid="{0B6754F8-F390-4998-9BA3-F55F4B816A9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7" authorId="0" shapeId="0" xr:uid="{43EF3CB7-8026-4F61-87BD-90D589BAF77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7" authorId="0" shapeId="0" xr:uid="{85DB33DC-35A7-46DE-BEE0-A3CB30555E3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7" authorId="0" shapeId="0" xr:uid="{00CA1288-C420-4864-86A3-C7C067EAD14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 shapeId="0" xr:uid="{A7C51DBC-FD0F-44FE-BAD8-9249524A771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7" authorId="0" shapeId="0" xr:uid="{13DD59F3-3A8F-4204-A2D5-B7B2FCAA365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7" authorId="0" shapeId="0" xr:uid="{2B3C4D53-7EC7-4D4C-A06E-B435592B95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7" authorId="0" shapeId="0" xr:uid="{BF398601-AAF2-4677-9988-C69CFDB1D15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7" authorId="0" shapeId="0" xr:uid="{E73E1E25-7490-46D5-9267-0EE5A519C1C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" authorId="0" shapeId="0" xr:uid="{AD14FB9B-A506-485C-9B65-22793AD98B6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A057E940-FC5E-4969-B642-AD65C757AC9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80825DA9-E9A7-47C8-B9CD-4E7C7AA6DB0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" authorId="0" shapeId="0" xr:uid="{434D0A87-A4C9-4A1D-9BDC-DFFF767C80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 xr:uid="{3CD46A27-BDC9-438E-9DFE-2322B634553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 shapeId="0" xr:uid="{E00805B0-26A4-4BC2-B118-33C084C41C5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8" authorId="0" shapeId="0" xr:uid="{685904A9-F61F-454C-A2A5-6A4753F14CE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690A106B-6BA2-40AD-B04E-F6B06BA99EC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8" authorId="0" shapeId="0" xr:uid="{66139018-2ED1-4E88-8BBC-22E49F0F5D8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8" authorId="0" shapeId="0" xr:uid="{7DC713B9-C707-48FE-8F84-FDBC91E706F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8" authorId="0" shapeId="0" xr:uid="{E0934243-2A34-4E5D-A7F5-DA0D865B53C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 shapeId="0" xr:uid="{85427584-46E6-4001-BCF7-680EA81E7E5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8" authorId="0" shapeId="0" xr:uid="{CF20D720-4EAC-4885-9051-5E8BAD1E928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CCC623B8-7648-46F7-9696-8831E3BF3C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475B25AB-A202-4080-AC5B-4250249A739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9" authorId="0" shapeId="0" xr:uid="{7B43EB4B-B74F-4B06-ABC3-F43E4A323D0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9" authorId="0" shapeId="0" xr:uid="{E694F22D-C859-4099-8AE4-01F0B93F6B3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9" authorId="0" shapeId="0" xr:uid="{F4495A1F-9FEB-477B-AEC5-209097D34A2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9" authorId="0" shapeId="0" xr:uid="{F4EF8BCF-84C2-4EFA-9ED1-3031D8A0AA6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 shapeId="0" xr:uid="{1FBE7C23-E3BD-4560-B201-36C80514B4B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9" authorId="0" shapeId="0" xr:uid="{A038B383-CC31-4973-9BE1-96090692608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" authorId="0" shapeId="0" xr:uid="{CCFF86F5-FBDB-48A4-A01C-288014106D6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9" authorId="0" shapeId="0" xr:uid="{1FD12006-D8B8-42F0-AFB9-DE9E687201F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9" authorId="0" shapeId="0" xr:uid="{04CB8EB3-82DB-43EA-B106-F0DB5A9829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9" authorId="0" shapeId="0" xr:uid="{9B3FF1DA-8CD9-41CB-B0D8-BFF7DB3F55E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6C1C7929-5BE3-4CB7-A3C7-637C5431230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 xr:uid="{E0DF203E-D385-45BA-9E28-DD4D656E3DF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0" authorId="0" shapeId="0" xr:uid="{BE4C7B12-1FCD-4A79-A980-CA0023508F3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0" authorId="0" shapeId="0" xr:uid="{EF108DF1-2E2B-4C30-89CB-7A79B7E27CB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0" authorId="0" shapeId="0" xr:uid="{ACF07858-ED24-4D3B-BDF4-B1CC97D659A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0" authorId="0" shapeId="0" xr:uid="{DECE5AF7-A970-412C-9805-F34C6838EBD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0" authorId="0" shapeId="0" xr:uid="{58450FD5-6C4C-431B-83C9-97B4DE09C57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0" authorId="0" shapeId="0" xr:uid="{EC9ED7FF-F14F-4874-ADFC-DAF99F428A1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0" authorId="0" shapeId="0" xr:uid="{1F4EFE47-8568-4121-8C42-BFE01DE5AF5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0" authorId="0" shapeId="0" xr:uid="{8037289C-325A-41B3-8CDE-E6C95363D61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0" authorId="0" shapeId="0" xr:uid="{A9143E82-9AE1-4974-BBE4-25707EC38CC8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0" authorId="0" shapeId="0" xr:uid="{24E3349D-8A17-471C-A967-C91264944A4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AFA14F64-B1A8-46E1-BB71-FD7CCC0052A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020FD9A4-B65D-47B3-AC64-32A59BF5B57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 xr:uid="{57AF7AD9-D2D7-495C-B28E-1D959DBD4C26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0" shapeId="0" xr:uid="{E074455A-4C6C-4A89-B3A2-243869BE466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1" authorId="0" shapeId="0" xr:uid="{0D41FFEC-6A2A-44C0-BB25-51E0D334DCB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1" authorId="0" shapeId="0" xr:uid="{AD640825-D996-4FD5-984E-D48613A9C63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1" authorId="0" shapeId="0" xr:uid="{2D76A83E-F523-429E-B1D4-C7C3B7078DC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1" authorId="0" shapeId="0" xr:uid="{83D46284-EA29-4A52-841B-EC003A7484E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1" authorId="0" shapeId="0" xr:uid="{CD63A9CB-AE3C-463F-BA16-0225B160000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1" authorId="0" shapeId="0" xr:uid="{E65DCA48-DE04-4A90-8AEA-0DCF44D5DA1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1" authorId="0" shapeId="0" xr:uid="{277246D9-2B76-4943-9DF6-F56DA5F0E41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0" shapeId="0" xr:uid="{DB8EC1EA-8D80-4FD5-A701-C654E26ED7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F7085E87-BDAF-4782-8C86-B01E877C700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53451E27-0B80-4AFF-8523-4E99057C867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2" authorId="0" shapeId="0" xr:uid="{A4742573-829C-445E-9628-B0BDF3C65EF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2" authorId="0" shapeId="0" xr:uid="{93E80BBB-EFFF-4205-B921-3BA43F98D47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2" authorId="0" shapeId="0" xr:uid="{2246A6A0-868E-4035-BA7F-E8F40CB66A5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2" authorId="0" shapeId="0" xr:uid="{87F02B5D-549F-4B47-B614-50DCB992711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2" authorId="0" shapeId="0" xr:uid="{CCC0B3C9-F997-4727-AA1F-837BFEEB5BC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2" authorId="0" shapeId="0" xr:uid="{805A8B8D-6A46-43FB-83EE-E52649CB14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2" authorId="0" shapeId="0" xr:uid="{F5D21257-A4BA-4439-A2BD-E5E46F3B3C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2" authorId="0" shapeId="0" xr:uid="{3F53BEE6-B124-4B24-B86F-BFA397D901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2" authorId="0" shapeId="0" xr:uid="{D1840531-057D-4387-9949-B6382AB69F2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2" authorId="0" shapeId="0" xr:uid="{A4A44356-1EC7-4BD4-B9D4-CA74321DCDA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7C2F3F6-53A9-417C-8170-EC2882AA330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D0FB50F7-98B0-4F38-BC24-BB7597BEABC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3" authorId="0" shapeId="0" xr:uid="{44B056FA-5681-4225-9313-0CCC7ECCB59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3" authorId="0" shapeId="0" xr:uid="{71E0FAE3-19C3-48BF-9757-C83C722B8C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 shapeId="0" xr:uid="{72E8651D-7C65-4D60-9FD4-B02D7926857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3" authorId="0" shapeId="0" xr:uid="{2E6D7E60-A53B-4733-A01E-243F9639ED2C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0" shapeId="0" xr:uid="{329C6CE2-B034-446A-8F6C-FAD5A6F3496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3" authorId="0" shapeId="0" xr:uid="{AE3D71B1-C1ED-420C-B9E2-C319163D194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3" authorId="0" shapeId="0" xr:uid="{69916D6F-4C2A-493B-8DFC-F4D19FF15C6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 xr:uid="{327E9A74-C8AD-43F8-A464-A33E623D037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3" authorId="0" shapeId="0" xr:uid="{887ACE89-1437-46FE-A26E-D0B8C10F1E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" authorId="0" shapeId="0" xr:uid="{D2889C4C-BA47-4505-8816-21A0224909D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781CFCE-937D-44D5-86CA-44A01972635E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4" authorId="0" shapeId="0" xr:uid="{8CE60871-A4A6-4FD4-8ED3-6307F6787FB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4" authorId="0" shapeId="0" xr:uid="{DD0B9B15-3C7D-4C08-A822-DEDB23B5208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4" authorId="0" shapeId="0" xr:uid="{B41C16FC-EBFC-45D5-9663-0F7489BD5FA9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4" authorId="0" shapeId="0" xr:uid="{FA9C20F5-1AE7-4006-9E8B-26FC40636F9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0" shapeId="0" xr:uid="{9EE69BA8-858E-4374-AD6E-3675ECEE0A20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4" authorId="0" shapeId="0" xr:uid="{083CB4F7-271A-4068-8F90-EEBBADC1034F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4" authorId="0" shapeId="0" xr:uid="{C9AEEE51-525D-4921-9AA0-B7BFB4CFF517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4" authorId="0" shapeId="0" xr:uid="{EF15944B-69E1-476B-B853-FB9773EE7A4D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 xr:uid="{82F729A9-3504-42EC-8BF4-F8F514ACCD6B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4" authorId="0" shapeId="0" xr:uid="{4BD3B682-325E-4212-8E96-6EA845FA4461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A30C8F3-0579-4698-85AC-DBFA1DAA7D8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5" authorId="0" shapeId="0" xr:uid="{4DDF8A8B-B947-4A10-B333-8D09D4852F3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5" authorId="0" shapeId="0" xr:uid="{33A094BE-D984-4FB1-8CD9-620F21DAF7A3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5" authorId="0" shapeId="0" xr:uid="{998EA409-2A90-4556-B245-BEA66B9D4715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0" shapeId="0" xr:uid="{C6DB0390-8037-4C62-8D54-05ACD2F68AEA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5" authorId="0" shapeId="0" xr:uid="{1D74F097-C8E3-4DE0-B962-DA9982B8C0D4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" authorId="0" shapeId="0" xr:uid="{9C0D6636-185A-4E15-B312-045404504EC2}">
      <text>
        <r>
          <rPr>
            <b/>
            <sz val="9"/>
            <color indexed="81"/>
            <rFont val="Tahoma"/>
            <family val="2"/>
          </rPr>
          <t>Fc IAE: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<sst xmlns="http://schemas.openxmlformats.org/spreadsheetml/2006/main" count="474" uniqueCount="305">
  <si>
    <t>Licence</t>
  </si>
  <si>
    <t>Nom</t>
  </si>
  <si>
    <t>Prénom</t>
  </si>
  <si>
    <t>Sexe</t>
  </si>
  <si>
    <t>Nationalité</t>
  </si>
  <si>
    <t>Date de Naissance</t>
  </si>
  <si>
    <t xml:space="preserve">Lieu de Naissance </t>
  </si>
  <si>
    <t>Email</t>
  </si>
  <si>
    <t>Téléphone</t>
  </si>
  <si>
    <t>Dernier Club quitté</t>
  </si>
  <si>
    <t>Poste</t>
  </si>
  <si>
    <t>Assurance</t>
  </si>
  <si>
    <t>Téléphone urgence</t>
  </si>
  <si>
    <t>Certificat médical</t>
  </si>
  <si>
    <t>Paiement</t>
  </si>
  <si>
    <t>Fonction</t>
  </si>
  <si>
    <t>Diplôme</t>
  </si>
  <si>
    <t>Véhiculé</t>
  </si>
  <si>
    <t>Gardien de but</t>
  </si>
  <si>
    <t>Défenseur central</t>
  </si>
  <si>
    <t>Latéral</t>
  </si>
  <si>
    <t>Milieu défensif</t>
  </si>
  <si>
    <t>Milieu offensif</t>
  </si>
  <si>
    <t>Attaquant</t>
  </si>
  <si>
    <t>Comptant</t>
  </si>
  <si>
    <t>3 fois sans frais</t>
  </si>
  <si>
    <t>Oui_Non</t>
  </si>
  <si>
    <t>Oui</t>
  </si>
  <si>
    <t>Non</t>
  </si>
  <si>
    <t>M</t>
  </si>
  <si>
    <t>F</t>
  </si>
  <si>
    <t>Française</t>
  </si>
  <si>
    <t>Autre</t>
  </si>
  <si>
    <t>Type de contrat</t>
  </si>
  <si>
    <t>CDI</t>
  </si>
  <si>
    <t>CDD</t>
  </si>
  <si>
    <t>Bénévole</t>
  </si>
  <si>
    <t>Diplôme Entraineur</t>
  </si>
  <si>
    <t>CFF 1</t>
  </si>
  <si>
    <t>CFF 2</t>
  </si>
  <si>
    <t>CFF 3</t>
  </si>
  <si>
    <t>CFF 4</t>
  </si>
  <si>
    <t>Heures semaine</t>
  </si>
  <si>
    <t xml:space="preserve">8 h </t>
  </si>
  <si>
    <t>12 h</t>
  </si>
  <si>
    <t xml:space="preserve">15h </t>
  </si>
  <si>
    <t>21 h</t>
  </si>
  <si>
    <t>35 h</t>
  </si>
  <si>
    <t>40 h</t>
  </si>
  <si>
    <t>Adresse</t>
  </si>
  <si>
    <t>Ville</t>
  </si>
  <si>
    <t>Code Postal</t>
  </si>
  <si>
    <t>Tél. Urg</t>
  </si>
  <si>
    <t>Tél</t>
  </si>
  <si>
    <t>J001</t>
  </si>
  <si>
    <t>J002</t>
  </si>
  <si>
    <t>J003</t>
  </si>
  <si>
    <t>J004</t>
  </si>
  <si>
    <t>J005</t>
  </si>
  <si>
    <t>J006</t>
  </si>
  <si>
    <t>J007</t>
  </si>
  <si>
    <t>J008</t>
  </si>
  <si>
    <t>J009</t>
  </si>
  <si>
    <t>J010</t>
  </si>
  <si>
    <t>J011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</si>
  <si>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</si>
  <si>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</si>
  <si>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</si>
  <si>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</si>
  <si>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</si>
  <si>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</si>
  <si>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</si>
  <si>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</si>
  <si>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</si>
  <si>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</si>
  <si>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</si>
  <si>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</si>
  <si>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</si>
  <si>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</si>
  <si>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</si>
  <si>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</si>
  <si>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</si>
  <si>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</si>
  <si>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</si>
  <si>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</si>
  <si>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J012</t>
  </si>
  <si>
    <t>J013</t>
  </si>
  <si>
    <t>J014</t>
  </si>
  <si>
    <t>J015</t>
  </si>
  <si>
    <t>J016</t>
  </si>
  <si>
    <t>J017</t>
  </si>
  <si>
    <t>J018</t>
  </si>
  <si>
    <t>J019</t>
  </si>
  <si>
    <t>J020</t>
  </si>
  <si>
    <t>Salaire horaire</t>
  </si>
  <si>
    <t>Joueurs Match</t>
  </si>
  <si>
    <t>N°</t>
  </si>
  <si>
    <t>Gardien</t>
  </si>
  <si>
    <t>Déf Central</t>
  </si>
  <si>
    <t>Milieu Déf</t>
  </si>
  <si>
    <t>Milieu Off</t>
  </si>
  <si>
    <t>Remplaçant</t>
  </si>
  <si>
    <t>BULLETIN DE PAIE</t>
  </si>
  <si>
    <t>EMPLOYEUR :</t>
  </si>
  <si>
    <t>SALARIE :</t>
  </si>
  <si>
    <t>Période :</t>
  </si>
  <si>
    <t>Nom :</t>
  </si>
  <si>
    <t>Adresse :</t>
  </si>
  <si>
    <t>CP et Ville :</t>
  </si>
  <si>
    <t>Salaire de base</t>
  </si>
  <si>
    <t>Plafond SS :</t>
  </si>
  <si>
    <t>HS à 25%</t>
  </si>
  <si>
    <t>HS à 50%</t>
  </si>
  <si>
    <t>SALAIRE BRUT</t>
  </si>
  <si>
    <t>COTISATIONS</t>
  </si>
  <si>
    <t>PART SALARIALE</t>
  </si>
  <si>
    <t>PART PATRONALE</t>
  </si>
  <si>
    <t>Base</t>
  </si>
  <si>
    <t>Taux</t>
  </si>
  <si>
    <t>Montant</t>
  </si>
  <si>
    <t>CSG non déductible</t>
  </si>
  <si>
    <t>Csg déductible</t>
  </si>
  <si>
    <t>Sécurité sociale</t>
  </si>
  <si>
    <t>Assurance maladie</t>
  </si>
  <si>
    <t>Assurance vieillesse</t>
  </si>
  <si>
    <t>AV déplafonée</t>
  </si>
  <si>
    <t>AV plafonnée</t>
  </si>
  <si>
    <t>Accidents du travail</t>
  </si>
  <si>
    <t>Allocation familiales</t>
  </si>
  <si>
    <t>Aide au logement</t>
  </si>
  <si>
    <t>AL déplafonée</t>
  </si>
  <si>
    <t>AL plafonnée</t>
  </si>
  <si>
    <t>ASSEDIC</t>
  </si>
  <si>
    <t>Assurance chômage tranche A</t>
  </si>
  <si>
    <t>Assurance chômage tranche B</t>
  </si>
  <si>
    <t>Assurance chômage tranche AGS (FNGS)</t>
  </si>
  <si>
    <t>Caisse de retraite (non cadre)</t>
  </si>
  <si>
    <t>Retraite complémentaire et AGFF tranche 1</t>
  </si>
  <si>
    <t>Retraite complémentaire et AGFF tranche 2</t>
  </si>
  <si>
    <t>TOTAL des cotisations</t>
  </si>
  <si>
    <t>Net à payer</t>
  </si>
  <si>
    <t>Salaire net imposable</t>
  </si>
  <si>
    <t>Fc IAE</t>
  </si>
  <si>
    <t>6 cours Albert Thomas</t>
  </si>
  <si>
    <t>Catégorie</t>
  </si>
  <si>
    <t>Lieu :</t>
  </si>
  <si>
    <t>Coach :</t>
  </si>
  <si>
    <t xml:space="preserve">Date : </t>
  </si>
  <si>
    <t xml:space="preserve">Adversaire : </t>
  </si>
  <si>
    <t>Cap.</t>
  </si>
  <si>
    <t>Yacine</t>
  </si>
  <si>
    <t>Garçons</t>
  </si>
  <si>
    <t>Filles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</si>
  <si>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</si>
  <si>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</si>
  <si>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</si>
  <si>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</si>
  <si>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</si>
  <si>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</si>
  <si>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</si>
  <si>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</si>
  <si>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</si>
  <si>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</si>
  <si>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DECEMBRE</t>
  </si>
  <si>
    <t>AOÛT</t>
  </si>
  <si>
    <t>Antoine</t>
  </si>
  <si>
    <t>Domicile</t>
  </si>
  <si>
    <t>Zidane</t>
  </si>
  <si>
    <t>Fretas</t>
  </si>
  <si>
    <t>Jordan</t>
  </si>
  <si>
    <t>18/06/1998</t>
  </si>
  <si>
    <t>Ecully</t>
  </si>
  <si>
    <t>145 chemin de Louange</t>
  </si>
  <si>
    <t>Villefranche sur Saône</t>
  </si>
  <si>
    <t>694000</t>
  </si>
  <si>
    <t>jordanfretas@gmail.com</t>
  </si>
  <si>
    <t>0678908339</t>
  </si>
  <si>
    <t>AS Vitrolles</t>
  </si>
  <si>
    <t>Mottaki</t>
  </si>
  <si>
    <t>sfss</t>
  </si>
  <si>
    <t>ECULLY</t>
  </si>
  <si>
    <t>123 chemin du Moulin</t>
  </si>
  <si>
    <t>EDSD</t>
  </si>
  <si>
    <t>ddfd</t>
  </si>
  <si>
    <t>ddfdf</t>
  </si>
  <si>
    <t>dvdvdv</t>
  </si>
  <si>
    <t>dvddv</t>
  </si>
  <si>
    <t>vdvdvd</t>
  </si>
  <si>
    <t>Loïc</t>
  </si>
  <si>
    <t>Annequin</t>
  </si>
  <si>
    <t>Estelle</t>
  </si>
  <si>
    <t>Asseufi</t>
  </si>
  <si>
    <t>Elisa</t>
  </si>
  <si>
    <t>Eloïse</t>
  </si>
  <si>
    <t>Billet</t>
  </si>
  <si>
    <t>Barnaud</t>
  </si>
  <si>
    <t>Emma</t>
  </si>
  <si>
    <t>Blay</t>
  </si>
  <si>
    <t>Violette</t>
  </si>
  <si>
    <t>Bué</t>
  </si>
  <si>
    <t>Shayma</t>
  </si>
  <si>
    <t>Lacrim</t>
  </si>
  <si>
    <t>Ines</t>
  </si>
  <si>
    <t>Armouchian</t>
  </si>
  <si>
    <t>Leïla</t>
  </si>
  <si>
    <t>Abdel</t>
  </si>
  <si>
    <t>Camelia</t>
  </si>
  <si>
    <t>Jordana</t>
  </si>
  <si>
    <t>Marie</t>
  </si>
  <si>
    <t>France</t>
  </si>
  <si>
    <t>Lola</t>
  </si>
  <si>
    <t>Ferrandiere</t>
  </si>
  <si>
    <t xml:space="preserve">Dallet </t>
  </si>
  <si>
    <t>Audrey</t>
  </si>
  <si>
    <t>Damya</t>
  </si>
  <si>
    <t>Boudisssa</t>
  </si>
  <si>
    <t>Sarah</t>
  </si>
  <si>
    <t>Koussa</t>
  </si>
  <si>
    <t>Lilia</t>
  </si>
  <si>
    <t>Kabeche</t>
  </si>
  <si>
    <t>J021</t>
  </si>
  <si>
    <t>J022</t>
  </si>
  <si>
    <t>J023</t>
  </si>
  <si>
    <t>J024</t>
  </si>
  <si>
    <t>J025</t>
  </si>
  <si>
    <t>J026</t>
  </si>
  <si>
    <t>J027</t>
  </si>
  <si>
    <t>J028</t>
  </si>
  <si>
    <t>J029</t>
  </si>
  <si>
    <t>J030</t>
  </si>
  <si>
    <t>J031</t>
  </si>
  <si>
    <t>J032</t>
  </si>
  <si>
    <t>J033</t>
  </si>
  <si>
    <t>J034</t>
  </si>
  <si>
    <t>J035</t>
  </si>
  <si>
    <t>Sébastien</t>
  </si>
  <si>
    <t>Chaudy</t>
  </si>
  <si>
    <t>Benjamin</t>
  </si>
  <si>
    <t>Dumonteil</t>
  </si>
  <si>
    <t>Faïssal</t>
  </si>
  <si>
    <t>Danny</t>
  </si>
  <si>
    <t>Pierrick</t>
  </si>
  <si>
    <t>Garin</t>
  </si>
  <si>
    <t>Pierre</t>
  </si>
  <si>
    <t>Lindet</t>
  </si>
  <si>
    <t>Elies</t>
  </si>
  <si>
    <t>Khemiri</t>
  </si>
  <si>
    <t>Ichem</t>
  </si>
  <si>
    <t>Chick</t>
  </si>
  <si>
    <t>Yanis</t>
  </si>
  <si>
    <t>Akel</t>
  </si>
  <si>
    <t>Baptiste</t>
  </si>
  <si>
    <t>Martinez</t>
  </si>
  <si>
    <t>Louis</t>
  </si>
  <si>
    <t>Mazille</t>
  </si>
  <si>
    <t>Rayan</t>
  </si>
  <si>
    <t>Mezache</t>
  </si>
  <si>
    <t>Elodie</t>
  </si>
  <si>
    <t>Maia</t>
  </si>
  <si>
    <t>Mokdadi</t>
  </si>
  <si>
    <t>Kenza</t>
  </si>
  <si>
    <t>Margaux</t>
  </si>
  <si>
    <t>Micoud</t>
  </si>
  <si>
    <t>Lise</t>
  </si>
  <si>
    <t>Nguyen</t>
  </si>
  <si>
    <t>J036</t>
  </si>
  <si>
    <t>J037</t>
  </si>
  <si>
    <t>J038</t>
  </si>
  <si>
    <t>J039</t>
  </si>
  <si>
    <t>J040</t>
  </si>
  <si>
    <t>J041</t>
  </si>
  <si>
    <t>Robbes</t>
  </si>
  <si>
    <t>Maher</t>
  </si>
  <si>
    <t>Tarzhouti</t>
  </si>
  <si>
    <t>Kader</t>
  </si>
  <si>
    <t>El Baze</t>
  </si>
  <si>
    <t>Virgile</t>
  </si>
  <si>
    <t>Sahy</t>
  </si>
  <si>
    <t>Junior</t>
  </si>
  <si>
    <t>Vallar</t>
  </si>
  <si>
    <t>Romain</t>
  </si>
  <si>
    <t>Wolville</t>
  </si>
  <si>
    <t>Goss</t>
  </si>
  <si>
    <t>Safyane</t>
  </si>
  <si>
    <t>15/12/2020</t>
  </si>
  <si>
    <t>Olympique Lyonnais</t>
  </si>
  <si>
    <t>Zinédine</t>
  </si>
  <si>
    <t>Bruno</t>
  </si>
  <si>
    <t>Génésio</t>
  </si>
  <si>
    <t>Djamel</t>
  </si>
  <si>
    <t>Belmadi</t>
  </si>
  <si>
    <t>Genas</t>
  </si>
  <si>
    <t>Joueurs prioritaires lors des prochains matchs</t>
  </si>
  <si>
    <t>CP :</t>
  </si>
  <si>
    <t>Ville :</t>
  </si>
  <si>
    <t>CP:</t>
  </si>
  <si>
    <t>123 rue du Moulin</t>
  </si>
  <si>
    <t>5 avenue Léon Morel</t>
  </si>
  <si>
    <t>32 chemin des Feuilles</t>
  </si>
  <si>
    <t>Lyon</t>
  </si>
  <si>
    <t>Décines</t>
  </si>
  <si>
    <t>Du 01/XX/2020</t>
  </si>
  <si>
    <t>LYON</t>
  </si>
  <si>
    <t>AU 31/XX/2020</t>
  </si>
  <si>
    <t>Payé par virement bancaire le 12 du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</si>
</sst>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d&quot;.&quot;dd"/>
  </numFmts>
  <fonts count="3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entury"/>
      <family val="1"/>
    </font>
    <font>
      <b/>
      <sz val="15"/>
      <color theme="0"/>
      <name val="Century"/>
      <family val="1"/>
    </font>
    <font>
      <sz val="28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4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FFFF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4" tint="0.3999755851924192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0" borderId="0" xfId="0" applyBorder="1"/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14" fontId="10" fillId="0" borderId="18" xfId="0" applyNumberFormat="1" applyFont="1" applyBorder="1"/>
    <xf numFmtId="0" fontId="11" fillId="8" borderId="17" xfId="0" applyFont="1" applyFill="1" applyBorder="1"/>
    <xf numFmtId="0" fontId="11" fillId="8" borderId="18" xfId="0" applyFont="1" applyFill="1" applyBorder="1"/>
    <xf numFmtId="0" fontId="11" fillId="9" borderId="11" xfId="0" applyFont="1" applyFill="1" applyBorder="1"/>
    <xf numFmtId="0" fontId="11" fillId="9" borderId="12" xfId="0" applyFont="1" applyFill="1" applyBorder="1"/>
    <xf numFmtId="0" fontId="11" fillId="9" borderId="12" xfId="0" applyFont="1" applyFill="1" applyBorder="1" applyAlignment="1">
      <alignment horizontal="center"/>
    </xf>
    <xf numFmtId="0" fontId="11" fillId="9" borderId="13" xfId="0" applyFont="1" applyFill="1" applyBorder="1" applyAlignment="1">
      <alignment horizontal="center"/>
    </xf>
    <xf numFmtId="0" fontId="11" fillId="9" borderId="17" xfId="0" applyFont="1" applyFill="1" applyBorder="1"/>
    <xf numFmtId="0" fontId="11" fillId="9" borderId="19" xfId="0" applyFont="1" applyFill="1" applyBorder="1"/>
    <xf numFmtId="0" fontId="11" fillId="10" borderId="2" xfId="0" applyFont="1" applyFill="1" applyBorder="1"/>
    <xf numFmtId="164" fontId="11" fillId="10" borderId="2" xfId="0" applyNumberFormat="1" applyFont="1" applyFill="1" applyBorder="1"/>
    <xf numFmtId="164" fontId="11" fillId="9" borderId="18" xfId="0" applyNumberFormat="1" applyFont="1" applyFill="1" applyBorder="1"/>
    <xf numFmtId="0" fontId="11" fillId="9" borderId="18" xfId="0" applyFont="1" applyFill="1" applyBorder="1"/>
    <xf numFmtId="0" fontId="7" fillId="9" borderId="17" xfId="0" applyFont="1" applyFill="1" applyBorder="1"/>
    <xf numFmtId="0" fontId="7" fillId="9" borderId="19" xfId="0" applyFont="1" applyFill="1" applyBorder="1"/>
    <xf numFmtId="164" fontId="7" fillId="0" borderId="2" xfId="0" applyNumberFormat="1" applyFont="1" applyBorder="1"/>
    <xf numFmtId="0" fontId="10" fillId="9" borderId="18" xfId="0" applyFont="1" applyFill="1" applyBorder="1"/>
    <xf numFmtId="0" fontId="13" fillId="9" borderId="14" xfId="0" applyFont="1" applyFill="1" applyBorder="1" applyAlignment="1">
      <alignment horizontal="left"/>
    </xf>
    <xf numFmtId="0" fontId="13" fillId="9" borderId="10" xfId="0" applyFont="1" applyFill="1" applyBorder="1" applyAlignment="1">
      <alignment horizontal="left"/>
    </xf>
    <xf numFmtId="164" fontId="11" fillId="9" borderId="10" xfId="0" applyNumberFormat="1" applyFont="1" applyFill="1" applyBorder="1"/>
    <xf numFmtId="0" fontId="11" fillId="9" borderId="10" xfId="0" applyFont="1" applyFill="1" applyBorder="1"/>
    <xf numFmtId="0" fontId="11" fillId="9" borderId="15" xfId="0" applyFont="1" applyFill="1" applyBorder="1"/>
    <xf numFmtId="0" fontId="11" fillId="8" borderId="17" xfId="0" applyFont="1" applyFill="1" applyBorder="1" applyAlignment="1">
      <alignment horizontal="left"/>
    </xf>
    <xf numFmtId="164" fontId="11" fillId="8" borderId="10" xfId="0" applyNumberFormat="1" applyFont="1" applyFill="1" applyBorder="1"/>
    <xf numFmtId="0" fontId="11" fillId="0" borderId="17" xfId="0" applyFont="1" applyBorder="1" applyAlignment="1">
      <alignment horizontal="left"/>
    </xf>
    <xf numFmtId="164" fontId="11" fillId="0" borderId="10" xfId="0" applyNumberFormat="1" applyFont="1" applyBorder="1"/>
    <xf numFmtId="0" fontId="11" fillId="0" borderId="0" xfId="0" applyFont="1"/>
    <xf numFmtId="0" fontId="11" fillId="0" borderId="18" xfId="0" applyFont="1" applyBorder="1"/>
    <xf numFmtId="0" fontId="13" fillId="0" borderId="20" xfId="0" applyFont="1" applyBorder="1"/>
    <xf numFmtId="0" fontId="13" fillId="0" borderId="9" xfId="0" applyFont="1" applyBorder="1"/>
    <xf numFmtId="0" fontId="13" fillId="0" borderId="15" xfId="0" applyFont="1" applyBorder="1"/>
    <xf numFmtId="164" fontId="11" fillId="0" borderId="21" xfId="0" applyNumberFormat="1" applyFont="1" applyBorder="1"/>
    <xf numFmtId="10" fontId="11" fillId="0" borderId="21" xfId="0" applyNumberFormat="1" applyFont="1" applyBorder="1"/>
    <xf numFmtId="164" fontId="11" fillId="0" borderId="22" xfId="0" applyNumberFormat="1" applyFont="1" applyBorder="1"/>
    <xf numFmtId="10" fontId="11" fillId="0" borderId="22" xfId="0" applyNumberFormat="1" applyFont="1" applyBorder="1"/>
    <xf numFmtId="0" fontId="11" fillId="0" borderId="22" xfId="0" applyFont="1" applyBorder="1"/>
    <xf numFmtId="164" fontId="11" fillId="0" borderId="23" xfId="0" applyNumberFormat="1" applyFont="1" applyBorder="1"/>
    <xf numFmtId="10" fontId="11" fillId="0" borderId="23" xfId="0" applyNumberFormat="1" applyFont="1" applyBorder="1"/>
    <xf numFmtId="164" fontId="7" fillId="7" borderId="23" xfId="0" applyNumberFormat="1" applyFont="1" applyFill="1" applyBorder="1"/>
    <xf numFmtId="164" fontId="7" fillId="7" borderId="20" xfId="0" applyNumberFormat="1" applyFont="1" applyFill="1" applyBorder="1"/>
    <xf numFmtId="0" fontId="11" fillId="8" borderId="16" xfId="0" applyFont="1" applyFill="1" applyBorder="1"/>
    <xf numFmtId="0" fontId="11" fillId="8" borderId="9" xfId="0" applyFont="1" applyFill="1" applyBorder="1"/>
    <xf numFmtId="0" fontId="14" fillId="0" borderId="17" xfId="0" applyFont="1" applyBorder="1" applyAlignment="1">
      <alignment horizontal="left"/>
    </xf>
    <xf numFmtId="0" fontId="14" fillId="0" borderId="0" xfId="0" applyFont="1" applyAlignment="1">
      <alignment horizontal="left"/>
    </xf>
    <xf numFmtId="164" fontId="15" fillId="0" borderId="18" xfId="0" applyNumberFormat="1" applyFont="1" applyBorder="1"/>
    <xf numFmtId="164" fontId="15" fillId="0" borderId="0" xfId="0" applyNumberFormat="1" applyFont="1"/>
    <xf numFmtId="0" fontId="11" fillId="8" borderId="0" xfId="0" applyFont="1" applyFill="1" applyBorder="1"/>
    <xf numFmtId="0" fontId="11" fillId="9" borderId="0" xfId="0" applyFont="1" applyFill="1" applyBorder="1"/>
    <xf numFmtId="0" fontId="7" fillId="9" borderId="0" xfId="0" applyFont="1" applyFill="1" applyBorder="1"/>
    <xf numFmtId="0" fontId="10" fillId="9" borderId="0" xfId="0" applyFont="1" applyFill="1" applyBorder="1"/>
    <xf numFmtId="164" fontId="12" fillId="9" borderId="0" xfId="0" applyNumberFormat="1" applyFont="1" applyFill="1" applyBorder="1"/>
    <xf numFmtId="0" fontId="11" fillId="8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0" borderId="0" xfId="0" applyFont="1" applyBorder="1"/>
    <xf numFmtId="164" fontId="11" fillId="9" borderId="0" xfId="0" applyNumberFormat="1" applyFont="1" applyFill="1" applyBorder="1"/>
    <xf numFmtId="0" fontId="11" fillId="7" borderId="0" xfId="0" applyFont="1" applyFill="1" applyBorder="1"/>
    <xf numFmtId="0" fontId="14" fillId="0" borderId="0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11" fillId="0" borderId="10" xfId="0" applyFont="1" applyBorder="1"/>
    <xf numFmtId="0" fontId="14" fillId="5" borderId="8" xfId="0" applyFont="1" applyFill="1" applyBorder="1" applyAlignment="1">
      <alignment horizontal="left"/>
    </xf>
    <xf numFmtId="0" fontId="11" fillId="5" borderId="16" xfId="0" applyFont="1" applyFill="1" applyBorder="1"/>
    <xf numFmtId="164" fontId="15" fillId="5" borderId="9" xfId="0" applyNumberFormat="1" applyFont="1" applyFill="1" applyBorder="1"/>
    <xf numFmtId="0" fontId="7" fillId="5" borderId="10" xfId="0" applyFont="1" applyFill="1" applyBorder="1" applyAlignment="1">
      <alignment horizontal="left"/>
    </xf>
    <xf numFmtId="0" fontId="10" fillId="5" borderId="10" xfId="0" applyFont="1" applyFill="1" applyBorder="1"/>
    <xf numFmtId="164" fontId="7" fillId="5" borderId="15" xfId="0" applyNumberFormat="1" applyFont="1" applyFill="1" applyBorder="1"/>
    <xf numFmtId="0" fontId="5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165" fontId="23" fillId="0" borderId="0" xfId="0" applyNumberFormat="1" applyFont="1" applyAlignment="1">
      <alignment horizontal="left" vertical="center"/>
    </xf>
    <xf numFmtId="0" fontId="0" fillId="11" borderId="0" xfId="0" applyFill="1"/>
    <xf numFmtId="0" fontId="4" fillId="10" borderId="0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Fill="1" applyBorder="1"/>
    <xf numFmtId="0" fontId="0" fillId="10" borderId="7" xfId="0" applyFill="1" applyBorder="1" applyAlignment="1">
      <alignment vertical="center"/>
    </xf>
    <xf numFmtId="0" fontId="0" fillId="0" borderId="30" xfId="0" applyBorder="1" applyAlignment="1">
      <alignment vertical="center"/>
    </xf>
    <xf numFmtId="0" fontId="0" fillId="10" borderId="2" xfId="0" applyFill="1" applyBorder="1" applyAlignment="1">
      <alignment vertical="center"/>
    </xf>
    <xf numFmtId="0" fontId="0" fillId="4" borderId="2" xfId="0" applyFill="1" applyBorder="1"/>
    <xf numFmtId="0" fontId="8" fillId="0" borderId="17" xfId="0" applyFont="1" applyBorder="1" applyAlignment="1">
      <alignment horizontal="left"/>
    </xf>
    <xf numFmtId="0" fontId="30" fillId="12" borderId="19" xfId="0" applyFont="1" applyFill="1" applyBorder="1" applyAlignment="1">
      <alignment horizontal="center" vertical="center"/>
    </xf>
    <xf numFmtId="0" fontId="30" fillId="12" borderId="0" xfId="0" applyFont="1" applyFill="1" applyBorder="1" applyAlignment="1">
      <alignment horizontal="center" vertical="center"/>
    </xf>
    <xf numFmtId="0" fontId="30" fillId="12" borderId="31" xfId="0" applyFont="1" applyFill="1" applyBorder="1" applyAlignment="1">
      <alignment horizontal="center" vertical="center"/>
    </xf>
    <xf numFmtId="0" fontId="17" fillId="4" borderId="25" xfId="0" applyFont="1" applyFill="1" applyBorder="1" applyAlignment="1">
      <alignment horizontal="center"/>
    </xf>
    <xf numFmtId="0" fontId="26" fillId="4" borderId="27" xfId="0" applyFont="1" applyFill="1" applyBorder="1" applyAlignment="1">
      <alignment horizontal="center" vertical="center"/>
    </xf>
    <xf numFmtId="0" fontId="26" fillId="4" borderId="31" xfId="0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/>
    </xf>
    <xf numFmtId="0" fontId="26" fillId="4" borderId="26" xfId="0" applyFont="1" applyFill="1" applyBorder="1" applyAlignment="1">
      <alignment horizontal="center" vertical="center"/>
    </xf>
    <xf numFmtId="0" fontId="26" fillId="4" borderId="19" xfId="0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/>
    </xf>
    <xf numFmtId="0" fontId="28" fillId="4" borderId="27" xfId="0" applyFont="1" applyFill="1" applyBorder="1" applyAlignment="1">
      <alignment horizontal="center"/>
    </xf>
    <xf numFmtId="0" fontId="28" fillId="4" borderId="32" xfId="0" applyFont="1" applyFill="1" applyBorder="1" applyAlignment="1">
      <alignment horizontal="center"/>
    </xf>
    <xf numFmtId="0" fontId="28" fillId="4" borderId="26" xfId="0" applyFont="1" applyFill="1" applyBorder="1" applyAlignment="1">
      <alignment horizontal="center"/>
    </xf>
    <xf numFmtId="0" fontId="30" fillId="12" borderId="28" xfId="0" applyFont="1" applyFill="1" applyBorder="1" applyAlignment="1">
      <alignment horizontal="center" vertical="center"/>
    </xf>
    <xf numFmtId="0" fontId="30" fillId="12" borderId="29" xfId="0" applyFont="1" applyFill="1" applyBorder="1" applyAlignment="1">
      <alignment horizontal="center" vertical="center"/>
    </xf>
    <xf numFmtId="0" fontId="30" fillId="1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11" xfId="0" applyFont="1" applyBorder="1" applyAlignment="1"/>
    <xf numFmtId="0" fontId="8" fillId="0" borderId="17" xfId="0" applyFont="1" applyBorder="1" applyAlignment="1"/>
    <xf numFmtId="0" fontId="7" fillId="5" borderId="13" xfId="0" applyFont="1" applyFill="1" applyBorder="1"/>
    <xf numFmtId="0" fontId="7" fillId="5" borderId="11" xfId="0" applyFont="1" applyFill="1" applyBorder="1" applyAlignment="1">
      <alignment horizontal="left"/>
    </xf>
    <xf numFmtId="0" fontId="8" fillId="0" borderId="14" xfId="0" applyFont="1" applyBorder="1" applyAlignment="1">
      <alignment horizontal="left"/>
    </xf>
    <xf numFmtId="14" fontId="10" fillId="0" borderId="15" xfId="0" applyNumberFormat="1" applyFont="1" applyBorder="1"/>
    <xf numFmtId="0" fontId="8" fillId="0" borderId="13" xfId="0" applyFont="1" applyBorder="1" applyAlignment="1"/>
    <xf numFmtId="0" fontId="11" fillId="10" borderId="2" xfId="0" quotePrefix="1" applyFont="1" applyFill="1" applyBorder="1"/>
    <xf numFmtId="0" fontId="11" fillId="10" borderId="2" xfId="0" applyNumberFormat="1" applyFont="1" applyFill="1" applyBorder="1"/>
    <xf numFmtId="0" fontId="8" fillId="0" borderId="14" xfId="0" applyFont="1" applyBorder="1" applyAlignment="1"/>
    <xf numFmtId="0" fontId="8" fillId="0" borderId="10" xfId="0" applyFont="1" applyBorder="1" applyAlignment="1"/>
    <xf numFmtId="0" fontId="20" fillId="3" borderId="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25" fillId="6" borderId="25" xfId="0" applyFont="1" applyFill="1" applyBorder="1" applyAlignment="1">
      <alignment horizontal="center" vertical="center"/>
    </xf>
    <xf numFmtId="0" fontId="25" fillId="6" borderId="32" xfId="0" applyFont="1" applyFill="1" applyBorder="1" applyAlignment="1">
      <alignment horizontal="center" vertical="center"/>
    </xf>
    <xf numFmtId="0" fontId="25" fillId="6" borderId="2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left"/>
    </xf>
    <xf numFmtId="0" fontId="7" fillId="5" borderId="16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3" fillId="9" borderId="8" xfId="0" applyFont="1" applyFill="1" applyBorder="1" applyAlignment="1">
      <alignment horizontal="center"/>
    </xf>
    <xf numFmtId="0" fontId="13" fillId="9" borderId="16" xfId="0" applyFont="1" applyFill="1" applyBorder="1" applyAlignment="1">
      <alignment horizontal="center"/>
    </xf>
    <xf numFmtId="0" fontId="13" fillId="9" borderId="9" xfId="0" applyFont="1" applyFill="1" applyBorder="1" applyAlignment="1">
      <alignment horizontal="center"/>
    </xf>
    <xf numFmtId="0" fontId="11" fillId="8" borderId="10" xfId="0" applyFont="1" applyFill="1" applyBorder="1" applyAlignment="1">
      <alignment horizontal="center"/>
    </xf>
    <xf numFmtId="0" fontId="11" fillId="8" borderId="15" xfId="0" applyFont="1" applyFill="1" applyBorder="1" applyAlignment="1">
      <alignment horizontal="center"/>
    </xf>
    <xf numFmtId="0" fontId="8" fillId="0" borderId="1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11" fillId="9" borderId="17" xfId="0" applyFont="1" applyFill="1" applyBorder="1" applyAlignment="1">
      <alignment horizontal="left"/>
    </xf>
    <xf numFmtId="0" fontId="11" fillId="9" borderId="0" xfId="0" applyFont="1" applyFill="1" applyBorder="1" applyAlignment="1">
      <alignment horizontal="left"/>
    </xf>
    <xf numFmtId="0" fontId="13" fillId="9" borderId="17" xfId="0" applyFont="1" applyFill="1" applyBorder="1" applyAlignment="1">
      <alignment horizontal="left"/>
    </xf>
    <xf numFmtId="0" fontId="13" fillId="9" borderId="0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left"/>
    </xf>
    <xf numFmtId="0" fontId="7" fillId="7" borderId="16" xfId="0" applyFont="1" applyFill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1" fillId="8" borderId="8" xfId="0" applyFont="1" applyFill="1" applyBorder="1" applyAlignment="1">
      <alignment horizontal="left"/>
    </xf>
    <xf numFmtId="0" fontId="11" fillId="8" borderId="16" xfId="0" applyFont="1" applyFill="1" applyBorder="1" applyAlignment="1">
      <alignment horizontal="left"/>
    </xf>
    <xf numFmtId="0" fontId="11" fillId="9" borderId="11" xfId="0" applyFont="1" applyFill="1" applyBorder="1" applyAlignment="1">
      <alignment horizontal="left"/>
    </xf>
    <xf numFmtId="0" fontId="11" fillId="9" borderId="12" xfId="0" applyFont="1" applyFill="1" applyBorder="1" applyAlignment="1">
      <alignment horizontal="left"/>
    </xf>
  </cellXfs>
  <cellStyles count="1">
    <cellStyle name="Normal" xfId="0" builtinId="0"/>
  </cellStyles>
  <dxfs count="69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general" vertical="center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17</xdr:row>
          <xdr:rowOff>12700</xdr:rowOff>
        </xdr:from>
        <xdr:to>
          <xdr:col>4</xdr:col>
          <xdr:colOff>381000</xdr:colOff>
          <xdr:row>21</xdr:row>
          <xdr:rowOff>6350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licence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374650</xdr:colOff>
          <xdr:row>17</xdr:row>
          <xdr:rowOff>6350</xdr:rowOff>
        </xdr:from>
        <xdr:to>
          <xdr:col>8</xdr:col>
          <xdr:colOff>0</xdr:colOff>
          <xdr:row>20</xdr:row>
          <xdr:rowOff>177800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Licencié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6350</xdr:colOff>
          <xdr:row>17</xdr:row>
          <xdr:rowOff>6350</xdr:rowOff>
        </xdr:from>
        <xdr:to>
          <xdr:col>11</xdr:col>
          <xdr:colOff>419100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de Match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412750</xdr:colOff>
      <xdr:row>1</xdr:row>
      <xdr:rowOff>50800</xdr:rowOff>
    </xdr:from>
    <xdr:to>
      <xdr:col>10</xdr:col>
      <xdr:colOff>406400</xdr:colOff>
      <xdr:row>3</xdr:row>
      <xdr:rowOff>139700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508500" y="234950"/>
          <a:ext cx="3041650" cy="457200"/>
        </a:xfrm>
        <a:prstGeom prst="rect">
          <a:avLst/>
        </a:prstGeom>
        <a:solidFill>
          <a:srgbClr val="00206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chemeClr val="bg1"/>
              </a:solidFill>
            </a:rPr>
            <a:t>BIENVENUE</a:t>
          </a:r>
          <a:r>
            <a:rPr lang="fr-FR" sz="2400" b="1" baseline="0">
              <a:solidFill>
                <a:schemeClr val="bg1"/>
              </a:solidFill>
            </a:rPr>
            <a:t> !</a:t>
          </a:r>
          <a:endParaRPr lang="fr-FR" sz="24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412750</xdr:colOff>
          <xdr:row>17</xdr:row>
          <xdr:rowOff>0</xdr:rowOff>
        </xdr:from>
        <xdr:to>
          <xdr:col>15</xdr:col>
          <xdr:colOff>57150</xdr:colOff>
          <xdr:row>20</xdr:row>
          <xdr:rowOff>171450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Fiche de Paie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387350</xdr:colOff>
      <xdr:row>6</xdr:row>
      <xdr:rowOff>76200</xdr:rowOff>
    </xdr:from>
    <xdr:to>
      <xdr:col>9</xdr:col>
      <xdr:colOff>393700</xdr:colOff>
      <xdr:row>14</xdr:row>
      <xdr:rowOff>133350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5100" y="996950"/>
          <a:ext cx="1530350" cy="15303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>
    <xdr:from>
      <xdr:col>5</xdr:col>
      <xdr:colOff>463550</xdr:colOff>
      <xdr:row>3</xdr:row>
      <xdr:rowOff>133350</xdr:rowOff>
    </xdr:from>
    <xdr:to>
      <xdr:col>11</xdr:col>
      <xdr:colOff>349250</xdr:colOff>
      <xdr:row>6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797300" y="685800"/>
          <a:ext cx="4457700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</a:rPr>
            <a:t>Le Champion tire les</a:t>
          </a:r>
          <a:r>
            <a:rPr lang="fr-FR" sz="1100" b="1" i="1" baseline="0">
              <a:solidFill>
                <a:schemeClr val="bg1"/>
              </a:solidFill>
            </a:rPr>
            <a:t> leçons du passé, concrétise le présent, pense le futur.</a:t>
          </a:r>
          <a:endParaRPr lang="fr-FR" sz="1100" b="1" i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273050</xdr:colOff>
          <xdr:row>22</xdr:row>
          <xdr:rowOff>12700</xdr:rowOff>
        </xdr:from>
        <xdr:to>
          <xdr:col>9</xdr:col>
          <xdr:colOff>615950</xdr:colOff>
          <xdr:row>23</xdr:row>
          <xdr:rowOff>152400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Calendrier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254000</xdr:colOff>
          <xdr:row>1</xdr:row>
          <xdr:rowOff>19050</xdr:rowOff>
        </xdr:from>
        <xdr:to>
          <xdr:col>6</xdr:col>
          <xdr:colOff>177800</xdr:colOff>
          <xdr:row>3</xdr:row>
          <xdr:rowOff>107950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la feuille de match Garçon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1</xdr:row>
          <xdr:rowOff>12700</xdr:rowOff>
        </xdr:from>
        <xdr:to>
          <xdr:col>11</xdr:col>
          <xdr:colOff>635000</xdr:colOff>
          <xdr:row>3</xdr:row>
          <xdr:rowOff>101600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la feuille de match Filles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692150</xdr:colOff>
          <xdr:row>3</xdr:row>
          <xdr:rowOff>171450</xdr:rowOff>
        </xdr:from>
        <xdr:to>
          <xdr:col>21</xdr:col>
          <xdr:colOff>63500</xdr:colOff>
          <xdr:row>7</xdr:row>
          <xdr:rowOff>82550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256BFCF-C5EA-43D7-852A-870D96A01710}" name="Tableau_Licence_Joueur12" displayName="Tableau_Licence_Joueur12" ref="A1:S42" totalsRowShown="0" headerRowDxfId="66" dataDxfId="64" headerRowBorderDxfId="65" tableBorderDxfId="63">
  <autoFilter ref="A1:S42" xr:uid="{55D46800-2CFC-47C6-9A76-D49F60C20C04}"/>
  <tableColumns count="19">
    <tableColumn id="1" xr3:uid="{3226AC20-47E1-48B8-91DD-11635C4A9BDA}" name="Licence" dataDxfId="62"/>
    <tableColumn id="2" xr3:uid="{088F1EDB-9463-4735-A5F0-D8FA42F2BDB9}" name="Catégorie" dataDxfId="61"/>
    <tableColumn id="3" xr3:uid="{64CDA469-3B4C-41F9-B483-D89FB345526A}" name="Prénom" dataDxfId="60"/>
    <tableColumn id="4" xr3:uid="{2387DA62-BA34-459E-95D1-DC8AC1A71480}" name="Nom" dataDxfId="59"/>
    <tableColumn id="5" xr3:uid="{BC2AC12F-C715-41E8-8AE2-336B366EB23A}" name="Nationalité" dataDxfId="58"/>
    <tableColumn id="6" xr3:uid="{AD632708-1F97-49CD-9505-9638ED6F6BC4}" name="Date de Naissance" dataDxfId="57"/>
    <tableColumn id="7" xr3:uid="{38A62D93-472C-4847-A2B4-8BAFFF878F40}" name="Lieu de Naissance " dataDxfId="56"/>
    <tableColumn id="8" xr3:uid="{4A12CC2B-01ED-4FBA-AC5F-5B5E6DC7FE66}" name="Adresse" dataDxfId="55"/>
    <tableColumn id="22" xr3:uid="{8C1E10C4-5038-445A-8DB1-4E326DBD3533}" name="Ville" dataDxfId="54"/>
    <tableColumn id="23" xr3:uid="{B7FA866C-DC42-4F78-88A4-4A6B80C2B376}" name="Code Postal" dataDxfId="53"/>
    <tableColumn id="9" xr3:uid="{61CC745B-77AE-4B56-A708-2B97CDAB3C0C}" name="Email" dataDxfId="52"/>
    <tableColumn id="10" xr3:uid="{118096EB-5D47-4027-BB83-2E14D0D19FCA}" name="Téléphone" dataDxfId="51"/>
    <tableColumn id="11" xr3:uid="{FFBE8A9A-AD75-4BAB-AB27-9EDC25726847}" name="Dernier Club quitté" dataDxfId="50"/>
    <tableColumn id="12" xr3:uid="{E7FBE7CF-54FE-496F-99F7-A01ACCE61EC9}" name="Poste" dataDxfId="49"/>
    <tableColumn id="13" xr3:uid="{BE25DAA2-17F8-429D-A0AC-41D03B5CA7AB}" name="Assurance" dataDxfId="48"/>
    <tableColumn id="14" xr3:uid="{2E2813F4-6AA4-4F8D-B431-415C0F66D9B6}" name="Téléphone urgence" dataDxfId="47"/>
    <tableColumn id="15" xr3:uid="{2E170086-C4CA-4238-9D4D-CFE152BE1EAF}" name="Certificat médical" dataDxfId="46"/>
    <tableColumn id="16" xr3:uid="{8C9CF843-200A-4A2F-BB3B-76F8B2714914}" name="Paiement" dataDxfId="45"/>
    <tableColumn id="19" xr3:uid="{BB760DBE-58D3-4AE6-B5F2-BE7D1E871A91}" name="Véhiculé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923BDF7-9384-4431-B604-550CA112C3B9}" name="Tableau_Licence_Dirigeant" displayName="Tableau_Licence_Dirigeant" ref="A1:T11" totalsRowShown="0" headerRowDxfId="43" dataDxfId="41" headerRowBorderDxfId="42" tableBorderDxfId="40">
  <autoFilter ref="A1:T11" xr:uid="{9C0C90E8-A9CF-4A4B-8379-B95BD9BF3299}"/>
  <tableColumns count="20">
    <tableColumn id="1" xr3:uid="{A51741D8-6E86-41E0-85B1-CFC951B5B775}" name="Licence" dataDxfId="39"/>
    <tableColumn id="2" xr3:uid="{CD6A46F5-E47F-4A16-89BB-14BB0E9A4E17}" name="Nom" dataDxfId="38"/>
    <tableColumn id="3" xr3:uid="{C6148299-2267-437C-B65E-4BBBFF777570}" name="Prénom" dataDxfId="37"/>
    <tableColumn id="4" xr3:uid="{AA91E357-C446-4696-AEBF-4C7F0C5E1F7A}" name="Sexe" dataDxfId="36"/>
    <tableColumn id="5" xr3:uid="{A907F779-DCBC-435C-B61E-D5DEF058F2C8}" name="Nationalité" dataDxfId="35"/>
    <tableColumn id="6" xr3:uid="{96D7D8C5-EC4E-40A0-992A-78C993DD17FC}" name="Date de Naissance" dataDxfId="34"/>
    <tableColumn id="7" xr3:uid="{D0D177BF-2858-45D5-9298-B356E81575C2}" name="Lieu de Naissance " dataDxfId="33"/>
    <tableColumn id="8" xr3:uid="{863783AD-9184-4FEC-8200-A046D8E0CC5C}" name="Adresse" dataDxfId="32"/>
    <tableColumn id="24" xr3:uid="{4166F3E3-7E0E-4090-B824-2F8A750F71D3}" name="Ville" dataDxfId="31"/>
    <tableColumn id="25" xr3:uid="{F92952CD-99E2-4A13-AA95-8DE4E586C1F1}" name="Code Postal" dataDxfId="30"/>
    <tableColumn id="9" xr3:uid="{F521887D-2BAA-454C-9F4A-E479BEA5D080}" name="Email" dataDxfId="29"/>
    <tableColumn id="10" xr3:uid="{F7C4FE0F-BEA8-49F6-9D13-BBE971E178B7}" name="Tél" dataDxfId="28"/>
    <tableColumn id="13" xr3:uid="{A9401439-C63B-46A4-9CC0-9CFE97181C6F}" name="Assurance" dataDxfId="27"/>
    <tableColumn id="14" xr3:uid="{BEA05189-774E-47B8-AE19-5B432F56DEDC}" name="Tél. Urg" dataDxfId="26"/>
    <tableColumn id="17" xr3:uid="{F478D017-CF89-4CA3-88E3-7805FE658250}" name="Fonction" dataDxfId="25"/>
    <tableColumn id="18" xr3:uid="{5C487D38-A335-44DD-82E1-633A6C797050}" name="Diplôme" dataDxfId="24"/>
    <tableColumn id="19" xr3:uid="{D8895667-7B27-4828-99D4-EF08576BA3A1}" name="Véhiculé" dataDxfId="23"/>
    <tableColumn id="20" xr3:uid="{279383CA-AB3B-4D7C-8A25-341C5CAFAFC9}" name="Type de contrat" dataDxfId="22"/>
    <tableColumn id="23" xr3:uid="{3A4B0238-9E07-4453-8BF5-26229CDD6585}" name="Heures semaine" dataDxfId="21"/>
    <tableColumn id="21" xr3:uid="{A6DCF657-EF4D-492D-A0E9-0E5A950C6CC4}" name="Salaire horaire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28FAC7C1-07CC-48F0-B9CA-7776EC189B16}" name="Tableau_Licence_Arbitre" displayName="Tableau_Licence_Arbitre" ref="A1:P11" totalsRowShown="0" headerRowDxfId="19" dataDxfId="17" headerRowBorderDxfId="18" tableBorderDxfId="16">
  <autoFilter ref="A1:P11" xr:uid="{BE4D8EB5-405C-4031-9CE6-2789771711EF}"/>
  <tableColumns count="16">
    <tableColumn id="1" xr3:uid="{8F731A23-CC94-4642-AAEF-65AEE3B604CF}" name="Licence" dataDxfId="15"/>
    <tableColumn id="2" xr3:uid="{8D180D78-E965-4042-BD58-12F886EB628B}" name="Nom" dataDxfId="14"/>
    <tableColumn id="3" xr3:uid="{29239C67-A12D-4C48-B734-7233C8923898}" name="Prénom" dataDxfId="13"/>
    <tableColumn id="4" xr3:uid="{88B0502D-3772-4649-B512-86120BEF2A2E}" name="Sexe" dataDxfId="12"/>
    <tableColumn id="5" xr3:uid="{5BAAFB99-2656-4ADD-BD66-444B5940505F}" name="Nationalité" dataDxfId="11"/>
    <tableColumn id="6" xr3:uid="{5CA6E0E1-EDD4-45C6-AC61-568EACFF9349}" name="Date de Naissance" dataDxfId="10"/>
    <tableColumn id="7" xr3:uid="{A7997DC1-615B-4E7E-B27E-141F1C137A83}" name="Lieu de Naissance " dataDxfId="9"/>
    <tableColumn id="8" xr3:uid="{9A271BB3-9FDF-4BF4-B264-16F7F08B1FE0}" name="Adresse" dataDxfId="8"/>
    <tableColumn id="24" xr3:uid="{38BFFFD6-2216-4FC1-BC6F-3F8991678633}" name="Ville" dataDxfId="7"/>
    <tableColumn id="23" xr3:uid="{3AB7C920-F34F-4CCD-9515-BE1657AE3772}" name="Code Postal" dataDxfId="6"/>
    <tableColumn id="9" xr3:uid="{BCA2F7E8-8421-4DBF-974D-7AF265D2E61A}" name="Email" dataDxfId="5"/>
    <tableColumn id="10" xr3:uid="{F6E4E929-7C65-4ABA-9B60-8E2BC899F4C7}" name="Téléphone" dataDxfId="4"/>
    <tableColumn id="13" xr3:uid="{C3AE7F2C-34A9-4011-8A04-CD633D1A5287}" name="Assurance" dataDxfId="3"/>
    <tableColumn id="14" xr3:uid="{4D9B192C-748F-46A1-8120-CFDADE283077}" name="Téléphone urgence" dataDxfId="2"/>
    <tableColumn id="15" xr3:uid="{00B0C398-1DBC-4DC9-A63C-14B319AA32AD}" name="Certificat médical" dataDxfId="1"/>
    <tableColumn id="19" xr3:uid="{EBCD85FD-8915-4914-A3CE-67BA59CB2B47}" name="Véhiculé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0AA59D-9E9A-4095-B297-9A87211C967E}" name="PosteTerrain" displayName="PosteTerrain" ref="A1:A7" totalsRowShown="0">
  <autoFilter ref="A1:A7" xr:uid="{619F7536-FCA5-44E7-9A88-BED10093A432}"/>
  <tableColumns count="1">
    <tableColumn id="1" xr3:uid="{7C8D095D-5F0C-4224-9D86-2CBA80AAEF4C}" name="Pos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48AB15-A465-4281-B24F-68EF4E1F7D9E}" name="ListeSexe" displayName="ListeSexe" ref="C1:C3" totalsRowShown="0">
  <autoFilter ref="C1:C3" xr:uid="{21F23E3F-8BF5-4864-A48A-4E52255F7326}"/>
  <tableColumns count="1">
    <tableColumn id="1" xr3:uid="{3A36F8B9-AE07-4B45-891C-DB7655C782E9}" name="Sex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479DEF-AA07-41ED-A8F5-B92BD656A388}" name="ListePaiement" displayName="ListePaiement" ref="E1:E3" totalsRowShown="0">
  <autoFilter ref="E1:E3" xr:uid="{E17DDA2F-13D9-43E6-8BF1-BF266CC5180C}"/>
  <tableColumns count="1">
    <tableColumn id="1" xr3:uid="{854781B5-2ADB-423C-8E63-B75F479B247F}" name="Paiement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120C63-54E2-4CCC-B1A1-DB80C8D5F17E}" name="OuiouNon" displayName="OuiouNon" ref="G1:G3" totalsRowShown="0">
  <autoFilter ref="G1:G3" xr:uid="{F478B0E2-E387-41CD-8CD6-2B4E93C9D4BA}"/>
  <tableColumns count="1">
    <tableColumn id="1" xr3:uid="{209A5D59-A3DE-42B0-BB4A-4ECC3C40EEBD}" name="Oui_Non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86B9A83-BB6E-4CF8-AE5C-9C5FA58BCFC5}" name="Nationalité" displayName="Nationalité" ref="C6:C8" totalsRowShown="0">
  <autoFilter ref="C6:C8" xr:uid="{03829BE3-5402-44C3-BA30-49167D9B0CF0}"/>
  <tableColumns count="1">
    <tableColumn id="1" xr3:uid="{3E55E81E-CD7F-4EA9-9384-5BEFEE141D42}" name="Nationalité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53B7F8C-DB37-45DF-A514-05F3CBCE70E2}" name="Contrat" displayName="Contrat" ref="E5:E8" totalsRowShown="0">
  <autoFilter ref="E5:E8" xr:uid="{6A03D6E9-0A10-4BD4-AECF-E3641AA805D5}"/>
  <tableColumns count="1">
    <tableColumn id="1" xr3:uid="{2069CF31-F888-441D-B6BC-159318FF7F66}" name="Type de contrat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F9411FA-4C62-4284-8412-5A980559FFC3}" name="Diplôme" displayName="Diplôme" ref="G5:G9" totalsRowShown="0">
  <autoFilter ref="G5:G9" xr:uid="{6649A06E-8C94-4BCA-A58B-C6D409B62AC5}"/>
  <tableColumns count="1">
    <tableColumn id="1" xr3:uid="{E5DF3F76-2DB0-4588-9F2B-970FFAE6A797}" name="Diplôme Entraineur"/>
  </tableColumns>
  <tableStyleInfo name="TableStyleMedium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A45548-66A5-478B-8E71-7B399841E34F}" name="Heures" displayName="Heures" ref="A10:A16" totalsRowShown="0">
  <autoFilter ref="A10:A16" xr:uid="{E332CF20-58AE-437B-8E04-6AE303B40E4A}"/>
  <tableColumns count="1">
    <tableColumn id="1" xr3:uid="{3989460D-08A2-415E-9163-234B59717275}" name="Heures semain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D0368-13ED-47CE-AC46-86C3FB2743C2}">
  <sheetPr codeName="Feuil1"/>
  <dimension ref="A1"/>
  <sheetViews>
    <sheetView showGridLines="0" showRowColHeaders="0" topLeftCell="A4" zoomScaleNormal="100" workbookViewId="0">
      <selection activeCell="AF25" sqref="AF25"/>
    </sheetView>
  </sheetViews>
  <sheetFormatPr baseColWidth="10" defaultRowHeight="14.5" x14ac:dyDescent="0.35"/>
  <cols>
    <col min="1" max="1" width="4.08984375" style="88" customWidth="1"/>
    <col min="2" max="16384" width="10.90625" style="88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icence.Licence">
                <anchor moveWithCells="1" sizeWithCells="1">
                  <from>
                    <xdr:col>2</xdr:col>
                    <xdr:colOff>19050</xdr:colOff>
                    <xdr:row>17</xdr:row>
                    <xdr:rowOff>12700</xdr:rowOff>
                  </from>
                  <to>
                    <xdr:col>4</xdr:col>
                    <xdr:colOff>381000</xdr:colOff>
                    <xdr:row>21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outonRechercher">
                <anchor moveWithCells="1" sizeWithCells="1">
                  <from>
                    <xdr:col>5</xdr:col>
                    <xdr:colOff>374650</xdr:colOff>
                    <xdr:row>17</xdr:row>
                    <xdr:rowOff>6350</xdr:rowOff>
                  </from>
                  <to>
                    <xdr:col>8</xdr:col>
                    <xdr:colOff>0</xdr:colOff>
                    <xdr:row>20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odule2.Creation_equipe">
                <anchor moveWithCells="1" sizeWithCells="1">
                  <from>
                    <xdr:col>9</xdr:col>
                    <xdr:colOff>6350</xdr:colOff>
                    <xdr:row>17</xdr:row>
                    <xdr:rowOff>6350</xdr:rowOff>
                  </from>
                  <to>
                    <xdr:col>11</xdr:col>
                    <xdr:colOff>419100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Button 5">
              <controlPr defaultSize="0" print="0" autoFill="0" autoPict="0" macro="[0]!FichedePaie">
                <anchor moveWithCells="1" sizeWithCells="1">
                  <from>
                    <xdr:col>12</xdr:col>
                    <xdr:colOff>412750</xdr:colOff>
                    <xdr:row>17</xdr:row>
                    <xdr:rowOff>0</xdr:rowOff>
                  </from>
                  <to>
                    <xdr:col>15</xdr:col>
                    <xdr:colOff>57150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Button 6">
              <controlPr defaultSize="0" print="0" autoFill="0" autoPict="0" macro="[0]!Calendrier">
                <anchor moveWithCells="1" sizeWithCells="1">
                  <from>
                    <xdr:col>7</xdr:col>
                    <xdr:colOff>273050</xdr:colOff>
                    <xdr:row>22</xdr:row>
                    <xdr:rowOff>12700</xdr:rowOff>
                  </from>
                  <to>
                    <xdr:col>9</xdr:col>
                    <xdr:colOff>615950</xdr:colOff>
                    <xdr:row>23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00E1C-F152-42D9-B64C-4E634ADBB723}">
  <sheetPr codeName="Feuil2"/>
  <dimension ref="C1:N35"/>
  <sheetViews>
    <sheetView showGridLines="0" showRowColHeaders="0" zoomScale="60" zoomScaleNormal="60" workbookViewId="0">
      <selection activeCell="P9" sqref="P9"/>
    </sheetView>
  </sheetViews>
  <sheetFormatPr baseColWidth="10" defaultRowHeight="14.5" x14ac:dyDescent="0.35"/>
  <cols>
    <col min="2" max="2" width="8" customWidth="1"/>
    <col min="3" max="14" width="20.6328125" customWidth="1"/>
  </cols>
  <sheetData>
    <row r="1" spans="3:14" ht="14" customHeight="1" thickBot="1" x14ac:dyDescent="0.4"/>
    <row r="2" spans="3:14" ht="24" customHeight="1" thickBot="1" x14ac:dyDescent="0.4">
      <c r="C2" s="127">
        <v>2020</v>
      </c>
      <c r="D2" s="128"/>
    </row>
    <row r="3" spans="3:14" ht="15" thickBot="1" x14ac:dyDescent="0.4"/>
    <row r="4" spans="3:14" s="83" customFormat="1" ht="20" customHeight="1" thickBot="1" x14ac:dyDescent="0.4">
      <c r="C4" s="84" t="s">
        <v>153</v>
      </c>
      <c r="D4" s="85" t="s">
        <v>154</v>
      </c>
      <c r="E4" s="85" t="s">
        <v>155</v>
      </c>
      <c r="F4" s="85" t="s">
        <v>156</v>
      </c>
      <c r="G4" s="85" t="s">
        <v>157</v>
      </c>
      <c r="H4" s="85" t="s">
        <v>158</v>
      </c>
      <c r="I4" s="85" t="s">
        <v>159</v>
      </c>
      <c r="J4" s="85" t="s">
        <v>164</v>
      </c>
      <c r="K4" s="85" t="s">
        <v>160</v>
      </c>
      <c r="L4" s="85" t="s">
        <v>161</v>
      </c>
      <c r="M4" s="85" t="s">
        <v>162</v>
      </c>
      <c r="N4" s="86" t="s">
        <v>163</v>
      </c>
    </row>
    <row r="5" spans="3:14" ht="20" customHeight="1" x14ac:dyDescent="0.35">
      <c r="C5" s="87">
        <f>DATE($C$2,1,1)</f>
        <v>43831</v>
      </c>
      <c r="D5" s="87">
        <f>DATE($C$2,2,1)</f>
        <v>43862</v>
      </c>
      <c r="E5" s="87">
        <f>DATE($C$2,3,1)</f>
        <v>43891</v>
      </c>
      <c r="F5" s="87">
        <f>DATE($C$2,4,1)</f>
        <v>43922</v>
      </c>
      <c r="G5" s="87">
        <f>DATE($C$2,5,1)</f>
        <v>43952</v>
      </c>
      <c r="H5" s="87">
        <f>DATE($C$2,6,1)</f>
        <v>43983</v>
      </c>
      <c r="I5" s="87">
        <f>DATE($C$2,7,1)</f>
        <v>44013</v>
      </c>
      <c r="J5" s="87">
        <f>DATE($C$2,8,1)</f>
        <v>44044</v>
      </c>
      <c r="K5" s="87">
        <f>DATE($C$2,9,1)</f>
        <v>44075</v>
      </c>
      <c r="L5" s="87">
        <f>DATE($C$2,10,1)</f>
        <v>44105</v>
      </c>
      <c r="M5" s="87">
        <f>DATE($C$2,11,1)</f>
        <v>44136</v>
      </c>
      <c r="N5" s="87">
        <f>DATE($C$2,12,1)</f>
        <v>44166</v>
      </c>
    </row>
    <row r="6" spans="3:14" ht="20" customHeight="1" x14ac:dyDescent="0.35">
      <c r="C6" s="87">
        <f>C5+1</f>
        <v>43832</v>
      </c>
      <c r="D6" s="87">
        <f t="shared" ref="D6:N21" si="0">D5+1</f>
        <v>43863</v>
      </c>
      <c r="E6" s="87">
        <f t="shared" si="0"/>
        <v>43892</v>
      </c>
      <c r="F6" s="87">
        <f t="shared" si="0"/>
        <v>43923</v>
      </c>
      <c r="G6" s="87">
        <f t="shared" si="0"/>
        <v>43953</v>
      </c>
      <c r="H6" s="87">
        <f t="shared" si="0"/>
        <v>43984</v>
      </c>
      <c r="I6" s="87">
        <f t="shared" si="0"/>
        <v>44014</v>
      </c>
      <c r="J6" s="87">
        <f t="shared" si="0"/>
        <v>44045</v>
      </c>
      <c r="K6" s="87">
        <f t="shared" si="0"/>
        <v>44076</v>
      </c>
      <c r="L6" s="87">
        <f t="shared" si="0"/>
        <v>44106</v>
      </c>
      <c r="M6" s="87">
        <f t="shared" si="0"/>
        <v>44137</v>
      </c>
      <c r="N6" s="87">
        <f t="shared" si="0"/>
        <v>44167</v>
      </c>
    </row>
    <row r="7" spans="3:14" ht="20" customHeight="1" x14ac:dyDescent="0.35">
      <c r="C7" s="87">
        <f t="shared" ref="C7:C35" si="1">C6+1</f>
        <v>43833</v>
      </c>
      <c r="D7" s="87">
        <f t="shared" si="0"/>
        <v>43864</v>
      </c>
      <c r="E7" s="87">
        <f t="shared" si="0"/>
        <v>43893</v>
      </c>
      <c r="F7" s="87">
        <f t="shared" si="0"/>
        <v>43924</v>
      </c>
      <c r="G7" s="87">
        <f t="shared" si="0"/>
        <v>43954</v>
      </c>
      <c r="H7" s="87">
        <f t="shared" si="0"/>
        <v>43985</v>
      </c>
      <c r="I7" s="87">
        <f t="shared" si="0"/>
        <v>44015</v>
      </c>
      <c r="J7" s="87">
        <f t="shared" si="0"/>
        <v>44046</v>
      </c>
      <c r="K7" s="87">
        <f t="shared" si="0"/>
        <v>44077</v>
      </c>
      <c r="L7" s="87">
        <f t="shared" si="0"/>
        <v>44107</v>
      </c>
      <c r="M7" s="87">
        <f t="shared" si="0"/>
        <v>44138</v>
      </c>
      <c r="N7" s="87">
        <f t="shared" si="0"/>
        <v>44168</v>
      </c>
    </row>
    <row r="8" spans="3:14" ht="20" customHeight="1" x14ac:dyDescent="0.35">
      <c r="C8" s="87">
        <f t="shared" si="1"/>
        <v>43834</v>
      </c>
      <c r="D8" s="87">
        <f t="shared" si="0"/>
        <v>43865</v>
      </c>
      <c r="E8" s="87">
        <f t="shared" si="0"/>
        <v>43894</v>
      </c>
      <c r="F8" s="87">
        <f t="shared" si="0"/>
        <v>43925</v>
      </c>
      <c r="G8" s="87">
        <f t="shared" si="0"/>
        <v>43955</v>
      </c>
      <c r="H8" s="87">
        <f t="shared" si="0"/>
        <v>43986</v>
      </c>
      <c r="I8" s="87">
        <f t="shared" si="0"/>
        <v>44016</v>
      </c>
      <c r="J8" s="87">
        <f t="shared" si="0"/>
        <v>44047</v>
      </c>
      <c r="K8" s="87">
        <f t="shared" si="0"/>
        <v>44078</v>
      </c>
      <c r="L8" s="87">
        <f t="shared" si="0"/>
        <v>44108</v>
      </c>
      <c r="M8" s="87">
        <f t="shared" si="0"/>
        <v>44139</v>
      </c>
      <c r="N8" s="87">
        <f t="shared" si="0"/>
        <v>44169</v>
      </c>
    </row>
    <row r="9" spans="3:14" ht="20" customHeight="1" x14ac:dyDescent="0.35">
      <c r="C9" s="87">
        <f t="shared" si="1"/>
        <v>43835</v>
      </c>
      <c r="D9" s="87">
        <f t="shared" si="0"/>
        <v>43866</v>
      </c>
      <c r="E9" s="87">
        <f t="shared" si="0"/>
        <v>43895</v>
      </c>
      <c r="F9" s="87">
        <f t="shared" si="0"/>
        <v>43926</v>
      </c>
      <c r="G9" s="87">
        <f t="shared" si="0"/>
        <v>43956</v>
      </c>
      <c r="H9" s="87">
        <f t="shared" si="0"/>
        <v>43987</v>
      </c>
      <c r="I9" s="87">
        <f t="shared" si="0"/>
        <v>44017</v>
      </c>
      <c r="J9" s="87">
        <f t="shared" si="0"/>
        <v>44048</v>
      </c>
      <c r="K9" s="87">
        <f t="shared" si="0"/>
        <v>44079</v>
      </c>
      <c r="L9" s="87">
        <f t="shared" si="0"/>
        <v>44109</v>
      </c>
      <c r="M9" s="87">
        <f t="shared" si="0"/>
        <v>44140</v>
      </c>
      <c r="N9" s="87">
        <f t="shared" si="0"/>
        <v>44170</v>
      </c>
    </row>
    <row r="10" spans="3:14" ht="20" customHeight="1" x14ac:dyDescent="0.35">
      <c r="C10" s="87">
        <f t="shared" si="1"/>
        <v>43836</v>
      </c>
      <c r="D10" s="87">
        <f t="shared" si="0"/>
        <v>43867</v>
      </c>
      <c r="E10" s="87">
        <f t="shared" si="0"/>
        <v>43896</v>
      </c>
      <c r="F10" s="87">
        <f t="shared" si="0"/>
        <v>43927</v>
      </c>
      <c r="G10" s="87">
        <f t="shared" si="0"/>
        <v>43957</v>
      </c>
      <c r="H10" s="87">
        <f t="shared" si="0"/>
        <v>43988</v>
      </c>
      <c r="I10" s="87">
        <f t="shared" si="0"/>
        <v>44018</v>
      </c>
      <c r="J10" s="87">
        <f t="shared" si="0"/>
        <v>44049</v>
      </c>
      <c r="K10" s="87">
        <f t="shared" si="0"/>
        <v>44080</v>
      </c>
      <c r="L10" s="87">
        <f t="shared" si="0"/>
        <v>44110</v>
      </c>
      <c r="M10" s="87">
        <f t="shared" si="0"/>
        <v>44141</v>
      </c>
      <c r="N10" s="87">
        <f t="shared" si="0"/>
        <v>44171</v>
      </c>
    </row>
    <row r="11" spans="3:14" ht="20" customHeight="1" x14ac:dyDescent="0.35">
      <c r="C11" s="87">
        <f t="shared" si="1"/>
        <v>43837</v>
      </c>
      <c r="D11" s="87">
        <f t="shared" si="0"/>
        <v>43868</v>
      </c>
      <c r="E11" s="87">
        <f t="shared" si="0"/>
        <v>43897</v>
      </c>
      <c r="F11" s="87">
        <f t="shared" si="0"/>
        <v>43928</v>
      </c>
      <c r="G11" s="87">
        <f t="shared" si="0"/>
        <v>43958</v>
      </c>
      <c r="H11" s="87">
        <f t="shared" si="0"/>
        <v>43989</v>
      </c>
      <c r="I11" s="87">
        <f t="shared" si="0"/>
        <v>44019</v>
      </c>
      <c r="J11" s="87">
        <f t="shared" si="0"/>
        <v>44050</v>
      </c>
      <c r="K11" s="87">
        <f t="shared" si="0"/>
        <v>44081</v>
      </c>
      <c r="L11" s="87">
        <f t="shared" si="0"/>
        <v>44111</v>
      </c>
      <c r="M11" s="87">
        <f t="shared" si="0"/>
        <v>44142</v>
      </c>
      <c r="N11" s="87">
        <f t="shared" si="0"/>
        <v>44172</v>
      </c>
    </row>
    <row r="12" spans="3:14" ht="20" customHeight="1" x14ac:dyDescent="0.35">
      <c r="C12" s="87">
        <f t="shared" si="1"/>
        <v>43838</v>
      </c>
      <c r="D12" s="87">
        <f t="shared" si="0"/>
        <v>43869</v>
      </c>
      <c r="E12" s="87">
        <f t="shared" si="0"/>
        <v>43898</v>
      </c>
      <c r="F12" s="87">
        <f t="shared" si="0"/>
        <v>43929</v>
      </c>
      <c r="G12" s="87">
        <f t="shared" si="0"/>
        <v>43959</v>
      </c>
      <c r="H12" s="87">
        <f t="shared" si="0"/>
        <v>43990</v>
      </c>
      <c r="I12" s="87">
        <f t="shared" si="0"/>
        <v>44020</v>
      </c>
      <c r="J12" s="87">
        <f t="shared" si="0"/>
        <v>44051</v>
      </c>
      <c r="K12" s="87">
        <f t="shared" si="0"/>
        <v>44082</v>
      </c>
      <c r="L12" s="87">
        <f t="shared" si="0"/>
        <v>44112</v>
      </c>
      <c r="M12" s="87">
        <f t="shared" si="0"/>
        <v>44143</v>
      </c>
      <c r="N12" s="87">
        <f t="shared" si="0"/>
        <v>44173</v>
      </c>
    </row>
    <row r="13" spans="3:14" ht="20" customHeight="1" x14ac:dyDescent="0.35">
      <c r="C13" s="87">
        <f t="shared" si="1"/>
        <v>43839</v>
      </c>
      <c r="D13" s="87">
        <f t="shared" si="0"/>
        <v>43870</v>
      </c>
      <c r="E13" s="87">
        <f t="shared" si="0"/>
        <v>43899</v>
      </c>
      <c r="F13" s="87">
        <f t="shared" si="0"/>
        <v>43930</v>
      </c>
      <c r="G13" s="87">
        <f t="shared" si="0"/>
        <v>43960</v>
      </c>
      <c r="H13" s="87">
        <f t="shared" si="0"/>
        <v>43991</v>
      </c>
      <c r="I13" s="87">
        <f t="shared" si="0"/>
        <v>44021</v>
      </c>
      <c r="J13" s="87">
        <f t="shared" si="0"/>
        <v>44052</v>
      </c>
      <c r="K13" s="87">
        <f t="shared" si="0"/>
        <v>44083</v>
      </c>
      <c r="L13" s="87">
        <f t="shared" si="0"/>
        <v>44113</v>
      </c>
      <c r="M13" s="87">
        <f t="shared" si="0"/>
        <v>44144</v>
      </c>
      <c r="N13" s="87">
        <f t="shared" si="0"/>
        <v>44174</v>
      </c>
    </row>
    <row r="14" spans="3:14" ht="20" customHeight="1" x14ac:dyDescent="0.35">
      <c r="C14" s="87">
        <f t="shared" si="1"/>
        <v>43840</v>
      </c>
      <c r="D14" s="87">
        <f t="shared" si="0"/>
        <v>43871</v>
      </c>
      <c r="E14" s="87">
        <f t="shared" si="0"/>
        <v>43900</v>
      </c>
      <c r="F14" s="87">
        <f t="shared" si="0"/>
        <v>43931</v>
      </c>
      <c r="G14" s="87">
        <f t="shared" si="0"/>
        <v>43961</v>
      </c>
      <c r="H14" s="87">
        <f t="shared" si="0"/>
        <v>43992</v>
      </c>
      <c r="I14" s="87">
        <f t="shared" si="0"/>
        <v>44022</v>
      </c>
      <c r="J14" s="87">
        <f t="shared" si="0"/>
        <v>44053</v>
      </c>
      <c r="K14" s="87">
        <f t="shared" si="0"/>
        <v>44084</v>
      </c>
      <c r="L14" s="87">
        <f t="shared" si="0"/>
        <v>44114</v>
      </c>
      <c r="M14" s="87">
        <f t="shared" si="0"/>
        <v>44145</v>
      </c>
      <c r="N14" s="87">
        <f t="shared" si="0"/>
        <v>44175</v>
      </c>
    </row>
    <row r="15" spans="3:14" ht="20" customHeight="1" x14ac:dyDescent="0.35">
      <c r="C15" s="87">
        <f t="shared" si="1"/>
        <v>43841</v>
      </c>
      <c r="D15" s="87">
        <f t="shared" si="0"/>
        <v>43872</v>
      </c>
      <c r="E15" s="87">
        <f t="shared" si="0"/>
        <v>43901</v>
      </c>
      <c r="F15" s="87">
        <f t="shared" si="0"/>
        <v>43932</v>
      </c>
      <c r="G15" s="87">
        <f t="shared" si="0"/>
        <v>43962</v>
      </c>
      <c r="H15" s="87">
        <f t="shared" si="0"/>
        <v>43993</v>
      </c>
      <c r="I15" s="87">
        <f t="shared" si="0"/>
        <v>44023</v>
      </c>
      <c r="J15" s="87">
        <f t="shared" si="0"/>
        <v>44054</v>
      </c>
      <c r="K15" s="87">
        <f t="shared" si="0"/>
        <v>44085</v>
      </c>
      <c r="L15" s="87">
        <f t="shared" si="0"/>
        <v>44115</v>
      </c>
      <c r="M15" s="87">
        <f t="shared" si="0"/>
        <v>44146</v>
      </c>
      <c r="N15" s="87">
        <f t="shared" si="0"/>
        <v>44176</v>
      </c>
    </row>
    <row r="16" spans="3:14" ht="20" customHeight="1" x14ac:dyDescent="0.35">
      <c r="C16" s="87">
        <f t="shared" si="1"/>
        <v>43842</v>
      </c>
      <c r="D16" s="87">
        <f t="shared" si="0"/>
        <v>43873</v>
      </c>
      <c r="E16" s="87">
        <f t="shared" si="0"/>
        <v>43902</v>
      </c>
      <c r="F16" s="87">
        <f t="shared" si="0"/>
        <v>43933</v>
      </c>
      <c r="G16" s="87">
        <f t="shared" si="0"/>
        <v>43963</v>
      </c>
      <c r="H16" s="87">
        <f t="shared" si="0"/>
        <v>43994</v>
      </c>
      <c r="I16" s="87">
        <f t="shared" si="0"/>
        <v>44024</v>
      </c>
      <c r="J16" s="87">
        <f t="shared" si="0"/>
        <v>44055</v>
      </c>
      <c r="K16" s="87">
        <f t="shared" si="0"/>
        <v>44086</v>
      </c>
      <c r="L16" s="87">
        <f t="shared" si="0"/>
        <v>44116</v>
      </c>
      <c r="M16" s="87">
        <f t="shared" si="0"/>
        <v>44147</v>
      </c>
      <c r="N16" s="87">
        <f t="shared" si="0"/>
        <v>44177</v>
      </c>
    </row>
    <row r="17" spans="3:14" ht="20" customHeight="1" x14ac:dyDescent="0.35">
      <c r="C17" s="87">
        <f t="shared" si="1"/>
        <v>43843</v>
      </c>
      <c r="D17" s="87">
        <f t="shared" si="0"/>
        <v>43874</v>
      </c>
      <c r="E17" s="87">
        <f t="shared" si="0"/>
        <v>43903</v>
      </c>
      <c r="F17" s="87">
        <f t="shared" si="0"/>
        <v>43934</v>
      </c>
      <c r="G17" s="87">
        <f t="shared" si="0"/>
        <v>43964</v>
      </c>
      <c r="H17" s="87">
        <f t="shared" si="0"/>
        <v>43995</v>
      </c>
      <c r="I17" s="87">
        <f t="shared" si="0"/>
        <v>44025</v>
      </c>
      <c r="J17" s="87">
        <f t="shared" si="0"/>
        <v>44056</v>
      </c>
      <c r="K17" s="87">
        <f t="shared" si="0"/>
        <v>44087</v>
      </c>
      <c r="L17" s="87">
        <f t="shared" si="0"/>
        <v>44117</v>
      </c>
      <c r="M17" s="87">
        <f t="shared" si="0"/>
        <v>44148</v>
      </c>
      <c r="N17" s="87">
        <f t="shared" si="0"/>
        <v>44178</v>
      </c>
    </row>
    <row r="18" spans="3:14" ht="20" customHeight="1" x14ac:dyDescent="0.35">
      <c r="C18" s="87">
        <f t="shared" si="1"/>
        <v>43844</v>
      </c>
      <c r="D18" s="87">
        <f t="shared" si="0"/>
        <v>43875</v>
      </c>
      <c r="E18" s="87">
        <f t="shared" si="0"/>
        <v>43904</v>
      </c>
      <c r="F18" s="87">
        <f t="shared" si="0"/>
        <v>43935</v>
      </c>
      <c r="G18" s="87">
        <f t="shared" si="0"/>
        <v>43965</v>
      </c>
      <c r="H18" s="87">
        <f t="shared" si="0"/>
        <v>43996</v>
      </c>
      <c r="I18" s="87">
        <f t="shared" si="0"/>
        <v>44026</v>
      </c>
      <c r="J18" s="87">
        <f t="shared" si="0"/>
        <v>44057</v>
      </c>
      <c r="K18" s="87">
        <f t="shared" si="0"/>
        <v>44088</v>
      </c>
      <c r="L18" s="87">
        <f t="shared" si="0"/>
        <v>44118</v>
      </c>
      <c r="M18" s="87">
        <f t="shared" si="0"/>
        <v>44149</v>
      </c>
      <c r="N18" s="87">
        <f t="shared" si="0"/>
        <v>44179</v>
      </c>
    </row>
    <row r="19" spans="3:14" ht="20" customHeight="1" x14ac:dyDescent="0.35">
      <c r="C19" s="87">
        <f t="shared" si="1"/>
        <v>43845</v>
      </c>
      <c r="D19" s="87">
        <f t="shared" si="0"/>
        <v>43876</v>
      </c>
      <c r="E19" s="87">
        <f t="shared" si="0"/>
        <v>43905</v>
      </c>
      <c r="F19" s="87">
        <f t="shared" si="0"/>
        <v>43936</v>
      </c>
      <c r="G19" s="87">
        <f t="shared" si="0"/>
        <v>43966</v>
      </c>
      <c r="H19" s="87">
        <f t="shared" si="0"/>
        <v>43997</v>
      </c>
      <c r="I19" s="87">
        <f t="shared" si="0"/>
        <v>44027</v>
      </c>
      <c r="J19" s="87">
        <f t="shared" si="0"/>
        <v>44058</v>
      </c>
      <c r="K19" s="87">
        <f t="shared" si="0"/>
        <v>44089</v>
      </c>
      <c r="L19" s="87">
        <f t="shared" si="0"/>
        <v>44119</v>
      </c>
      <c r="M19" s="87">
        <f t="shared" si="0"/>
        <v>44150</v>
      </c>
      <c r="N19" s="87">
        <f t="shared" si="0"/>
        <v>44180</v>
      </c>
    </row>
    <row r="20" spans="3:14" ht="20" customHeight="1" x14ac:dyDescent="0.35">
      <c r="C20" s="87">
        <f t="shared" si="1"/>
        <v>43846</v>
      </c>
      <c r="D20" s="87">
        <f t="shared" si="0"/>
        <v>43877</v>
      </c>
      <c r="E20" s="87">
        <f t="shared" si="0"/>
        <v>43906</v>
      </c>
      <c r="F20" s="87">
        <f t="shared" si="0"/>
        <v>43937</v>
      </c>
      <c r="G20" s="87">
        <f t="shared" si="0"/>
        <v>43967</v>
      </c>
      <c r="H20" s="87">
        <f t="shared" si="0"/>
        <v>43998</v>
      </c>
      <c r="I20" s="87">
        <f t="shared" si="0"/>
        <v>44028</v>
      </c>
      <c r="J20" s="87">
        <f t="shared" si="0"/>
        <v>44059</v>
      </c>
      <c r="K20" s="87">
        <f t="shared" si="0"/>
        <v>44090</v>
      </c>
      <c r="L20" s="87">
        <f t="shared" si="0"/>
        <v>44120</v>
      </c>
      <c r="M20" s="87">
        <f t="shared" si="0"/>
        <v>44151</v>
      </c>
      <c r="N20" s="87">
        <f t="shared" si="0"/>
        <v>44181</v>
      </c>
    </row>
    <row r="21" spans="3:14" ht="20" customHeight="1" x14ac:dyDescent="0.35">
      <c r="C21" s="87">
        <f t="shared" si="1"/>
        <v>43847</v>
      </c>
      <c r="D21" s="87">
        <f t="shared" si="0"/>
        <v>43878</v>
      </c>
      <c r="E21" s="87">
        <f t="shared" si="0"/>
        <v>43907</v>
      </c>
      <c r="F21" s="87">
        <f t="shared" si="0"/>
        <v>43938</v>
      </c>
      <c r="G21" s="87">
        <f t="shared" si="0"/>
        <v>43968</v>
      </c>
      <c r="H21" s="87">
        <f t="shared" si="0"/>
        <v>43999</v>
      </c>
      <c r="I21" s="87">
        <f t="shared" si="0"/>
        <v>44029</v>
      </c>
      <c r="J21" s="87">
        <f t="shared" si="0"/>
        <v>44060</v>
      </c>
      <c r="K21" s="87">
        <f t="shared" si="0"/>
        <v>44091</v>
      </c>
      <c r="L21" s="87">
        <f t="shared" si="0"/>
        <v>44121</v>
      </c>
      <c r="M21" s="87">
        <f t="shared" si="0"/>
        <v>44152</v>
      </c>
      <c r="N21" s="87">
        <f t="shared" si="0"/>
        <v>44182</v>
      </c>
    </row>
    <row r="22" spans="3:14" ht="20" customHeight="1" x14ac:dyDescent="0.35">
      <c r="C22" s="87">
        <f t="shared" si="1"/>
        <v>43848</v>
      </c>
      <c r="D22" s="87">
        <f t="shared" ref="D22:D32" si="2">D21+1</f>
        <v>43879</v>
      </c>
      <c r="E22" s="87">
        <f t="shared" ref="E22:E35" si="3">E21+1</f>
        <v>43908</v>
      </c>
      <c r="F22" s="87">
        <f t="shared" ref="F22:F34" si="4">F21+1</f>
        <v>43939</v>
      </c>
      <c r="G22" s="87">
        <f t="shared" ref="G22:G35" si="5">G21+1</f>
        <v>43969</v>
      </c>
      <c r="H22" s="87">
        <f t="shared" ref="H22:H34" si="6">H21+1</f>
        <v>44000</v>
      </c>
      <c r="I22" s="87">
        <f t="shared" ref="I22:I35" si="7">I21+1</f>
        <v>44030</v>
      </c>
      <c r="J22" s="87">
        <f t="shared" ref="J22:J35" si="8">J21+1</f>
        <v>44061</v>
      </c>
      <c r="K22" s="87">
        <f t="shared" ref="K22:K34" si="9">K21+1</f>
        <v>44092</v>
      </c>
      <c r="L22" s="87">
        <f t="shared" ref="L22:L35" si="10">L21+1</f>
        <v>44122</v>
      </c>
      <c r="M22" s="87">
        <f t="shared" ref="M22:M34" si="11">M21+1</f>
        <v>44153</v>
      </c>
      <c r="N22" s="87">
        <f t="shared" ref="N22:N35" si="12">N21+1</f>
        <v>44183</v>
      </c>
    </row>
    <row r="23" spans="3:14" ht="20" customHeight="1" x14ac:dyDescent="0.35">
      <c r="C23" s="87">
        <f t="shared" si="1"/>
        <v>43849</v>
      </c>
      <c r="D23" s="87">
        <f t="shared" si="2"/>
        <v>43880</v>
      </c>
      <c r="E23" s="87">
        <f t="shared" si="3"/>
        <v>43909</v>
      </c>
      <c r="F23" s="87">
        <f t="shared" si="4"/>
        <v>43940</v>
      </c>
      <c r="G23" s="87">
        <f t="shared" si="5"/>
        <v>43970</v>
      </c>
      <c r="H23" s="87">
        <f t="shared" si="6"/>
        <v>44001</v>
      </c>
      <c r="I23" s="87">
        <f t="shared" si="7"/>
        <v>44031</v>
      </c>
      <c r="J23" s="87">
        <f t="shared" si="8"/>
        <v>44062</v>
      </c>
      <c r="K23" s="87">
        <f t="shared" si="9"/>
        <v>44093</v>
      </c>
      <c r="L23" s="87">
        <f t="shared" si="10"/>
        <v>44123</v>
      </c>
      <c r="M23" s="87">
        <f t="shared" si="11"/>
        <v>44154</v>
      </c>
      <c r="N23" s="87">
        <f t="shared" si="12"/>
        <v>44184</v>
      </c>
    </row>
    <row r="24" spans="3:14" ht="20" customHeight="1" x14ac:dyDescent="0.35">
      <c r="C24" s="87">
        <f t="shared" si="1"/>
        <v>43850</v>
      </c>
      <c r="D24" s="87">
        <f t="shared" si="2"/>
        <v>43881</v>
      </c>
      <c r="E24" s="87">
        <f t="shared" si="3"/>
        <v>43910</v>
      </c>
      <c r="F24" s="87">
        <f t="shared" si="4"/>
        <v>43941</v>
      </c>
      <c r="G24" s="87">
        <f t="shared" si="5"/>
        <v>43971</v>
      </c>
      <c r="H24" s="87">
        <f t="shared" si="6"/>
        <v>44002</v>
      </c>
      <c r="I24" s="87">
        <f t="shared" si="7"/>
        <v>44032</v>
      </c>
      <c r="J24" s="87">
        <f t="shared" si="8"/>
        <v>44063</v>
      </c>
      <c r="K24" s="87">
        <f t="shared" si="9"/>
        <v>44094</v>
      </c>
      <c r="L24" s="87">
        <f t="shared" si="10"/>
        <v>44124</v>
      </c>
      <c r="M24" s="87">
        <f t="shared" si="11"/>
        <v>44155</v>
      </c>
      <c r="N24" s="87">
        <f t="shared" si="12"/>
        <v>44185</v>
      </c>
    </row>
    <row r="25" spans="3:14" ht="20" customHeight="1" x14ac:dyDescent="0.35">
      <c r="C25" s="87">
        <f t="shared" si="1"/>
        <v>43851</v>
      </c>
      <c r="D25" s="87">
        <f t="shared" si="2"/>
        <v>43882</v>
      </c>
      <c r="E25" s="87">
        <f t="shared" si="3"/>
        <v>43911</v>
      </c>
      <c r="F25" s="87">
        <f t="shared" si="4"/>
        <v>43942</v>
      </c>
      <c r="G25" s="87">
        <f t="shared" si="5"/>
        <v>43972</v>
      </c>
      <c r="H25" s="87">
        <f t="shared" si="6"/>
        <v>44003</v>
      </c>
      <c r="I25" s="87">
        <f t="shared" si="7"/>
        <v>44033</v>
      </c>
      <c r="J25" s="87">
        <f t="shared" si="8"/>
        <v>44064</v>
      </c>
      <c r="K25" s="87">
        <f t="shared" si="9"/>
        <v>44095</v>
      </c>
      <c r="L25" s="87">
        <f t="shared" si="10"/>
        <v>44125</v>
      </c>
      <c r="M25" s="87">
        <f t="shared" si="11"/>
        <v>44156</v>
      </c>
      <c r="N25" s="87">
        <f t="shared" si="12"/>
        <v>44186</v>
      </c>
    </row>
    <row r="26" spans="3:14" ht="20" customHeight="1" x14ac:dyDescent="0.35">
      <c r="C26" s="87">
        <f t="shared" si="1"/>
        <v>43852</v>
      </c>
      <c r="D26" s="87">
        <f t="shared" si="2"/>
        <v>43883</v>
      </c>
      <c r="E26" s="87">
        <f t="shared" si="3"/>
        <v>43912</v>
      </c>
      <c r="F26" s="87">
        <f t="shared" si="4"/>
        <v>43943</v>
      </c>
      <c r="G26" s="87">
        <f t="shared" si="5"/>
        <v>43973</v>
      </c>
      <c r="H26" s="87">
        <f t="shared" si="6"/>
        <v>44004</v>
      </c>
      <c r="I26" s="87">
        <f t="shared" si="7"/>
        <v>44034</v>
      </c>
      <c r="J26" s="87">
        <f t="shared" si="8"/>
        <v>44065</v>
      </c>
      <c r="K26" s="87">
        <f t="shared" si="9"/>
        <v>44096</v>
      </c>
      <c r="L26" s="87">
        <f t="shared" si="10"/>
        <v>44126</v>
      </c>
      <c r="M26" s="87">
        <f t="shared" si="11"/>
        <v>44157</v>
      </c>
      <c r="N26" s="87">
        <f t="shared" si="12"/>
        <v>44187</v>
      </c>
    </row>
    <row r="27" spans="3:14" ht="20" customHeight="1" x14ac:dyDescent="0.35">
      <c r="C27" s="87">
        <f t="shared" si="1"/>
        <v>43853</v>
      </c>
      <c r="D27" s="87">
        <f t="shared" si="2"/>
        <v>43884</v>
      </c>
      <c r="E27" s="87">
        <f t="shared" si="3"/>
        <v>43913</v>
      </c>
      <c r="F27" s="87">
        <f t="shared" si="4"/>
        <v>43944</v>
      </c>
      <c r="G27" s="87">
        <f t="shared" si="5"/>
        <v>43974</v>
      </c>
      <c r="H27" s="87">
        <f t="shared" si="6"/>
        <v>44005</v>
      </c>
      <c r="I27" s="87">
        <f t="shared" si="7"/>
        <v>44035</v>
      </c>
      <c r="J27" s="87">
        <f t="shared" si="8"/>
        <v>44066</v>
      </c>
      <c r="K27" s="87">
        <f t="shared" si="9"/>
        <v>44097</v>
      </c>
      <c r="L27" s="87">
        <f t="shared" si="10"/>
        <v>44127</v>
      </c>
      <c r="M27" s="87">
        <f t="shared" si="11"/>
        <v>44158</v>
      </c>
      <c r="N27" s="87">
        <f t="shared" si="12"/>
        <v>44188</v>
      </c>
    </row>
    <row r="28" spans="3:14" ht="20" customHeight="1" x14ac:dyDescent="0.35">
      <c r="C28" s="87">
        <f t="shared" si="1"/>
        <v>43854</v>
      </c>
      <c r="D28" s="87">
        <f t="shared" si="2"/>
        <v>43885</v>
      </c>
      <c r="E28" s="87">
        <f t="shared" si="3"/>
        <v>43914</v>
      </c>
      <c r="F28" s="87">
        <f t="shared" si="4"/>
        <v>43945</v>
      </c>
      <c r="G28" s="87">
        <f t="shared" si="5"/>
        <v>43975</v>
      </c>
      <c r="H28" s="87">
        <f t="shared" si="6"/>
        <v>44006</v>
      </c>
      <c r="I28" s="87">
        <f t="shared" si="7"/>
        <v>44036</v>
      </c>
      <c r="J28" s="87">
        <f t="shared" si="8"/>
        <v>44067</v>
      </c>
      <c r="K28" s="87">
        <f t="shared" si="9"/>
        <v>44098</v>
      </c>
      <c r="L28" s="87">
        <f t="shared" si="10"/>
        <v>44128</v>
      </c>
      <c r="M28" s="87">
        <f t="shared" si="11"/>
        <v>44159</v>
      </c>
      <c r="N28" s="87">
        <f t="shared" si="12"/>
        <v>44189</v>
      </c>
    </row>
    <row r="29" spans="3:14" ht="20" customHeight="1" x14ac:dyDescent="0.35">
      <c r="C29" s="87">
        <f t="shared" si="1"/>
        <v>43855</v>
      </c>
      <c r="D29" s="87">
        <f t="shared" si="2"/>
        <v>43886</v>
      </c>
      <c r="E29" s="87">
        <f t="shared" si="3"/>
        <v>43915</v>
      </c>
      <c r="F29" s="87">
        <f t="shared" si="4"/>
        <v>43946</v>
      </c>
      <c r="G29" s="87">
        <f t="shared" si="5"/>
        <v>43976</v>
      </c>
      <c r="H29" s="87">
        <f t="shared" si="6"/>
        <v>44007</v>
      </c>
      <c r="I29" s="87">
        <f t="shared" si="7"/>
        <v>44037</v>
      </c>
      <c r="J29" s="87">
        <f t="shared" si="8"/>
        <v>44068</v>
      </c>
      <c r="K29" s="87">
        <f t="shared" si="9"/>
        <v>44099</v>
      </c>
      <c r="L29" s="87">
        <f t="shared" si="10"/>
        <v>44129</v>
      </c>
      <c r="M29" s="87">
        <f t="shared" si="11"/>
        <v>44160</v>
      </c>
      <c r="N29" s="87">
        <f t="shared" si="12"/>
        <v>44190</v>
      </c>
    </row>
    <row r="30" spans="3:14" ht="20" customHeight="1" x14ac:dyDescent="0.35">
      <c r="C30" s="87">
        <f t="shared" si="1"/>
        <v>43856</v>
      </c>
      <c r="D30" s="87">
        <f t="shared" si="2"/>
        <v>43887</v>
      </c>
      <c r="E30" s="87">
        <f t="shared" si="3"/>
        <v>43916</v>
      </c>
      <c r="F30" s="87">
        <f t="shared" si="4"/>
        <v>43947</v>
      </c>
      <c r="G30" s="87">
        <f t="shared" si="5"/>
        <v>43977</v>
      </c>
      <c r="H30" s="87">
        <f t="shared" si="6"/>
        <v>44008</v>
      </c>
      <c r="I30" s="87">
        <f t="shared" si="7"/>
        <v>44038</v>
      </c>
      <c r="J30" s="87">
        <f t="shared" si="8"/>
        <v>44069</v>
      </c>
      <c r="K30" s="87">
        <f t="shared" si="9"/>
        <v>44100</v>
      </c>
      <c r="L30" s="87">
        <f t="shared" si="10"/>
        <v>44130</v>
      </c>
      <c r="M30" s="87">
        <f t="shared" si="11"/>
        <v>44161</v>
      </c>
      <c r="N30" s="87">
        <f t="shared" si="12"/>
        <v>44191</v>
      </c>
    </row>
    <row r="31" spans="3:14" ht="20" customHeight="1" x14ac:dyDescent="0.35">
      <c r="C31" s="87">
        <f t="shared" si="1"/>
        <v>43857</v>
      </c>
      <c r="D31" s="87">
        <f t="shared" si="2"/>
        <v>43888</v>
      </c>
      <c r="E31" s="87">
        <f t="shared" si="3"/>
        <v>43917</v>
      </c>
      <c r="F31" s="87">
        <f t="shared" si="4"/>
        <v>43948</v>
      </c>
      <c r="G31" s="87">
        <f t="shared" si="5"/>
        <v>43978</v>
      </c>
      <c r="H31" s="87">
        <f t="shared" si="6"/>
        <v>44009</v>
      </c>
      <c r="I31" s="87">
        <f t="shared" si="7"/>
        <v>44039</v>
      </c>
      <c r="J31" s="87">
        <f t="shared" si="8"/>
        <v>44070</v>
      </c>
      <c r="K31" s="87">
        <f t="shared" si="9"/>
        <v>44101</v>
      </c>
      <c r="L31" s="87">
        <f t="shared" si="10"/>
        <v>44131</v>
      </c>
      <c r="M31" s="87">
        <f t="shared" si="11"/>
        <v>44162</v>
      </c>
      <c r="N31" s="87">
        <f t="shared" si="12"/>
        <v>44192</v>
      </c>
    </row>
    <row r="32" spans="3:14" ht="20" customHeight="1" x14ac:dyDescent="0.35">
      <c r="C32" s="87">
        <f t="shared" si="1"/>
        <v>43858</v>
      </c>
      <c r="D32" s="87">
        <f t="shared" si="2"/>
        <v>43889</v>
      </c>
      <c r="E32" s="87">
        <f t="shared" si="3"/>
        <v>43918</v>
      </c>
      <c r="F32" s="87">
        <f t="shared" si="4"/>
        <v>43949</v>
      </c>
      <c r="G32" s="87">
        <f t="shared" si="5"/>
        <v>43979</v>
      </c>
      <c r="H32" s="87">
        <f t="shared" si="6"/>
        <v>44010</v>
      </c>
      <c r="I32" s="87">
        <f t="shared" si="7"/>
        <v>44040</v>
      </c>
      <c r="J32" s="87">
        <f t="shared" si="8"/>
        <v>44071</v>
      </c>
      <c r="K32" s="87">
        <f t="shared" si="9"/>
        <v>44102</v>
      </c>
      <c r="L32" s="87">
        <f t="shared" si="10"/>
        <v>44132</v>
      </c>
      <c r="M32" s="87">
        <f t="shared" si="11"/>
        <v>44163</v>
      </c>
      <c r="N32" s="87">
        <f t="shared" si="12"/>
        <v>44193</v>
      </c>
    </row>
    <row r="33" spans="3:14" ht="20" customHeight="1" x14ac:dyDescent="0.35">
      <c r="C33" s="87">
        <f>C32+1</f>
        <v>43859</v>
      </c>
      <c r="D33" s="87">
        <f>IF(D32+1&gt;EOMONTH(D5,0),"",D32+1)</f>
        <v>43890</v>
      </c>
      <c r="E33" s="87">
        <f t="shared" si="3"/>
        <v>43919</v>
      </c>
      <c r="F33" s="87">
        <f t="shared" si="4"/>
        <v>43950</v>
      </c>
      <c r="G33" s="87">
        <f t="shared" si="5"/>
        <v>43980</v>
      </c>
      <c r="H33" s="87">
        <f t="shared" si="6"/>
        <v>44011</v>
      </c>
      <c r="I33" s="87">
        <f t="shared" si="7"/>
        <v>44041</v>
      </c>
      <c r="J33" s="87">
        <f t="shared" si="8"/>
        <v>44072</v>
      </c>
      <c r="K33" s="87">
        <f t="shared" si="9"/>
        <v>44103</v>
      </c>
      <c r="L33" s="87">
        <f t="shared" si="10"/>
        <v>44133</v>
      </c>
      <c r="M33" s="87">
        <f t="shared" si="11"/>
        <v>44164</v>
      </c>
      <c r="N33" s="87">
        <f t="shared" si="12"/>
        <v>44194</v>
      </c>
    </row>
    <row r="34" spans="3:14" ht="20" customHeight="1" x14ac:dyDescent="0.35">
      <c r="C34" s="87">
        <f t="shared" si="1"/>
        <v>43860</v>
      </c>
      <c r="D34" s="87"/>
      <c r="E34" s="87">
        <f t="shared" si="3"/>
        <v>43920</v>
      </c>
      <c r="F34" s="87">
        <f t="shared" si="4"/>
        <v>43951</v>
      </c>
      <c r="G34" s="87">
        <f t="shared" si="5"/>
        <v>43981</v>
      </c>
      <c r="H34" s="87">
        <f t="shared" si="6"/>
        <v>44012</v>
      </c>
      <c r="I34" s="87">
        <f t="shared" si="7"/>
        <v>44042</v>
      </c>
      <c r="J34" s="87">
        <f t="shared" si="8"/>
        <v>44073</v>
      </c>
      <c r="K34" s="87">
        <f t="shared" si="9"/>
        <v>44104</v>
      </c>
      <c r="L34" s="87">
        <f t="shared" si="10"/>
        <v>44134</v>
      </c>
      <c r="M34" s="87">
        <f t="shared" si="11"/>
        <v>44165</v>
      </c>
      <c r="N34" s="87">
        <f t="shared" si="12"/>
        <v>44195</v>
      </c>
    </row>
    <row r="35" spans="3:14" ht="20" customHeight="1" x14ac:dyDescent="0.35">
      <c r="C35" s="87">
        <f t="shared" si="1"/>
        <v>43861</v>
      </c>
      <c r="D35" s="87"/>
      <c r="E35" s="87">
        <f t="shared" si="3"/>
        <v>43921</v>
      </c>
      <c r="F35" s="87"/>
      <c r="G35" s="87">
        <f t="shared" si="5"/>
        <v>43982</v>
      </c>
      <c r="H35" s="87"/>
      <c r="I35" s="87">
        <f t="shared" si="7"/>
        <v>44043</v>
      </c>
      <c r="J35" s="87">
        <f t="shared" si="8"/>
        <v>44074</v>
      </c>
      <c r="K35" s="87"/>
      <c r="L35" s="87">
        <f t="shared" si="10"/>
        <v>44135</v>
      </c>
      <c r="M35" s="87"/>
      <c r="N35" s="87">
        <f t="shared" si="12"/>
        <v>44196</v>
      </c>
    </row>
  </sheetData>
  <mergeCells count="1">
    <mergeCell ref="C2:D2"/>
  </mergeCells>
  <conditionalFormatting sqref="C5:N35">
    <cfRule type="expression" dxfId="68" priority="1">
      <formula>AND(C5&lt;&gt;"",WEEKDAY(C5,2)&gt;5)</formula>
    </cfRule>
    <cfRule type="expression" dxfId="67" priority="2">
      <formula>C5&lt;&gt;""</formula>
    </cfRule>
  </conditionalFormatting>
  <pageMargins left="0.7" right="0.7" top="0.75" bottom="0.75" header="0.3" footer="0.3"/>
  <pageSetup paperSize="9" orientation="portrait" r:id="rId1"/>
  <ignoredErrors>
    <ignoredError sqref="D5 D33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C62B9-C58A-480A-A252-C945C8DEF896}">
  <sheetPr codeName="Feuil7"/>
  <dimension ref="B2:O49"/>
  <sheetViews>
    <sheetView showGridLines="0" topLeftCell="D1" zoomScale="93" workbookViewId="0">
      <selection activeCell="P27" sqref="P27:Q27"/>
    </sheetView>
  </sheetViews>
  <sheetFormatPr baseColWidth="10" defaultRowHeight="14.5" x14ac:dyDescent="0.35"/>
  <cols>
    <col min="4" max="4" width="15" customWidth="1"/>
    <col min="5" max="5" width="13.08984375" customWidth="1"/>
    <col min="10" max="10" width="11.36328125" customWidth="1"/>
    <col min="12" max="12" width="13.08984375" customWidth="1"/>
  </cols>
  <sheetData>
    <row r="2" spans="2:15" x14ac:dyDescent="0.35">
      <c r="B2" s="13" t="s">
        <v>147</v>
      </c>
      <c r="C2" s="134" t="s">
        <v>284</v>
      </c>
      <c r="D2" s="135"/>
      <c r="M2" s="13" t="s">
        <v>147</v>
      </c>
      <c r="N2" s="134" t="s">
        <v>284</v>
      </c>
      <c r="O2" s="135"/>
    </row>
    <row r="3" spans="2:15" x14ac:dyDescent="0.35">
      <c r="B3" s="13" t="s">
        <v>145</v>
      </c>
      <c r="C3" s="134" t="s">
        <v>166</v>
      </c>
      <c r="D3" s="135"/>
      <c r="M3" s="13" t="s">
        <v>145</v>
      </c>
      <c r="N3" s="134" t="s">
        <v>166</v>
      </c>
      <c r="O3" s="135"/>
    </row>
    <row r="4" spans="2:15" x14ac:dyDescent="0.35">
      <c r="B4" s="13" t="s">
        <v>146</v>
      </c>
      <c r="C4" s="134" t="s">
        <v>167</v>
      </c>
      <c r="D4" s="135"/>
      <c r="M4" s="13" t="s">
        <v>146</v>
      </c>
      <c r="N4" s="134" t="s">
        <v>288</v>
      </c>
      <c r="O4" s="135"/>
    </row>
    <row r="5" spans="2:15" x14ac:dyDescent="0.35">
      <c r="B5" s="95" t="s">
        <v>144</v>
      </c>
      <c r="C5" s="136" t="s">
        <v>29</v>
      </c>
      <c r="D5" s="137"/>
      <c r="M5" s="95" t="s">
        <v>144</v>
      </c>
      <c r="N5" s="136" t="s">
        <v>30</v>
      </c>
      <c r="O5" s="137"/>
    </row>
    <row r="6" spans="2:15" x14ac:dyDescent="0.35">
      <c r="B6" s="13" t="s">
        <v>148</v>
      </c>
      <c r="C6" s="138" t="s">
        <v>285</v>
      </c>
      <c r="D6" s="139"/>
      <c r="M6" s="13" t="s">
        <v>148</v>
      </c>
      <c r="N6" s="138" t="s">
        <v>291</v>
      </c>
      <c r="O6" s="139"/>
    </row>
    <row r="7" spans="2:15" ht="18.5" x14ac:dyDescent="0.35">
      <c r="B7" s="131" t="s">
        <v>95</v>
      </c>
      <c r="C7" s="132"/>
      <c r="D7" s="133"/>
      <c r="F7" s="140" t="s">
        <v>292</v>
      </c>
      <c r="G7" s="141"/>
      <c r="H7" s="141"/>
      <c r="I7" s="141"/>
      <c r="J7" s="141"/>
      <c r="K7" s="142"/>
      <c r="M7" s="131" t="s">
        <v>95</v>
      </c>
      <c r="N7" s="132"/>
      <c r="O7" s="133"/>
    </row>
    <row r="8" spans="2:15" ht="15.5" x14ac:dyDescent="0.35">
      <c r="B8" s="80" t="s">
        <v>96</v>
      </c>
      <c r="C8" s="81" t="s">
        <v>2</v>
      </c>
      <c r="D8" s="81" t="s">
        <v>10</v>
      </c>
      <c r="F8" s="100" t="s">
        <v>151</v>
      </c>
      <c r="G8" s="108" t="s">
        <v>144</v>
      </c>
      <c r="H8" s="109"/>
      <c r="I8" s="109"/>
      <c r="J8" s="110" t="s">
        <v>2</v>
      </c>
      <c r="K8" s="104" t="s">
        <v>152</v>
      </c>
      <c r="M8" s="80" t="s">
        <v>96</v>
      </c>
      <c r="N8" s="81" t="s">
        <v>2</v>
      </c>
      <c r="O8" s="81" t="s">
        <v>10</v>
      </c>
    </row>
    <row r="9" spans="2:15" ht="15.5" x14ac:dyDescent="0.35">
      <c r="B9" s="14">
        <v>1</v>
      </c>
      <c r="C9" s="82" t="s">
        <v>168</v>
      </c>
      <c r="D9" s="82" t="s">
        <v>97</v>
      </c>
      <c r="F9" s="101" t="str">
        <f t="shared" ref="F9:F49" si="0">IF(G9="M",J9,"")</f>
        <v/>
      </c>
      <c r="G9" s="99" t="str">
        <f>IFERROR(INDEX(Tableau_Licence_Joueur12[Catégorie],MATCH('Feuille de Match'!H9,Tableau_Licence_Joueur12[Prénom],0)),"")</f>
        <v/>
      </c>
      <c r="H9" s="98" t="str">
        <f>IF(ISERROR(VLOOKUP(Licences_Joueur!C2,$C$9:$C$22,1,0)),Licences_Joueur!C2,"")</f>
        <v/>
      </c>
      <c r="I9" s="98" t="str">
        <f>IFERROR(INDEX(Tableau_Licence_Joueur12[Catégorie],MATCH('Feuille de Match'!J9,Tableau_Licence_Joueur12[Prénom],0)),"")</f>
        <v>M</v>
      </c>
      <c r="J9" s="97" t="str">
        <f>IF(ISERROR(VLOOKUP(Licences_Joueur!C2,$N$9:$N$22,1,0)),Licences_Joueur!C2,"")</f>
        <v>Fretas</v>
      </c>
      <c r="K9" s="105" t="str">
        <f>IF(G9="F",J9,"")</f>
        <v/>
      </c>
      <c r="M9" s="14">
        <v>1</v>
      </c>
      <c r="N9" s="82" t="s">
        <v>198</v>
      </c>
      <c r="O9" s="82" t="s">
        <v>97</v>
      </c>
    </row>
    <row r="10" spans="2:15" ht="15.5" x14ac:dyDescent="0.35">
      <c r="B10" s="14">
        <v>2</v>
      </c>
      <c r="C10" s="82" t="s">
        <v>235</v>
      </c>
      <c r="D10" s="82" t="s">
        <v>20</v>
      </c>
      <c r="F10" s="102" t="str">
        <f t="shared" si="0"/>
        <v/>
      </c>
      <c r="G10" s="99" t="str">
        <f>IFERROR(INDEX(Tableau_Licence_Joueur12[Catégorie],MATCH('Feuille de Match'!H10,Tableau_Licence_Joueur12[Prénom],0)),"")</f>
        <v>F</v>
      </c>
      <c r="H10" s="98" t="str">
        <f>IF(ISERROR(VLOOKUP(Licences_Joueur!C3,$C$9:$C$22,1,0)),Licences_Joueur!C3,"")</f>
        <v>Emma</v>
      </c>
      <c r="I10" s="98" t="str">
        <f>IFERROR(INDEX(Tableau_Licence_Joueur12[Catégorie],MATCH('Feuille de Match'!J10,Tableau_Licence_Joueur12[Prénom],0)),"")</f>
        <v>F</v>
      </c>
      <c r="J10" s="97" t="str">
        <f>IF(ISERROR(VLOOKUP(Licences_Joueur!C3,$N$9:$N$22,1,0)),Licences_Joueur!C3,"")</f>
        <v>Emma</v>
      </c>
      <c r="K10" s="106" t="str">
        <f t="shared" ref="K10:K49" si="1">IF(G10="F",J10,"")</f>
        <v>Emma</v>
      </c>
      <c r="M10" s="14">
        <v>2</v>
      </c>
      <c r="N10" s="82" t="s">
        <v>200</v>
      </c>
      <c r="O10" s="82" t="s">
        <v>20</v>
      </c>
    </row>
    <row r="11" spans="2:15" ht="15.5" x14ac:dyDescent="0.35">
      <c r="B11" s="14">
        <v>3</v>
      </c>
      <c r="C11" s="82" t="s">
        <v>253</v>
      </c>
      <c r="D11" s="82" t="s">
        <v>98</v>
      </c>
      <c r="F11" s="102" t="str">
        <f t="shared" si="0"/>
        <v>Loïc</v>
      </c>
      <c r="G11" s="99" t="str">
        <f>IFERROR(INDEX(Tableau_Licence_Joueur12[Catégorie],MATCH('Feuille de Match'!H11,Tableau_Licence_Joueur12[Prénom],0)),"")</f>
        <v>M</v>
      </c>
      <c r="H11" s="98" t="str">
        <f>IF(ISERROR(VLOOKUP(Licences_Joueur!C4,$C$9:$C$22,1,0)),Licences_Joueur!C4,"")</f>
        <v>Loïc</v>
      </c>
      <c r="I11" s="98" t="str">
        <f>IFERROR(INDEX(Tableau_Licence_Joueur12[Catégorie],MATCH('Feuille de Match'!J11,Tableau_Licence_Joueur12[Prénom],0)),"")</f>
        <v>M</v>
      </c>
      <c r="J11" s="97" t="str">
        <f>IF(ISERROR(VLOOKUP(Licences_Joueur!C4,$N$9:$N$22,1,0)),Licences_Joueur!C4,"")</f>
        <v>Loïc</v>
      </c>
      <c r="K11" s="106" t="str">
        <f t="shared" si="1"/>
        <v/>
      </c>
      <c r="M11" s="14">
        <v>3</v>
      </c>
      <c r="N11" s="82" t="s">
        <v>204</v>
      </c>
      <c r="O11" s="82" t="s">
        <v>98</v>
      </c>
    </row>
    <row r="12" spans="2:15" ht="15.5" x14ac:dyDescent="0.35">
      <c r="B12" s="14">
        <v>4</v>
      </c>
      <c r="C12" s="82" t="s">
        <v>280</v>
      </c>
      <c r="D12" s="82" t="s">
        <v>98</v>
      </c>
      <c r="F12" s="102" t="str">
        <f t="shared" si="0"/>
        <v/>
      </c>
      <c r="G12" s="99" t="str">
        <f>IFERROR(INDEX(Tableau_Licence_Joueur12[Catégorie],MATCH('Feuille de Match'!H12,Tableau_Licence_Joueur12[Prénom],0)),"")</f>
        <v>F</v>
      </c>
      <c r="H12" s="98" t="str">
        <f>IF(ISERROR(VLOOKUP(Licences_Joueur!C5,$C$9:$C$22,1,0)),Licences_Joueur!C5,"")</f>
        <v>Estelle</v>
      </c>
      <c r="I12" s="98" t="str">
        <f>IFERROR(INDEX(Tableau_Licence_Joueur12[Catégorie],MATCH('Feuille de Match'!J12,Tableau_Licence_Joueur12[Prénom],0)),"")</f>
        <v>F</v>
      </c>
      <c r="J12" s="97" t="str">
        <f>IF(ISERROR(VLOOKUP(Licences_Joueur!C5,$N$9:$N$22,1,0)),Licences_Joueur!C5,"")</f>
        <v>Estelle</v>
      </c>
      <c r="K12" s="106" t="str">
        <f t="shared" si="1"/>
        <v>Estelle</v>
      </c>
      <c r="M12" s="14">
        <v>4</v>
      </c>
      <c r="N12" s="82" t="s">
        <v>198</v>
      </c>
      <c r="O12" s="82" t="s">
        <v>98</v>
      </c>
    </row>
    <row r="13" spans="2:15" ht="15.5" x14ac:dyDescent="0.35">
      <c r="B13" s="14">
        <v>5</v>
      </c>
      <c r="C13" s="82" t="s">
        <v>237</v>
      </c>
      <c r="D13" s="82" t="s">
        <v>20</v>
      </c>
      <c r="F13" s="102" t="str">
        <f t="shared" si="0"/>
        <v/>
      </c>
      <c r="G13" s="99" t="str">
        <f>IFERROR(INDEX(Tableau_Licence_Joueur12[Catégorie],MATCH('Feuille de Match'!H13,Tableau_Licence_Joueur12[Prénom],0)),"")</f>
        <v>F</v>
      </c>
      <c r="H13" s="98" t="str">
        <f>IF(ISERROR(VLOOKUP(Licences_Joueur!C6,$C$9:$C$22,1,0)),Licences_Joueur!C6,"")</f>
        <v>Elisa</v>
      </c>
      <c r="I13" s="98" t="str">
        <f>IFERROR(INDEX(Tableau_Licence_Joueur12[Catégorie],MATCH('Feuille de Match'!J13,Tableau_Licence_Joueur12[Prénom],0)),"")</f>
        <v/>
      </c>
      <c r="J13" s="97" t="str">
        <f>IF(ISERROR(VLOOKUP(Licences_Joueur!C6,$N$9:$N$22,1,0)),Licences_Joueur!C6,"")</f>
        <v/>
      </c>
      <c r="K13" s="106" t="str">
        <f t="shared" si="1"/>
        <v/>
      </c>
      <c r="M13" s="14">
        <v>5</v>
      </c>
      <c r="N13" s="82" t="s">
        <v>202</v>
      </c>
      <c r="O13" s="82" t="s">
        <v>20</v>
      </c>
    </row>
    <row r="14" spans="2:15" ht="15.5" x14ac:dyDescent="0.35">
      <c r="B14" s="14">
        <v>6</v>
      </c>
      <c r="C14" s="82" t="s">
        <v>243</v>
      </c>
      <c r="D14" s="82" t="s">
        <v>99</v>
      </c>
      <c r="F14" s="102" t="str">
        <f t="shared" si="0"/>
        <v/>
      </c>
      <c r="G14" s="99" t="str">
        <f>IFERROR(INDEX(Tableau_Licence_Joueur12[Catégorie],MATCH('Feuille de Match'!H14,Tableau_Licence_Joueur12[Prénom],0)),"")</f>
        <v>F</v>
      </c>
      <c r="H14" s="98" t="str">
        <f>IF(ISERROR(VLOOKUP(Licences_Joueur!C7,$C$9:$C$22,1,0)),Licences_Joueur!C7,"")</f>
        <v>Eloïse</v>
      </c>
      <c r="I14" s="98" t="str">
        <f>IFERROR(INDEX(Tableau_Licence_Joueur12[Catégorie],MATCH('Feuille de Match'!J14,Tableau_Licence_Joueur12[Prénom],0)),"")</f>
        <v/>
      </c>
      <c r="J14" s="97" t="str">
        <f>IF(ISERROR(VLOOKUP(Licences_Joueur!C7,$N$9:$N$22,1,0)),Licences_Joueur!C7,"")</f>
        <v/>
      </c>
      <c r="K14" s="106" t="str">
        <f t="shared" si="1"/>
        <v/>
      </c>
      <c r="M14" s="14">
        <v>6</v>
      </c>
      <c r="N14" s="82" t="s">
        <v>212</v>
      </c>
      <c r="O14" s="82" t="s">
        <v>99</v>
      </c>
    </row>
    <row r="15" spans="2:15" ht="15.5" x14ac:dyDescent="0.35">
      <c r="B15" s="14">
        <v>7</v>
      </c>
      <c r="C15" s="82" t="s">
        <v>251</v>
      </c>
      <c r="D15" s="82" t="s">
        <v>23</v>
      </c>
      <c r="F15" s="102" t="str">
        <f t="shared" si="0"/>
        <v/>
      </c>
      <c r="G15" s="99" t="str">
        <f>IFERROR(INDEX(Tableau_Licence_Joueur12[Catégorie],MATCH('Feuille de Match'!H15,Tableau_Licence_Joueur12[Prénom],0)),"")</f>
        <v>F</v>
      </c>
      <c r="H15" s="98" t="str">
        <f>IF(ISERROR(VLOOKUP(Licences_Joueur!C8,$C$9:$C$22,1,0)),Licences_Joueur!C8,"")</f>
        <v>Violette</v>
      </c>
      <c r="I15" s="98" t="str">
        <f>IFERROR(INDEX(Tableau_Licence_Joueur12[Catégorie],MATCH('Feuille de Match'!J15,Tableau_Licence_Joueur12[Prénom],0)),"")</f>
        <v/>
      </c>
      <c r="J15" s="97" t="str">
        <f>IF(ISERROR(VLOOKUP(Licences_Joueur!C8,$N$9:$N$22,1,0)),Licences_Joueur!C8,"")</f>
        <v/>
      </c>
      <c r="K15" s="106" t="str">
        <f t="shared" si="1"/>
        <v/>
      </c>
      <c r="M15" s="14">
        <v>7</v>
      </c>
      <c r="N15" s="82" t="s">
        <v>260</v>
      </c>
      <c r="O15" s="82" t="s">
        <v>23</v>
      </c>
    </row>
    <row r="16" spans="2:15" ht="15.5" x14ac:dyDescent="0.35">
      <c r="B16" s="14">
        <v>8</v>
      </c>
      <c r="C16" s="82" t="s">
        <v>249</v>
      </c>
      <c r="D16" s="82" t="s">
        <v>23</v>
      </c>
      <c r="F16" s="102" t="str">
        <f t="shared" si="0"/>
        <v/>
      </c>
      <c r="G16" s="99" t="str">
        <f>IFERROR(INDEX(Tableau_Licence_Joueur12[Catégorie],MATCH('Feuille de Match'!H16,Tableau_Licence_Joueur12[Prénom],0)),"")</f>
        <v>F</v>
      </c>
      <c r="H16" s="98" t="str">
        <f>IF(ISERROR(VLOOKUP(Licences_Joueur!C9,$C$9:$C$22,1,0)),Licences_Joueur!C9,"")</f>
        <v>Shayma</v>
      </c>
      <c r="I16" s="98" t="str">
        <f>IFERROR(INDEX(Tableau_Licence_Joueur12[Catégorie],MATCH('Feuille de Match'!J16,Tableau_Licence_Joueur12[Prénom],0)),"")</f>
        <v/>
      </c>
      <c r="J16" s="97" t="str">
        <f>IF(ISERROR(VLOOKUP(Licences_Joueur!C9,$N$9:$N$22,1,0)),Licences_Joueur!C9,"")</f>
        <v/>
      </c>
      <c r="K16" s="106" t="str">
        <f t="shared" si="1"/>
        <v/>
      </c>
      <c r="M16" s="14">
        <v>8</v>
      </c>
      <c r="N16" s="82" t="s">
        <v>263</v>
      </c>
      <c r="O16" s="82" t="s">
        <v>23</v>
      </c>
    </row>
    <row r="17" spans="2:15" ht="15.5" x14ac:dyDescent="0.35">
      <c r="B17" s="14">
        <v>9</v>
      </c>
      <c r="C17" s="82" t="s">
        <v>239</v>
      </c>
      <c r="D17" s="82" t="s">
        <v>23</v>
      </c>
      <c r="F17" s="102" t="str">
        <f t="shared" si="0"/>
        <v/>
      </c>
      <c r="G17" s="99" t="str">
        <f>IFERROR(INDEX(Tableau_Licence_Joueur12[Catégorie],MATCH('Feuille de Match'!H17,Tableau_Licence_Joueur12[Prénom],0)),"")</f>
        <v>F</v>
      </c>
      <c r="H17" s="98" t="str">
        <f>IF(ISERROR(VLOOKUP(Licences_Joueur!C10,$C$9:$C$22,1,0)),Licences_Joueur!C10,"")</f>
        <v>Ines</v>
      </c>
      <c r="I17" s="98" t="str">
        <f>IFERROR(INDEX(Tableau_Licence_Joueur12[Catégorie],MATCH('Feuille de Match'!J17,Tableau_Licence_Joueur12[Prénom],0)),"")</f>
        <v/>
      </c>
      <c r="J17" s="97" t="str">
        <f>IF(ISERROR(VLOOKUP(Licences_Joueur!C10,$N$9:$N$22,1,0)),Licences_Joueur!C10,"")</f>
        <v/>
      </c>
      <c r="K17" s="106" t="str">
        <f t="shared" si="1"/>
        <v/>
      </c>
      <c r="M17" s="14">
        <v>9</v>
      </c>
      <c r="N17" s="82" t="s">
        <v>193</v>
      </c>
      <c r="O17" s="82" t="s">
        <v>23</v>
      </c>
    </row>
    <row r="18" spans="2:15" ht="15.5" x14ac:dyDescent="0.35">
      <c r="B18" s="14">
        <v>10</v>
      </c>
      <c r="C18" s="82" t="s">
        <v>274</v>
      </c>
      <c r="D18" s="82" t="s">
        <v>100</v>
      </c>
      <c r="F18" s="102" t="str">
        <f t="shared" si="0"/>
        <v/>
      </c>
      <c r="G18" s="99" t="str">
        <f>IFERROR(INDEX(Tableau_Licence_Joueur12[Catégorie],MATCH('Feuille de Match'!H18,Tableau_Licence_Joueur12[Prénom],0)),"")</f>
        <v>F</v>
      </c>
      <c r="H18" s="98" t="str">
        <f>IF(ISERROR(VLOOKUP(Licences_Joueur!C11,$C$9:$C$22,1,0)),Licences_Joueur!C11,"")</f>
        <v>Leïla</v>
      </c>
      <c r="I18" s="98" t="str">
        <f>IFERROR(INDEX(Tableau_Licence_Joueur12[Catégorie],MATCH('Feuille de Match'!J18,Tableau_Licence_Joueur12[Prénom],0)),"")</f>
        <v/>
      </c>
      <c r="J18" s="97" t="str">
        <f>IF(ISERROR(VLOOKUP(Licences_Joueur!C11,$N$9:$N$22,1,0)),Licences_Joueur!C11,"")</f>
        <v/>
      </c>
      <c r="K18" s="106" t="str">
        <f t="shared" si="1"/>
        <v/>
      </c>
      <c r="M18" s="14">
        <v>10</v>
      </c>
      <c r="N18" s="82" t="s">
        <v>198</v>
      </c>
      <c r="O18" s="82" t="s">
        <v>100</v>
      </c>
    </row>
    <row r="19" spans="2:15" ht="15.5" x14ac:dyDescent="0.35">
      <c r="B19" s="14">
        <v>11</v>
      </c>
      <c r="C19" s="82" t="s">
        <v>253</v>
      </c>
      <c r="D19" s="82" t="s">
        <v>23</v>
      </c>
      <c r="F19" s="102" t="str">
        <f t="shared" si="0"/>
        <v/>
      </c>
      <c r="G19" s="99" t="str">
        <f>IFERROR(INDEX(Tableau_Licence_Joueur12[Catégorie],MATCH('Feuille de Match'!H19,Tableau_Licence_Joueur12[Prénom],0)),"")</f>
        <v>F</v>
      </c>
      <c r="H19" s="98" t="str">
        <f>IF(ISERROR(VLOOKUP(Licences_Joueur!C12,$C$9:$C$22,1,0)),Licences_Joueur!C12,"")</f>
        <v>Camelia</v>
      </c>
      <c r="I19" s="98" t="str">
        <f>IFERROR(INDEX(Tableau_Licence_Joueur12[Catégorie],MATCH('Feuille de Match'!J19,Tableau_Licence_Joueur12[Prénom],0)),"")</f>
        <v>F</v>
      </c>
      <c r="J19" s="97" t="str">
        <f>IF(ISERROR(VLOOKUP(Licences_Joueur!C12,$N$9:$N$22,1,0)),Licences_Joueur!C12,"")</f>
        <v>Camelia</v>
      </c>
      <c r="K19" s="106" t="str">
        <f t="shared" si="1"/>
        <v>Camelia</v>
      </c>
      <c r="M19" s="14">
        <v>11</v>
      </c>
      <c r="N19" s="82" t="s">
        <v>204</v>
      </c>
      <c r="O19" s="82" t="s">
        <v>23</v>
      </c>
    </row>
    <row r="20" spans="2:15" ht="15.5" x14ac:dyDescent="0.35">
      <c r="B20" s="14">
        <v>12</v>
      </c>
      <c r="C20" s="82" t="s">
        <v>272</v>
      </c>
      <c r="D20" s="82" t="s">
        <v>101</v>
      </c>
      <c r="F20" s="102" t="str">
        <f t="shared" si="0"/>
        <v/>
      </c>
      <c r="G20" s="99" t="str">
        <f>IFERROR(INDEX(Tableau_Licence_Joueur12[Catégorie],MATCH('Feuille de Match'!H20,Tableau_Licence_Joueur12[Prénom],0)),"")</f>
        <v>F</v>
      </c>
      <c r="H20" s="98" t="str">
        <f>IF(ISERROR(VLOOKUP(Licences_Joueur!C13,$C$9:$C$22,1,0)),Licences_Joueur!C13,"")</f>
        <v>Marie</v>
      </c>
      <c r="I20" s="98" t="str">
        <f>IFERROR(INDEX(Tableau_Licence_Joueur12[Catégorie],MATCH('Feuille de Match'!J20,Tableau_Licence_Joueur12[Prénom],0)),"")</f>
        <v>F</v>
      </c>
      <c r="J20" s="97" t="str">
        <f>IF(ISERROR(VLOOKUP(Licences_Joueur!C13,$N$9:$N$22,1,0)),Licences_Joueur!C13,"")</f>
        <v>Marie</v>
      </c>
      <c r="K20" s="106" t="str">
        <f t="shared" si="1"/>
        <v>Marie</v>
      </c>
      <c r="M20" s="14">
        <v>12</v>
      </c>
      <c r="N20" s="82" t="s">
        <v>257</v>
      </c>
      <c r="O20" s="82" t="s">
        <v>101</v>
      </c>
    </row>
    <row r="21" spans="2:15" ht="15.5" x14ac:dyDescent="0.35">
      <c r="B21" s="14">
        <v>13</v>
      </c>
      <c r="C21" s="82" t="s">
        <v>276</v>
      </c>
      <c r="D21" s="82" t="s">
        <v>101</v>
      </c>
      <c r="F21" s="102" t="str">
        <f t="shared" si="0"/>
        <v/>
      </c>
      <c r="G21" s="99" t="str">
        <f>IFERROR(INDEX(Tableau_Licence_Joueur12[Catégorie],MATCH('Feuille de Match'!H21,Tableau_Licence_Joueur12[Prénom],0)),"")</f>
        <v>F</v>
      </c>
      <c r="H21" s="98" t="str">
        <f>IF(ISERROR(VLOOKUP(Licences_Joueur!C14,$C$9:$C$22,1,0)),Licences_Joueur!C14,"")</f>
        <v>Lola</v>
      </c>
      <c r="I21" s="98" t="str">
        <f>IFERROR(INDEX(Tableau_Licence_Joueur12[Catégorie],MATCH('Feuille de Match'!J21,Tableau_Licence_Joueur12[Prénom],0)),"")</f>
        <v>F</v>
      </c>
      <c r="J21" s="97" t="str">
        <f>IF(ISERROR(VLOOKUP(Licences_Joueur!C14,$N$9:$N$22,1,0)),Licences_Joueur!C14,"")</f>
        <v>Lola</v>
      </c>
      <c r="K21" s="106" t="str">
        <f t="shared" si="1"/>
        <v>Lola</v>
      </c>
      <c r="M21" s="14">
        <v>13</v>
      </c>
      <c r="N21" s="82" t="s">
        <v>192</v>
      </c>
      <c r="O21" s="82" t="s">
        <v>101</v>
      </c>
    </row>
    <row r="22" spans="2:15" ht="20.5" customHeight="1" x14ac:dyDescent="0.35">
      <c r="B22" s="14">
        <v>14</v>
      </c>
      <c r="C22" s="82" t="s">
        <v>241</v>
      </c>
      <c r="D22" s="82" t="s">
        <v>101</v>
      </c>
      <c r="F22" s="102" t="str">
        <f t="shared" si="0"/>
        <v/>
      </c>
      <c r="G22" s="99" t="str">
        <f>IFERROR(INDEX(Tableau_Licence_Joueur12[Catégorie],MATCH('Feuille de Match'!H22,Tableau_Licence_Joueur12[Prénom],0)),"")</f>
        <v>F</v>
      </c>
      <c r="H22" s="98" t="str">
        <f>IF(ISERROR(VLOOKUP(Licences_Joueur!C15,$C$9:$C$22,1,0)),Licences_Joueur!C15,"")</f>
        <v xml:space="preserve">Dallet </v>
      </c>
      <c r="I22" s="98" t="str">
        <f>IFERROR(INDEX(Tableau_Licence_Joueur12[Catégorie],MATCH('Feuille de Match'!J22,Tableau_Licence_Joueur12[Prénom],0)),"")</f>
        <v/>
      </c>
      <c r="J22" s="97" t="str">
        <f>IF(ISERROR(VLOOKUP(Licences_Joueur!C15,$N$9:$N$22,1,0)),Licences_Joueur!C15,"")</f>
        <v/>
      </c>
      <c r="K22" s="106" t="str">
        <f t="shared" si="1"/>
        <v/>
      </c>
      <c r="M22" s="14">
        <v>14</v>
      </c>
      <c r="N22" s="82" t="s">
        <v>214</v>
      </c>
      <c r="O22" s="82" t="s">
        <v>101</v>
      </c>
    </row>
    <row r="23" spans="2:15" ht="20.5" customHeight="1" x14ac:dyDescent="0.35">
      <c r="B23" s="14" t="s">
        <v>149</v>
      </c>
      <c r="C23" s="129" t="s">
        <v>235</v>
      </c>
      <c r="D23" s="130"/>
      <c r="F23" s="102" t="str">
        <f t="shared" si="0"/>
        <v/>
      </c>
      <c r="G23" s="99" t="str">
        <f>IFERROR(INDEX(Tableau_Licence_Joueur12[Catégorie],MATCH('Feuille de Match'!H23,Tableau_Licence_Joueur12[Prénom],0)),"")</f>
        <v>F</v>
      </c>
      <c r="H23" s="98" t="str">
        <f>IF(ISERROR(VLOOKUP(Licences_Joueur!C16,$C$9:$C$22,1,0)),Licences_Joueur!C16,"")</f>
        <v>Damya</v>
      </c>
      <c r="I23" s="98" t="str">
        <f>IFERROR(INDEX(Tableau_Licence_Joueur12[Catégorie],MATCH('Feuille de Match'!J23,Tableau_Licence_Joueur12[Prénom],0)),"")</f>
        <v/>
      </c>
      <c r="J23" s="97" t="str">
        <f>IF(ISERROR(VLOOKUP(Licences_Joueur!C16,$N$9:$N$22,1,0)),Licences_Joueur!C16,"")</f>
        <v/>
      </c>
      <c r="K23" s="106" t="str">
        <f t="shared" si="1"/>
        <v/>
      </c>
      <c r="M23" s="14" t="s">
        <v>149</v>
      </c>
      <c r="N23" s="129" t="s">
        <v>204</v>
      </c>
      <c r="O23" s="130"/>
    </row>
    <row r="24" spans="2:15" ht="20.5" customHeight="1" x14ac:dyDescent="0.35">
      <c r="F24" s="102" t="str">
        <f t="shared" si="0"/>
        <v/>
      </c>
      <c r="G24" s="99" t="str">
        <f>IFERROR(INDEX(Tableau_Licence_Joueur12[Catégorie],MATCH('Feuille de Match'!H24,Tableau_Licence_Joueur12[Prénom],0)),"")</f>
        <v>F</v>
      </c>
      <c r="H24" s="98" t="str">
        <f>IF(ISERROR(VLOOKUP(Licences_Joueur!C17,$C$9:$C$22,1,0)),Licences_Joueur!C17,"")</f>
        <v>Sarah</v>
      </c>
      <c r="I24" s="98" t="str">
        <f>IFERROR(INDEX(Tableau_Licence_Joueur12[Catégorie],MATCH('Feuille de Match'!J24,Tableau_Licence_Joueur12[Prénom],0)),"")</f>
        <v>F</v>
      </c>
      <c r="J24" s="97" t="str">
        <f>IF(ISERROR(VLOOKUP(Licences_Joueur!C17,$N$9:$N$22,1,0)),Licences_Joueur!C17,"")</f>
        <v>Sarah</v>
      </c>
      <c r="K24" s="106" t="str">
        <f t="shared" si="1"/>
        <v>Sarah</v>
      </c>
    </row>
    <row r="25" spans="2:15" ht="20.5" customHeight="1" x14ac:dyDescent="0.35">
      <c r="F25" s="102" t="str">
        <f t="shared" si="0"/>
        <v/>
      </c>
      <c r="G25" s="99" t="str">
        <f>IFERROR(INDEX(Tableau_Licence_Joueur12[Catégorie],MATCH('Feuille de Match'!H25,Tableau_Licence_Joueur12[Prénom],0)),"")</f>
        <v>F</v>
      </c>
      <c r="H25" s="98" t="str">
        <f>IF(ISERROR(VLOOKUP(Licences_Joueur!C18,$C$9:$C$22,1,0)),Licences_Joueur!C18,"")</f>
        <v>Lilia</v>
      </c>
      <c r="I25" s="98" t="str">
        <f>IFERROR(INDEX(Tableau_Licence_Joueur12[Catégorie],MATCH('Feuille de Match'!J25,Tableau_Licence_Joueur12[Prénom],0)),"")</f>
        <v>F</v>
      </c>
      <c r="J25" s="97" t="str">
        <f>IF(ISERROR(VLOOKUP(Licences_Joueur!C18,$N$9:$N$22,1,0)),Licences_Joueur!C18,"")</f>
        <v>Lilia</v>
      </c>
      <c r="K25" s="106" t="str">
        <f t="shared" si="1"/>
        <v>Lilia</v>
      </c>
    </row>
    <row r="26" spans="2:15" ht="18" customHeight="1" x14ac:dyDescent="0.35">
      <c r="F26" s="102" t="str">
        <f t="shared" si="0"/>
        <v/>
      </c>
      <c r="G26" s="99" t="str">
        <f>IFERROR(INDEX(Tableau_Licence_Joueur12[Catégorie],MATCH('Feuille de Match'!H26,Tableau_Licence_Joueur12[Prénom],0)),"")</f>
        <v/>
      </c>
      <c r="H26" s="98" t="str">
        <f>IF(ISERROR(VLOOKUP(Licences_Joueur!C19,$C$9:$C$22,1,0)),Licences_Joueur!C19,"")</f>
        <v/>
      </c>
      <c r="I26" s="98" t="str">
        <f>IFERROR(INDEX(Tableau_Licence_Joueur12[Catégorie],MATCH('Feuille de Match'!J26,Tableau_Licence_Joueur12[Prénom],0)),"")</f>
        <v>M</v>
      </c>
      <c r="J26" s="97" t="str">
        <f>IF(ISERROR(VLOOKUP(Licences_Joueur!C19,$N$9:$N$22,1,0)),Licences_Joueur!C19,"")</f>
        <v>Sébastien</v>
      </c>
      <c r="K26" s="106" t="str">
        <f t="shared" si="1"/>
        <v/>
      </c>
    </row>
    <row r="27" spans="2:15" ht="17.5" customHeight="1" x14ac:dyDescent="0.35">
      <c r="F27" s="102" t="str">
        <f t="shared" si="0"/>
        <v/>
      </c>
      <c r="G27" s="99" t="str">
        <f>IFERROR(INDEX(Tableau_Licence_Joueur12[Catégorie],MATCH('Feuille de Match'!H27,Tableau_Licence_Joueur12[Prénom],0)),"")</f>
        <v/>
      </c>
      <c r="H27" s="98" t="str">
        <f>IF(ISERROR(VLOOKUP(Licences_Joueur!C20,$C$9:$C$22,1,0)),Licences_Joueur!C20,"")</f>
        <v/>
      </c>
      <c r="I27" s="98" t="str">
        <f>IFERROR(INDEX(Tableau_Licence_Joueur12[Catégorie],MATCH('Feuille de Match'!J27,Tableau_Licence_Joueur12[Prénom],0)),"")</f>
        <v>M</v>
      </c>
      <c r="J27" s="97" t="str">
        <f>IF(ISERROR(VLOOKUP(Licences_Joueur!C20,$N$9:$N$22,1,0)),Licences_Joueur!C20,"")</f>
        <v>Benjamin</v>
      </c>
      <c r="K27" s="106" t="str">
        <f t="shared" si="1"/>
        <v/>
      </c>
    </row>
    <row r="28" spans="2:15" ht="15.5" x14ac:dyDescent="0.35">
      <c r="F28" s="102" t="str">
        <f t="shared" si="0"/>
        <v/>
      </c>
      <c r="G28" s="99" t="str">
        <f>IFERROR(INDEX(Tableau_Licence_Joueur12[Catégorie],MATCH('Feuille de Match'!H28,Tableau_Licence_Joueur12[Prénom],0)),"")</f>
        <v/>
      </c>
      <c r="H28" s="98" t="str">
        <f>IF(ISERROR(VLOOKUP(Licences_Joueur!C21,$C$9:$C$22,1,0)),Licences_Joueur!C21,"")</f>
        <v/>
      </c>
      <c r="I28" s="98" t="str">
        <f>IFERROR(INDEX(Tableau_Licence_Joueur12[Catégorie],MATCH('Feuille de Match'!J28,Tableau_Licence_Joueur12[Prénom],0)),"")</f>
        <v>M</v>
      </c>
      <c r="J28" s="97" t="str">
        <f>IF(ISERROR(VLOOKUP(Licences_Joueur!C21,$N$9:$N$22,1,0)),Licences_Joueur!C21,"")</f>
        <v>Faïssal</v>
      </c>
      <c r="K28" s="106" t="str">
        <f t="shared" si="1"/>
        <v/>
      </c>
    </row>
    <row r="29" spans="2:15" ht="15.5" x14ac:dyDescent="0.35">
      <c r="F29" s="102" t="str">
        <f t="shared" si="0"/>
        <v>Yacine</v>
      </c>
      <c r="G29" s="99" t="str">
        <f>IFERROR(INDEX(Tableau_Licence_Joueur12[Catégorie],MATCH('Feuille de Match'!H29,Tableau_Licence_Joueur12[Prénom],0)),"")</f>
        <v>M</v>
      </c>
      <c r="H29" s="98" t="str">
        <f>IF(ISERROR(VLOOKUP(Licences_Joueur!C22,$C$9:$C$22,1,0)),Licences_Joueur!C22,"")</f>
        <v>Yacine</v>
      </c>
      <c r="I29" s="98" t="str">
        <f>IFERROR(INDEX(Tableau_Licence_Joueur12[Catégorie],MATCH('Feuille de Match'!J29,Tableau_Licence_Joueur12[Prénom],0)),"")</f>
        <v>M</v>
      </c>
      <c r="J29" s="97" t="str">
        <f>IF(ISERROR(VLOOKUP(Licences_Joueur!C22,$N$9:$N$22,1,0)),Licences_Joueur!C22,"")</f>
        <v>Yacine</v>
      </c>
      <c r="K29" s="106" t="str">
        <f t="shared" si="1"/>
        <v/>
      </c>
    </row>
    <row r="30" spans="2:15" ht="15.5" x14ac:dyDescent="0.35">
      <c r="F30" s="102" t="str">
        <f t="shared" si="0"/>
        <v/>
      </c>
      <c r="G30" s="99" t="str">
        <f>IFERROR(INDEX(Tableau_Licence_Joueur12[Catégorie],MATCH('Feuille de Match'!H30,Tableau_Licence_Joueur12[Prénom],0)),"")</f>
        <v/>
      </c>
      <c r="H30" s="98" t="str">
        <f>IF(ISERROR(VLOOKUP(Licences_Joueur!C23,$C$9:$C$22,1,0)),Licences_Joueur!C23,"")</f>
        <v/>
      </c>
      <c r="I30" s="98" t="str">
        <f>IFERROR(INDEX(Tableau_Licence_Joueur12[Catégorie],MATCH('Feuille de Match'!J30,Tableau_Licence_Joueur12[Prénom],0)),"")</f>
        <v>M</v>
      </c>
      <c r="J30" s="97" t="str">
        <f>IF(ISERROR(VLOOKUP(Licences_Joueur!C23,$N$9:$N$22,1,0)),Licences_Joueur!C23,"")</f>
        <v>Pierrick</v>
      </c>
      <c r="K30" s="106" t="str">
        <f t="shared" si="1"/>
        <v/>
      </c>
    </row>
    <row r="31" spans="2:15" ht="15.5" x14ac:dyDescent="0.35">
      <c r="F31" s="102" t="str">
        <f t="shared" si="0"/>
        <v/>
      </c>
      <c r="G31" s="99" t="str">
        <f>IFERROR(INDEX(Tableau_Licence_Joueur12[Catégorie],MATCH('Feuille de Match'!H31,Tableau_Licence_Joueur12[Prénom],0)),"")</f>
        <v/>
      </c>
      <c r="H31" s="98" t="str">
        <f>IF(ISERROR(VLOOKUP(Licences_Joueur!C24,$C$9:$C$22,1,0)),Licences_Joueur!C24,"")</f>
        <v/>
      </c>
      <c r="I31" s="98" t="str">
        <f>IFERROR(INDEX(Tableau_Licence_Joueur12[Catégorie],MATCH('Feuille de Match'!J31,Tableau_Licence_Joueur12[Prénom],0)),"")</f>
        <v>M</v>
      </c>
      <c r="J31" s="97" t="str">
        <f>IF(ISERROR(VLOOKUP(Licences_Joueur!C24,$N$9:$N$22,1,0)),Licences_Joueur!C24,"")</f>
        <v>Pierre</v>
      </c>
      <c r="K31" s="106" t="str">
        <f t="shared" si="1"/>
        <v/>
      </c>
    </row>
    <row r="32" spans="2:15" ht="15.5" x14ac:dyDescent="0.35">
      <c r="F32" s="102" t="str">
        <f t="shared" si="0"/>
        <v>Elies</v>
      </c>
      <c r="G32" s="99" t="str">
        <f>IFERROR(INDEX(Tableau_Licence_Joueur12[Catégorie],MATCH('Feuille de Match'!H32,Tableau_Licence_Joueur12[Prénom],0)),"")</f>
        <v>M</v>
      </c>
      <c r="H32" s="98" t="str">
        <f>IF(ISERROR(VLOOKUP(Licences_Joueur!C25,$C$9:$C$22,1,0)),Licences_Joueur!C25,"")</f>
        <v>Elies</v>
      </c>
      <c r="I32" s="98" t="str">
        <f>IFERROR(INDEX(Tableau_Licence_Joueur12[Catégorie],MATCH('Feuille de Match'!J32,Tableau_Licence_Joueur12[Prénom],0)),"")</f>
        <v>M</v>
      </c>
      <c r="J32" s="97" t="str">
        <f>IF(ISERROR(VLOOKUP(Licences_Joueur!C25,$N$9:$N$22,1,0)),Licences_Joueur!C25,"")</f>
        <v>Elies</v>
      </c>
      <c r="K32" s="106" t="str">
        <f t="shared" si="1"/>
        <v/>
      </c>
    </row>
    <row r="33" spans="6:11" ht="15.5" x14ac:dyDescent="0.35">
      <c r="F33" s="102" t="str">
        <f t="shared" si="0"/>
        <v>Ichem</v>
      </c>
      <c r="G33" s="99" t="str">
        <f>IFERROR(INDEX(Tableau_Licence_Joueur12[Catégorie],MATCH('Feuille de Match'!H33,Tableau_Licence_Joueur12[Prénom],0)),"")</f>
        <v>M</v>
      </c>
      <c r="H33" s="98" t="str">
        <f>IF(ISERROR(VLOOKUP(Licences_Joueur!C26,$C$9:$C$22,1,0)),Licences_Joueur!C26,"")</f>
        <v>Ichem</v>
      </c>
      <c r="I33" s="98" t="str">
        <f>IFERROR(INDEX(Tableau_Licence_Joueur12[Catégorie],MATCH('Feuille de Match'!J33,Tableau_Licence_Joueur12[Prénom],0)),"")</f>
        <v>M</v>
      </c>
      <c r="J33" s="97" t="str">
        <f>IF(ISERROR(VLOOKUP(Licences_Joueur!C26,$N$9:$N$22,1,0)),Licences_Joueur!C26,"")</f>
        <v>Ichem</v>
      </c>
      <c r="K33" s="106" t="str">
        <f t="shared" si="1"/>
        <v/>
      </c>
    </row>
    <row r="34" spans="6:11" ht="15.5" x14ac:dyDescent="0.35">
      <c r="F34" s="102" t="str">
        <f t="shared" si="0"/>
        <v/>
      </c>
      <c r="G34" s="99" t="str">
        <f>IFERROR(INDEX(Tableau_Licence_Joueur12[Catégorie],MATCH('Feuille de Match'!H34,Tableau_Licence_Joueur12[Prénom],0)),"")</f>
        <v/>
      </c>
      <c r="H34" s="98" t="str">
        <f>IF(ISERROR(VLOOKUP(Licences_Joueur!C27,$C$9:$C$22,1,0)),Licences_Joueur!C27,"")</f>
        <v/>
      </c>
      <c r="I34" s="98" t="str">
        <f>IFERROR(INDEX(Tableau_Licence_Joueur12[Catégorie],MATCH('Feuille de Match'!J34,Tableau_Licence_Joueur12[Prénom],0)),"")</f>
        <v>M</v>
      </c>
      <c r="J34" s="97" t="str">
        <f>IF(ISERROR(VLOOKUP(Licences_Joueur!C27,$N$9:$N$22,1,0)),Licences_Joueur!C27,"")</f>
        <v>Yanis</v>
      </c>
      <c r="K34" s="106" t="str">
        <f t="shared" si="1"/>
        <v/>
      </c>
    </row>
    <row r="35" spans="6:11" ht="15.5" x14ac:dyDescent="0.35">
      <c r="F35" s="102" t="str">
        <f t="shared" si="0"/>
        <v/>
      </c>
      <c r="G35" s="99" t="str">
        <f>IFERROR(INDEX(Tableau_Licence_Joueur12[Catégorie],MATCH('Feuille de Match'!H35,Tableau_Licence_Joueur12[Prénom],0)),"")</f>
        <v/>
      </c>
      <c r="H35" s="98" t="str">
        <f>IF(ISERROR(VLOOKUP(Licences_Joueur!C28,$C$9:$C$22,1,0)),Licences_Joueur!C28,"")</f>
        <v/>
      </c>
      <c r="I35" s="98" t="str">
        <f>IFERROR(INDEX(Tableau_Licence_Joueur12[Catégorie],MATCH('Feuille de Match'!J35,Tableau_Licence_Joueur12[Prénom],0)),"")</f>
        <v>M</v>
      </c>
      <c r="J35" s="97" t="str">
        <f>IF(ISERROR(VLOOKUP(Licences_Joueur!C28,$N$9:$N$22,1,0)),Licences_Joueur!C28,"")</f>
        <v>Baptiste</v>
      </c>
      <c r="K35" s="106" t="str">
        <f t="shared" si="1"/>
        <v/>
      </c>
    </row>
    <row r="36" spans="6:11" ht="15.5" x14ac:dyDescent="0.35">
      <c r="F36" s="102" t="str">
        <f t="shared" si="0"/>
        <v/>
      </c>
      <c r="G36" s="99" t="str">
        <f>IFERROR(INDEX(Tableau_Licence_Joueur12[Catégorie],MATCH('Feuille de Match'!H36,Tableau_Licence_Joueur12[Prénom],0)),"")</f>
        <v/>
      </c>
      <c r="H36" s="98" t="str">
        <f>IF(ISERROR(VLOOKUP(Licences_Joueur!C29,$C$9:$C$22,1,0)),Licences_Joueur!C29,"")</f>
        <v/>
      </c>
      <c r="I36" s="98" t="str">
        <f>IFERROR(INDEX(Tableau_Licence_Joueur12[Catégorie],MATCH('Feuille de Match'!J36,Tableau_Licence_Joueur12[Prénom],0)),"")</f>
        <v>M</v>
      </c>
      <c r="J36" s="97" t="str">
        <f>IF(ISERROR(VLOOKUP(Licences_Joueur!C29,$N$9:$N$22,1,0)),Licences_Joueur!C29,"")</f>
        <v>Louis</v>
      </c>
      <c r="K36" s="106" t="str">
        <f t="shared" si="1"/>
        <v/>
      </c>
    </row>
    <row r="37" spans="6:11" ht="15.5" x14ac:dyDescent="0.35">
      <c r="F37" s="102" t="str">
        <f t="shared" si="0"/>
        <v>Rayan</v>
      </c>
      <c r="G37" s="99" t="str">
        <f>IFERROR(INDEX(Tableau_Licence_Joueur12[Catégorie],MATCH('Feuille de Match'!H37,Tableau_Licence_Joueur12[Prénom],0)),"")</f>
        <v>M</v>
      </c>
      <c r="H37" s="98" t="str">
        <f>IF(ISERROR(VLOOKUP(Licences_Joueur!C30,$C$9:$C$22,1,0)),Licences_Joueur!C30,"")</f>
        <v>Rayan</v>
      </c>
      <c r="I37" s="98" t="str">
        <f>IFERROR(INDEX(Tableau_Licence_Joueur12[Catégorie],MATCH('Feuille de Match'!J37,Tableau_Licence_Joueur12[Prénom],0)),"")</f>
        <v>M</v>
      </c>
      <c r="J37" s="97" t="str">
        <f>IF(ISERROR(VLOOKUP(Licences_Joueur!C30,$N$9:$N$22,1,0)),Licences_Joueur!C30,"")</f>
        <v>Rayan</v>
      </c>
      <c r="K37" s="106" t="str">
        <f t="shared" si="1"/>
        <v/>
      </c>
    </row>
    <row r="38" spans="6:11" ht="15.5" x14ac:dyDescent="0.35">
      <c r="F38" s="102" t="str">
        <f t="shared" si="0"/>
        <v/>
      </c>
      <c r="G38" s="99" t="str">
        <f>IFERROR(INDEX(Tableau_Licence_Joueur12[Catégorie],MATCH('Feuille de Match'!H38,Tableau_Licence_Joueur12[Prénom],0)),"")</f>
        <v>F</v>
      </c>
      <c r="H38" s="98" t="str">
        <f>IF(ISERROR(VLOOKUP(Licences_Joueur!C31,$C$9:$C$22,1,0)),Licences_Joueur!C31,"")</f>
        <v>Elodie</v>
      </c>
      <c r="I38" s="98" t="str">
        <f>IFERROR(INDEX(Tableau_Licence_Joueur12[Catégorie],MATCH('Feuille de Match'!J38,Tableau_Licence_Joueur12[Prénom],0)),"")</f>
        <v/>
      </c>
      <c r="J38" s="97" t="str">
        <f>IF(ISERROR(VLOOKUP(Licences_Joueur!C31,$N$9:$N$22,1,0)),Licences_Joueur!C31,"")</f>
        <v/>
      </c>
      <c r="K38" s="106" t="str">
        <f t="shared" si="1"/>
        <v/>
      </c>
    </row>
    <row r="39" spans="6:11" ht="15.5" x14ac:dyDescent="0.35">
      <c r="F39" s="102" t="str">
        <f t="shared" si="0"/>
        <v/>
      </c>
      <c r="G39" s="99" t="str">
        <f>IFERROR(INDEX(Tableau_Licence_Joueur12[Catégorie],MATCH('Feuille de Match'!H39,Tableau_Licence_Joueur12[Prénom],0)),"")</f>
        <v>F</v>
      </c>
      <c r="H39" s="98" t="str">
        <f>IF(ISERROR(VLOOKUP(Licences_Joueur!C32,$C$9:$C$22,1,0)),Licences_Joueur!C32,"")</f>
        <v>Kenza</v>
      </c>
      <c r="I39" s="98" t="str">
        <f>IFERROR(INDEX(Tableau_Licence_Joueur12[Catégorie],MATCH('Feuille de Match'!J39,Tableau_Licence_Joueur12[Prénom],0)),"")</f>
        <v/>
      </c>
      <c r="J39" s="97" t="str">
        <f>IF(ISERROR(VLOOKUP(Licences_Joueur!C32,$N$9:$N$22,1,0)),Licences_Joueur!C32,"")</f>
        <v/>
      </c>
      <c r="K39" s="106" t="str">
        <f t="shared" si="1"/>
        <v/>
      </c>
    </row>
    <row r="40" spans="6:11" ht="15.5" x14ac:dyDescent="0.35">
      <c r="F40" s="102" t="str">
        <f t="shared" si="0"/>
        <v/>
      </c>
      <c r="G40" s="99" t="str">
        <f>IFERROR(INDEX(Tableau_Licence_Joueur12[Catégorie],MATCH('Feuille de Match'!H40,Tableau_Licence_Joueur12[Prénom],0)),"")</f>
        <v>F</v>
      </c>
      <c r="H40" s="98" t="str">
        <f>IF(ISERROR(VLOOKUP(Licences_Joueur!C33,$C$9:$C$22,1,0)),Licences_Joueur!C33,"")</f>
        <v>Margaux</v>
      </c>
      <c r="I40" s="98" t="str">
        <f>IFERROR(INDEX(Tableau_Licence_Joueur12[Catégorie],MATCH('Feuille de Match'!J40,Tableau_Licence_Joueur12[Prénom],0)),"")</f>
        <v>F</v>
      </c>
      <c r="J40" s="97" t="str">
        <f>IF(ISERROR(VLOOKUP(Licences_Joueur!C33,$N$9:$N$22,1,0)),Licences_Joueur!C33,"")</f>
        <v>Margaux</v>
      </c>
      <c r="K40" s="106" t="str">
        <f t="shared" si="1"/>
        <v>Margaux</v>
      </c>
    </row>
    <row r="41" spans="6:11" ht="15.5" x14ac:dyDescent="0.35">
      <c r="F41" s="102" t="str">
        <f t="shared" si="0"/>
        <v/>
      </c>
      <c r="G41" s="99" t="str">
        <f>IFERROR(INDEX(Tableau_Licence_Joueur12[Catégorie],MATCH('Feuille de Match'!H41,Tableau_Licence_Joueur12[Prénom],0)),"")</f>
        <v>F</v>
      </c>
      <c r="H41" s="98" t="str">
        <f>IF(ISERROR(VLOOKUP(Licences_Joueur!C34,$C$9:$C$22,1,0)),Licences_Joueur!C34,"")</f>
        <v>Lise</v>
      </c>
      <c r="I41" s="98" t="str">
        <f>IFERROR(INDEX(Tableau_Licence_Joueur12[Catégorie],MATCH('Feuille de Match'!J41,Tableau_Licence_Joueur12[Prénom],0)),"")</f>
        <v/>
      </c>
      <c r="J41" s="97" t="str">
        <f>IF(ISERROR(VLOOKUP(Licences_Joueur!C34,$N$9:$N$22,1,0)),Licences_Joueur!C34,"")</f>
        <v/>
      </c>
      <c r="K41" s="106" t="str">
        <f t="shared" si="1"/>
        <v/>
      </c>
    </row>
    <row r="42" spans="6:11" ht="15.5" x14ac:dyDescent="0.35">
      <c r="F42" s="102" t="str">
        <f t="shared" si="0"/>
        <v>Antoine</v>
      </c>
      <c r="G42" s="99" t="str">
        <f>IFERROR(INDEX(Tableau_Licence_Joueur12[Catégorie],MATCH('Feuille de Match'!H42,Tableau_Licence_Joueur12[Prénom],0)),"")</f>
        <v>M</v>
      </c>
      <c r="H42" s="98" t="str">
        <f>IF(ISERROR(VLOOKUP(Licences_Joueur!C35,$C$9:$C$22,1,0)),Licences_Joueur!C35,"")</f>
        <v>Antoine</v>
      </c>
      <c r="I42" s="98" t="str">
        <f>IFERROR(INDEX(Tableau_Licence_Joueur12[Catégorie],MATCH('Feuille de Match'!J42,Tableau_Licence_Joueur12[Prénom],0)),"")</f>
        <v>M</v>
      </c>
      <c r="J42" s="97" t="str">
        <f>IF(ISERROR(VLOOKUP(Licences_Joueur!C35,$N$9:$N$22,1,0)),Licences_Joueur!C35,"")</f>
        <v>Antoine</v>
      </c>
      <c r="K42" s="106" t="str">
        <f t="shared" si="1"/>
        <v/>
      </c>
    </row>
    <row r="43" spans="6:11" ht="15.5" x14ac:dyDescent="0.35">
      <c r="F43" s="102" t="str">
        <f t="shared" si="0"/>
        <v/>
      </c>
      <c r="G43" s="99" t="str">
        <f>IFERROR(INDEX(Tableau_Licence_Joueur12[Catégorie],MATCH('Feuille de Match'!H43,Tableau_Licence_Joueur12[Prénom],0)),"")</f>
        <v/>
      </c>
      <c r="H43" s="98" t="str">
        <f>IF(ISERROR(VLOOKUP(Licences_Joueur!C36,$C$9:$C$22,1,0)),Licences_Joueur!C36,"")</f>
        <v/>
      </c>
      <c r="I43" s="98" t="str">
        <f>IFERROR(INDEX(Tableau_Licence_Joueur12[Catégorie],MATCH('Feuille de Match'!J43,Tableau_Licence_Joueur12[Prénom],0)),"")</f>
        <v>M</v>
      </c>
      <c r="J43" s="97" t="str">
        <f>IF(ISERROR(VLOOKUP(Licences_Joueur!C36,$N$9:$N$22,1,0)),Licences_Joueur!C36,"")</f>
        <v>Maher</v>
      </c>
      <c r="K43" s="106" t="str">
        <f t="shared" si="1"/>
        <v/>
      </c>
    </row>
    <row r="44" spans="6:11" ht="15.5" x14ac:dyDescent="0.35">
      <c r="F44" s="102" t="str">
        <f t="shared" si="0"/>
        <v/>
      </c>
      <c r="G44" s="99" t="str">
        <f>IFERROR(INDEX(Tableau_Licence_Joueur12[Catégorie],MATCH('Feuille de Match'!H44,Tableau_Licence_Joueur12[Prénom],0)),"")</f>
        <v/>
      </c>
      <c r="H44" s="98" t="str">
        <f>IF(ISERROR(VLOOKUP(Licences_Joueur!C37,$C$9:$C$22,1,0)),Licences_Joueur!C37,"")</f>
        <v/>
      </c>
      <c r="I44" s="98" t="str">
        <f>IFERROR(INDEX(Tableau_Licence_Joueur12[Catégorie],MATCH('Feuille de Match'!J44,Tableau_Licence_Joueur12[Prénom],0)),"")</f>
        <v>M</v>
      </c>
      <c r="J44" s="97" t="str">
        <f>IF(ISERROR(VLOOKUP(Licences_Joueur!C37,$N$9:$N$22,1,0)),Licences_Joueur!C37,"")</f>
        <v>Kader</v>
      </c>
      <c r="K44" s="106" t="str">
        <f t="shared" si="1"/>
        <v/>
      </c>
    </row>
    <row r="45" spans="6:11" ht="15.5" x14ac:dyDescent="0.35">
      <c r="F45" s="102" t="str">
        <f t="shared" si="0"/>
        <v/>
      </c>
      <c r="G45" s="99" t="str">
        <f>IFERROR(INDEX(Tableau_Licence_Joueur12[Catégorie],MATCH('Feuille de Match'!H45,Tableau_Licence_Joueur12[Prénom],0)),"")</f>
        <v/>
      </c>
      <c r="H45" s="98" t="str">
        <f>IF(ISERROR(VLOOKUP(Licences_Joueur!C38,$C$9:$C$22,1,0)),Licences_Joueur!C38,"")</f>
        <v/>
      </c>
      <c r="I45" s="98" t="str">
        <f>IFERROR(INDEX(Tableau_Licence_Joueur12[Catégorie],MATCH('Feuille de Match'!J45,Tableau_Licence_Joueur12[Prénom],0)),"")</f>
        <v>M</v>
      </c>
      <c r="J45" s="97" t="str">
        <f>IF(ISERROR(VLOOKUP(Licences_Joueur!C38,$N$9:$N$22,1,0)),Licences_Joueur!C38,"")</f>
        <v>Virgile</v>
      </c>
      <c r="K45" s="106" t="str">
        <f t="shared" si="1"/>
        <v/>
      </c>
    </row>
    <row r="46" spans="6:11" ht="15.5" x14ac:dyDescent="0.35">
      <c r="F46" s="102" t="str">
        <f t="shared" si="0"/>
        <v>Junior</v>
      </c>
      <c r="G46" s="99" t="str">
        <f>IFERROR(INDEX(Tableau_Licence_Joueur12[Catégorie],MATCH('Feuille de Match'!H46,Tableau_Licence_Joueur12[Prénom],0)),"")</f>
        <v>M</v>
      </c>
      <c r="H46" s="98" t="str">
        <f>IF(ISERROR(VLOOKUP(Licences_Joueur!C39,$C$9:$C$22,1,0)),Licences_Joueur!C39,"")</f>
        <v>Junior</v>
      </c>
      <c r="I46" s="98" t="str">
        <f>IFERROR(INDEX(Tableau_Licence_Joueur12[Catégorie],MATCH('Feuille de Match'!J46,Tableau_Licence_Joueur12[Prénom],0)),"")</f>
        <v>M</v>
      </c>
      <c r="J46" s="97" t="str">
        <f>IF(ISERROR(VLOOKUP(Licences_Joueur!C39,$N$9:$N$22,1,0)),Licences_Joueur!C39,"")</f>
        <v>Junior</v>
      </c>
      <c r="K46" s="106" t="str">
        <f t="shared" si="1"/>
        <v/>
      </c>
    </row>
    <row r="47" spans="6:11" ht="15.5" x14ac:dyDescent="0.35">
      <c r="F47" s="102" t="str">
        <f t="shared" si="0"/>
        <v/>
      </c>
      <c r="G47" s="99" t="str">
        <f>IFERROR(INDEX(Tableau_Licence_Joueur12[Catégorie],MATCH('Feuille de Match'!H47,Tableau_Licence_Joueur12[Prénom],0)),"")</f>
        <v/>
      </c>
      <c r="H47" s="98" t="str">
        <f>IF(ISERROR(VLOOKUP(Licences_Joueur!C40,$C$9:$C$22,1,0)),Licences_Joueur!C40,"")</f>
        <v/>
      </c>
      <c r="I47" s="98" t="str">
        <f>IFERROR(INDEX(Tableau_Licence_Joueur12[Catégorie],MATCH('Feuille de Match'!J47,Tableau_Licence_Joueur12[Prénom],0)),"")</f>
        <v>M</v>
      </c>
      <c r="J47" s="97" t="str">
        <f>IF(ISERROR(VLOOKUP(Licences_Joueur!C40,$N$9:$N$22,1,0)),Licences_Joueur!C40,"")</f>
        <v>Romain</v>
      </c>
      <c r="K47" s="106" t="str">
        <f t="shared" si="1"/>
        <v/>
      </c>
    </row>
    <row r="48" spans="6:11" ht="15.5" x14ac:dyDescent="0.35">
      <c r="F48" s="102" t="str">
        <f t="shared" si="0"/>
        <v/>
      </c>
      <c r="G48" s="99" t="str">
        <f>IFERROR(INDEX(Tableau_Licence_Joueur12[Catégorie],MATCH('Feuille de Match'!H48,Tableau_Licence_Joueur12[Prénom],0)),"")</f>
        <v/>
      </c>
      <c r="H48" s="98" t="str">
        <f>IF(ISERROR(VLOOKUP(Licences_Joueur!C41,$C$9:$C$22,1,0)),Licences_Joueur!C41,"")</f>
        <v/>
      </c>
      <c r="I48" s="98" t="str">
        <f>IFERROR(INDEX(Tableau_Licence_Joueur12[Catégorie],MATCH('Feuille de Match'!J48,Tableau_Licence_Joueur12[Prénom],0)),"")</f>
        <v>M</v>
      </c>
      <c r="J48" s="97" t="str">
        <f>IF(ISERROR(VLOOKUP(Licences_Joueur!C41,$N$9:$N$22,1,0)),Licences_Joueur!C41,"")</f>
        <v>Louis</v>
      </c>
      <c r="K48" s="106" t="str">
        <f t="shared" si="1"/>
        <v/>
      </c>
    </row>
    <row r="49" spans="6:11" ht="15.5" x14ac:dyDescent="0.35">
      <c r="F49" s="103" t="str">
        <f t="shared" si="0"/>
        <v/>
      </c>
      <c r="G49" s="111" t="str">
        <f>IFERROR(INDEX(Tableau_Licence_Joueur12[Catégorie],MATCH('Feuille de Match'!H49,Tableau_Licence_Joueur12[Prénom],0)),"")</f>
        <v/>
      </c>
      <c r="H49" s="112" t="str">
        <f>IF(ISERROR(VLOOKUP(Licences_Joueur!C42,$C$9:$C$22,1,0)),Licences_Joueur!C42,"")</f>
        <v/>
      </c>
      <c r="I49" s="112" t="str">
        <f>IFERROR(INDEX(Tableau_Licence_Joueur12[Catégorie],MATCH('Feuille de Match'!J49,Tableau_Licence_Joueur12[Prénom],0)),"")</f>
        <v>M</v>
      </c>
      <c r="J49" s="113" t="str">
        <f>IF(ISERROR(VLOOKUP(Licences_Joueur!C42,$N$9:$N$22,1,0)),Licences_Joueur!C42,"")</f>
        <v>Yanis</v>
      </c>
      <c r="K49" s="107" t="str">
        <f t="shared" si="1"/>
        <v/>
      </c>
    </row>
  </sheetData>
  <mergeCells count="15">
    <mergeCell ref="M7:O7"/>
    <mergeCell ref="N23:O23"/>
    <mergeCell ref="F7:K7"/>
    <mergeCell ref="N2:O2"/>
    <mergeCell ref="N3:O3"/>
    <mergeCell ref="N4:O4"/>
    <mergeCell ref="N5:O5"/>
    <mergeCell ref="N6:O6"/>
    <mergeCell ref="C23:D23"/>
    <mergeCell ref="B7:D7"/>
    <mergeCell ref="C2:D2"/>
    <mergeCell ref="C3:D3"/>
    <mergeCell ref="C4:D4"/>
    <mergeCell ref="C5:D5"/>
    <mergeCell ref="C6:D6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Feuil7.PDF_garçon">
                <anchor moveWithCells="1" sizeWithCells="1">
                  <from>
                    <xdr:col>4</xdr:col>
                    <xdr:colOff>254000</xdr:colOff>
                    <xdr:row>1</xdr:row>
                    <xdr:rowOff>19050</xdr:rowOff>
                  </from>
                  <to>
                    <xdr:col>6</xdr:col>
                    <xdr:colOff>177800</xdr:colOff>
                    <xdr:row>3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Feuil7.PDF_fille">
                <anchor moveWithCells="1" sizeWithCells="1">
                  <from>
                    <xdr:col>9</xdr:col>
                    <xdr:colOff>590550</xdr:colOff>
                    <xdr:row>1</xdr:row>
                    <xdr:rowOff>12700</xdr:rowOff>
                  </from>
                  <to>
                    <xdr:col>11</xdr:col>
                    <xdr:colOff>635000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CBE55-2694-49C3-BA53-9629E42E6540}">
  <sheetPr codeName="Feuil8"/>
  <dimension ref="I1:R45"/>
  <sheetViews>
    <sheetView showGridLines="0" tabSelected="1" topLeftCell="H1" zoomScale="70" zoomScaleNormal="70" workbookViewId="0">
      <selection activeCell="T13" sqref="T13"/>
    </sheetView>
  </sheetViews>
  <sheetFormatPr baseColWidth="10" defaultRowHeight="14.5" x14ac:dyDescent="0.35"/>
  <cols>
    <col min="8" max="8" width="16.54296875" customWidth="1"/>
    <col min="9" max="13" width="15.6328125" customWidth="1"/>
    <col min="14" max="14" width="14.81640625" customWidth="1"/>
    <col min="15" max="15" width="15.6328125" customWidth="1"/>
    <col min="16" max="16" width="19.08984375" customWidth="1"/>
    <col min="17" max="17" width="15.6328125" customWidth="1"/>
  </cols>
  <sheetData>
    <row r="1" spans="9:17" ht="15" thickBot="1" x14ac:dyDescent="0.4"/>
    <row r="2" spans="9:17" ht="46.5" thickBot="1" x14ac:dyDescent="1.05">
      <c r="I2" s="145" t="s">
        <v>102</v>
      </c>
      <c r="J2" s="146"/>
      <c r="K2" s="146"/>
      <c r="L2" s="146"/>
      <c r="M2" s="146"/>
      <c r="N2" s="146"/>
      <c r="O2" s="146"/>
      <c r="P2" s="146"/>
      <c r="Q2" s="147"/>
    </row>
    <row r="3" spans="9:17" ht="16" thickBot="1" x14ac:dyDescent="0.4">
      <c r="I3" s="148" t="s">
        <v>103</v>
      </c>
      <c r="J3" s="149"/>
      <c r="K3" s="149"/>
      <c r="L3" s="150"/>
      <c r="M3" s="148" t="s">
        <v>104</v>
      </c>
      <c r="N3" s="149"/>
      <c r="O3" s="149"/>
      <c r="P3" s="119" t="s">
        <v>105</v>
      </c>
      <c r="Q3" s="118"/>
    </row>
    <row r="4" spans="9:17" ht="15.5" x14ac:dyDescent="0.35">
      <c r="I4" s="151" t="s">
        <v>106</v>
      </c>
      <c r="J4" s="152"/>
      <c r="K4" s="153" t="s">
        <v>142</v>
      </c>
      <c r="L4" s="154"/>
      <c r="M4" s="116" t="s">
        <v>106</v>
      </c>
      <c r="N4" s="143" t="s">
        <v>289</v>
      </c>
      <c r="O4" s="143"/>
      <c r="P4" s="116" t="s">
        <v>301</v>
      </c>
      <c r="Q4" s="122"/>
    </row>
    <row r="5" spans="9:17" ht="15.5" x14ac:dyDescent="0.35">
      <c r="I5" s="160" t="s">
        <v>107</v>
      </c>
      <c r="J5" s="161"/>
      <c r="K5" s="162" t="s">
        <v>143</v>
      </c>
      <c r="L5" s="163"/>
      <c r="M5" s="117" t="s">
        <v>107</v>
      </c>
      <c r="N5" s="144" t="str">
        <f>VLOOKUP(N4,'Licences Dirigeant'!B2:T11,7,FALSE)</f>
        <v>32 chemin des Feuilles</v>
      </c>
      <c r="O5" s="144"/>
      <c r="P5" s="96" t="s">
        <v>303</v>
      </c>
      <c r="Q5" s="15"/>
    </row>
    <row r="6" spans="9:17" ht="15.5" x14ac:dyDescent="0.35">
      <c r="I6" s="160" t="s">
        <v>293</v>
      </c>
      <c r="J6" s="161"/>
      <c r="K6" s="162">
        <v>69008</v>
      </c>
      <c r="L6" s="163"/>
      <c r="M6" s="96" t="s">
        <v>295</v>
      </c>
      <c r="N6" s="144" t="str">
        <f>VLOOKUP(N4,'Licences Dirigeant'!B2:T11,8,FALSE)</f>
        <v>Décines</v>
      </c>
      <c r="O6" s="144"/>
      <c r="P6" s="96"/>
      <c r="Q6" s="15"/>
    </row>
    <row r="7" spans="9:17" ht="16" thickBot="1" x14ac:dyDescent="0.4">
      <c r="I7" s="160" t="s">
        <v>294</v>
      </c>
      <c r="J7" s="161"/>
      <c r="K7" s="164" t="s">
        <v>302</v>
      </c>
      <c r="L7" s="165"/>
      <c r="M7" s="117" t="s">
        <v>108</v>
      </c>
      <c r="N7" s="144">
        <f>VLOOKUP(N4,'Licences Dirigeant'!B2:T11,9,FALSE)</f>
        <v>69150</v>
      </c>
      <c r="O7" s="144"/>
      <c r="P7" s="120"/>
      <c r="Q7" s="121"/>
    </row>
    <row r="8" spans="9:17" ht="15" thickBot="1" x14ac:dyDescent="0.4">
      <c r="I8" s="16"/>
      <c r="J8" s="61"/>
      <c r="K8" s="61"/>
      <c r="L8" s="17"/>
      <c r="M8" s="61"/>
      <c r="N8" s="61"/>
      <c r="O8" s="158"/>
      <c r="P8" s="158"/>
      <c r="Q8" s="159"/>
    </row>
    <row r="9" spans="9:17" x14ac:dyDescent="0.35">
      <c r="I9" s="18"/>
      <c r="J9" s="19"/>
      <c r="K9" s="19"/>
      <c r="L9" s="19"/>
      <c r="M9" s="19"/>
      <c r="N9" s="19"/>
      <c r="O9" s="20"/>
      <c r="P9" s="20"/>
      <c r="Q9" s="21"/>
    </row>
    <row r="10" spans="9:17" x14ac:dyDescent="0.35">
      <c r="I10" s="22" t="s">
        <v>109</v>
      </c>
      <c r="J10" s="62"/>
      <c r="K10" s="23"/>
      <c r="L10" s="123">
        <f>4*VLOOKUP(N4,'Licences Dirigeant'!B2:T11,18,FALSE)</f>
        <v>140</v>
      </c>
      <c r="M10" s="25">
        <f>VLOOKUP(N4,'Licences Dirigeant'!B2:T11,19,FALSE)</f>
        <v>14.5</v>
      </c>
      <c r="N10" s="124">
        <f>L10*M10</f>
        <v>2030</v>
      </c>
      <c r="O10" s="62" t="s">
        <v>110</v>
      </c>
      <c r="P10" s="25">
        <v>3311</v>
      </c>
      <c r="Q10" s="26"/>
    </row>
    <row r="11" spans="9:17" x14ac:dyDescent="0.35">
      <c r="I11" s="22" t="s">
        <v>111</v>
      </c>
      <c r="J11" s="62"/>
      <c r="K11" s="23"/>
      <c r="L11" s="24">
        <v>0</v>
      </c>
      <c r="M11" s="25">
        <f>INT(M10*1.25)</f>
        <v>18</v>
      </c>
      <c r="N11" s="25">
        <f>L11*M11</f>
        <v>0</v>
      </c>
      <c r="O11" s="62"/>
      <c r="P11" s="62"/>
      <c r="Q11" s="27"/>
    </row>
    <row r="12" spans="9:17" x14ac:dyDescent="0.35">
      <c r="I12" s="22" t="s">
        <v>112</v>
      </c>
      <c r="J12" s="62"/>
      <c r="K12" s="23"/>
      <c r="L12" s="24">
        <v>0</v>
      </c>
      <c r="M12" s="25">
        <f>M10*1.5</f>
        <v>21.75</v>
      </c>
      <c r="N12" s="25">
        <f>L12*M12</f>
        <v>0</v>
      </c>
      <c r="O12" s="62"/>
      <c r="P12" s="62"/>
      <c r="Q12" s="27"/>
    </row>
    <row r="13" spans="9:17" ht="15.5" x14ac:dyDescent="0.35">
      <c r="I13" s="28" t="s">
        <v>113</v>
      </c>
      <c r="J13" s="63"/>
      <c r="K13" s="63"/>
      <c r="L13" s="63"/>
      <c r="M13" s="29"/>
      <c r="N13" s="30">
        <f>N10+N11+N12</f>
        <v>2030</v>
      </c>
      <c r="O13" s="64"/>
      <c r="P13" s="65"/>
      <c r="Q13" s="31"/>
    </row>
    <row r="14" spans="9:17" ht="15" thickBot="1" x14ac:dyDescent="0.4">
      <c r="I14" s="32"/>
      <c r="J14" s="33"/>
      <c r="K14" s="33"/>
      <c r="L14" s="33"/>
      <c r="M14" s="34"/>
      <c r="N14" s="35"/>
      <c r="O14" s="35"/>
      <c r="P14" s="35"/>
      <c r="Q14" s="36"/>
    </row>
    <row r="15" spans="9:17" ht="15" thickBot="1" x14ac:dyDescent="0.4">
      <c r="I15" s="37"/>
      <c r="J15" s="66"/>
      <c r="K15" s="66"/>
      <c r="L15" s="66"/>
      <c r="M15" s="38"/>
      <c r="N15" s="61"/>
      <c r="O15" s="61"/>
      <c r="P15" s="61"/>
      <c r="Q15" s="17"/>
    </row>
    <row r="16" spans="9:17" ht="15" thickBot="1" x14ac:dyDescent="0.4">
      <c r="I16" s="39"/>
      <c r="J16" s="67"/>
      <c r="K16" s="67"/>
      <c r="L16" s="67"/>
      <c r="M16" s="40"/>
      <c r="N16" s="68"/>
      <c r="O16" s="68"/>
      <c r="P16" s="68"/>
      <c r="Q16" s="42"/>
    </row>
    <row r="17" spans="9:17" ht="15" thickBot="1" x14ac:dyDescent="0.4">
      <c r="I17" s="170" t="s">
        <v>114</v>
      </c>
      <c r="J17" s="171"/>
      <c r="K17" s="171"/>
      <c r="L17" s="155" t="s">
        <v>115</v>
      </c>
      <c r="M17" s="174"/>
      <c r="N17" s="157"/>
      <c r="O17" s="155" t="s">
        <v>116</v>
      </c>
      <c r="P17" s="156"/>
      <c r="Q17" s="157"/>
    </row>
    <row r="18" spans="9:17" ht="15" thickBot="1" x14ac:dyDescent="0.4">
      <c r="I18" s="172"/>
      <c r="J18" s="173"/>
      <c r="K18" s="173"/>
      <c r="L18" s="43" t="s">
        <v>117</v>
      </c>
      <c r="M18" s="43" t="s">
        <v>118</v>
      </c>
      <c r="N18" s="44" t="s">
        <v>119</v>
      </c>
      <c r="O18" s="44" t="s">
        <v>117</v>
      </c>
      <c r="P18" s="43" t="s">
        <v>118</v>
      </c>
      <c r="Q18" s="45" t="s">
        <v>119</v>
      </c>
    </row>
    <row r="19" spans="9:17" x14ac:dyDescent="0.35">
      <c r="I19" s="181" t="s">
        <v>120</v>
      </c>
      <c r="J19" s="182"/>
      <c r="K19" s="182"/>
      <c r="L19" s="46">
        <f>$O$14*97%</f>
        <v>0</v>
      </c>
      <c r="M19" s="47">
        <v>2.4E-2</v>
      </c>
      <c r="N19" s="69">
        <f>L19*M19</f>
        <v>0</v>
      </c>
      <c r="O19" s="46"/>
      <c r="P19" s="47"/>
      <c r="Q19" s="27"/>
    </row>
    <row r="20" spans="9:17" x14ac:dyDescent="0.35">
      <c r="I20" s="166" t="s">
        <v>121</v>
      </c>
      <c r="J20" s="167"/>
      <c r="K20" s="167"/>
      <c r="L20" s="48">
        <f>$O$14*97%</f>
        <v>0</v>
      </c>
      <c r="M20" s="49">
        <v>6.8000000000000005E-2</v>
      </c>
      <c r="N20" s="69">
        <f>L20*M20</f>
        <v>0</v>
      </c>
      <c r="O20" s="48"/>
      <c r="P20" s="49"/>
      <c r="Q20" s="27"/>
    </row>
    <row r="21" spans="9:17" x14ac:dyDescent="0.35">
      <c r="I21" s="168" t="s">
        <v>122</v>
      </c>
      <c r="J21" s="169"/>
      <c r="K21" s="169"/>
      <c r="L21" s="48"/>
      <c r="M21" s="49"/>
      <c r="N21" s="69"/>
      <c r="O21" s="48"/>
      <c r="P21" s="49"/>
      <c r="Q21" s="27"/>
    </row>
    <row r="22" spans="9:17" x14ac:dyDescent="0.35">
      <c r="I22" s="166" t="s">
        <v>123</v>
      </c>
      <c r="J22" s="167"/>
      <c r="K22" s="167"/>
      <c r="L22" s="48">
        <f>$O$14</f>
        <v>0</v>
      </c>
      <c r="M22" s="49">
        <v>7.4999999999999997E-3</v>
      </c>
      <c r="N22" s="69">
        <f>L22*M22</f>
        <v>0</v>
      </c>
      <c r="O22" s="48">
        <f>$O$14</f>
        <v>0</v>
      </c>
      <c r="P22" s="49">
        <v>0.128</v>
      </c>
      <c r="Q22" s="26">
        <f>O22*P22</f>
        <v>0</v>
      </c>
    </row>
    <row r="23" spans="9:17" x14ac:dyDescent="0.35">
      <c r="I23" s="168" t="s">
        <v>124</v>
      </c>
      <c r="J23" s="169"/>
      <c r="K23" s="169"/>
      <c r="L23" s="48"/>
      <c r="M23" s="49"/>
      <c r="N23" s="69"/>
      <c r="O23" s="48"/>
      <c r="P23" s="49"/>
      <c r="Q23" s="26"/>
    </row>
    <row r="24" spans="9:17" x14ac:dyDescent="0.35">
      <c r="I24" s="166" t="s">
        <v>125</v>
      </c>
      <c r="J24" s="167"/>
      <c r="K24" s="167"/>
      <c r="L24" s="48">
        <f>$O$14</f>
        <v>0</v>
      </c>
      <c r="M24" s="49">
        <v>6.5500000000000003E-2</v>
      </c>
      <c r="N24" s="69">
        <f>L24*M24</f>
        <v>0</v>
      </c>
      <c r="O24" s="48">
        <f>$O$14</f>
        <v>0</v>
      </c>
      <c r="P24" s="49">
        <v>1.9E-2</v>
      </c>
      <c r="Q24" s="26">
        <f>O24*P24</f>
        <v>0</v>
      </c>
    </row>
    <row r="25" spans="9:17" x14ac:dyDescent="0.35">
      <c r="I25" s="166" t="s">
        <v>126</v>
      </c>
      <c r="J25" s="167"/>
      <c r="K25" s="167"/>
      <c r="L25" s="48"/>
      <c r="M25" s="49"/>
      <c r="N25" s="69"/>
      <c r="O25" s="48">
        <f>IF(N13&gt;P10,P10,N13)</f>
        <v>2030</v>
      </c>
      <c r="P25" s="49">
        <v>8.5500000000000007E-2</v>
      </c>
      <c r="Q25" s="26">
        <f>O25*P25</f>
        <v>173.56500000000003</v>
      </c>
    </row>
    <row r="26" spans="9:17" x14ac:dyDescent="0.35">
      <c r="I26" s="166" t="s">
        <v>127</v>
      </c>
      <c r="J26" s="167"/>
      <c r="K26" s="167"/>
      <c r="L26" s="48"/>
      <c r="M26" s="49"/>
      <c r="N26" s="69"/>
      <c r="O26" s="48">
        <f>$O$14</f>
        <v>0</v>
      </c>
      <c r="P26" s="49">
        <v>7.2999999999999995E-2</v>
      </c>
      <c r="Q26" s="26">
        <f>O26*P26</f>
        <v>0</v>
      </c>
    </row>
    <row r="27" spans="9:17" x14ac:dyDescent="0.35">
      <c r="I27" s="166" t="s">
        <v>128</v>
      </c>
      <c r="J27" s="167"/>
      <c r="K27" s="167"/>
      <c r="L27" s="48"/>
      <c r="M27" s="49"/>
      <c r="N27" s="69"/>
      <c r="O27" s="48">
        <f>$O$14</f>
        <v>0</v>
      </c>
      <c r="P27" s="49">
        <v>5.2499999999999998E-2</v>
      </c>
      <c r="Q27" s="26">
        <f>O27*P27</f>
        <v>0</v>
      </c>
    </row>
    <row r="28" spans="9:17" x14ac:dyDescent="0.35">
      <c r="I28" s="168" t="s">
        <v>129</v>
      </c>
      <c r="J28" s="169"/>
      <c r="K28" s="169"/>
      <c r="L28" s="48"/>
      <c r="M28" s="49"/>
      <c r="N28" s="69"/>
      <c r="O28" s="48"/>
      <c r="P28" s="49"/>
      <c r="Q28" s="26"/>
    </row>
    <row r="29" spans="9:17" x14ac:dyDescent="0.35">
      <c r="I29" s="166" t="s">
        <v>130</v>
      </c>
      <c r="J29" s="167"/>
      <c r="K29" s="167"/>
      <c r="L29" s="48"/>
      <c r="M29" s="49"/>
      <c r="N29" s="69"/>
      <c r="O29" s="48">
        <f>$O$14</f>
        <v>0</v>
      </c>
      <c r="P29" s="49">
        <v>4.0000000000000001E-3</v>
      </c>
      <c r="Q29" s="26">
        <f>O29*P29</f>
        <v>0</v>
      </c>
    </row>
    <row r="30" spans="9:17" x14ac:dyDescent="0.35">
      <c r="I30" s="166" t="s">
        <v>131</v>
      </c>
      <c r="J30" s="167"/>
      <c r="K30" s="167"/>
      <c r="L30" s="48"/>
      <c r="M30" s="49"/>
      <c r="N30" s="69"/>
      <c r="O30" s="48">
        <f>$O$14</f>
        <v>0</v>
      </c>
      <c r="P30" s="49">
        <v>1E-3</v>
      </c>
      <c r="Q30" s="26">
        <f>O30*P30</f>
        <v>0</v>
      </c>
    </row>
    <row r="31" spans="9:17" x14ac:dyDescent="0.35">
      <c r="I31" s="168" t="s">
        <v>132</v>
      </c>
      <c r="J31" s="169"/>
      <c r="K31" s="169"/>
      <c r="L31" s="50"/>
      <c r="M31" s="50"/>
      <c r="N31" s="69"/>
      <c r="O31" s="48"/>
      <c r="P31" s="49"/>
      <c r="Q31" s="26"/>
    </row>
    <row r="32" spans="9:17" x14ac:dyDescent="0.35">
      <c r="I32" s="166" t="s">
        <v>133</v>
      </c>
      <c r="J32" s="167"/>
      <c r="K32" s="167"/>
      <c r="L32" s="48">
        <f>IF(N13&gt;P10, P10, N13)</f>
        <v>2030</v>
      </c>
      <c r="M32" s="49">
        <v>2.4E-2</v>
      </c>
      <c r="N32" s="69">
        <f>L32*M32</f>
        <v>48.72</v>
      </c>
      <c r="O32" s="48">
        <f>L32</f>
        <v>2030</v>
      </c>
      <c r="P32" s="49">
        <v>0.04</v>
      </c>
      <c r="Q32" s="26">
        <f>O32*P32</f>
        <v>81.2</v>
      </c>
    </row>
    <row r="33" spans="9:18" x14ac:dyDescent="0.35">
      <c r="I33" s="166" t="s">
        <v>134</v>
      </c>
      <c r="J33" s="167"/>
      <c r="K33" s="167"/>
      <c r="L33" s="48">
        <f>IF(P13&gt;0,P10, 0)</f>
        <v>0</v>
      </c>
      <c r="M33" s="49">
        <v>2.4E-2</v>
      </c>
      <c r="N33" s="69">
        <f>L33*M33</f>
        <v>0</v>
      </c>
      <c r="O33" s="48">
        <f>L33</f>
        <v>0</v>
      </c>
      <c r="P33" s="49">
        <v>0.04</v>
      </c>
      <c r="Q33" s="26">
        <f>O33*P33</f>
        <v>0</v>
      </c>
    </row>
    <row r="34" spans="9:18" x14ac:dyDescent="0.35">
      <c r="I34" s="166" t="s">
        <v>135</v>
      </c>
      <c r="J34" s="167"/>
      <c r="K34" s="167"/>
      <c r="L34" s="48"/>
      <c r="M34" s="49"/>
      <c r="N34" s="69"/>
      <c r="O34" s="48">
        <f>$O$14</f>
        <v>0</v>
      </c>
      <c r="P34" s="49">
        <v>4.0000000000000001E-3</v>
      </c>
      <c r="Q34" s="26">
        <f>O34*P34</f>
        <v>0</v>
      </c>
    </row>
    <row r="35" spans="9:18" x14ac:dyDescent="0.35">
      <c r="I35" s="168" t="s">
        <v>136</v>
      </c>
      <c r="J35" s="169"/>
      <c r="K35" s="169"/>
      <c r="L35" s="48"/>
      <c r="M35" s="49"/>
      <c r="N35" s="69"/>
      <c r="O35" s="48"/>
      <c r="P35" s="49"/>
      <c r="Q35" s="26"/>
    </row>
    <row r="36" spans="9:18" x14ac:dyDescent="0.35">
      <c r="I36" s="166" t="s">
        <v>137</v>
      </c>
      <c r="J36" s="167"/>
      <c r="K36" s="167"/>
      <c r="L36" s="48">
        <f>L32</f>
        <v>2030</v>
      </c>
      <c r="M36" s="49">
        <v>3.7999999999999999E-2</v>
      </c>
      <c r="N36" s="69">
        <f>L36*M36</f>
        <v>77.14</v>
      </c>
      <c r="O36" s="48">
        <f>L36</f>
        <v>2030</v>
      </c>
      <c r="P36" s="49">
        <v>5.7000000000000002E-2</v>
      </c>
      <c r="Q36" s="26">
        <f>O36*P36</f>
        <v>115.71000000000001</v>
      </c>
    </row>
    <row r="37" spans="9:18" ht="15" thickBot="1" x14ac:dyDescent="0.4">
      <c r="I37" s="166" t="s">
        <v>138</v>
      </c>
      <c r="J37" s="167"/>
      <c r="K37" s="167"/>
      <c r="L37" s="51">
        <f>L33</f>
        <v>0</v>
      </c>
      <c r="M37" s="52">
        <v>6.9000000000000006E-2</v>
      </c>
      <c r="N37" s="34">
        <f>L37*M37</f>
        <v>0</v>
      </c>
      <c r="O37" s="51">
        <f>L37</f>
        <v>0</v>
      </c>
      <c r="P37" s="52">
        <v>0.10299999999999999</v>
      </c>
      <c r="Q37" s="26">
        <f>O37*P37</f>
        <v>0</v>
      </c>
    </row>
    <row r="38" spans="9:18" ht="16" thickBot="1" x14ac:dyDescent="0.4">
      <c r="I38" s="175" t="s">
        <v>139</v>
      </c>
      <c r="J38" s="176"/>
      <c r="K38" s="176"/>
      <c r="L38" s="70"/>
      <c r="M38" s="70"/>
      <c r="N38" s="53">
        <f>SUM(N19:N37)</f>
        <v>125.86</v>
      </c>
      <c r="O38" s="70"/>
      <c r="P38" s="70"/>
      <c r="Q38" s="54">
        <f>SUM(Q19:Q37)</f>
        <v>370.47500000000002</v>
      </c>
    </row>
    <row r="39" spans="9:18" ht="15" thickBot="1" x14ac:dyDescent="0.4">
      <c r="I39" s="177"/>
      <c r="J39" s="178"/>
      <c r="K39" s="178"/>
      <c r="L39" s="68"/>
      <c r="M39" s="68"/>
      <c r="N39" s="68"/>
      <c r="O39" s="68"/>
      <c r="P39" s="68"/>
      <c r="Q39" s="42"/>
    </row>
    <row r="40" spans="9:18" ht="15" thickBot="1" x14ac:dyDescent="0.4">
      <c r="I40" s="179"/>
      <c r="J40" s="180"/>
      <c r="K40" s="180"/>
      <c r="L40" s="55"/>
      <c r="M40" s="55"/>
      <c r="N40" s="55"/>
      <c r="O40" s="55"/>
      <c r="P40" s="55"/>
      <c r="Q40" s="56"/>
    </row>
    <row r="41" spans="9:18" ht="15" thickBot="1" x14ac:dyDescent="0.4">
      <c r="I41" s="39"/>
      <c r="J41" s="67"/>
      <c r="K41" s="67"/>
      <c r="L41" s="68"/>
      <c r="M41" s="68"/>
      <c r="N41" s="68"/>
      <c r="O41" s="68"/>
      <c r="P41" s="68"/>
      <c r="Q41" s="42"/>
    </row>
    <row r="42" spans="9:18" ht="21.5" thickBot="1" x14ac:dyDescent="0.55000000000000004">
      <c r="I42" s="57"/>
      <c r="J42" s="71"/>
      <c r="K42" s="71"/>
      <c r="L42" s="68"/>
      <c r="M42" s="42"/>
      <c r="N42" s="74" t="s">
        <v>140</v>
      </c>
      <c r="O42" s="75"/>
      <c r="P42" s="75"/>
      <c r="Q42" s="76">
        <f>N13-N38</f>
        <v>1904.14</v>
      </c>
    </row>
    <row r="43" spans="9:18" ht="21" x14ac:dyDescent="0.5">
      <c r="I43" s="57"/>
      <c r="J43" s="71"/>
      <c r="K43" s="71"/>
      <c r="L43" s="68"/>
      <c r="M43" s="68"/>
      <c r="N43" s="71"/>
      <c r="O43" s="68"/>
      <c r="P43" s="68"/>
      <c r="Q43" s="59"/>
    </row>
    <row r="44" spans="9:18" ht="21.5" thickBot="1" x14ac:dyDescent="0.55000000000000004">
      <c r="I44" s="125" t="s">
        <v>304</v>
      </c>
      <c r="J44" s="126"/>
      <c r="K44" s="72"/>
      <c r="L44" s="73"/>
      <c r="M44" s="73"/>
      <c r="N44" s="77" t="s">
        <v>141</v>
      </c>
      <c r="O44" s="78"/>
      <c r="P44" s="78"/>
      <c r="Q44" s="79">
        <f>Q42+N19</f>
        <v>1904.14</v>
      </c>
    </row>
    <row r="45" spans="9:18" ht="21" x14ac:dyDescent="0.5">
      <c r="I45" s="71"/>
      <c r="J45" s="58"/>
      <c r="K45" s="58"/>
      <c r="L45" s="41"/>
      <c r="M45" s="41"/>
      <c r="N45" s="60"/>
      <c r="O45" s="41"/>
      <c r="P45" s="41"/>
      <c r="Q45" s="68"/>
      <c r="R45" s="12"/>
    </row>
  </sheetData>
  <mergeCells count="41">
    <mergeCell ref="I40:K40"/>
    <mergeCell ref="I29:K29"/>
    <mergeCell ref="I19:K19"/>
    <mergeCell ref="I20:K20"/>
    <mergeCell ref="I35:K35"/>
    <mergeCell ref="I36:K36"/>
    <mergeCell ref="I37:K37"/>
    <mergeCell ref="I38:K38"/>
    <mergeCell ref="I39:K39"/>
    <mergeCell ref="I30:K30"/>
    <mergeCell ref="I31:K31"/>
    <mergeCell ref="I32:K32"/>
    <mergeCell ref="I33:K33"/>
    <mergeCell ref="I34:K34"/>
    <mergeCell ref="I26:K26"/>
    <mergeCell ref="I27:K27"/>
    <mergeCell ref="I28:K28"/>
    <mergeCell ref="I17:K18"/>
    <mergeCell ref="L17:N17"/>
    <mergeCell ref="I21:K21"/>
    <mergeCell ref="I22:K22"/>
    <mergeCell ref="I23:K23"/>
    <mergeCell ref="I24:K24"/>
    <mergeCell ref="I25:K25"/>
    <mergeCell ref="O17:Q17"/>
    <mergeCell ref="O8:Q8"/>
    <mergeCell ref="I5:J5"/>
    <mergeCell ref="K5:L5"/>
    <mergeCell ref="I7:J7"/>
    <mergeCell ref="K7:L7"/>
    <mergeCell ref="I6:J6"/>
    <mergeCell ref="K6:L6"/>
    <mergeCell ref="N7:O7"/>
    <mergeCell ref="N4:O4"/>
    <mergeCell ref="N5:O5"/>
    <mergeCell ref="N6:O6"/>
    <mergeCell ref="I2:Q2"/>
    <mergeCell ref="I3:L3"/>
    <mergeCell ref="M3:O3"/>
    <mergeCell ref="I4:J4"/>
    <mergeCell ref="K4:L4"/>
  </mergeCells>
  <dataValidations count="1">
    <dataValidation type="list" allowBlank="1" showInputMessage="1" showErrorMessage="1" sqref="N4:O4" xr:uid="{78A7DF81-E26C-427C-8FDE-F562FEA058A5}">
      <formula1>listeentraineur</formula1>
    </dataValidation>
  </dataValidations>
  <pageMargins left="0.7" right="0.7" top="0.75" bottom="0.75" header="0.3" footer="0.3"/>
  <pageSetup orientation="portrait" r:id="rId1"/>
  <ignoredErrors>
    <ignoredError sqref="M11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Feuil8.PDF_fichedepaie">
                <anchor moveWithCells="1" sizeWithCells="1">
                  <from>
                    <xdr:col>17</xdr:col>
                    <xdr:colOff>692150</xdr:colOff>
                    <xdr:row>3</xdr:row>
                    <xdr:rowOff>171450</xdr:rowOff>
                  </from>
                  <to>
                    <xdr:col>21</xdr:col>
                    <xdr:colOff>63500</xdr:colOff>
                    <xdr:row>7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1838-2745-4CF4-9257-5B4DEAA0A5DB}">
  <sheetPr codeName="Feuil6"/>
  <dimension ref="A1:S42"/>
  <sheetViews>
    <sheetView showGridLines="0" zoomScale="90" zoomScaleNormal="90" workbookViewId="0">
      <selection activeCell="C2" sqref="C2"/>
    </sheetView>
  </sheetViews>
  <sheetFormatPr baseColWidth="10" defaultRowHeight="14.5" x14ac:dyDescent="0.35"/>
  <cols>
    <col min="1" max="1" width="10.453125" customWidth="1"/>
    <col min="2" max="2" width="12.7265625" customWidth="1"/>
    <col min="5" max="5" width="19.1796875" customWidth="1"/>
    <col min="6" max="6" width="22.26953125" customWidth="1"/>
    <col min="7" max="7" width="19" customWidth="1"/>
    <col min="8" max="8" width="20.90625" bestFit="1" customWidth="1"/>
    <col min="9" max="9" width="19.81640625" bestFit="1" customWidth="1"/>
    <col min="10" max="10" width="16.08984375" customWidth="1"/>
    <col min="11" max="11" width="24.90625" bestFit="1" customWidth="1"/>
    <col min="12" max="12" width="12.453125" bestFit="1" customWidth="1"/>
    <col min="13" max="13" width="19.90625" bestFit="1" customWidth="1"/>
    <col min="14" max="14" width="15.81640625" bestFit="1" customWidth="1"/>
    <col min="15" max="15" width="12" bestFit="1" customWidth="1"/>
    <col min="16" max="16" width="19.7265625" bestFit="1" customWidth="1"/>
    <col min="17" max="17" width="18.1796875" bestFit="1" customWidth="1"/>
    <col min="18" max="18" width="13.81640625" bestFit="1" customWidth="1"/>
    <col min="19" max="19" width="10.7265625" bestFit="1" customWidth="1"/>
  </cols>
  <sheetData>
    <row r="1" spans="1:19" ht="15" thickBot="1" x14ac:dyDescent="0.4">
      <c r="A1" s="4" t="s">
        <v>0</v>
      </c>
      <c r="B1" s="5" t="s">
        <v>144</v>
      </c>
      <c r="C1" s="6" t="s">
        <v>2</v>
      </c>
      <c r="D1" s="5" t="s">
        <v>1</v>
      </c>
      <c r="E1" s="5" t="s">
        <v>4</v>
      </c>
      <c r="F1" s="6" t="s">
        <v>5</v>
      </c>
      <c r="G1" s="5" t="s">
        <v>6</v>
      </c>
      <c r="H1" s="8" t="s">
        <v>49</v>
      </c>
      <c r="I1" s="9" t="s">
        <v>50</v>
      </c>
      <c r="J1" s="9" t="s">
        <v>51</v>
      </c>
      <c r="K1" s="6" t="s">
        <v>7</v>
      </c>
      <c r="L1" s="5" t="s">
        <v>8</v>
      </c>
      <c r="M1" s="5" t="s">
        <v>9</v>
      </c>
      <c r="N1" s="6" t="s">
        <v>10</v>
      </c>
      <c r="O1" s="5" t="s">
        <v>11</v>
      </c>
      <c r="P1" s="6" t="s">
        <v>12</v>
      </c>
      <c r="Q1" s="5" t="s">
        <v>13</v>
      </c>
      <c r="R1" s="6" t="s">
        <v>14</v>
      </c>
      <c r="S1" s="5" t="s">
        <v>17</v>
      </c>
    </row>
    <row r="2" spans="1:19" ht="20.5" customHeight="1" thickTop="1" x14ac:dyDescent="0.35">
      <c r="A2" s="3" t="s">
        <v>54</v>
      </c>
      <c r="B2" s="7" t="s">
        <v>29</v>
      </c>
      <c r="C2" s="7" t="s">
        <v>168</v>
      </c>
      <c r="D2" s="1" t="s">
        <v>169</v>
      </c>
      <c r="E2" s="1" t="s">
        <v>31</v>
      </c>
      <c r="F2" s="1" t="s">
        <v>170</v>
      </c>
      <c r="G2" s="1" t="s">
        <v>171</v>
      </c>
      <c r="H2" s="1" t="s">
        <v>172</v>
      </c>
      <c r="I2" s="1" t="s">
        <v>173</v>
      </c>
      <c r="J2" s="1" t="s">
        <v>174</v>
      </c>
      <c r="K2" s="1" t="s">
        <v>175</v>
      </c>
      <c r="L2" s="1" t="s">
        <v>176</v>
      </c>
      <c r="M2" s="1" t="s">
        <v>177</v>
      </c>
      <c r="N2" s="1" t="s">
        <v>20</v>
      </c>
      <c r="O2" s="1" t="s">
        <v>27</v>
      </c>
      <c r="P2" s="1"/>
      <c r="Q2" s="1" t="s">
        <v>27</v>
      </c>
      <c r="R2" s="1" t="s">
        <v>24</v>
      </c>
      <c r="S2" s="1" t="s">
        <v>27</v>
      </c>
    </row>
    <row r="3" spans="1:19" ht="16" customHeight="1" x14ac:dyDescent="0.35">
      <c r="A3" s="3" t="s">
        <v>55</v>
      </c>
      <c r="B3" s="7" t="s">
        <v>30</v>
      </c>
      <c r="C3" s="7" t="s">
        <v>196</v>
      </c>
      <c r="D3" s="2" t="s">
        <v>197</v>
      </c>
      <c r="E3" s="2" t="s">
        <v>31</v>
      </c>
      <c r="F3" s="2" t="s">
        <v>179</v>
      </c>
      <c r="G3" s="2" t="s">
        <v>180</v>
      </c>
      <c r="H3" s="2" t="s">
        <v>181</v>
      </c>
      <c r="I3" s="2" t="s">
        <v>182</v>
      </c>
      <c r="J3" s="2" t="s">
        <v>183</v>
      </c>
      <c r="K3" s="2" t="s">
        <v>184</v>
      </c>
      <c r="L3" s="2" t="s">
        <v>185</v>
      </c>
      <c r="M3" s="2" t="s">
        <v>186</v>
      </c>
      <c r="N3" s="2" t="s">
        <v>19</v>
      </c>
      <c r="O3" s="2" t="s">
        <v>28</v>
      </c>
      <c r="P3" s="2"/>
      <c r="Q3" s="2" t="s">
        <v>27</v>
      </c>
      <c r="R3" s="2" t="s">
        <v>187</v>
      </c>
      <c r="S3" s="2" t="s">
        <v>28</v>
      </c>
    </row>
    <row r="4" spans="1:19" x14ac:dyDescent="0.35">
      <c r="A4" s="3" t="s">
        <v>56</v>
      </c>
      <c r="B4" s="7" t="s">
        <v>29</v>
      </c>
      <c r="C4" s="7" t="s">
        <v>188</v>
      </c>
      <c r="D4" s="2" t="s">
        <v>189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35">
      <c r="A5" s="3" t="s">
        <v>57</v>
      </c>
      <c r="B5" s="7" t="s">
        <v>30</v>
      </c>
      <c r="C5" s="7" t="s">
        <v>190</v>
      </c>
      <c r="D5" s="2" t="s">
        <v>191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35">
      <c r="A6" s="3" t="s">
        <v>58</v>
      </c>
      <c r="B6" s="7" t="s">
        <v>30</v>
      </c>
      <c r="C6" s="7" t="s">
        <v>192</v>
      </c>
      <c r="D6" s="2" t="s">
        <v>195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35">
      <c r="A7" s="3" t="s">
        <v>59</v>
      </c>
      <c r="B7" s="7" t="s">
        <v>30</v>
      </c>
      <c r="C7" s="7" t="s">
        <v>193</v>
      </c>
      <c r="D7" s="2" t="s">
        <v>194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35">
      <c r="A8" s="3" t="s">
        <v>60</v>
      </c>
      <c r="B8" s="7" t="s">
        <v>30</v>
      </c>
      <c r="C8" s="7" t="s">
        <v>198</v>
      </c>
      <c r="D8" s="2" t="s">
        <v>199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35">
      <c r="A9" s="3" t="s">
        <v>61</v>
      </c>
      <c r="B9" s="7" t="s">
        <v>30</v>
      </c>
      <c r="C9" s="7" t="s">
        <v>200</v>
      </c>
      <c r="D9" s="2" t="s">
        <v>201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35">
      <c r="A10" s="3" t="s">
        <v>62</v>
      </c>
      <c r="B10" s="7" t="s">
        <v>30</v>
      </c>
      <c r="C10" s="7" t="s">
        <v>202</v>
      </c>
      <c r="D10" s="2" t="s">
        <v>203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35">
      <c r="A11" s="3" t="s">
        <v>63</v>
      </c>
      <c r="B11" s="7" t="s">
        <v>30</v>
      </c>
      <c r="C11" s="7" t="s">
        <v>204</v>
      </c>
      <c r="D11" s="7" t="s">
        <v>205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x14ac:dyDescent="0.35">
      <c r="A12" s="3" t="s">
        <v>64</v>
      </c>
      <c r="B12" s="7" t="s">
        <v>30</v>
      </c>
      <c r="C12" s="7" t="s">
        <v>206</v>
      </c>
      <c r="D12" s="7" t="s">
        <v>207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x14ac:dyDescent="0.35">
      <c r="A13" s="3" t="s">
        <v>85</v>
      </c>
      <c r="B13" s="7" t="s">
        <v>30</v>
      </c>
      <c r="C13" s="7" t="s">
        <v>208</v>
      </c>
      <c r="D13" s="7" t="s">
        <v>209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x14ac:dyDescent="0.35">
      <c r="A14" s="3" t="s">
        <v>86</v>
      </c>
      <c r="B14" s="7" t="s">
        <v>30</v>
      </c>
      <c r="C14" s="7" t="s">
        <v>210</v>
      </c>
      <c r="D14" s="7" t="s">
        <v>211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x14ac:dyDescent="0.35">
      <c r="A15" s="3" t="s">
        <v>87</v>
      </c>
      <c r="B15" s="7" t="s">
        <v>30</v>
      </c>
      <c r="C15" s="7" t="s">
        <v>212</v>
      </c>
      <c r="D15" s="7" t="s">
        <v>213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 x14ac:dyDescent="0.35">
      <c r="A16" s="3" t="s">
        <v>88</v>
      </c>
      <c r="B16" s="7" t="s">
        <v>30</v>
      </c>
      <c r="C16" s="7" t="s">
        <v>214</v>
      </c>
      <c r="D16" s="7" t="s">
        <v>215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 x14ac:dyDescent="0.35">
      <c r="A17" s="3" t="s">
        <v>89</v>
      </c>
      <c r="B17" s="7" t="s">
        <v>30</v>
      </c>
      <c r="C17" s="7" t="s">
        <v>216</v>
      </c>
      <c r="D17" s="7" t="s">
        <v>217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x14ac:dyDescent="0.35">
      <c r="A18" s="3" t="s">
        <v>90</v>
      </c>
      <c r="B18" s="7" t="s">
        <v>30</v>
      </c>
      <c r="C18" s="7" t="s">
        <v>218</v>
      </c>
      <c r="D18" s="7" t="s">
        <v>219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 spans="1:19" x14ac:dyDescent="0.35">
      <c r="A19" s="3" t="s">
        <v>91</v>
      </c>
      <c r="B19" s="7" t="s">
        <v>29</v>
      </c>
      <c r="C19" s="7" t="s">
        <v>235</v>
      </c>
      <c r="D19" s="7" t="s">
        <v>236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19" x14ac:dyDescent="0.35">
      <c r="A20" s="3" t="s">
        <v>92</v>
      </c>
      <c r="B20" s="7" t="s">
        <v>29</v>
      </c>
      <c r="C20" s="7" t="s">
        <v>237</v>
      </c>
      <c r="D20" s="7" t="s">
        <v>238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1:19" x14ac:dyDescent="0.35">
      <c r="A21" s="3" t="s">
        <v>93</v>
      </c>
      <c r="B21" s="7" t="s">
        <v>29</v>
      </c>
      <c r="C21" s="7" t="s">
        <v>239</v>
      </c>
      <c r="D21" s="7" t="s">
        <v>240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1:19" x14ac:dyDescent="0.35">
      <c r="A22" s="3" t="s">
        <v>220</v>
      </c>
      <c r="B22" s="7" t="s">
        <v>29</v>
      </c>
      <c r="C22" s="7" t="s">
        <v>150</v>
      </c>
      <c r="D22" s="7" t="s">
        <v>178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x14ac:dyDescent="0.35">
      <c r="A23" s="3" t="s">
        <v>221</v>
      </c>
      <c r="B23" s="94" t="s">
        <v>29</v>
      </c>
      <c r="C23" s="7" t="s">
        <v>241</v>
      </c>
      <c r="D23" s="2" t="s">
        <v>242</v>
      </c>
      <c r="E23" s="2"/>
      <c r="F23" s="2"/>
      <c r="G23" s="2"/>
      <c r="H23" s="2"/>
      <c r="I23" s="7"/>
      <c r="J23" s="7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35">
      <c r="A24" s="3" t="s">
        <v>222</v>
      </c>
      <c r="B24" s="2" t="s">
        <v>29</v>
      </c>
      <c r="C24" s="2" t="s">
        <v>243</v>
      </c>
      <c r="D24" s="2" t="s">
        <v>244</v>
      </c>
      <c r="E24" s="2"/>
      <c r="F24" s="2"/>
      <c r="G24" s="2"/>
      <c r="H24" s="2"/>
      <c r="I24" s="93"/>
      <c r="J24" s="93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35">
      <c r="A25" s="3" t="s">
        <v>223</v>
      </c>
      <c r="B25" s="2" t="s">
        <v>29</v>
      </c>
      <c r="C25" s="2" t="s">
        <v>245</v>
      </c>
      <c r="D25" s="2" t="s">
        <v>246</v>
      </c>
      <c r="E25" s="2"/>
      <c r="F25" s="2"/>
      <c r="G25" s="2"/>
      <c r="H25" s="2"/>
      <c r="I25" s="93"/>
      <c r="J25" s="93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35">
      <c r="A26" s="3" t="s">
        <v>224</v>
      </c>
      <c r="B26" s="2" t="s">
        <v>29</v>
      </c>
      <c r="C26" s="2" t="s">
        <v>247</v>
      </c>
      <c r="D26" s="2" t="s">
        <v>248</v>
      </c>
      <c r="E26" s="2"/>
      <c r="F26" s="2"/>
      <c r="G26" s="2"/>
      <c r="H26" s="2"/>
      <c r="I26" s="93"/>
      <c r="J26" s="93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35">
      <c r="A27" s="3" t="s">
        <v>225</v>
      </c>
      <c r="B27" s="2" t="s">
        <v>29</v>
      </c>
      <c r="C27" s="2" t="s">
        <v>249</v>
      </c>
      <c r="D27" s="2" t="s">
        <v>250</v>
      </c>
      <c r="E27" s="2"/>
      <c r="F27" s="2"/>
      <c r="G27" s="2"/>
      <c r="H27" s="2"/>
      <c r="I27" s="93"/>
      <c r="J27" s="93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35">
      <c r="A28" s="3" t="s">
        <v>226</v>
      </c>
      <c r="B28" s="2" t="s">
        <v>29</v>
      </c>
      <c r="C28" s="2" t="s">
        <v>251</v>
      </c>
      <c r="D28" s="2" t="s">
        <v>252</v>
      </c>
      <c r="E28" s="2"/>
      <c r="F28" s="2"/>
      <c r="G28" s="2"/>
      <c r="H28" s="2"/>
      <c r="I28" s="93"/>
      <c r="J28" s="93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35">
      <c r="A29" s="3" t="s">
        <v>227</v>
      </c>
      <c r="B29" s="2" t="s">
        <v>29</v>
      </c>
      <c r="C29" s="2" t="s">
        <v>253</v>
      </c>
      <c r="D29" s="2" t="s">
        <v>254</v>
      </c>
      <c r="E29" s="2"/>
      <c r="F29" s="2"/>
      <c r="G29" s="2"/>
      <c r="H29" s="2"/>
      <c r="I29" s="93"/>
      <c r="J29" s="93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35">
      <c r="A30" s="3" t="s">
        <v>228</v>
      </c>
      <c r="B30" s="2" t="s">
        <v>29</v>
      </c>
      <c r="C30" s="2" t="s">
        <v>255</v>
      </c>
      <c r="D30" s="2" t="s">
        <v>256</v>
      </c>
      <c r="E30" s="2"/>
      <c r="F30" s="2"/>
      <c r="G30" s="2"/>
      <c r="H30" s="2"/>
      <c r="I30" s="93"/>
      <c r="J30" s="93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35">
      <c r="A31" s="3" t="s">
        <v>229</v>
      </c>
      <c r="B31" s="2" t="s">
        <v>30</v>
      </c>
      <c r="C31" s="2" t="s">
        <v>257</v>
      </c>
      <c r="D31" s="2" t="s">
        <v>258</v>
      </c>
      <c r="E31" s="2"/>
      <c r="F31" s="2"/>
      <c r="G31" s="2"/>
      <c r="H31" s="2"/>
      <c r="I31" s="93"/>
      <c r="J31" s="93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35">
      <c r="A32" s="3" t="s">
        <v>230</v>
      </c>
      <c r="B32" s="2" t="s">
        <v>30</v>
      </c>
      <c r="C32" s="2" t="s">
        <v>260</v>
      </c>
      <c r="D32" s="2" t="s">
        <v>259</v>
      </c>
      <c r="E32" s="2"/>
      <c r="F32" s="2"/>
      <c r="G32" s="2"/>
      <c r="H32" s="2"/>
      <c r="I32" s="93"/>
      <c r="J32" s="93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35">
      <c r="A33" s="3" t="s">
        <v>231</v>
      </c>
      <c r="B33" s="2" t="s">
        <v>30</v>
      </c>
      <c r="C33" s="2" t="s">
        <v>261</v>
      </c>
      <c r="D33" s="2" t="s">
        <v>262</v>
      </c>
      <c r="E33" s="2"/>
      <c r="F33" s="2"/>
      <c r="G33" s="2"/>
      <c r="H33" s="2"/>
      <c r="I33" s="93"/>
      <c r="J33" s="93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35">
      <c r="A34" s="3" t="s">
        <v>232</v>
      </c>
      <c r="B34" s="2" t="s">
        <v>30</v>
      </c>
      <c r="C34" s="2" t="s">
        <v>263</v>
      </c>
      <c r="D34" s="2" t="s">
        <v>264</v>
      </c>
      <c r="E34" s="2"/>
      <c r="F34" s="2"/>
      <c r="G34" s="2"/>
      <c r="H34" s="2"/>
      <c r="I34" s="93"/>
      <c r="J34" s="93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35">
      <c r="A35" s="3" t="s">
        <v>233</v>
      </c>
      <c r="B35" s="92" t="s">
        <v>29</v>
      </c>
      <c r="C35" s="93" t="s">
        <v>165</v>
      </c>
      <c r="D35" s="7" t="s">
        <v>271</v>
      </c>
      <c r="E35" s="7"/>
      <c r="F35" s="2"/>
      <c r="G35" s="2"/>
      <c r="H35" s="2"/>
      <c r="I35" s="93"/>
      <c r="J35" s="93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35">
      <c r="A36" s="3" t="s">
        <v>234</v>
      </c>
      <c r="B36" s="2" t="s">
        <v>29</v>
      </c>
      <c r="C36" s="2" t="s">
        <v>272</v>
      </c>
      <c r="D36" s="2" t="s">
        <v>273</v>
      </c>
      <c r="E36" s="2"/>
      <c r="F36" s="2"/>
      <c r="G36" s="2"/>
      <c r="H36" s="2"/>
      <c r="I36" s="93"/>
      <c r="J36" s="93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35">
      <c r="A37" s="3" t="s">
        <v>265</v>
      </c>
      <c r="B37" s="94" t="s">
        <v>29</v>
      </c>
      <c r="C37" s="2" t="s">
        <v>274</v>
      </c>
      <c r="D37" s="2" t="s">
        <v>275</v>
      </c>
      <c r="E37" s="2"/>
      <c r="F37" s="2"/>
      <c r="G37" s="2"/>
      <c r="H37" s="2"/>
      <c r="I37" s="7"/>
      <c r="J37" s="7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35">
      <c r="A38" s="3" t="s">
        <v>266</v>
      </c>
      <c r="B38" s="2" t="s">
        <v>29</v>
      </c>
      <c r="C38" s="2" t="s">
        <v>276</v>
      </c>
      <c r="D38" s="2" t="s">
        <v>277</v>
      </c>
      <c r="E38" s="2"/>
      <c r="F38" s="2"/>
      <c r="G38" s="2"/>
      <c r="H38" s="2"/>
      <c r="I38" s="93"/>
      <c r="J38" s="93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35">
      <c r="A39" s="3" t="s">
        <v>267</v>
      </c>
      <c r="B39" s="2" t="s">
        <v>29</v>
      </c>
      <c r="C39" s="2" t="s">
        <v>278</v>
      </c>
      <c r="D39" s="2" t="s">
        <v>279</v>
      </c>
      <c r="E39" s="2"/>
      <c r="F39" s="2"/>
      <c r="G39" s="2"/>
      <c r="H39" s="2"/>
      <c r="I39" s="93"/>
      <c r="J39" s="93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35">
      <c r="A40" s="3" t="s">
        <v>268</v>
      </c>
      <c r="B40" s="2" t="s">
        <v>29</v>
      </c>
      <c r="C40" s="2" t="s">
        <v>280</v>
      </c>
      <c r="D40" s="2" t="s">
        <v>281</v>
      </c>
      <c r="E40" s="2"/>
      <c r="F40" s="2"/>
      <c r="G40" s="2"/>
      <c r="H40" s="2"/>
      <c r="I40" s="93"/>
      <c r="J40" s="93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35">
      <c r="A41" s="3" t="s">
        <v>269</v>
      </c>
      <c r="B41" s="2" t="s">
        <v>29</v>
      </c>
      <c r="C41" s="2" t="s">
        <v>253</v>
      </c>
      <c r="D41" s="2" t="s">
        <v>282</v>
      </c>
      <c r="E41" s="2"/>
      <c r="F41" s="2"/>
      <c r="G41" s="2"/>
      <c r="H41" s="2"/>
      <c r="I41" s="93"/>
      <c r="J41" s="93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35">
      <c r="A42" s="3" t="s">
        <v>270</v>
      </c>
      <c r="B42" s="2" t="s">
        <v>29</v>
      </c>
      <c r="C42" s="2" t="s">
        <v>249</v>
      </c>
      <c r="D42" s="2" t="s">
        <v>283</v>
      </c>
      <c r="E42" s="2"/>
      <c r="F42" s="2"/>
      <c r="G42" s="2"/>
      <c r="H42" s="2"/>
      <c r="I42" s="93"/>
      <c r="J42" s="93"/>
      <c r="K42" s="2"/>
      <c r="L42" s="2"/>
      <c r="M42" s="2"/>
      <c r="N42" s="2"/>
      <c r="O42" s="2"/>
      <c r="P42" s="2"/>
      <c r="Q42" s="2"/>
      <c r="R42" s="2"/>
      <c r="S42" s="2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2C469-1775-49D5-A13C-866CAEF49798}">
  <sheetPr codeName="Feuil4"/>
  <dimension ref="A1:T11"/>
  <sheetViews>
    <sheetView showGridLines="0" topLeftCell="J1" zoomScale="86" zoomScaleNormal="86" workbookViewId="0">
      <selection activeCell="T4" sqref="T4"/>
    </sheetView>
  </sheetViews>
  <sheetFormatPr baseColWidth="10" defaultRowHeight="14.5" x14ac:dyDescent="0.35"/>
  <cols>
    <col min="1" max="1" width="11.7265625" customWidth="1"/>
    <col min="2" max="2" width="12.7265625" customWidth="1"/>
    <col min="3" max="3" width="14.453125" customWidth="1"/>
    <col min="5" max="5" width="16.453125" customWidth="1"/>
    <col min="6" max="6" width="21.453125" customWidth="1"/>
    <col min="7" max="7" width="21.54296875" customWidth="1"/>
    <col min="8" max="8" width="19.1796875" customWidth="1"/>
    <col min="9" max="9" width="13" customWidth="1"/>
    <col min="10" max="10" width="16.08984375" customWidth="1"/>
    <col min="11" max="11" width="24.36328125" customWidth="1"/>
    <col min="12" max="12" width="11.54296875" customWidth="1"/>
    <col min="13" max="13" width="15.54296875" customWidth="1"/>
    <col min="14" max="14" width="12.6328125" customWidth="1"/>
    <col min="15" max="15" width="15.1796875" customWidth="1"/>
    <col min="16" max="16" width="14.453125" customWidth="1"/>
    <col min="17" max="17" width="15.90625" customWidth="1"/>
    <col min="18" max="18" width="21.6328125" customWidth="1"/>
    <col min="19" max="19" width="20.453125" customWidth="1"/>
    <col min="20" max="20" width="19.08984375" customWidth="1"/>
    <col min="21" max="21" width="19" customWidth="1"/>
    <col min="22" max="22" width="15.81640625" customWidth="1"/>
  </cols>
  <sheetData>
    <row r="1" spans="1:20" ht="21.5" customHeight="1" thickBot="1" x14ac:dyDescent="0.4">
      <c r="A1" s="11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9" t="s">
        <v>5</v>
      </c>
      <c r="G1" s="8" t="s">
        <v>6</v>
      </c>
      <c r="H1" s="8" t="s">
        <v>49</v>
      </c>
      <c r="I1" s="9" t="s">
        <v>50</v>
      </c>
      <c r="J1" s="9" t="s">
        <v>51</v>
      </c>
      <c r="K1" s="9" t="s">
        <v>7</v>
      </c>
      <c r="L1" s="8" t="s">
        <v>53</v>
      </c>
      <c r="M1" s="8" t="s">
        <v>11</v>
      </c>
      <c r="N1" s="9" t="s">
        <v>52</v>
      </c>
      <c r="O1" s="8" t="s">
        <v>15</v>
      </c>
      <c r="P1" s="9" t="s">
        <v>16</v>
      </c>
      <c r="Q1" s="8" t="s">
        <v>17</v>
      </c>
      <c r="R1" s="9" t="s">
        <v>33</v>
      </c>
      <c r="S1" s="9" t="s">
        <v>42</v>
      </c>
      <c r="T1" s="8" t="s">
        <v>94</v>
      </c>
    </row>
    <row r="2" spans="1:20" ht="15" thickTop="1" x14ac:dyDescent="0.35">
      <c r="A2" s="10" t="s">
        <v>75</v>
      </c>
      <c r="B2" s="114" t="s">
        <v>167</v>
      </c>
      <c r="C2" s="114" t="s">
        <v>286</v>
      </c>
      <c r="D2" s="114"/>
      <c r="E2" s="114"/>
      <c r="F2" s="114"/>
      <c r="G2" s="114"/>
      <c r="H2" s="114" t="s">
        <v>296</v>
      </c>
      <c r="I2" s="114" t="s">
        <v>299</v>
      </c>
      <c r="J2" s="114">
        <v>69008</v>
      </c>
      <c r="K2" s="114"/>
      <c r="L2" s="114"/>
      <c r="M2" s="114"/>
      <c r="N2" s="114"/>
      <c r="O2" s="114"/>
      <c r="P2" s="114"/>
      <c r="Q2" s="114"/>
      <c r="R2" s="114"/>
      <c r="S2" s="114">
        <v>23</v>
      </c>
      <c r="T2" s="114">
        <v>12.3</v>
      </c>
    </row>
    <row r="3" spans="1:20" x14ac:dyDescent="0.35">
      <c r="A3" s="10" t="s">
        <v>76</v>
      </c>
      <c r="B3" s="82" t="s">
        <v>287</v>
      </c>
      <c r="C3" s="82" t="s">
        <v>288</v>
      </c>
      <c r="D3" s="82"/>
      <c r="E3" s="82"/>
      <c r="F3" s="82"/>
      <c r="G3" s="82"/>
      <c r="H3" s="82" t="s">
        <v>297</v>
      </c>
      <c r="I3" s="82" t="s">
        <v>291</v>
      </c>
      <c r="J3" s="82">
        <v>69740</v>
      </c>
      <c r="K3" s="82"/>
      <c r="L3" s="82"/>
      <c r="M3" s="82"/>
      <c r="N3" s="82"/>
      <c r="O3" s="82"/>
      <c r="P3" s="82"/>
      <c r="Q3" s="82"/>
      <c r="R3" s="82"/>
      <c r="S3" s="82">
        <v>25</v>
      </c>
      <c r="T3" s="82">
        <v>15.3</v>
      </c>
    </row>
    <row r="4" spans="1:20" x14ac:dyDescent="0.35">
      <c r="A4" s="10" t="s">
        <v>77</v>
      </c>
      <c r="B4" s="82" t="s">
        <v>289</v>
      </c>
      <c r="C4" s="82" t="s">
        <v>290</v>
      </c>
      <c r="D4" s="82"/>
      <c r="E4" s="82"/>
      <c r="F4" s="82"/>
      <c r="G4" s="82"/>
      <c r="H4" s="82" t="s">
        <v>298</v>
      </c>
      <c r="I4" s="82" t="s">
        <v>300</v>
      </c>
      <c r="J4" s="82">
        <v>69150</v>
      </c>
      <c r="K4" s="82"/>
      <c r="L4" s="82"/>
      <c r="M4" s="82"/>
      <c r="N4" s="82"/>
      <c r="O4" s="82"/>
      <c r="P4" s="82"/>
      <c r="Q4" s="82"/>
      <c r="R4" s="82"/>
      <c r="S4" s="82">
        <v>35</v>
      </c>
      <c r="T4" s="82">
        <v>14.5</v>
      </c>
    </row>
    <row r="5" spans="1:20" x14ac:dyDescent="0.35">
      <c r="A5" s="10" t="s">
        <v>78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</row>
    <row r="6" spans="1:20" x14ac:dyDescent="0.35">
      <c r="A6" s="10" t="s">
        <v>79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</row>
    <row r="7" spans="1:20" x14ac:dyDescent="0.35">
      <c r="A7" s="10" t="s">
        <v>80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</row>
    <row r="8" spans="1:20" x14ac:dyDescent="0.35">
      <c r="A8" s="10" t="s">
        <v>81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</row>
    <row r="9" spans="1:20" x14ac:dyDescent="0.35">
      <c r="A9" s="10" t="s">
        <v>82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x14ac:dyDescent="0.35">
      <c r="A10" s="10" t="s">
        <v>83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  <row r="11" spans="1:20" x14ac:dyDescent="0.35">
      <c r="A11" s="10" t="s">
        <v>84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02B37-2249-4542-92F4-BED3431D4241}">
  <sheetPr codeName="Feuil5"/>
  <dimension ref="A1:P11"/>
  <sheetViews>
    <sheetView showGridLines="0" showRowColHeaders="0" zoomScale="86" zoomScaleNormal="86" workbookViewId="0">
      <selection activeCell="G25" sqref="G25"/>
    </sheetView>
  </sheetViews>
  <sheetFormatPr baseColWidth="10" defaultRowHeight="14.5" x14ac:dyDescent="0.35"/>
  <cols>
    <col min="6" max="6" width="18" customWidth="1"/>
    <col min="7" max="7" width="18.36328125" customWidth="1"/>
    <col min="8" max="8" width="23.453125" customWidth="1"/>
    <col min="9" max="9" width="11.08984375" customWidth="1"/>
    <col min="10" max="10" width="13.81640625" customWidth="1"/>
    <col min="11" max="11" width="19.453125" customWidth="1"/>
    <col min="12" max="12" width="12.54296875" customWidth="1"/>
    <col min="13" max="13" width="20.08984375" customWidth="1"/>
    <col min="14" max="14" width="19.6328125" customWidth="1"/>
    <col min="15" max="15" width="17.453125" customWidth="1"/>
    <col min="16" max="16" width="11.90625" customWidth="1"/>
  </cols>
  <sheetData>
    <row r="1" spans="1:16" ht="15" thickBot="1" x14ac:dyDescent="0.4">
      <c r="A1" s="4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49</v>
      </c>
      <c r="I1" s="6" t="s">
        <v>50</v>
      </c>
      <c r="J1" s="6" t="s">
        <v>51</v>
      </c>
      <c r="K1" s="6" t="s">
        <v>7</v>
      </c>
      <c r="L1" s="5" t="s">
        <v>8</v>
      </c>
      <c r="M1" s="5" t="s">
        <v>11</v>
      </c>
      <c r="N1" s="6" t="s">
        <v>12</v>
      </c>
      <c r="O1" s="5" t="s">
        <v>13</v>
      </c>
      <c r="P1" s="5" t="s">
        <v>17</v>
      </c>
    </row>
    <row r="2" spans="1:16" ht="15" thickTop="1" x14ac:dyDescent="0.35">
      <c r="A2" s="3" t="s">
        <v>65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5">
      <c r="A3" s="3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35">
      <c r="A4" s="3" t="s">
        <v>67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35">
      <c r="A5" s="3" t="s">
        <v>68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35">
      <c r="A6" s="3" t="s">
        <v>69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35">
      <c r="A7" s="3" t="s">
        <v>70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35">
      <c r="A8" s="3" t="s">
        <v>71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35">
      <c r="A9" s="3" t="s">
        <v>72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35">
      <c r="A10" s="3" t="s">
        <v>73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35">
      <c r="A11" s="3" t="s">
        <v>74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D6DF6-3B6E-4E93-942D-53271C52E73B}">
  <sheetPr codeName="Feuil3"/>
  <dimension ref="A1:J20"/>
  <sheetViews>
    <sheetView showGridLines="0" showRowColHeaders="0" workbookViewId="0">
      <selection activeCell="K23" sqref="K23"/>
    </sheetView>
  </sheetViews>
  <sheetFormatPr baseColWidth="10" defaultRowHeight="14.5" x14ac:dyDescent="0.35"/>
  <cols>
    <col min="1" max="1" width="16.1796875" customWidth="1"/>
    <col min="3" max="3" width="11.90625" customWidth="1"/>
    <col min="5" max="5" width="15.81640625" customWidth="1"/>
    <col min="7" max="7" width="19.08984375" customWidth="1"/>
  </cols>
  <sheetData>
    <row r="1" spans="1:10" x14ac:dyDescent="0.35">
      <c r="A1" t="s">
        <v>10</v>
      </c>
      <c r="C1" t="s">
        <v>3</v>
      </c>
      <c r="E1" t="s">
        <v>14</v>
      </c>
      <c r="G1" t="s">
        <v>26</v>
      </c>
    </row>
    <row r="2" spans="1:10" x14ac:dyDescent="0.35">
      <c r="A2" t="s">
        <v>18</v>
      </c>
      <c r="C2" t="s">
        <v>29</v>
      </c>
      <c r="E2" t="s">
        <v>24</v>
      </c>
      <c r="G2" t="s">
        <v>27</v>
      </c>
    </row>
    <row r="3" spans="1:10" x14ac:dyDescent="0.35">
      <c r="A3" t="s">
        <v>19</v>
      </c>
      <c r="C3" t="s">
        <v>30</v>
      </c>
      <c r="E3" t="s">
        <v>25</v>
      </c>
      <c r="G3" t="s">
        <v>28</v>
      </c>
    </row>
    <row r="4" spans="1:10" x14ac:dyDescent="0.35">
      <c r="A4" t="s">
        <v>20</v>
      </c>
    </row>
    <row r="5" spans="1:10" ht="18.5" x14ac:dyDescent="0.45">
      <c r="A5" t="s">
        <v>21</v>
      </c>
      <c r="E5" t="s">
        <v>33</v>
      </c>
      <c r="G5" t="s">
        <v>37</v>
      </c>
      <c r="I5" s="89"/>
      <c r="J5" s="89"/>
    </row>
    <row r="6" spans="1:10" x14ac:dyDescent="0.35">
      <c r="A6" t="s">
        <v>22</v>
      </c>
      <c r="C6" t="s">
        <v>4</v>
      </c>
      <c r="E6" t="s">
        <v>34</v>
      </c>
      <c r="G6" t="s">
        <v>38</v>
      </c>
      <c r="I6" s="90"/>
      <c r="J6" s="90"/>
    </row>
    <row r="7" spans="1:10" x14ac:dyDescent="0.35">
      <c r="A7" t="s">
        <v>23</v>
      </c>
      <c r="C7" t="s">
        <v>31</v>
      </c>
      <c r="E7" t="s">
        <v>35</v>
      </c>
      <c r="G7" t="s">
        <v>39</v>
      </c>
      <c r="I7" s="90"/>
      <c r="J7" s="90"/>
    </row>
    <row r="8" spans="1:10" x14ac:dyDescent="0.35">
      <c r="C8" t="s">
        <v>32</v>
      </c>
      <c r="E8" t="s">
        <v>36</v>
      </c>
      <c r="G8" t="s">
        <v>40</v>
      </c>
      <c r="I8" s="90"/>
      <c r="J8" s="90"/>
    </row>
    <row r="9" spans="1:10" x14ac:dyDescent="0.35">
      <c r="G9" t="s">
        <v>41</v>
      </c>
      <c r="I9" s="90"/>
      <c r="J9" s="90"/>
    </row>
    <row r="10" spans="1:10" x14ac:dyDescent="0.35">
      <c r="A10" t="s">
        <v>42</v>
      </c>
      <c r="I10" s="90"/>
      <c r="J10" s="90"/>
    </row>
    <row r="11" spans="1:10" x14ac:dyDescent="0.35">
      <c r="A11" t="s">
        <v>43</v>
      </c>
      <c r="I11" s="90"/>
      <c r="J11" s="90"/>
    </row>
    <row r="12" spans="1:10" x14ac:dyDescent="0.35">
      <c r="A12" t="s">
        <v>44</v>
      </c>
      <c r="I12" s="90"/>
      <c r="J12" s="90"/>
    </row>
    <row r="13" spans="1:10" x14ac:dyDescent="0.35">
      <c r="A13" t="s">
        <v>45</v>
      </c>
      <c r="I13" s="90"/>
      <c r="J13" s="90"/>
    </row>
    <row r="14" spans="1:10" x14ac:dyDescent="0.35">
      <c r="A14" t="s">
        <v>46</v>
      </c>
      <c r="I14" s="90"/>
      <c r="J14" s="90"/>
    </row>
    <row r="15" spans="1:10" x14ac:dyDescent="0.35">
      <c r="A15" t="s">
        <v>47</v>
      </c>
      <c r="I15" s="90"/>
      <c r="J15" s="90"/>
    </row>
    <row r="16" spans="1:10" x14ac:dyDescent="0.35">
      <c r="A16" t="s">
        <v>48</v>
      </c>
      <c r="I16" s="90"/>
      <c r="J16" s="90"/>
    </row>
    <row r="17" spans="9:10" x14ac:dyDescent="0.35">
      <c r="I17" s="90"/>
      <c r="J17" s="90"/>
    </row>
    <row r="18" spans="9:10" x14ac:dyDescent="0.35">
      <c r="I18" s="91"/>
      <c r="J18" s="91"/>
    </row>
    <row r="19" spans="9:10" x14ac:dyDescent="0.35">
      <c r="I19" s="91"/>
      <c r="J19" s="91"/>
    </row>
    <row r="20" spans="9:10" x14ac:dyDescent="0.35">
      <c r="I20" s="91"/>
      <c r="J20" s="91"/>
    </row>
  </sheetData>
  <pageMargins left="0.7" right="0.7" top="0.75" bottom="0.75" header="0.3" footer="0.3"/>
  <pageSetup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Menu Principal</vt:lpstr>
      <vt:lpstr>Calendrier</vt:lpstr>
      <vt:lpstr>Feuille de Match</vt:lpstr>
      <vt:lpstr>Fiche de paie Dirigeant</vt:lpstr>
      <vt:lpstr>Licences_Joueur</vt:lpstr>
      <vt:lpstr>Licences Dirigeant</vt:lpstr>
      <vt:lpstr>Licences Arbitre</vt:lpstr>
      <vt:lpstr>Liste Licence</vt:lpstr>
      <vt:lpstr>HeureSemaine</vt:lpstr>
      <vt:lpstr>ListeAnnée</vt:lpstr>
      <vt:lpstr>Listecontrat</vt:lpstr>
      <vt:lpstr>ListeDiplome</vt:lpstr>
      <vt:lpstr>listeentraineur</vt:lpstr>
      <vt:lpstr>ListeMois</vt:lpstr>
      <vt:lpstr>ListeNationalité</vt:lpstr>
      <vt:lpstr>ListePoste</vt:lpstr>
      <vt:lpstr>Nom_entraineur</vt:lpstr>
      <vt:lpstr>oui_non</vt:lpstr>
      <vt:lpstr>Sexe</vt:lpstr>
      <vt:lpstr>Type_de_paiement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Faïssal DANNY</dc:creator>
  <cp:lastModifiedBy>motta</cp:lastModifiedBy>
  <cp:lastPrinted>2020-12-16T01:13:42Z</cp:lastPrinted>
  <dcterms:created xsi:type="dcterms:W3CDTF">2020-10-21T08:49:02Z</dcterms:created>
  <dcterms:modified xsi:type="dcterms:W3CDTF">2020-12-16T01:25:58Z</dcterms:modified>
</cp:coreProperties>
</file>