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mptabilitéDirectio\Desktop\"/>
    </mc:Choice>
  </mc:AlternateContent>
  <xr:revisionPtr revIDLastSave="0" documentId="8_{A4CB692C-641C-4A5D-AD6B-D8B4F24BC11C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BAse produit" sheetId="8" r:id="rId1"/>
    <sheet name="Calcul" sheetId="10" r:id="rId2"/>
    <sheet name="Résultat" sheetId="11" r:id="rId3"/>
  </sheets>
  <definedNames>
    <definedName name="_xlnm._FilterDatabase" localSheetId="0" hidden="1">'BAse produit'!$B$5:$H$31</definedName>
    <definedName name="hg" localSheetId="1">#REF!</definedName>
    <definedName name="hg">#REF!</definedName>
    <definedName name="kkk" localSheetId="1">#REF!</definedName>
    <definedName name="kkk">#REF!</definedName>
    <definedName name="m" localSheetId="1">#REF!</definedName>
    <definedName name="m">#REF!</definedName>
    <definedName name="n">#REF!</definedName>
    <definedName name="nom" localSheetId="1">#REF!</definedName>
    <definedName name="nom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0" l="1"/>
  <c r="K16" i="10"/>
  <c r="B7" i="10"/>
  <c r="L16" i="10"/>
  <c r="L17" i="10"/>
  <c r="L18" i="10"/>
  <c r="L19" i="10"/>
  <c r="L20" i="10"/>
  <c r="L21" i="10"/>
  <c r="L22" i="10"/>
  <c r="L23" i="10"/>
  <c r="L24" i="10"/>
  <c r="L25" i="10"/>
  <c r="L26" i="10"/>
  <c r="L27" i="10"/>
  <c r="L28" i="10"/>
  <c r="L29" i="10"/>
  <c r="L30" i="10"/>
  <c r="L31" i="10"/>
  <c r="L32" i="10"/>
  <c r="L33" i="10"/>
  <c r="L34" i="10"/>
  <c r="L35" i="10"/>
  <c r="L36" i="10"/>
  <c r="L37" i="10"/>
  <c r="L38" i="10"/>
  <c r="L39" i="10"/>
  <c r="L40" i="10"/>
  <c r="M40" i="10"/>
  <c r="D40" i="10"/>
  <c r="M39" i="10"/>
  <c r="D39" i="10"/>
  <c r="M38" i="10"/>
  <c r="D38" i="10"/>
  <c r="M37" i="10"/>
  <c r="D37" i="10"/>
  <c r="M36" i="10"/>
  <c r="D36" i="10"/>
  <c r="M35" i="10"/>
  <c r="D35" i="10"/>
  <c r="M34" i="10"/>
  <c r="D34" i="10"/>
  <c r="M33" i="10"/>
  <c r="D33" i="10"/>
  <c r="M32" i="10"/>
  <c r="D32" i="10"/>
  <c r="M31" i="10"/>
  <c r="D31" i="10"/>
  <c r="M30" i="10"/>
  <c r="D30" i="10"/>
  <c r="M29" i="10"/>
  <c r="D29" i="10"/>
  <c r="M28" i="10"/>
  <c r="D28" i="10"/>
  <c r="M27" i="10"/>
  <c r="D27" i="10"/>
  <c r="M26" i="10"/>
  <c r="D26" i="10"/>
  <c r="M25" i="10"/>
  <c r="D25" i="10"/>
  <c r="M24" i="10"/>
  <c r="D24" i="10"/>
  <c r="M23" i="10"/>
  <c r="D23" i="10"/>
  <c r="M22" i="10"/>
  <c r="D22" i="10"/>
  <c r="M21" i="10"/>
  <c r="D21" i="10"/>
  <c r="M20" i="10"/>
  <c r="D20" i="10"/>
  <c r="M19" i="10"/>
  <c r="D19" i="10"/>
  <c r="M18" i="10"/>
  <c r="D18" i="10"/>
  <c r="M17" i="10"/>
  <c r="D17" i="10"/>
  <c r="M16" i="10"/>
  <c r="D16" i="10"/>
  <c r="D6" i="8"/>
  <c r="D11" i="8"/>
  <c r="D7" i="8"/>
  <c r="D8" i="8"/>
  <c r="D9" i="8"/>
  <c r="D10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7" i="8"/>
  <c r="D28" i="8"/>
  <c r="D29" i="8"/>
  <c r="D30" i="8"/>
  <c r="D31" i="8"/>
  <c r="B5" i="10"/>
  <c r="I16" i="10"/>
  <c r="F16" i="10"/>
  <c r="B10" i="10"/>
  <c r="B9" i="10"/>
  <c r="G16" i="10"/>
  <c r="K17" i="10"/>
  <c r="I17" i="10"/>
  <c r="F17" i="10"/>
  <c r="G17" i="10"/>
  <c r="K18" i="10"/>
  <c r="I18" i="10"/>
  <c r="F18" i="10"/>
  <c r="G18" i="10"/>
  <c r="K19" i="10"/>
  <c r="I19" i="10"/>
  <c r="F19" i="10"/>
  <c r="G19" i="10"/>
  <c r="K20" i="10"/>
  <c r="I20" i="10"/>
  <c r="F20" i="10"/>
  <c r="G20" i="10"/>
  <c r="K21" i="10"/>
  <c r="I21" i="10"/>
  <c r="F21" i="10"/>
  <c r="G21" i="10"/>
  <c r="K22" i="10"/>
  <c r="I22" i="10"/>
  <c r="F22" i="10"/>
  <c r="G22" i="10"/>
  <c r="K23" i="10"/>
  <c r="I23" i="10"/>
  <c r="F23" i="10"/>
  <c r="G23" i="10"/>
  <c r="K24" i="10"/>
  <c r="I24" i="10"/>
  <c r="F24" i="10"/>
  <c r="G24" i="10"/>
  <c r="K25" i="10"/>
  <c r="I25" i="10"/>
  <c r="F25" i="10"/>
  <c r="G25" i="10"/>
  <c r="K26" i="10"/>
  <c r="I26" i="10"/>
  <c r="F26" i="10"/>
  <c r="G26" i="10"/>
  <c r="K27" i="10"/>
  <c r="I27" i="10"/>
  <c r="F27" i="10"/>
  <c r="G27" i="10"/>
  <c r="K28" i="10"/>
  <c r="I28" i="10"/>
  <c r="F28" i="10"/>
  <c r="G28" i="10"/>
  <c r="K29" i="10"/>
  <c r="I29" i="10"/>
  <c r="F29" i="10"/>
  <c r="G29" i="10"/>
  <c r="K30" i="10"/>
  <c r="I30" i="10"/>
  <c r="F30" i="10"/>
  <c r="G30" i="10"/>
  <c r="K31" i="10"/>
  <c r="I31" i="10"/>
  <c r="F31" i="10"/>
  <c r="G31" i="10"/>
  <c r="K32" i="10"/>
  <c r="I32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I31" i="8"/>
  <c r="I9" i="8"/>
  <c r="B12" i="10"/>
  <c r="B4" i="10"/>
  <c r="K33" i="10"/>
  <c r="K34" i="10"/>
  <c r="K35" i="10"/>
  <c r="K36" i="10"/>
  <c r="K37" i="10"/>
  <c r="K38" i="10"/>
  <c r="K39" i="10"/>
  <c r="K40" i="10"/>
  <c r="J40" i="10"/>
  <c r="I40" i="10"/>
  <c r="H40" i="10"/>
  <c r="E40" i="10"/>
  <c r="J39" i="10"/>
  <c r="I39" i="10"/>
  <c r="H39" i="10"/>
  <c r="E39" i="10"/>
  <c r="J38" i="10"/>
  <c r="I38" i="10"/>
  <c r="H38" i="10"/>
  <c r="E38" i="10"/>
  <c r="J37" i="10"/>
  <c r="I37" i="10"/>
  <c r="H37" i="10"/>
  <c r="E37" i="10"/>
  <c r="J36" i="10"/>
  <c r="I36" i="10"/>
  <c r="H36" i="10"/>
  <c r="E36" i="10"/>
  <c r="J35" i="10"/>
  <c r="I35" i="10"/>
  <c r="H35" i="10"/>
  <c r="E35" i="10"/>
  <c r="J34" i="10"/>
  <c r="I34" i="10"/>
  <c r="H34" i="10"/>
  <c r="E34" i="10"/>
  <c r="J33" i="10"/>
  <c r="I33" i="10"/>
  <c r="H33" i="10"/>
  <c r="E33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H32" i="10"/>
  <c r="E32" i="10"/>
  <c r="H31" i="10"/>
  <c r="E31" i="10"/>
  <c r="H30" i="10"/>
  <c r="E30" i="10"/>
  <c r="H29" i="10"/>
  <c r="E29" i="10"/>
  <c r="H28" i="10"/>
  <c r="E28" i="10"/>
  <c r="H27" i="10"/>
  <c r="E27" i="10"/>
  <c r="H26" i="10"/>
  <c r="E26" i="10"/>
  <c r="H25" i="10"/>
  <c r="E25" i="10"/>
  <c r="H24" i="10"/>
  <c r="E24" i="10"/>
  <c r="H23" i="10"/>
  <c r="E23" i="10"/>
  <c r="H22" i="10"/>
  <c r="E22" i="10"/>
  <c r="H21" i="10"/>
  <c r="E21" i="10"/>
  <c r="H20" i="10"/>
  <c r="E20" i="10"/>
  <c r="H19" i="10"/>
  <c r="E19" i="10"/>
  <c r="H18" i="10"/>
  <c r="E18" i="10"/>
  <c r="H17" i="10"/>
  <c r="E17" i="10"/>
  <c r="H16" i="10"/>
  <c r="E16" i="10"/>
  <c r="B11" i="10"/>
  <c r="B8" i="10"/>
  <c r="I30" i="8"/>
  <c r="I29" i="8"/>
  <c r="I28" i="8"/>
  <c r="I27" i="8"/>
  <c r="I26" i="8"/>
  <c r="D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8" i="8"/>
  <c r="I7" i="8"/>
  <c r="I6" i="8"/>
</calcChain>
</file>

<file path=xl/sharedStrings.xml><?xml version="1.0" encoding="utf-8"?>
<sst xmlns="http://schemas.openxmlformats.org/spreadsheetml/2006/main" count="214" uniqueCount="75">
  <si>
    <t>Ref prod</t>
  </si>
  <si>
    <t>Nom du produit</t>
  </si>
  <si>
    <t>Prix</t>
  </si>
  <si>
    <t>Date d'achat</t>
  </si>
  <si>
    <t>Date de vente</t>
  </si>
  <si>
    <t xml:space="preserve">Remise </t>
  </si>
  <si>
    <t>Variable X</t>
  </si>
  <si>
    <t>jours</t>
  </si>
  <si>
    <t>A001</t>
  </si>
  <si>
    <t>A</t>
  </si>
  <si>
    <t>C007</t>
  </si>
  <si>
    <t>B</t>
  </si>
  <si>
    <t>Z004</t>
  </si>
  <si>
    <t>C</t>
  </si>
  <si>
    <t>K008</t>
  </si>
  <si>
    <t>D</t>
  </si>
  <si>
    <t>H004</t>
  </si>
  <si>
    <t>E</t>
  </si>
  <si>
    <t>D125</t>
  </si>
  <si>
    <t>F</t>
  </si>
  <si>
    <t>S280</t>
  </si>
  <si>
    <t>G</t>
  </si>
  <si>
    <t>R594</t>
  </si>
  <si>
    <t>H</t>
  </si>
  <si>
    <t>G628</t>
  </si>
  <si>
    <t>I</t>
  </si>
  <si>
    <t>F789</t>
  </si>
  <si>
    <t>J</t>
  </si>
  <si>
    <t>N256</t>
  </si>
  <si>
    <t>K</t>
  </si>
  <si>
    <t>E467</t>
  </si>
  <si>
    <t>L</t>
  </si>
  <si>
    <t>A458</t>
  </si>
  <si>
    <t>M</t>
  </si>
  <si>
    <t>F258</t>
  </si>
  <si>
    <t>N</t>
  </si>
  <si>
    <t>K125</t>
  </si>
  <si>
    <t>O</t>
  </si>
  <si>
    <t>P658</t>
  </si>
  <si>
    <t>P</t>
  </si>
  <si>
    <t>R005</t>
  </si>
  <si>
    <t>Q</t>
  </si>
  <si>
    <t>R200</t>
  </si>
  <si>
    <t>R</t>
  </si>
  <si>
    <t>T125</t>
  </si>
  <si>
    <t>S</t>
  </si>
  <si>
    <t>M059</t>
  </si>
  <si>
    <t>T</t>
  </si>
  <si>
    <t>U</t>
  </si>
  <si>
    <t>R569</t>
  </si>
  <si>
    <t>V</t>
  </si>
  <si>
    <t>D554</t>
  </si>
  <si>
    <t>W</t>
  </si>
  <si>
    <t>R896</t>
  </si>
  <si>
    <t>X</t>
  </si>
  <si>
    <t>R895</t>
  </si>
  <si>
    <t>Y</t>
  </si>
  <si>
    <t>z778</t>
  </si>
  <si>
    <t>Z</t>
  </si>
  <si>
    <t>Ref produit</t>
  </si>
  <si>
    <t>Nom produit</t>
  </si>
  <si>
    <t>jour</t>
  </si>
  <si>
    <t>variable x</t>
  </si>
  <si>
    <t>remise</t>
  </si>
  <si>
    <t>calcul1589</t>
  </si>
  <si>
    <t>Calcul1236</t>
  </si>
  <si>
    <t>date</t>
  </si>
  <si>
    <t>Produit</t>
  </si>
  <si>
    <t>calcul 1</t>
  </si>
  <si>
    <t>calcul 2</t>
  </si>
  <si>
    <t>calcul 3</t>
  </si>
  <si>
    <t>calcul 4</t>
  </si>
  <si>
    <t>calcul 5</t>
  </si>
  <si>
    <t>Calcul 1</t>
  </si>
  <si>
    <t>Calcul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</si>
</sst>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[$-12C0C]d\ mmm\ yyyy;@"/>
    <numFmt numFmtId="166" formatCode="[$-12C0C]dd/mm/yyyy;@"/>
    <numFmt numFmtId="167" formatCode="_-* #,##0.00\ _C_F_A_-;\-* #,##0.00\ _C_F_A_-;_-* &quot;-&quot;??\ _C_F_A_-;_-@_-"/>
    <numFmt numFmtId="168" formatCode="dd/mm/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ndara"/>
      <family val="2"/>
    </font>
    <font>
      <sz val="12"/>
      <color theme="1"/>
      <name val="Times New Roman"/>
      <family val="1"/>
    </font>
    <font>
      <b/>
      <sz val="10"/>
      <color indexed="9"/>
      <name val="Times New Roman"/>
      <family val="1"/>
    </font>
    <font>
      <b/>
      <sz val="12"/>
      <color theme="0"/>
      <name val="Times New Roman"/>
      <family val="1"/>
    </font>
    <font>
      <sz val="11"/>
      <color theme="1"/>
      <name val="Times New Roman"/>
      <family val="1"/>
    </font>
    <font>
      <b/>
      <sz val="10"/>
      <color indexed="9"/>
      <name val="Candara"/>
      <family val="2"/>
    </font>
    <font>
      <sz val="12"/>
      <color theme="0"/>
      <name val="Candara"/>
      <family val="2"/>
    </font>
    <font>
      <sz val="10"/>
      <name val="Candara"/>
      <family val="2"/>
    </font>
    <font>
      <b/>
      <sz val="12"/>
      <color theme="1"/>
      <name val="Candara"/>
      <family val="2"/>
    </font>
    <font>
      <sz val="12"/>
      <color rgb="FFFF0000"/>
      <name val="Candara"/>
      <family val="2"/>
    </font>
    <font>
      <sz val="12"/>
      <color theme="9"/>
      <name val="Candara"/>
      <family val="2"/>
    </font>
    <font>
      <b/>
      <sz val="14"/>
      <color theme="0"/>
      <name val="Candara"/>
      <family val="2"/>
    </font>
    <font>
      <b/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1"/>
      </bottom>
      <diagonal/>
    </border>
  </borders>
  <cellStyleXfs count="5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167" fontId="2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3" fillId="0" borderId="0" xfId="1" applyFont="1"/>
    <xf numFmtId="0" fontId="2" fillId="0" borderId="0" xfId="1"/>
    <xf numFmtId="4" fontId="4" fillId="2" borderId="1" xfId="1" applyNumberFormat="1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 wrapText="1"/>
    </xf>
    <xf numFmtId="10" fontId="4" fillId="2" borderId="1" xfId="2" applyNumberFormat="1" applyFont="1" applyFill="1" applyBorder="1" applyAlignment="1">
      <alignment horizontal="center" vertical="center" wrapText="1"/>
    </xf>
    <xf numFmtId="4" fontId="4" fillId="2" borderId="1" xfId="1" applyNumberFormat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2" fillId="0" borderId="0" xfId="1" applyAlignment="1">
      <alignment wrapText="1"/>
    </xf>
    <xf numFmtId="0" fontId="6" fillId="0" borderId="3" xfId="3" quotePrefix="1" applyFont="1" applyBorder="1" applyAlignment="1">
      <alignment horizontal="left" vertical="center"/>
    </xf>
    <xf numFmtId="4" fontId="3" fillId="0" borderId="4" xfId="1" applyNumberFormat="1" applyFont="1" applyBorder="1" applyAlignment="1">
      <alignment horizontal="center" vertical="center"/>
    </xf>
    <xf numFmtId="3" fontId="3" fillId="0" borderId="4" xfId="1" applyNumberFormat="1" applyFont="1" applyBorder="1"/>
    <xf numFmtId="165" fontId="3" fillId="0" borderId="4" xfId="1" applyNumberFormat="1" applyFont="1" applyBorder="1" applyAlignment="1">
      <alignment horizontal="center" vertical="center"/>
    </xf>
    <xf numFmtId="10" fontId="3" fillId="0" borderId="4" xfId="2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/>
    </xf>
    <xf numFmtId="0" fontId="3" fillId="0" borderId="4" xfId="1" applyFont="1" applyBorder="1"/>
    <xf numFmtId="0" fontId="3" fillId="0" borderId="3" xfId="1" applyFont="1" applyBorder="1" applyAlignment="1">
      <alignment horizontal="left"/>
    </xf>
    <xf numFmtId="10" fontId="3" fillId="0" borderId="4" xfId="2" applyNumberFormat="1" applyFont="1" applyFill="1" applyBorder="1" applyAlignment="1">
      <alignment horizontal="center" vertical="center"/>
    </xf>
    <xf numFmtId="1" fontId="3" fillId="0" borderId="3" xfId="1" applyNumberFormat="1" applyFont="1" applyBorder="1" applyAlignment="1">
      <alignment horizontal="left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/>
    <xf numFmtId="0" fontId="2" fillId="0" borderId="0" xfId="1" applyAlignment="1" applyProtection="1">
      <alignment horizontal="center"/>
      <protection hidden="1"/>
    </xf>
    <xf numFmtId="3" fontId="2" fillId="0" borderId="0" xfId="1" applyNumberFormat="1" applyProtection="1">
      <protection hidden="1"/>
    </xf>
    <xf numFmtId="3" fontId="2" fillId="0" borderId="0" xfId="1" applyNumberFormat="1" applyAlignment="1" applyProtection="1">
      <alignment horizontal="center"/>
      <protection hidden="1"/>
    </xf>
    <xf numFmtId="166" fontId="8" fillId="0" borderId="0" xfId="1" applyNumberFormat="1" applyFont="1"/>
    <xf numFmtId="0" fontId="8" fillId="0" borderId="0" xfId="1" applyFont="1"/>
    <xf numFmtId="3" fontId="0" fillId="0" borderId="0" xfId="4" applyNumberFormat="1" applyFont="1" applyAlignment="1" applyProtection="1">
      <alignment horizontal="center"/>
      <protection hidden="1"/>
    </xf>
    <xf numFmtId="3" fontId="0" fillId="0" borderId="0" xfId="4" applyNumberFormat="1" applyFont="1" applyProtection="1">
      <protection hidden="1"/>
    </xf>
    <xf numFmtId="0" fontId="10" fillId="0" borderId="0" xfId="1" applyFont="1" applyAlignment="1" applyProtection="1">
      <alignment horizontal="center"/>
      <protection hidden="1"/>
    </xf>
    <xf numFmtId="14" fontId="2" fillId="0" borderId="0" xfId="1" applyNumberFormat="1" applyAlignment="1" applyProtection="1">
      <alignment horizontal="center"/>
      <protection hidden="1"/>
    </xf>
    <xf numFmtId="166" fontId="2" fillId="0" borderId="0" xfId="1" applyNumberFormat="1"/>
    <xf numFmtId="164" fontId="11" fillId="0" borderId="0" xfId="1" quotePrefix="1" applyNumberFormat="1" applyFont="1" applyAlignment="1" applyProtection="1">
      <alignment horizontal="center"/>
      <protection hidden="1"/>
    </xf>
    <xf numFmtId="3" fontId="12" fillId="0" borderId="0" xfId="1" applyNumberFormat="1" applyFont="1" applyAlignment="1" applyProtection="1">
      <alignment horizontal="center"/>
      <protection hidden="1"/>
    </xf>
    <xf numFmtId="0" fontId="13" fillId="0" borderId="0" xfId="1" applyFont="1" applyAlignment="1" applyProtection="1">
      <alignment horizontal="center"/>
      <protection hidden="1"/>
    </xf>
    <xf numFmtId="3" fontId="13" fillId="0" borderId="0" xfId="1" applyNumberFormat="1" applyFont="1" applyAlignment="1" applyProtection="1">
      <alignment horizontal="center"/>
      <protection hidden="1"/>
    </xf>
    <xf numFmtId="3" fontId="13" fillId="0" borderId="0" xfId="1" applyNumberFormat="1" applyFont="1" applyProtection="1">
      <protection hidden="1"/>
    </xf>
    <xf numFmtId="3" fontId="14" fillId="0" borderId="8" xfId="1" applyNumberFormat="1" applyFont="1" applyBorder="1" applyAlignment="1" applyProtection="1">
      <alignment horizontal="center" vertical="center" wrapText="1"/>
      <protection hidden="1"/>
    </xf>
    <xf numFmtId="166" fontId="8" fillId="0" borderId="0" xfId="1" quotePrefix="1" applyNumberFormat="1" applyFont="1" applyAlignment="1">
      <alignment wrapText="1"/>
    </xf>
    <xf numFmtId="0" fontId="8" fillId="0" borderId="0" xfId="1" applyFont="1" applyAlignment="1">
      <alignment wrapText="1"/>
    </xf>
    <xf numFmtId="0" fontId="8" fillId="0" borderId="0" xfId="1" quotePrefix="1" applyFont="1" applyAlignment="1">
      <alignment wrapText="1"/>
    </xf>
    <xf numFmtId="2" fontId="2" fillId="0" borderId="0" xfId="1" applyNumberFormat="1"/>
    <xf numFmtId="14" fontId="8" fillId="0" borderId="0" xfId="1" applyNumberFormat="1" applyFont="1" applyProtection="1">
      <protection hidden="1"/>
    </xf>
    <xf numFmtId="14" fontId="8" fillId="0" borderId="0" xfId="1" applyNumberFormat="1" applyFont="1"/>
    <xf numFmtId="4" fontId="9" fillId="0" borderId="6" xfId="1" applyNumberFormat="1" applyFont="1" applyFill="1" applyBorder="1" applyAlignment="1">
      <alignment horizontal="left" vertical="center" wrapText="1"/>
    </xf>
    <xf numFmtId="0" fontId="2" fillId="0" borderId="6" xfId="1" applyFill="1" applyBorder="1" applyAlignment="1" applyProtection="1">
      <alignment horizontal="center"/>
      <protection hidden="1"/>
    </xf>
    <xf numFmtId="165" fontId="9" fillId="0" borderId="6" xfId="1" applyNumberFormat="1" applyFont="1" applyFill="1" applyBorder="1" applyAlignment="1">
      <alignment horizontal="left" vertical="center" wrapText="1"/>
    </xf>
    <xf numFmtId="3" fontId="2" fillId="0" borderId="6" xfId="1" applyNumberFormat="1" applyFill="1" applyBorder="1" applyAlignment="1" applyProtection="1">
      <alignment horizontal="center"/>
      <protection hidden="1"/>
    </xf>
    <xf numFmtId="14" fontId="2" fillId="0" borderId="6" xfId="1" applyNumberFormat="1" applyFill="1" applyBorder="1" applyAlignment="1" applyProtection="1">
      <alignment horizontal="center"/>
      <protection hidden="1"/>
    </xf>
    <xf numFmtId="3" fontId="2" fillId="0" borderId="6" xfId="1" applyNumberFormat="1" applyFill="1" applyBorder="1" applyAlignment="1" applyProtection="1">
      <alignment horizontal="center" vertical="center"/>
      <protection hidden="1"/>
    </xf>
    <xf numFmtId="0" fontId="9" fillId="0" borderId="6" xfId="1" applyFont="1" applyFill="1" applyBorder="1" applyAlignment="1">
      <alignment horizontal="left" vertical="center" wrapText="1"/>
    </xf>
    <xf numFmtId="0" fontId="2" fillId="0" borderId="7" xfId="1" applyFill="1" applyBorder="1" applyAlignment="1">
      <alignment horizontal="left"/>
    </xf>
    <xf numFmtId="10" fontId="0" fillId="0" borderId="6" xfId="2" applyNumberFormat="1" applyFont="1" applyFill="1" applyBorder="1" applyAlignment="1" applyProtection="1">
      <alignment horizontal="center"/>
      <protection hidden="1"/>
    </xf>
    <xf numFmtId="0" fontId="2" fillId="0" borderId="6" xfId="1" applyFill="1" applyBorder="1" applyAlignment="1">
      <alignment horizontal="left"/>
    </xf>
    <xf numFmtId="0" fontId="10" fillId="0" borderId="6" xfId="1" applyFont="1" applyFill="1" applyBorder="1" applyAlignment="1">
      <alignment horizontal="left"/>
    </xf>
    <xf numFmtId="0" fontId="0" fillId="0" borderId="6" xfId="2" applyNumberFormat="1" applyFont="1" applyFill="1" applyBorder="1" applyAlignment="1" applyProtection="1">
      <alignment horizontal="center"/>
      <protection hidden="1"/>
    </xf>
    <xf numFmtId="4" fontId="2" fillId="3" borderId="6" xfId="1" applyNumberFormat="1" applyFill="1" applyBorder="1" applyAlignment="1">
      <alignment horizontal="center"/>
    </xf>
    <xf numFmtId="168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168" fontId="2" fillId="4" borderId="0" xfId="1" applyNumberFormat="1" applyFill="1" applyAlignment="1">
      <alignment horizontal="center"/>
    </xf>
    <xf numFmtId="0" fontId="2" fillId="4" borderId="0" xfId="1" applyFill="1" applyAlignment="1">
      <alignment horizontal="center"/>
    </xf>
    <xf numFmtId="4" fontId="7" fillId="0" borderId="0" xfId="1" applyNumberFormat="1" applyFont="1" applyAlignment="1">
      <alignment horizontal="center" vertical="center"/>
    </xf>
    <xf numFmtId="4" fontId="7" fillId="0" borderId="1" xfId="1" applyNumberFormat="1" applyFont="1" applyBorder="1" applyAlignment="1">
      <alignment horizontal="center" vertical="center"/>
    </xf>
  </cellXfs>
  <cellStyles count="5">
    <cellStyle name="Milliers 2" xfId="4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Pourcentage 2" xfId="2" xr:uid="{00000000-0005-0000-0000-000004000000}"/>
  </cellStyles>
  <dxfs count="29">
    <dxf>
      <fill>
        <patternFill patternType="solid">
          <fgColor indexed="64"/>
          <bgColor theme="0" tint="-4.9989318521683403E-2"/>
        </patternFill>
      </fill>
      <protection locked="1" hidden="1"/>
    </dxf>
    <dxf>
      <numFmt numFmtId="3" formatCode="#,##0"/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1"/>
    </dxf>
    <dxf>
      <numFmt numFmtId="3" formatCode="#,##0"/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 tint="-4.9989318521683403E-2"/>
        </patternFill>
      </fill>
      <protection locked="1" hidden="1"/>
    </dxf>
    <dxf>
      <numFmt numFmtId="3" formatCode="#,##0"/>
      <protection locked="1" hidden="1"/>
    </dxf>
    <dxf>
      <fill>
        <patternFill patternType="solid">
          <fgColor indexed="64"/>
          <bgColor theme="0" tint="-4.9989318521683403E-2"/>
        </patternFill>
      </fill>
      <protection locked="1" hidden="1"/>
    </dxf>
    <dxf>
      <numFmt numFmtId="3" formatCode="#,##0"/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1"/>
    </dxf>
    <dxf>
      <numFmt numFmtId="3" formatCode="#,##0"/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1"/>
    </dxf>
    <dxf>
      <numFmt numFmtId="19" formatCode="dd/mm/yyyy"/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1"/>
    </dxf>
    <dxf>
      <numFmt numFmtId="19" formatCode="dd/mm/yyyy"/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 tint="-4.9989318521683403E-2"/>
        </patternFill>
      </fill>
    </dxf>
    <dxf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name val="Times New Roman"/>
        <scheme val="none"/>
      </font>
      <numFmt numFmtId="0" formatCode="General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numFmt numFmtId="165" formatCode="[$-12C0C]d\ mmm\ yy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5" formatCode="[$-12C0C]d\ mmm\ yyyy;@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9" formatCode="_-* #,##0_-;\-* #,##0_-;_-* &quot;-&quot;??_-;_-@_-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outline="0"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imes New Roman"/>
        <scheme val="none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4</xdr:row>
      <xdr:rowOff>0</xdr:rowOff>
    </xdr:from>
    <xdr:to>
      <xdr:col>4</xdr:col>
      <xdr:colOff>276225</xdr:colOff>
      <xdr:row>5</xdr:row>
      <xdr:rowOff>190499</xdr:rowOff>
    </xdr:to>
    <xdr:sp macro="[0]!NouveaResulta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286000" y="800100"/>
          <a:ext cx="1447800" cy="3905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 résultat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8" displayName="Tableau8" ref="B5:I31" totalsRowShown="0" headerRowDxfId="28" dataDxfId="26" headerRowBorderDxfId="27" tableBorderDxfId="25">
  <autoFilter ref="B5:I31" xr:uid="{00000000-0009-0000-0100-000001000000}"/>
  <tableColumns count="8">
    <tableColumn id="1" xr3:uid="{00000000-0010-0000-0000-000001000000}" name="Ref prod" dataDxfId="24"/>
    <tableColumn id="2" xr3:uid="{00000000-0010-0000-0000-000002000000}" name="Nom du produit" dataDxfId="23"/>
    <tableColumn id="3" xr3:uid="{00000000-0010-0000-0000-000003000000}" name="Prix" dataDxfId="22">
      <calculatedColumnFormula>RANDBETWEEN(500,10000)</calculatedColumnFormula>
    </tableColumn>
    <tableColumn id="4" xr3:uid="{00000000-0010-0000-0000-000004000000}" name="Date d'achat" dataDxfId="21"/>
    <tableColumn id="5" xr3:uid="{00000000-0010-0000-0000-000005000000}" name="Date de vente" dataDxfId="20"/>
    <tableColumn id="6" xr3:uid="{00000000-0010-0000-0000-000006000000}" name="Remise " dataDxfId="19"/>
    <tableColumn id="7" xr3:uid="{00000000-0010-0000-0000-000007000000}" name="Variable X" dataDxfId="18"/>
    <tableColumn id="8" xr3:uid="{00000000-0010-0000-0000-000008000000}" name="jours" dataDxfId="17">
      <calculatedColumnFormula>Tableau8[[#This Row],[Date de vente]]-Tableau8[[#This Row],[Date d''achat]]</calculatedColumnFormula>
    </tableColumn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5" displayName="Tableau5" ref="D15:J40" headerRowDxfId="16" dataDxfId="15" totalsRowDxfId="14">
  <autoFilter ref="D15:J40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8" xr3:uid="{00000000-0010-0000-0100-000008000000}" name="date" dataDxfId="13" totalsRowDxfId="12">
      <calculatedColumnFormula>M16</calculatedColumnFormula>
    </tableColumn>
    <tableColumn id="2" xr3:uid="{00000000-0010-0000-0100-000002000000}" name="Produit" dataDxfId="11" totalsRowDxfId="10">
      <calculatedColumnFormula>IF(Tableau5[[#This Row],[date]]="","",$B$3)</calculatedColumnFormula>
    </tableColumn>
    <tableColumn id="9" xr3:uid="{00000000-0010-0000-0100-000009000000}" name="calcul 1" dataDxfId="9" totalsRowDxfId="8">
      <calculatedColumnFormula>IFERROR(I16-I15,"")</calculatedColumnFormula>
    </tableColumn>
    <tableColumn id="10" xr3:uid="{00000000-0010-0000-0100-00000A000000}" name="calcul 2" dataDxfId="7" totalsRowDxfId="6">
      <calculatedColumnFormula>IF(F16="","",IFERROR(($B$5*$B$10*F16)/$B$9,""))</calculatedColumnFormula>
    </tableColumn>
    <tableColumn id="11" xr3:uid="{00000000-0010-0000-0100-00000B000000}" name="calcul 3" dataDxfId="5" totalsRowDxfId="4">
      <calculatedColumnFormula>IF(I16="","",($B$5*#REF!*I16)/$B$9)</calculatedColumnFormula>
    </tableColumn>
    <tableColumn id="12" xr3:uid="{00000000-0010-0000-0100-00000C000000}" name="calcul 4" dataDxfId="3" totalsRowDxfId="2">
      <calculatedColumnFormula>IF(AND($B$9=360,D16&lt;=$B$7),DAYS360($B$6,D16),IF(AND($B$9=365,D16&lt;=$B$7),_xlfn.DAYS(D16,$B$6)+1,""))</calculatedColumnFormula>
    </tableColumn>
    <tableColumn id="13" xr3:uid="{00000000-0010-0000-0100-00000D000000}" name="calcul 5" totalsRowFunction="count" dataDxfId="1" totalsRowDxfId="0">
      <calculatedColumnFormula>IF(G16="","",J15+G16)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/>
  <dimension ref="A1:I31"/>
  <sheetViews>
    <sheetView zoomScale="80" zoomScaleNormal="80" workbookViewId="0">
      <selection activeCell="T26" sqref="T26"/>
    </sheetView>
  </sheetViews>
  <sheetFormatPr baseColWidth="10" defaultRowHeight="15.75" x14ac:dyDescent="0.25"/>
  <cols>
    <col min="1" max="1" width="22" style="1" customWidth="1"/>
    <col min="2" max="2" width="17.5703125" style="2" customWidth="1"/>
    <col min="3" max="3" width="20.140625" style="3" customWidth="1"/>
    <col min="4" max="4" width="16" style="3" customWidth="1"/>
    <col min="5" max="5" width="20.7109375" style="3" customWidth="1"/>
    <col min="6" max="6" width="15.5703125" style="3" customWidth="1"/>
    <col min="7" max="7" width="17.85546875" style="2" customWidth="1"/>
    <col min="8" max="16384" width="11.42578125" style="4"/>
  </cols>
  <sheetData>
    <row r="1" spans="2:9" s="11" customFormat="1" ht="46.5" customHeight="1" x14ac:dyDescent="0.25"/>
    <row r="5" spans="2:9" x14ac:dyDescent="0.25">
      <c r="B5" s="5" t="s">
        <v>0</v>
      </c>
      <c r="C5" s="5" t="s">
        <v>1</v>
      </c>
      <c r="D5" s="6" t="s">
        <v>2</v>
      </c>
      <c r="E5" s="6" t="s">
        <v>3</v>
      </c>
      <c r="F5" s="7" t="s">
        <v>4</v>
      </c>
      <c r="G5" s="8" t="s">
        <v>5</v>
      </c>
      <c r="H5" s="9" t="s">
        <v>6</v>
      </c>
      <c r="I5" s="10" t="s">
        <v>7</v>
      </c>
    </row>
    <row r="6" spans="2:9" x14ac:dyDescent="0.25">
      <c r="B6" s="12" t="s">
        <v>8</v>
      </c>
      <c r="C6" s="13" t="s">
        <v>9</v>
      </c>
      <c r="D6" s="14">
        <f ca="1">RANDBETWEEN(500,10000)</f>
        <v>1397</v>
      </c>
      <c r="E6" s="15">
        <v>43466</v>
      </c>
      <c r="F6" s="15">
        <v>43511</v>
      </c>
      <c r="G6" s="16">
        <v>0.02</v>
      </c>
      <c r="H6" s="17">
        <v>15</v>
      </c>
      <c r="I6" s="18">
        <f>Tableau8[[#This Row],[Date de vente]]-Tableau8[[#This Row],[Date d''achat]]</f>
        <v>45</v>
      </c>
    </row>
    <row r="7" spans="2:9" x14ac:dyDescent="0.25">
      <c r="B7" s="19" t="s">
        <v>10</v>
      </c>
      <c r="C7" s="13" t="s">
        <v>11</v>
      </c>
      <c r="D7" s="14">
        <f t="shared" ref="D7:D31" ca="1" si="0">RANDBETWEEN(500,10000)</f>
        <v>6822</v>
      </c>
      <c r="E7" s="15">
        <v>43467</v>
      </c>
      <c r="F7" s="15">
        <v>43877</v>
      </c>
      <c r="G7" s="16">
        <v>0.02</v>
      </c>
      <c r="H7" s="17">
        <v>15</v>
      </c>
      <c r="I7" s="18">
        <f>Tableau8[[#This Row],[Date de vente]]-Tableau8[[#This Row],[Date d''achat]]</f>
        <v>410</v>
      </c>
    </row>
    <row r="8" spans="2:9" x14ac:dyDescent="0.25">
      <c r="B8" s="19" t="s">
        <v>12</v>
      </c>
      <c r="C8" s="13" t="s">
        <v>13</v>
      </c>
      <c r="D8" s="14">
        <f t="shared" ca="1" si="0"/>
        <v>4655</v>
      </c>
      <c r="E8" s="15">
        <v>43468</v>
      </c>
      <c r="F8" s="15">
        <v>43878</v>
      </c>
      <c r="G8" s="20">
        <v>0.02</v>
      </c>
      <c r="H8" s="17">
        <v>15</v>
      </c>
      <c r="I8" s="18">
        <f>Tableau8[[#This Row],[Date de vente]]-Tableau8[[#This Row],[Date d''achat]]</f>
        <v>410</v>
      </c>
    </row>
    <row r="9" spans="2:9" x14ac:dyDescent="0.25">
      <c r="B9" s="19" t="s">
        <v>14</v>
      </c>
      <c r="C9" s="13" t="s">
        <v>15</v>
      </c>
      <c r="D9" s="14">
        <f t="shared" ca="1" si="0"/>
        <v>4606</v>
      </c>
      <c r="E9" s="15">
        <v>43469</v>
      </c>
      <c r="F9" s="15">
        <v>43514</v>
      </c>
      <c r="G9" s="20">
        <v>0.02</v>
      </c>
      <c r="H9" s="17">
        <v>15</v>
      </c>
      <c r="I9" s="18">
        <f>Tableau8[[#This Row],[Date de vente]]-Tableau8[[#This Row],[Date d''achat]]</f>
        <v>45</v>
      </c>
    </row>
    <row r="10" spans="2:9" x14ac:dyDescent="0.25">
      <c r="B10" s="19" t="s">
        <v>16</v>
      </c>
      <c r="C10" s="13" t="s">
        <v>17</v>
      </c>
      <c r="D10" s="14">
        <f t="shared" ca="1" si="0"/>
        <v>7886</v>
      </c>
      <c r="E10" s="15">
        <v>43470</v>
      </c>
      <c r="F10" s="15">
        <v>44611</v>
      </c>
      <c r="G10" s="20">
        <v>0.02</v>
      </c>
      <c r="H10" s="17">
        <v>15</v>
      </c>
      <c r="I10" s="18">
        <f>Tableau8[[#This Row],[Date de vente]]-Tableau8[[#This Row],[Date d''achat]]</f>
        <v>1141</v>
      </c>
    </row>
    <row r="11" spans="2:9" x14ac:dyDescent="0.25">
      <c r="B11" s="19" t="s">
        <v>18</v>
      </c>
      <c r="C11" s="13" t="s">
        <v>19</v>
      </c>
      <c r="D11" s="14">
        <f t="shared" ca="1" si="0"/>
        <v>4695</v>
      </c>
      <c r="E11" s="15">
        <v>43471</v>
      </c>
      <c r="F11" s="15">
        <v>43881</v>
      </c>
      <c r="G11" s="20">
        <v>0.02</v>
      </c>
      <c r="H11" s="17">
        <v>15</v>
      </c>
      <c r="I11" s="18">
        <f>Tableau8[[#This Row],[Date de vente]]-Tableau8[[#This Row],[Date d''achat]]</f>
        <v>410</v>
      </c>
    </row>
    <row r="12" spans="2:9" x14ac:dyDescent="0.25">
      <c r="B12" s="19" t="s">
        <v>20</v>
      </c>
      <c r="C12" s="13" t="s">
        <v>21</v>
      </c>
      <c r="D12" s="14">
        <f t="shared" ca="1" si="0"/>
        <v>2687</v>
      </c>
      <c r="E12" s="15">
        <v>43472</v>
      </c>
      <c r="F12" s="15">
        <v>43517</v>
      </c>
      <c r="G12" s="20">
        <v>0.02</v>
      </c>
      <c r="H12" s="17">
        <v>15</v>
      </c>
      <c r="I12" s="18">
        <f>Tableau8[[#This Row],[Date de vente]]-Tableau8[[#This Row],[Date d''achat]]</f>
        <v>45</v>
      </c>
    </row>
    <row r="13" spans="2:9" x14ac:dyDescent="0.25">
      <c r="B13" s="21" t="s">
        <v>22</v>
      </c>
      <c r="C13" s="13" t="s">
        <v>23</v>
      </c>
      <c r="D13" s="14">
        <f t="shared" ca="1" si="0"/>
        <v>8909</v>
      </c>
      <c r="E13" s="15">
        <v>43473</v>
      </c>
      <c r="F13" s="15">
        <v>43518</v>
      </c>
      <c r="G13" s="20">
        <v>0.02</v>
      </c>
      <c r="H13" s="17">
        <v>15</v>
      </c>
      <c r="I13" s="18">
        <f>Tableau8[[#This Row],[Date de vente]]-Tableau8[[#This Row],[Date d''achat]]</f>
        <v>45</v>
      </c>
    </row>
    <row r="14" spans="2:9" x14ac:dyDescent="0.25">
      <c r="B14" s="19" t="s">
        <v>24</v>
      </c>
      <c r="C14" s="13" t="s">
        <v>25</v>
      </c>
      <c r="D14" s="14">
        <f t="shared" ca="1" si="0"/>
        <v>7993</v>
      </c>
      <c r="E14" s="15">
        <v>43474</v>
      </c>
      <c r="F14" s="15">
        <v>44980</v>
      </c>
      <c r="G14" s="20">
        <v>0.02</v>
      </c>
      <c r="H14" s="17">
        <v>15</v>
      </c>
      <c r="I14" s="18">
        <f>Tableau8[[#This Row],[Date de vente]]-Tableau8[[#This Row],[Date d''achat]]</f>
        <v>1506</v>
      </c>
    </row>
    <row r="15" spans="2:9" x14ac:dyDescent="0.25">
      <c r="B15" s="19" t="s">
        <v>26</v>
      </c>
      <c r="C15" s="13" t="s">
        <v>27</v>
      </c>
      <c r="D15" s="14">
        <f t="shared" ca="1" si="0"/>
        <v>4665</v>
      </c>
      <c r="E15" s="15">
        <v>43475</v>
      </c>
      <c r="F15" s="15">
        <v>43520</v>
      </c>
      <c r="G15" s="20">
        <v>0.02</v>
      </c>
      <c r="H15" s="17">
        <v>15</v>
      </c>
      <c r="I15" s="18">
        <f>Tableau8[[#This Row],[Date de vente]]-Tableau8[[#This Row],[Date d''achat]]</f>
        <v>45</v>
      </c>
    </row>
    <row r="16" spans="2:9" x14ac:dyDescent="0.25">
      <c r="B16" s="19" t="s">
        <v>28</v>
      </c>
      <c r="C16" s="13" t="s">
        <v>29</v>
      </c>
      <c r="D16" s="14">
        <f t="shared" ca="1" si="0"/>
        <v>3291</v>
      </c>
      <c r="E16" s="15">
        <v>43476</v>
      </c>
      <c r="F16" s="15">
        <v>43521</v>
      </c>
      <c r="G16" s="20">
        <v>0.02</v>
      </c>
      <c r="H16" s="17">
        <v>15</v>
      </c>
      <c r="I16" s="18">
        <f>Tableau8[[#This Row],[Date de vente]]-Tableau8[[#This Row],[Date d''achat]]</f>
        <v>45</v>
      </c>
    </row>
    <row r="17" spans="2:9" x14ac:dyDescent="0.25">
      <c r="B17" s="19" t="s">
        <v>30</v>
      </c>
      <c r="C17" s="13" t="s">
        <v>31</v>
      </c>
      <c r="D17" s="14">
        <f t="shared" ca="1" si="0"/>
        <v>4726</v>
      </c>
      <c r="E17" s="15">
        <v>43477</v>
      </c>
      <c r="F17" s="15">
        <v>44253</v>
      </c>
      <c r="G17" s="20">
        <v>0.02</v>
      </c>
      <c r="H17" s="17">
        <v>15</v>
      </c>
      <c r="I17" s="18">
        <f>Tableau8[[#This Row],[Date de vente]]-Tableau8[[#This Row],[Date d''achat]]</f>
        <v>776</v>
      </c>
    </row>
    <row r="18" spans="2:9" x14ac:dyDescent="0.25">
      <c r="B18" s="19" t="s">
        <v>32</v>
      </c>
      <c r="C18" s="13" t="s">
        <v>33</v>
      </c>
      <c r="D18" s="14">
        <f t="shared" ca="1" si="0"/>
        <v>1216</v>
      </c>
      <c r="E18" s="15">
        <v>43478</v>
      </c>
      <c r="F18" s="15">
        <v>43523</v>
      </c>
      <c r="G18" s="20">
        <v>0.02</v>
      </c>
      <c r="H18" s="17">
        <v>15</v>
      </c>
      <c r="I18" s="18">
        <f>Tableau8[[#This Row],[Date de vente]]-Tableau8[[#This Row],[Date d''achat]]</f>
        <v>45</v>
      </c>
    </row>
    <row r="19" spans="2:9" x14ac:dyDescent="0.25">
      <c r="B19" s="19" t="s">
        <v>34</v>
      </c>
      <c r="C19" s="13" t="s">
        <v>35</v>
      </c>
      <c r="D19" s="14">
        <f t="shared" ca="1" si="0"/>
        <v>6349</v>
      </c>
      <c r="E19" s="15">
        <v>43479</v>
      </c>
      <c r="F19" s="15">
        <v>43889</v>
      </c>
      <c r="G19" s="20">
        <v>0.03</v>
      </c>
      <c r="H19" s="17">
        <v>15</v>
      </c>
      <c r="I19" s="18">
        <f>Tableau8[[#This Row],[Date de vente]]-Tableau8[[#This Row],[Date d''achat]]</f>
        <v>410</v>
      </c>
    </row>
    <row r="20" spans="2:9" x14ac:dyDescent="0.25">
      <c r="B20" s="19" t="s">
        <v>36</v>
      </c>
      <c r="C20" s="13" t="s">
        <v>37</v>
      </c>
      <c r="D20" s="14">
        <f t="shared" ca="1" si="0"/>
        <v>9347</v>
      </c>
      <c r="E20" s="15">
        <v>43480</v>
      </c>
      <c r="F20" s="15">
        <v>43891</v>
      </c>
      <c r="G20" s="20">
        <v>0.03</v>
      </c>
      <c r="H20" s="17">
        <v>15</v>
      </c>
      <c r="I20" s="18">
        <f>Tableau8[[#This Row],[Date de vente]]-Tableau8[[#This Row],[Date d''achat]]</f>
        <v>411</v>
      </c>
    </row>
    <row r="21" spans="2:9" x14ac:dyDescent="0.25">
      <c r="B21" s="19" t="s">
        <v>38</v>
      </c>
      <c r="C21" s="13" t="s">
        <v>39</v>
      </c>
      <c r="D21" s="14">
        <f t="shared" ca="1" si="0"/>
        <v>1826</v>
      </c>
      <c r="E21" s="15">
        <v>43481</v>
      </c>
      <c r="F21" s="15">
        <v>43526</v>
      </c>
      <c r="G21" s="20">
        <v>0.03</v>
      </c>
      <c r="H21" s="17">
        <v>15</v>
      </c>
      <c r="I21" s="18">
        <f>Tableau8[[#This Row],[Date de vente]]-Tableau8[[#This Row],[Date d''achat]]</f>
        <v>45</v>
      </c>
    </row>
    <row r="22" spans="2:9" x14ac:dyDescent="0.25">
      <c r="B22" s="19" t="s">
        <v>40</v>
      </c>
      <c r="C22" s="13" t="s">
        <v>41</v>
      </c>
      <c r="D22" s="14">
        <f t="shared" ca="1" si="0"/>
        <v>2291</v>
      </c>
      <c r="E22" s="15">
        <v>43482</v>
      </c>
      <c r="F22" s="15">
        <v>43527</v>
      </c>
      <c r="G22" s="20">
        <v>0.03</v>
      </c>
      <c r="H22" s="17">
        <v>15</v>
      </c>
      <c r="I22" s="18">
        <f>Tableau8[[#This Row],[Date de vente]]-Tableau8[[#This Row],[Date d''achat]]</f>
        <v>45</v>
      </c>
    </row>
    <row r="23" spans="2:9" x14ac:dyDescent="0.25">
      <c r="B23" s="19" t="s">
        <v>42</v>
      </c>
      <c r="C23" s="13" t="s">
        <v>43</v>
      </c>
      <c r="D23" s="14">
        <f t="shared" ca="1" si="0"/>
        <v>7060</v>
      </c>
      <c r="E23" s="15">
        <v>43483</v>
      </c>
      <c r="F23" s="15">
        <v>43528</v>
      </c>
      <c r="G23" s="20">
        <v>0.03</v>
      </c>
      <c r="H23" s="22">
        <v>12</v>
      </c>
      <c r="I23" s="18">
        <f>Tableau8[[#This Row],[Date de vente]]-Tableau8[[#This Row],[Date d''achat]]</f>
        <v>45</v>
      </c>
    </row>
    <row r="24" spans="2:9" x14ac:dyDescent="0.25">
      <c r="B24" s="19" t="s">
        <v>44</v>
      </c>
      <c r="C24" s="13" t="s">
        <v>45</v>
      </c>
      <c r="D24" s="14">
        <f t="shared" ca="1" si="0"/>
        <v>1414</v>
      </c>
      <c r="E24" s="15">
        <v>43484</v>
      </c>
      <c r="F24" s="15">
        <v>43529</v>
      </c>
      <c r="G24" s="20">
        <v>0.03</v>
      </c>
      <c r="H24" s="22">
        <v>12</v>
      </c>
      <c r="I24" s="18">
        <f>Tableau8[[#This Row],[Date de vente]]-Tableau8[[#This Row],[Date d''achat]]</f>
        <v>45</v>
      </c>
    </row>
    <row r="25" spans="2:9" x14ac:dyDescent="0.25">
      <c r="B25" s="19" t="s">
        <v>46</v>
      </c>
      <c r="C25" s="13" t="s">
        <v>47</v>
      </c>
      <c r="D25" s="14">
        <f t="shared" ca="1" si="0"/>
        <v>9245</v>
      </c>
      <c r="E25" s="15">
        <v>43485</v>
      </c>
      <c r="F25" s="15">
        <v>44991</v>
      </c>
      <c r="G25" s="20">
        <v>0.03</v>
      </c>
      <c r="H25" s="22">
        <v>12</v>
      </c>
      <c r="I25" s="18">
        <f>Tableau8[[#This Row],[Date de vente]]-Tableau8[[#This Row],[Date d''achat]]</f>
        <v>1506</v>
      </c>
    </row>
    <row r="26" spans="2:9" x14ac:dyDescent="0.25">
      <c r="B26" s="19" t="s">
        <v>24</v>
      </c>
      <c r="C26" s="13" t="s">
        <v>48</v>
      </c>
      <c r="D26" s="14">
        <f t="shared" ca="1" si="0"/>
        <v>1494</v>
      </c>
      <c r="E26" s="15">
        <v>43486</v>
      </c>
      <c r="F26" s="15">
        <v>43806</v>
      </c>
      <c r="G26" s="20">
        <v>0.03</v>
      </c>
      <c r="H26" s="22">
        <v>12</v>
      </c>
      <c r="I26" s="18">
        <f>Tableau8[[#This Row],[Date de vente]]-Tableau8[[#This Row],[Date d''achat]]</f>
        <v>320</v>
      </c>
    </row>
    <row r="27" spans="2:9" x14ac:dyDescent="0.25">
      <c r="B27" s="19" t="s">
        <v>49</v>
      </c>
      <c r="C27" s="13" t="s">
        <v>50</v>
      </c>
      <c r="D27" s="14">
        <f t="shared" ca="1" si="0"/>
        <v>4756</v>
      </c>
      <c r="E27" s="15">
        <v>43487</v>
      </c>
      <c r="F27" s="15">
        <v>43532</v>
      </c>
      <c r="G27" s="20">
        <v>0.03</v>
      </c>
      <c r="H27" s="22">
        <v>12</v>
      </c>
      <c r="I27" s="18">
        <f>Tableau8[[#This Row],[Date de vente]]-Tableau8[[#This Row],[Date d''achat]]</f>
        <v>45</v>
      </c>
    </row>
    <row r="28" spans="2:9" x14ac:dyDescent="0.25">
      <c r="B28" s="19" t="s">
        <v>51</v>
      </c>
      <c r="C28" s="13" t="s">
        <v>52</v>
      </c>
      <c r="D28" s="14">
        <f t="shared" ca="1" si="0"/>
        <v>5022</v>
      </c>
      <c r="E28" s="15">
        <v>43488</v>
      </c>
      <c r="F28" s="15">
        <v>43533</v>
      </c>
      <c r="G28" s="20">
        <v>0.03</v>
      </c>
      <c r="H28" s="22">
        <v>12</v>
      </c>
      <c r="I28" s="18">
        <f>Tableau8[[#This Row],[Date de vente]]-Tableau8[[#This Row],[Date d''achat]]</f>
        <v>45</v>
      </c>
    </row>
    <row r="29" spans="2:9" x14ac:dyDescent="0.25">
      <c r="B29" s="19" t="s">
        <v>53</v>
      </c>
      <c r="C29" s="13" t="s">
        <v>54</v>
      </c>
      <c r="D29" s="14">
        <f t="shared" ca="1" si="0"/>
        <v>644</v>
      </c>
      <c r="E29" s="15">
        <v>43489</v>
      </c>
      <c r="F29" s="15">
        <v>43534</v>
      </c>
      <c r="G29" s="20">
        <v>0.03</v>
      </c>
      <c r="H29" s="22">
        <v>12</v>
      </c>
      <c r="I29" s="18">
        <f>Tableau8[[#This Row],[Date de vente]]-Tableau8[[#This Row],[Date d''achat]]</f>
        <v>45</v>
      </c>
    </row>
    <row r="30" spans="2:9" x14ac:dyDescent="0.25">
      <c r="B30" s="19" t="s">
        <v>55</v>
      </c>
      <c r="C30" s="13" t="s">
        <v>56</v>
      </c>
      <c r="D30" s="14">
        <f t="shared" ca="1" si="0"/>
        <v>5664</v>
      </c>
      <c r="E30" s="15">
        <v>43490</v>
      </c>
      <c r="F30" s="15">
        <v>44631</v>
      </c>
      <c r="G30" s="20">
        <v>0.03</v>
      </c>
      <c r="H30" s="22">
        <v>12</v>
      </c>
      <c r="I30" s="18">
        <f>Tableau8[[#This Row],[Date de vente]]-Tableau8[[#This Row],[Date d''achat]]</f>
        <v>1141</v>
      </c>
    </row>
    <row r="31" spans="2:9" x14ac:dyDescent="0.25">
      <c r="B31" s="19" t="s">
        <v>57</v>
      </c>
      <c r="C31" s="13" t="s">
        <v>58</v>
      </c>
      <c r="D31" s="14">
        <f t="shared" ca="1" si="0"/>
        <v>5580</v>
      </c>
      <c r="E31" s="15">
        <v>43491</v>
      </c>
      <c r="F31" s="15">
        <v>43536</v>
      </c>
      <c r="G31" s="20">
        <v>0.03</v>
      </c>
      <c r="H31" s="22">
        <v>12</v>
      </c>
      <c r="I31" s="23">
        <f>Tableau8[[#This Row],[Date de vente]]-Tableau8[[#This Row],[Date d''achat]]</f>
        <v>45</v>
      </c>
    </row>
  </sheetData>
  <dataConsolidate link="1"/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1"/>
  <dimension ref="A1:M47"/>
  <sheetViews>
    <sheetView tabSelected="1" topLeftCell="A3" zoomScaleNormal="100" workbookViewId="0">
      <selection activeCell="D7" sqref="D7"/>
    </sheetView>
  </sheetViews>
  <sheetFormatPr baseColWidth="10" defaultColWidth="14.85546875" defaultRowHeight="15.75" customHeight="1" x14ac:dyDescent="0.25"/>
  <cols>
    <col min="1" max="1" width="30.42578125" style="4" customWidth="1"/>
    <col min="2" max="2" width="32.140625" style="4" customWidth="1"/>
    <col min="3" max="3" width="3.140625" style="4" customWidth="1"/>
    <col min="4" max="5" width="21.28515625" style="24" customWidth="1"/>
    <col min="6" max="6" width="14.42578125" style="25" customWidth="1"/>
    <col min="7" max="7" width="19.85546875" style="25" customWidth="1"/>
    <col min="8" max="8" width="19.28515625" style="25" customWidth="1"/>
    <col min="9" max="9" width="18" style="26" customWidth="1"/>
    <col min="10" max="10" width="17.42578125" style="25" customWidth="1"/>
    <col min="11" max="11" width="14.85546875" style="27" customWidth="1"/>
    <col min="12" max="13" width="14.85546875" style="28" customWidth="1"/>
    <col min="14" max="16384" width="14.85546875" style="4"/>
  </cols>
  <sheetData>
    <row r="1" spans="1:13" hidden="1" x14ac:dyDescent="0.25">
      <c r="A1" s="63"/>
      <c r="B1" s="63"/>
    </row>
    <row r="2" spans="1:13" ht="10.5" hidden="1" customHeight="1" x14ac:dyDescent="0.25">
      <c r="A2" s="64"/>
      <c r="B2" s="64"/>
    </row>
    <row r="3" spans="1:13" x14ac:dyDescent="0.25">
      <c r="A3" s="46" t="s">
        <v>59</v>
      </c>
      <c r="B3" s="58" t="s">
        <v>24</v>
      </c>
    </row>
    <row r="4" spans="1:13" x14ac:dyDescent="0.25">
      <c r="A4" s="46" t="s">
        <v>60</v>
      </c>
      <c r="B4" s="47" t="str">
        <f>VLOOKUP($B$3,Tableau8[],2,FALSE)</f>
        <v>I</v>
      </c>
    </row>
    <row r="5" spans="1:13" x14ac:dyDescent="0.25">
      <c r="A5" s="48" t="s">
        <v>2</v>
      </c>
      <c r="B5" s="49">
        <f ca="1">VLOOKUP($B$3,Tableau8[],3,FALSE)</f>
        <v>7993</v>
      </c>
      <c r="I5" s="29"/>
      <c r="J5" s="30"/>
    </row>
    <row r="6" spans="1:13" x14ac:dyDescent="0.25">
      <c r="A6" s="48" t="s">
        <v>3</v>
      </c>
      <c r="B6" s="50">
        <f>VLOOKUP($B$3,Tableau8[],4,FALSE)</f>
        <v>43474</v>
      </c>
    </row>
    <row r="7" spans="1:13" x14ac:dyDescent="0.25">
      <c r="A7" s="48" t="s">
        <v>4</v>
      </c>
      <c r="B7" s="50">
        <f>VLOOKUP($B$3,Tableau8[],5,FALSE)</f>
        <v>44980</v>
      </c>
    </row>
    <row r="8" spans="1:13" ht="17.25" customHeight="1" x14ac:dyDescent="0.25">
      <c r="A8" s="46" t="s">
        <v>61</v>
      </c>
      <c r="B8" s="51">
        <f>_xlfn.DAYS($B$7,$B$6)</f>
        <v>1506</v>
      </c>
    </row>
    <row r="9" spans="1:13" ht="17.25" customHeight="1" x14ac:dyDescent="0.25">
      <c r="A9" s="52" t="s">
        <v>62</v>
      </c>
      <c r="B9" s="47">
        <f>VLOOKUP($B$3,Tableau8[],7,FALSE)</f>
        <v>15</v>
      </c>
    </row>
    <row r="10" spans="1:13" ht="19.5" customHeight="1" x14ac:dyDescent="0.25">
      <c r="A10" s="53" t="s">
        <v>63</v>
      </c>
      <c r="B10" s="54">
        <f>VLOOKUP($B$3,Tableau8[],6,FALSE)</f>
        <v>0.02</v>
      </c>
    </row>
    <row r="11" spans="1:13" x14ac:dyDescent="0.25">
      <c r="A11" s="55" t="s">
        <v>64</v>
      </c>
      <c r="B11" s="49">
        <f ca="1">(B5*B10*B12)/B9</f>
        <v>16049.944000000001</v>
      </c>
    </row>
    <row r="12" spans="1:13" s="33" customFormat="1" ht="15.75" customHeight="1" x14ac:dyDescent="0.25">
      <c r="A12" s="56" t="s">
        <v>65</v>
      </c>
      <c r="B12" s="57">
        <f>VLOOKUP($B$3,Tableau8[],8,FALSE)</f>
        <v>1506</v>
      </c>
      <c r="C12" s="4"/>
      <c r="D12" s="31"/>
      <c r="E12" s="31"/>
      <c r="F12" s="26"/>
      <c r="G12" s="26"/>
      <c r="H12" s="25"/>
      <c r="I12" s="26"/>
      <c r="J12" s="25"/>
      <c r="K12" s="27"/>
      <c r="L12" s="28"/>
      <c r="M12" s="28"/>
    </row>
    <row r="13" spans="1:13" x14ac:dyDescent="0.25">
      <c r="D13" s="34"/>
      <c r="E13" s="34"/>
      <c r="I13" s="35"/>
    </row>
    <row r="14" spans="1:13" ht="15.75" customHeight="1" x14ac:dyDescent="0.3">
      <c r="D14" s="36"/>
      <c r="E14" s="36"/>
      <c r="F14" s="37"/>
      <c r="G14" s="37"/>
      <c r="H14" s="38"/>
      <c r="I14" s="37"/>
      <c r="J14" s="38"/>
    </row>
    <row r="15" spans="1:13" s="11" customFormat="1" ht="45.75" customHeight="1" x14ac:dyDescent="0.25">
      <c r="D15" s="39" t="s">
        <v>66</v>
      </c>
      <c r="E15" s="39" t="s">
        <v>67</v>
      </c>
      <c r="F15" s="39" t="s">
        <v>68</v>
      </c>
      <c r="G15" s="39" t="s">
        <v>69</v>
      </c>
      <c r="H15" s="39" t="s">
        <v>70</v>
      </c>
      <c r="I15" s="39" t="s">
        <v>71</v>
      </c>
      <c r="J15" s="39" t="s">
        <v>72</v>
      </c>
      <c r="K15" s="40" t="s">
        <v>73</v>
      </c>
      <c r="L15" s="41" t="s">
        <v>74</v>
      </c>
      <c r="M15" s="42" t="s">
        <v>70</v>
      </c>
    </row>
    <row r="16" spans="1:13" ht="18" customHeight="1" x14ac:dyDescent="0.25">
      <c r="B16" s="43"/>
      <c r="D16" s="32">
        <f>M16</f>
        <v>43564</v>
      </c>
      <c r="E16" s="32" t="str">
        <f>IF(Tableau5[[#This Row],[date]]="","",$B$3)</f>
        <v>G628</v>
      </c>
      <c r="F16" s="26">
        <f>I16</f>
        <v>43564</v>
      </c>
      <c r="G16" s="25">
        <f ca="1">IF(F16="","",IFERROR(($B$5*$B$10*F16)/$B$9,""))</f>
        <v>464276.06933333341</v>
      </c>
      <c r="H16" s="25">
        <f ca="1">IF(I16="","",($B$5*$B$10*I16)/$B$9)</f>
        <v>464276.06933333341</v>
      </c>
      <c r="I16" s="26">
        <f>K16</f>
        <v>43564</v>
      </c>
      <c r="J16" s="25">
        <f ca="1">IF(G16="","",$B$5+G16)</f>
        <v>472269.06933333341</v>
      </c>
      <c r="K16" s="27">
        <f>EDATE(B6,3)</f>
        <v>43564</v>
      </c>
      <c r="L16" s="44">
        <f>IF(K16&gt;B7,B7,IF(K16=B7,B7,K16))</f>
        <v>43564</v>
      </c>
      <c r="M16" s="45">
        <f>L16</f>
        <v>43564</v>
      </c>
    </row>
    <row r="17" spans="4:13" ht="18" customHeight="1" x14ac:dyDescent="0.25">
      <c r="D17" s="32">
        <f t="shared" ref="D17:D40" si="0">M17</f>
        <v>43655</v>
      </c>
      <c r="E17" s="32" t="str">
        <f>IF(Tableau5[[#This Row],[date]]="","",$B$3)</f>
        <v>G628</v>
      </c>
      <c r="F17" s="26">
        <f>IF(Tableau5[[#This Row],[date]]="","",IFERROR(I17-I16,""))</f>
        <v>-43473</v>
      </c>
      <c r="G17" s="25">
        <f t="shared" ref="G17:G40" ca="1" si="1">IF(F17="","",IFERROR(($B$5*$B$10*F17)/$B$9,""))</f>
        <v>-463306.25200000004</v>
      </c>
      <c r="H17" s="25">
        <f ca="1">IF(D17="","",($B$5*$B$10*I17)/$B$9)</f>
        <v>969.81733333333352</v>
      </c>
      <c r="I17" s="26">
        <f t="shared" ref="I17:I40" si="2">IF(D17="","",IFERROR(K17-K16,""))</f>
        <v>91</v>
      </c>
      <c r="J17" s="25">
        <f ca="1">IF(D17="","",J16+G17)</f>
        <v>8962.8173333333689</v>
      </c>
      <c r="K17" s="27">
        <f>EDATE(K16,3)</f>
        <v>43655</v>
      </c>
      <c r="L17" s="44">
        <f t="shared" ref="L17:L40" si="3">IF(EDATE(L16,3)&gt;=$B$7,$B$7,EDATE(L16,3))</f>
        <v>43655</v>
      </c>
      <c r="M17" s="45">
        <f>IF(L17-L16=0,"",L17)</f>
        <v>43655</v>
      </c>
    </row>
    <row r="18" spans="4:13" ht="18" customHeight="1" x14ac:dyDescent="0.25">
      <c r="D18" s="32">
        <f t="shared" si="0"/>
        <v>43747</v>
      </c>
      <c r="E18" s="32" t="str">
        <f>IF(Tableau5[[#This Row],[date]]="","",$B$3)</f>
        <v>G628</v>
      </c>
      <c r="F18" s="26">
        <f>IF(Tableau5[[#This Row],[date]]="","",IFERROR(I18-I17,""))</f>
        <v>1</v>
      </c>
      <c r="G18" s="25">
        <f t="shared" ca="1" si="1"/>
        <v>10.657333333333334</v>
      </c>
      <c r="H18" s="25">
        <f t="shared" ref="H18:H40" ca="1" si="4">IF(D18="","",($B$5*$B$10*I18)/$B$9)</f>
        <v>980.47466666666674</v>
      </c>
      <c r="I18" s="26">
        <f t="shared" si="2"/>
        <v>92</v>
      </c>
      <c r="J18" s="25">
        <f t="shared" ref="J18:J40" ca="1" si="5">IF(G18="","",J17+G18)</f>
        <v>8973.4746666667015</v>
      </c>
      <c r="K18" s="27">
        <f t="shared" ref="K18:K40" si="6">EDATE(K17,3)</f>
        <v>43747</v>
      </c>
      <c r="L18" s="44">
        <f t="shared" si="3"/>
        <v>43747</v>
      </c>
      <c r="M18" s="45">
        <f t="shared" ref="M18:M40" si="7">IF(L18-L17=0,"",L18)</f>
        <v>43747</v>
      </c>
    </row>
    <row r="19" spans="4:13" ht="18" customHeight="1" x14ac:dyDescent="0.25">
      <c r="D19" s="32">
        <f t="shared" si="0"/>
        <v>43839</v>
      </c>
      <c r="E19" s="32" t="str">
        <f>IF(Tableau5[[#This Row],[date]]="","",$B$3)</f>
        <v>G628</v>
      </c>
      <c r="F19" s="26">
        <f>IF(Tableau5[[#This Row],[date]]="","",IFERROR(I19-I18,""))</f>
        <v>0</v>
      </c>
      <c r="G19" s="25">
        <f t="shared" ca="1" si="1"/>
        <v>0</v>
      </c>
      <c r="H19" s="25">
        <f t="shared" ca="1" si="4"/>
        <v>980.47466666666674</v>
      </c>
      <c r="I19" s="26">
        <f t="shared" si="2"/>
        <v>92</v>
      </c>
      <c r="J19" s="25">
        <f t="shared" ca="1" si="5"/>
        <v>8973.4746666667015</v>
      </c>
      <c r="K19" s="27">
        <f t="shared" si="6"/>
        <v>43839</v>
      </c>
      <c r="L19" s="44">
        <f t="shared" si="3"/>
        <v>43839</v>
      </c>
      <c r="M19" s="45">
        <f t="shared" si="7"/>
        <v>43839</v>
      </c>
    </row>
    <row r="20" spans="4:13" ht="18" customHeight="1" x14ac:dyDescent="0.25">
      <c r="D20" s="32">
        <f t="shared" si="0"/>
        <v>43930</v>
      </c>
      <c r="E20" s="32" t="str">
        <f>IF(Tableau5[[#This Row],[date]]="","",$B$3)</f>
        <v>G628</v>
      </c>
      <c r="F20" s="26">
        <f>IF(Tableau5[[#This Row],[date]]="","",IFERROR(I20-I19,""))</f>
        <v>-1</v>
      </c>
      <c r="G20" s="25">
        <f t="shared" ca="1" si="1"/>
        <v>-10.657333333333334</v>
      </c>
      <c r="H20" s="25">
        <f t="shared" ca="1" si="4"/>
        <v>969.81733333333352</v>
      </c>
      <c r="I20" s="26">
        <f t="shared" si="2"/>
        <v>91</v>
      </c>
      <c r="J20" s="25">
        <f t="shared" ca="1" si="5"/>
        <v>8962.8173333333689</v>
      </c>
      <c r="K20" s="27">
        <f t="shared" si="6"/>
        <v>43930</v>
      </c>
      <c r="L20" s="44">
        <f t="shared" si="3"/>
        <v>43930</v>
      </c>
      <c r="M20" s="45">
        <f t="shared" si="7"/>
        <v>43930</v>
      </c>
    </row>
    <row r="21" spans="4:13" x14ac:dyDescent="0.25">
      <c r="D21" s="32">
        <f t="shared" si="0"/>
        <v>44021</v>
      </c>
      <c r="E21" s="32" t="str">
        <f>IF(Tableau5[[#This Row],[date]]="","",$B$3)</f>
        <v>G628</v>
      </c>
      <c r="F21" s="26">
        <f>IF(Tableau5[[#This Row],[date]]="","",IFERROR(I21-I20,""))</f>
        <v>0</v>
      </c>
      <c r="G21" s="25">
        <f t="shared" ca="1" si="1"/>
        <v>0</v>
      </c>
      <c r="H21" s="25">
        <f t="shared" ca="1" si="4"/>
        <v>969.81733333333352</v>
      </c>
      <c r="I21" s="26">
        <f t="shared" si="2"/>
        <v>91</v>
      </c>
      <c r="J21" s="25">
        <f t="shared" ca="1" si="5"/>
        <v>8962.8173333333689</v>
      </c>
      <c r="K21" s="27">
        <f t="shared" si="6"/>
        <v>44021</v>
      </c>
      <c r="L21" s="44">
        <f t="shared" si="3"/>
        <v>44021</v>
      </c>
      <c r="M21" s="45">
        <f t="shared" si="7"/>
        <v>44021</v>
      </c>
    </row>
    <row r="22" spans="4:13" x14ac:dyDescent="0.25">
      <c r="D22" s="32">
        <f t="shared" si="0"/>
        <v>44113</v>
      </c>
      <c r="E22" s="32" t="str">
        <f>IF(Tableau5[[#This Row],[date]]="","",$B$3)</f>
        <v>G628</v>
      </c>
      <c r="F22" s="26">
        <f>IF(Tableau5[[#This Row],[date]]="","",IFERROR(I22-I21,""))</f>
        <v>1</v>
      </c>
      <c r="G22" s="25">
        <f t="shared" ca="1" si="1"/>
        <v>10.657333333333334</v>
      </c>
      <c r="H22" s="25">
        <f t="shared" ca="1" si="4"/>
        <v>980.47466666666674</v>
      </c>
      <c r="I22" s="26">
        <f t="shared" si="2"/>
        <v>92</v>
      </c>
      <c r="J22" s="25">
        <f t="shared" ca="1" si="5"/>
        <v>8973.4746666667015</v>
      </c>
      <c r="K22" s="27">
        <f t="shared" si="6"/>
        <v>44113</v>
      </c>
      <c r="L22" s="44">
        <f t="shared" si="3"/>
        <v>44113</v>
      </c>
      <c r="M22" s="45">
        <f t="shared" si="7"/>
        <v>44113</v>
      </c>
    </row>
    <row r="23" spans="4:13" x14ac:dyDescent="0.25">
      <c r="D23" s="32">
        <f t="shared" si="0"/>
        <v>44205</v>
      </c>
      <c r="E23" s="32" t="str">
        <f>IF(Tableau5[[#This Row],[date]]="","",$B$3)</f>
        <v>G628</v>
      </c>
      <c r="F23" s="26">
        <f>IF(Tableau5[[#This Row],[date]]="","",IFERROR(I23-I22,""))</f>
        <v>0</v>
      </c>
      <c r="G23" s="25">
        <f t="shared" ca="1" si="1"/>
        <v>0</v>
      </c>
      <c r="H23" s="25">
        <f t="shared" ca="1" si="4"/>
        <v>980.47466666666674</v>
      </c>
      <c r="I23" s="26">
        <f t="shared" si="2"/>
        <v>92</v>
      </c>
      <c r="J23" s="25">
        <f t="shared" ca="1" si="5"/>
        <v>8973.4746666667015</v>
      </c>
      <c r="K23" s="27">
        <f t="shared" si="6"/>
        <v>44205</v>
      </c>
      <c r="L23" s="44">
        <f t="shared" si="3"/>
        <v>44205</v>
      </c>
      <c r="M23" s="45">
        <f t="shared" si="7"/>
        <v>44205</v>
      </c>
    </row>
    <row r="24" spans="4:13" x14ac:dyDescent="0.25">
      <c r="D24" s="32">
        <f t="shared" si="0"/>
        <v>44295</v>
      </c>
      <c r="E24" s="32" t="str">
        <f>IF(Tableau5[[#This Row],[date]]="","",$B$3)</f>
        <v>G628</v>
      </c>
      <c r="F24" s="26">
        <f>IF(Tableau5[[#This Row],[date]]="","",IFERROR(I24-I23,""))</f>
        <v>-2</v>
      </c>
      <c r="G24" s="25">
        <f t="shared" ca="1" si="1"/>
        <v>-21.314666666666668</v>
      </c>
      <c r="H24" s="25">
        <f t="shared" ca="1" si="4"/>
        <v>959.16000000000008</v>
      </c>
      <c r="I24" s="26">
        <f t="shared" si="2"/>
        <v>90</v>
      </c>
      <c r="J24" s="25">
        <f t="shared" ca="1" si="5"/>
        <v>8952.1600000000344</v>
      </c>
      <c r="K24" s="27">
        <f t="shared" si="6"/>
        <v>44295</v>
      </c>
      <c r="L24" s="44">
        <f t="shared" si="3"/>
        <v>44295</v>
      </c>
      <c r="M24" s="45">
        <f t="shared" si="7"/>
        <v>44295</v>
      </c>
    </row>
    <row r="25" spans="4:13" x14ac:dyDescent="0.25">
      <c r="D25" s="32">
        <f t="shared" si="0"/>
        <v>44386</v>
      </c>
      <c r="E25" s="32" t="str">
        <f>IF(Tableau5[[#This Row],[date]]="","",$B$3)</f>
        <v>G628</v>
      </c>
      <c r="F25" s="26">
        <f>IF(Tableau5[[#This Row],[date]]="","",IFERROR(I25-I24,""))</f>
        <v>1</v>
      </c>
      <c r="G25" s="25">
        <f t="shared" ca="1" si="1"/>
        <v>10.657333333333334</v>
      </c>
      <c r="H25" s="25">
        <f t="shared" ca="1" si="4"/>
        <v>969.81733333333352</v>
      </c>
      <c r="I25" s="26">
        <f t="shared" si="2"/>
        <v>91</v>
      </c>
      <c r="J25" s="25">
        <f t="shared" ca="1" si="5"/>
        <v>8962.8173333333671</v>
      </c>
      <c r="K25" s="27">
        <f t="shared" si="6"/>
        <v>44386</v>
      </c>
      <c r="L25" s="44">
        <f t="shared" si="3"/>
        <v>44386</v>
      </c>
      <c r="M25" s="45">
        <f t="shared" si="7"/>
        <v>44386</v>
      </c>
    </row>
    <row r="26" spans="4:13" x14ac:dyDescent="0.25">
      <c r="D26" s="32">
        <f t="shared" si="0"/>
        <v>44478</v>
      </c>
      <c r="E26" s="32" t="str">
        <f>IF(Tableau5[[#This Row],[date]]="","",$B$3)</f>
        <v>G628</v>
      </c>
      <c r="F26" s="26">
        <f>IF(Tableau5[[#This Row],[date]]="","",IFERROR(I26-I25,""))</f>
        <v>1</v>
      </c>
      <c r="G26" s="25">
        <f t="shared" ca="1" si="1"/>
        <v>10.657333333333334</v>
      </c>
      <c r="H26" s="25">
        <f t="shared" ca="1" si="4"/>
        <v>980.47466666666674</v>
      </c>
      <c r="I26" s="26">
        <f t="shared" si="2"/>
        <v>92</v>
      </c>
      <c r="J26" s="25">
        <f t="shared" ca="1" si="5"/>
        <v>8973.4746666666997</v>
      </c>
      <c r="K26" s="27">
        <f t="shared" si="6"/>
        <v>44478</v>
      </c>
      <c r="L26" s="44">
        <f t="shared" si="3"/>
        <v>44478</v>
      </c>
      <c r="M26" s="45">
        <f t="shared" si="7"/>
        <v>44478</v>
      </c>
    </row>
    <row r="27" spans="4:13" x14ac:dyDescent="0.25">
      <c r="D27" s="32">
        <f t="shared" si="0"/>
        <v>44570</v>
      </c>
      <c r="E27" s="32" t="str">
        <f>IF(Tableau5[[#This Row],[date]]="","",$B$3)</f>
        <v>G628</v>
      </c>
      <c r="F27" s="26">
        <f>IF(Tableau5[[#This Row],[date]]="","",IFERROR(I27-I26,""))</f>
        <v>0</v>
      </c>
      <c r="G27" s="25">
        <f t="shared" ca="1" si="1"/>
        <v>0</v>
      </c>
      <c r="H27" s="25">
        <f t="shared" ca="1" si="4"/>
        <v>980.47466666666674</v>
      </c>
      <c r="I27" s="26">
        <f t="shared" si="2"/>
        <v>92</v>
      </c>
      <c r="J27" s="25">
        <f t="shared" ca="1" si="5"/>
        <v>8973.4746666666997</v>
      </c>
      <c r="K27" s="27">
        <f t="shared" si="6"/>
        <v>44570</v>
      </c>
      <c r="L27" s="44">
        <f t="shared" si="3"/>
        <v>44570</v>
      </c>
      <c r="M27" s="45">
        <f t="shared" si="7"/>
        <v>44570</v>
      </c>
    </row>
    <row r="28" spans="4:13" x14ac:dyDescent="0.25">
      <c r="D28" s="32">
        <f t="shared" si="0"/>
        <v>44660</v>
      </c>
      <c r="E28" s="32" t="str">
        <f>IF(Tableau5[[#This Row],[date]]="","",$B$3)</f>
        <v>G628</v>
      </c>
      <c r="F28" s="26">
        <f>IF(Tableau5[[#This Row],[date]]="","",IFERROR(I28-I27,""))</f>
        <v>-2</v>
      </c>
      <c r="G28" s="25">
        <f t="shared" ca="1" si="1"/>
        <v>-21.314666666666668</v>
      </c>
      <c r="H28" s="25">
        <f t="shared" ca="1" si="4"/>
        <v>959.16000000000008</v>
      </c>
      <c r="I28" s="26">
        <f t="shared" si="2"/>
        <v>90</v>
      </c>
      <c r="J28" s="25">
        <f t="shared" ca="1" si="5"/>
        <v>8952.1600000000326</v>
      </c>
      <c r="K28" s="27">
        <f t="shared" si="6"/>
        <v>44660</v>
      </c>
      <c r="L28" s="44">
        <f t="shared" si="3"/>
        <v>44660</v>
      </c>
      <c r="M28" s="45">
        <f t="shared" si="7"/>
        <v>44660</v>
      </c>
    </row>
    <row r="29" spans="4:13" x14ac:dyDescent="0.25">
      <c r="D29" s="32">
        <f t="shared" si="0"/>
        <v>44751</v>
      </c>
      <c r="E29" s="32" t="str">
        <f>IF(Tableau5[[#This Row],[date]]="","",$B$3)</f>
        <v>G628</v>
      </c>
      <c r="F29" s="26">
        <f>IF(Tableau5[[#This Row],[date]]="","",IFERROR(I29-I28,""))</f>
        <v>1</v>
      </c>
      <c r="G29" s="25">
        <f t="shared" ca="1" si="1"/>
        <v>10.657333333333334</v>
      </c>
      <c r="H29" s="25">
        <f t="shared" ca="1" si="4"/>
        <v>969.81733333333352</v>
      </c>
      <c r="I29" s="26">
        <f t="shared" si="2"/>
        <v>91</v>
      </c>
      <c r="J29" s="25">
        <f t="shared" ca="1" si="5"/>
        <v>8962.8173333333652</v>
      </c>
      <c r="K29" s="27">
        <f t="shared" si="6"/>
        <v>44751</v>
      </c>
      <c r="L29" s="44">
        <f t="shared" si="3"/>
        <v>44751</v>
      </c>
      <c r="M29" s="45">
        <f t="shared" si="7"/>
        <v>44751</v>
      </c>
    </row>
    <row r="30" spans="4:13" x14ac:dyDescent="0.25">
      <c r="D30" s="32">
        <f t="shared" si="0"/>
        <v>44843</v>
      </c>
      <c r="E30" s="32" t="str">
        <f>IF(Tableau5[[#This Row],[date]]="","",$B$3)</f>
        <v>G628</v>
      </c>
      <c r="F30" s="26">
        <f>IF(Tableau5[[#This Row],[date]]="","",IFERROR(I30-I29,""))</f>
        <v>1</v>
      </c>
      <c r="G30" s="25">
        <f t="shared" ca="1" si="1"/>
        <v>10.657333333333334</v>
      </c>
      <c r="H30" s="25">
        <f t="shared" ca="1" si="4"/>
        <v>980.47466666666674</v>
      </c>
      <c r="I30" s="26">
        <f t="shared" si="2"/>
        <v>92</v>
      </c>
      <c r="J30" s="25">
        <f t="shared" ca="1" si="5"/>
        <v>8973.4746666666979</v>
      </c>
      <c r="K30" s="27">
        <f t="shared" si="6"/>
        <v>44843</v>
      </c>
      <c r="L30" s="44">
        <f t="shared" si="3"/>
        <v>44843</v>
      </c>
      <c r="M30" s="45">
        <f t="shared" si="7"/>
        <v>44843</v>
      </c>
    </row>
    <row r="31" spans="4:13" x14ac:dyDescent="0.25">
      <c r="D31" s="32">
        <f t="shared" si="0"/>
        <v>44935</v>
      </c>
      <c r="E31" s="32" t="str">
        <f>IF(Tableau5[[#This Row],[date]]="","",$B$3)</f>
        <v>G628</v>
      </c>
      <c r="F31" s="26">
        <f>IF(Tableau5[[#This Row],[date]]="","",IFERROR(I31-I30,""))</f>
        <v>0</v>
      </c>
      <c r="G31" s="25">
        <f t="shared" ca="1" si="1"/>
        <v>0</v>
      </c>
      <c r="H31" s="25">
        <f t="shared" ca="1" si="4"/>
        <v>980.47466666666674</v>
      </c>
      <c r="I31" s="26">
        <f t="shared" si="2"/>
        <v>92</v>
      </c>
      <c r="J31" s="25">
        <f t="shared" ca="1" si="5"/>
        <v>8973.4746666666979</v>
      </c>
      <c r="K31" s="27">
        <f t="shared" si="6"/>
        <v>44935</v>
      </c>
      <c r="L31" s="44">
        <f t="shared" si="3"/>
        <v>44935</v>
      </c>
      <c r="M31" s="45">
        <f t="shared" si="7"/>
        <v>44935</v>
      </c>
    </row>
    <row r="32" spans="4:13" x14ac:dyDescent="0.25">
      <c r="D32" s="32">
        <f t="shared" si="0"/>
        <v>44980</v>
      </c>
      <c r="E32" s="32" t="str">
        <f>IF(Tableau5[[#This Row],[date]]="","",$B$3)</f>
        <v>G628</v>
      </c>
      <c r="F32" s="26">
        <f>IF(Tableau5[[#This Row],[date]]="","",IFERROR(I32-I31,""))</f>
        <v>-2</v>
      </c>
      <c r="G32" s="25">
        <f t="shared" ca="1" si="1"/>
        <v>-21.314666666666668</v>
      </c>
      <c r="H32" s="25">
        <f t="shared" ca="1" si="4"/>
        <v>959.16000000000008</v>
      </c>
      <c r="I32" s="26">
        <f t="shared" si="2"/>
        <v>90</v>
      </c>
      <c r="J32" s="25">
        <f t="shared" ca="1" si="5"/>
        <v>8952.1600000000308</v>
      </c>
      <c r="K32" s="27">
        <f t="shared" si="6"/>
        <v>45025</v>
      </c>
      <c r="L32" s="44">
        <f t="shared" si="3"/>
        <v>44980</v>
      </c>
      <c r="M32" s="45">
        <f t="shared" si="7"/>
        <v>44980</v>
      </c>
    </row>
    <row r="33" spans="1:13" x14ac:dyDescent="0.25">
      <c r="D33" s="32" t="str">
        <f t="shared" si="0"/>
        <v/>
      </c>
      <c r="E33" s="32" t="str">
        <f>IF(Tableau5[[#This Row],[date]]="","",$B$3)</f>
        <v/>
      </c>
      <c r="F33" s="26" t="str">
        <f>IF(Tableau5[[#This Row],[date]]="","",IFERROR(I33-I32,""))</f>
        <v/>
      </c>
      <c r="G33" s="25" t="str">
        <f t="shared" si="1"/>
        <v/>
      </c>
      <c r="H33" s="25" t="str">
        <f t="shared" si="4"/>
        <v/>
      </c>
      <c r="I33" s="26" t="str">
        <f t="shared" si="2"/>
        <v/>
      </c>
      <c r="J33" s="25" t="str">
        <f t="shared" si="5"/>
        <v/>
      </c>
      <c r="K33" s="27">
        <f t="shared" si="6"/>
        <v>45116</v>
      </c>
      <c r="L33" s="44">
        <f t="shared" si="3"/>
        <v>44980</v>
      </c>
      <c r="M33" s="45" t="str">
        <f t="shared" si="7"/>
        <v/>
      </c>
    </row>
    <row r="34" spans="1:13" x14ac:dyDescent="0.25">
      <c r="D34" s="32" t="str">
        <f t="shared" si="0"/>
        <v/>
      </c>
      <c r="E34" s="32" t="str">
        <f>IF(Tableau5[[#This Row],[date]]="","",$B$3)</f>
        <v/>
      </c>
      <c r="F34" s="26" t="str">
        <f>IF(Tableau5[[#This Row],[date]]="","",IFERROR(I34-I33,""))</f>
        <v/>
      </c>
      <c r="G34" s="25" t="str">
        <f t="shared" si="1"/>
        <v/>
      </c>
      <c r="H34" s="25" t="str">
        <f t="shared" si="4"/>
        <v/>
      </c>
      <c r="I34" s="26" t="str">
        <f t="shared" si="2"/>
        <v/>
      </c>
      <c r="J34" s="25" t="str">
        <f t="shared" si="5"/>
        <v/>
      </c>
      <c r="K34" s="27">
        <f t="shared" si="6"/>
        <v>45208</v>
      </c>
      <c r="L34" s="44">
        <f t="shared" si="3"/>
        <v>44980</v>
      </c>
      <c r="M34" s="45" t="str">
        <f t="shared" si="7"/>
        <v/>
      </c>
    </row>
    <row r="35" spans="1:13" x14ac:dyDescent="0.25">
      <c r="D35" s="32" t="str">
        <f t="shared" si="0"/>
        <v/>
      </c>
      <c r="E35" s="32" t="str">
        <f>IF(Tableau5[[#This Row],[date]]="","",$B$3)</f>
        <v/>
      </c>
      <c r="F35" s="26" t="str">
        <f>IF(Tableau5[[#This Row],[date]]="","",IFERROR(I35-I34,""))</f>
        <v/>
      </c>
      <c r="G35" s="25" t="str">
        <f t="shared" si="1"/>
        <v/>
      </c>
      <c r="H35" s="25" t="str">
        <f t="shared" si="4"/>
        <v/>
      </c>
      <c r="I35" s="26" t="str">
        <f t="shared" si="2"/>
        <v/>
      </c>
      <c r="J35" s="25" t="str">
        <f t="shared" si="5"/>
        <v/>
      </c>
      <c r="K35" s="27">
        <f t="shared" si="6"/>
        <v>45300</v>
      </c>
      <c r="L35" s="44">
        <f t="shared" si="3"/>
        <v>44980</v>
      </c>
      <c r="M35" s="45" t="str">
        <f t="shared" si="7"/>
        <v/>
      </c>
    </row>
    <row r="36" spans="1:13" x14ac:dyDescent="0.25">
      <c r="D36" s="32" t="str">
        <f t="shared" si="0"/>
        <v/>
      </c>
      <c r="E36" s="32" t="str">
        <f>IF(Tableau5[[#This Row],[date]]="","",$B$3)</f>
        <v/>
      </c>
      <c r="F36" s="26" t="str">
        <f>IF(Tableau5[[#This Row],[date]]="","",IFERROR(I36-I35,""))</f>
        <v/>
      </c>
      <c r="G36" s="25" t="str">
        <f t="shared" si="1"/>
        <v/>
      </c>
      <c r="H36" s="25" t="str">
        <f t="shared" si="4"/>
        <v/>
      </c>
      <c r="I36" s="26" t="str">
        <f t="shared" si="2"/>
        <v/>
      </c>
      <c r="J36" s="25" t="str">
        <f t="shared" si="5"/>
        <v/>
      </c>
      <c r="K36" s="27">
        <f t="shared" si="6"/>
        <v>45391</v>
      </c>
      <c r="L36" s="44">
        <f t="shared" si="3"/>
        <v>44980</v>
      </c>
      <c r="M36" s="45" t="str">
        <f t="shared" si="7"/>
        <v/>
      </c>
    </row>
    <row r="37" spans="1:13" x14ac:dyDescent="0.25">
      <c r="D37" s="32" t="str">
        <f t="shared" si="0"/>
        <v/>
      </c>
      <c r="E37" s="32" t="str">
        <f>IF(Tableau5[[#This Row],[date]]="","",$B$3)</f>
        <v/>
      </c>
      <c r="F37" s="26" t="str">
        <f>IF(Tableau5[[#This Row],[date]]="","",IFERROR(I37-I36,""))</f>
        <v/>
      </c>
      <c r="G37" s="25" t="str">
        <f t="shared" si="1"/>
        <v/>
      </c>
      <c r="H37" s="25" t="str">
        <f t="shared" si="4"/>
        <v/>
      </c>
      <c r="I37" s="26" t="str">
        <f t="shared" si="2"/>
        <v/>
      </c>
      <c r="J37" s="25" t="str">
        <f t="shared" si="5"/>
        <v/>
      </c>
      <c r="K37" s="27">
        <f t="shared" si="6"/>
        <v>45482</v>
      </c>
      <c r="L37" s="44">
        <f t="shared" si="3"/>
        <v>44980</v>
      </c>
      <c r="M37" s="45" t="str">
        <f t="shared" si="7"/>
        <v/>
      </c>
    </row>
    <row r="38" spans="1:13" x14ac:dyDescent="0.25">
      <c r="D38" s="32" t="str">
        <f t="shared" si="0"/>
        <v/>
      </c>
      <c r="E38" s="32" t="str">
        <f>IF(Tableau5[[#This Row],[date]]="","",$B$3)</f>
        <v/>
      </c>
      <c r="F38" s="26" t="str">
        <f>IF(Tableau5[[#This Row],[date]]="","",IFERROR(I38-I37,""))</f>
        <v/>
      </c>
      <c r="G38" s="25" t="str">
        <f t="shared" si="1"/>
        <v/>
      </c>
      <c r="H38" s="25" t="str">
        <f t="shared" si="4"/>
        <v/>
      </c>
      <c r="I38" s="26" t="str">
        <f t="shared" si="2"/>
        <v/>
      </c>
      <c r="J38" s="25" t="str">
        <f t="shared" si="5"/>
        <v/>
      </c>
      <c r="K38" s="27">
        <f t="shared" si="6"/>
        <v>45574</v>
      </c>
      <c r="L38" s="44">
        <f t="shared" si="3"/>
        <v>44980</v>
      </c>
      <c r="M38" s="45" t="str">
        <f t="shared" si="7"/>
        <v/>
      </c>
    </row>
    <row r="39" spans="1:13" x14ac:dyDescent="0.25">
      <c r="D39" s="32" t="str">
        <f t="shared" si="0"/>
        <v/>
      </c>
      <c r="E39" s="32" t="str">
        <f>IF(Tableau5[[#This Row],[date]]="","",$B$3)</f>
        <v/>
      </c>
      <c r="F39" s="26" t="str">
        <f>IF(Tableau5[[#This Row],[date]]="","",IFERROR(I39-I38,""))</f>
        <v/>
      </c>
      <c r="G39" s="25" t="str">
        <f t="shared" si="1"/>
        <v/>
      </c>
      <c r="H39" s="25" t="str">
        <f t="shared" si="4"/>
        <v/>
      </c>
      <c r="I39" s="26" t="str">
        <f t="shared" si="2"/>
        <v/>
      </c>
      <c r="J39" s="25" t="str">
        <f t="shared" si="5"/>
        <v/>
      </c>
      <c r="K39" s="27">
        <f t="shared" si="6"/>
        <v>45666</v>
      </c>
      <c r="L39" s="44">
        <f t="shared" si="3"/>
        <v>44980</v>
      </c>
      <c r="M39" s="45" t="str">
        <f t="shared" si="7"/>
        <v/>
      </c>
    </row>
    <row r="40" spans="1:13" x14ac:dyDescent="0.25">
      <c r="D40" s="32" t="str">
        <f t="shared" si="0"/>
        <v/>
      </c>
      <c r="E40" s="32" t="str">
        <f>IF(Tableau5[[#This Row],[date]]="","",$B$3)</f>
        <v/>
      </c>
      <c r="F40" s="26" t="str">
        <f>IF(Tableau5[[#This Row],[date]]="","",IFERROR(I40-I39,""))</f>
        <v/>
      </c>
      <c r="G40" s="25" t="str">
        <f t="shared" si="1"/>
        <v/>
      </c>
      <c r="H40" s="25" t="str">
        <f t="shared" si="4"/>
        <v/>
      </c>
      <c r="I40" s="26" t="str">
        <f t="shared" si="2"/>
        <v/>
      </c>
      <c r="J40" s="25" t="str">
        <f t="shared" si="5"/>
        <v/>
      </c>
      <c r="K40" s="27">
        <f t="shared" si="6"/>
        <v>45756</v>
      </c>
      <c r="L40" s="44">
        <f t="shared" si="3"/>
        <v>44980</v>
      </c>
      <c r="M40" s="45" t="str">
        <f t="shared" si="7"/>
        <v/>
      </c>
    </row>
    <row r="41" spans="1:13" s="25" customFormat="1" x14ac:dyDescent="0.25">
      <c r="A41" s="4"/>
      <c r="B41" s="4"/>
      <c r="C41" s="4"/>
      <c r="D41" s="32"/>
      <c r="E41" s="32"/>
      <c r="I41" s="26"/>
      <c r="K41" s="27"/>
      <c r="L41" s="28"/>
      <c r="M41" s="28"/>
    </row>
    <row r="42" spans="1:13" s="25" customFormat="1" x14ac:dyDescent="0.25">
      <c r="A42" s="4"/>
      <c r="B42" s="4"/>
      <c r="C42" s="4"/>
      <c r="D42" s="32"/>
      <c r="E42" s="32"/>
      <c r="I42" s="26"/>
      <c r="K42" s="27"/>
      <c r="L42" s="28"/>
      <c r="M42" s="28"/>
    </row>
    <row r="43" spans="1:13" s="25" customFormat="1" x14ac:dyDescent="0.25">
      <c r="A43" s="4"/>
      <c r="B43" s="4"/>
      <c r="C43" s="4"/>
      <c r="D43" s="32"/>
      <c r="E43" s="32"/>
      <c r="I43" s="26"/>
      <c r="K43" s="27"/>
      <c r="L43" s="28"/>
      <c r="M43" s="28"/>
    </row>
    <row r="44" spans="1:13" s="25" customFormat="1" x14ac:dyDescent="0.25">
      <c r="A44" s="4"/>
      <c r="B44" s="4"/>
      <c r="C44" s="4"/>
      <c r="D44" s="32"/>
      <c r="E44" s="32"/>
      <c r="I44" s="26"/>
      <c r="K44" s="27"/>
      <c r="L44" s="28"/>
      <c r="M44" s="28"/>
    </row>
    <row r="45" spans="1:13" s="25" customFormat="1" x14ac:dyDescent="0.25">
      <c r="A45" s="4"/>
      <c r="B45" s="4"/>
      <c r="C45" s="4"/>
      <c r="D45" s="32"/>
      <c r="E45" s="32"/>
      <c r="I45" s="26"/>
      <c r="K45" s="27"/>
      <c r="L45" s="28"/>
      <c r="M45" s="28"/>
    </row>
    <row r="46" spans="1:13" s="25" customFormat="1" x14ac:dyDescent="0.25">
      <c r="A46" s="4"/>
      <c r="B46" s="4"/>
      <c r="C46" s="4"/>
      <c r="D46" s="32"/>
      <c r="E46" s="32"/>
      <c r="I46" s="26"/>
      <c r="K46" s="27"/>
      <c r="L46" s="28"/>
      <c r="M46" s="28"/>
    </row>
    <row r="47" spans="1:13" s="25" customFormat="1" x14ac:dyDescent="0.25">
      <c r="A47" s="4"/>
      <c r="B47" s="4"/>
      <c r="C47" s="4"/>
      <c r="D47" s="32"/>
      <c r="E47" s="32"/>
      <c r="I47" s="26"/>
      <c r="K47" s="27"/>
      <c r="L47" s="28"/>
      <c r="M47" s="28"/>
    </row>
  </sheetData>
  <sheetProtection formatCells="0"/>
  <protectedRanges>
    <protectedRange sqref="B3" name="Plage1"/>
  </protectedRanges>
  <mergeCells count="1">
    <mergeCell ref="A1:B2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'BAse produit'!$B$6:$B$31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D8:Q134"/>
  <sheetViews>
    <sheetView workbookViewId="0">
      <selection activeCell="E15" sqref="E15:E19"/>
    </sheetView>
  </sheetViews>
  <sheetFormatPr baseColWidth="10" defaultRowHeight="15.75" x14ac:dyDescent="0.25"/>
  <cols>
    <col min="1" max="3" width="11.42578125" style="4"/>
    <col min="4" max="4" width="17.5703125" style="59" customWidth="1"/>
    <col min="5" max="5" width="16.28515625" style="60" customWidth="1"/>
    <col min="6" max="10" width="11.42578125" style="60"/>
    <col min="11" max="16384" width="11.42578125" style="4"/>
  </cols>
  <sheetData>
    <row r="8" spans="4:17" x14ac:dyDescent="0.25">
      <c r="D8" s="61" t="s">
        <v>66</v>
      </c>
      <c r="E8" s="62" t="s">
        <v>67</v>
      </c>
      <c r="F8" s="62" t="s">
        <v>68</v>
      </c>
      <c r="G8" s="62" t="s">
        <v>69</v>
      </c>
      <c r="H8" s="62" t="s">
        <v>70</v>
      </c>
      <c r="I8" s="62" t="s">
        <v>71</v>
      </c>
      <c r="J8" s="62" t="s">
        <v>72</v>
      </c>
    </row>
    <row r="9" spans="4:17" x14ac:dyDescent="0.25">
      <c r="D9" s="59">
        <v>43511</v>
      </c>
      <c r="E9" s="60" t="s">
        <v>8</v>
      </c>
      <c r="F9" s="60">
        <v>43556</v>
      </c>
      <c r="G9" s="60">
        <v>334393.93066666665</v>
      </c>
      <c r="H9" s="60">
        <v>334393.93066666665</v>
      </c>
      <c r="I9" s="60">
        <v>43556</v>
      </c>
      <c r="J9" s="60">
        <v>340151.93066666665</v>
      </c>
    </row>
    <row r="10" spans="4:17" x14ac:dyDescent="0.25">
      <c r="D10" s="59">
        <v>43557</v>
      </c>
      <c r="E10" s="60" t="s">
        <v>10</v>
      </c>
      <c r="F10" s="60">
        <v>43557</v>
      </c>
      <c r="G10" s="60">
        <v>316281.89600000001</v>
      </c>
      <c r="H10" s="60">
        <v>316281.89600000001</v>
      </c>
      <c r="I10" s="60">
        <v>43557</v>
      </c>
      <c r="J10" s="60">
        <v>321727.89600000001</v>
      </c>
      <c r="K10" s="26"/>
      <c r="L10" s="32"/>
      <c r="M10" s="26"/>
      <c r="N10" s="25"/>
      <c r="O10" s="25"/>
      <c r="P10" s="26"/>
      <c r="Q10" s="25"/>
    </row>
    <row r="11" spans="4:17" x14ac:dyDescent="0.25">
      <c r="D11" s="59">
        <v>43648</v>
      </c>
      <c r="E11" s="60" t="s">
        <v>10</v>
      </c>
      <c r="F11" s="60">
        <v>-43466</v>
      </c>
      <c r="G11" s="60">
        <v>-315621.11466666666</v>
      </c>
      <c r="H11" s="60">
        <v>660.78133333333324</v>
      </c>
      <c r="I11" s="60">
        <v>91</v>
      </c>
      <c r="J11" s="60">
        <v>6106.781333333347</v>
      </c>
      <c r="K11" s="26"/>
      <c r="L11" s="32"/>
      <c r="M11" s="26"/>
      <c r="N11" s="25"/>
      <c r="O11" s="25"/>
      <c r="P11" s="26"/>
      <c r="Q11" s="25"/>
    </row>
    <row r="12" spans="4:17" x14ac:dyDescent="0.25">
      <c r="D12" s="59">
        <v>43740</v>
      </c>
      <c r="E12" s="60" t="s">
        <v>10</v>
      </c>
      <c r="F12" s="60">
        <v>1</v>
      </c>
      <c r="G12" s="60">
        <v>7.2613333333333339</v>
      </c>
      <c r="H12" s="60">
        <v>668.04266666666661</v>
      </c>
      <c r="I12" s="60">
        <v>92</v>
      </c>
      <c r="J12" s="60">
        <v>6114.0426666666799</v>
      </c>
      <c r="K12" s="26"/>
      <c r="L12" s="32"/>
      <c r="M12" s="26"/>
      <c r="N12" s="25"/>
      <c r="O12" s="25"/>
      <c r="P12" s="26"/>
      <c r="Q12" s="25"/>
    </row>
    <row r="13" spans="4:17" x14ac:dyDescent="0.25">
      <c r="D13" s="59">
        <v>43832</v>
      </c>
      <c r="E13" s="60" t="s">
        <v>10</v>
      </c>
      <c r="F13" s="60">
        <v>0</v>
      </c>
      <c r="G13" s="60">
        <v>0</v>
      </c>
      <c r="H13" s="60">
        <v>668.04266666666661</v>
      </c>
      <c r="I13" s="60">
        <v>92</v>
      </c>
      <c r="J13" s="60">
        <v>6114.0426666666799</v>
      </c>
      <c r="K13" s="26"/>
      <c r="L13" s="32"/>
      <c r="M13" s="26"/>
      <c r="N13" s="25"/>
      <c r="O13" s="25"/>
      <c r="P13" s="26"/>
      <c r="Q13" s="25"/>
    </row>
    <row r="14" spans="4:17" x14ac:dyDescent="0.25">
      <c r="D14" s="59">
        <v>43877</v>
      </c>
      <c r="E14" s="60" t="s">
        <v>10</v>
      </c>
      <c r="F14" s="60">
        <v>-1</v>
      </c>
      <c r="G14" s="60">
        <v>-7.2613333333333339</v>
      </c>
      <c r="H14" s="60">
        <v>660.78133333333324</v>
      </c>
      <c r="I14" s="60">
        <v>91</v>
      </c>
      <c r="J14" s="60">
        <v>6106.781333333347</v>
      </c>
      <c r="K14" s="26"/>
      <c r="L14" s="32"/>
      <c r="M14" s="26"/>
      <c r="N14" s="25"/>
      <c r="O14" s="25"/>
      <c r="P14" s="26"/>
      <c r="Q14" s="25"/>
    </row>
    <row r="15" spans="4:17" x14ac:dyDescent="0.25">
      <c r="D15" s="59">
        <v>43558</v>
      </c>
      <c r="E15" s="60" t="s">
        <v>12</v>
      </c>
      <c r="F15" s="60">
        <v>43558</v>
      </c>
      <c r="G15" s="60">
        <v>158086.50133333335</v>
      </c>
      <c r="H15" s="60">
        <v>158086.50133333335</v>
      </c>
      <c r="I15" s="60">
        <v>43558</v>
      </c>
      <c r="J15" s="60">
        <v>160808.50133333335</v>
      </c>
      <c r="K15" s="26"/>
      <c r="L15" s="32"/>
      <c r="M15" s="26"/>
      <c r="N15" s="25"/>
      <c r="O15" s="25"/>
      <c r="P15" s="26"/>
      <c r="Q15" s="25"/>
    </row>
    <row r="16" spans="4:17" x14ac:dyDescent="0.25">
      <c r="D16" s="59">
        <v>43649</v>
      </c>
      <c r="E16" s="60" t="s">
        <v>12</v>
      </c>
      <c r="F16" s="60">
        <v>-43467</v>
      </c>
      <c r="G16" s="60">
        <v>-157756.23199999999</v>
      </c>
      <c r="H16" s="60">
        <v>330.26933333333335</v>
      </c>
      <c r="I16" s="60">
        <v>91</v>
      </c>
      <c r="J16" s="60">
        <v>3052.2693333333591</v>
      </c>
      <c r="K16" s="26"/>
      <c r="L16" s="32"/>
      <c r="M16" s="26"/>
      <c r="N16" s="25"/>
      <c r="O16" s="25"/>
      <c r="P16" s="26"/>
      <c r="Q16" s="25"/>
    </row>
    <row r="17" spans="4:17" x14ac:dyDescent="0.25">
      <c r="D17" s="59">
        <v>43741</v>
      </c>
      <c r="E17" s="60" t="s">
        <v>12</v>
      </c>
      <c r="F17" s="60">
        <v>1</v>
      </c>
      <c r="G17" s="60">
        <v>3.6293333333333333</v>
      </c>
      <c r="H17" s="60">
        <v>333.89866666666666</v>
      </c>
      <c r="I17" s="60">
        <v>92</v>
      </c>
      <c r="J17" s="60">
        <v>3055.8986666666924</v>
      </c>
      <c r="K17" s="26"/>
      <c r="L17" s="32"/>
      <c r="M17" s="26"/>
      <c r="N17" s="25"/>
      <c r="O17" s="25"/>
      <c r="P17" s="26"/>
      <c r="Q17" s="25"/>
    </row>
    <row r="18" spans="4:17" x14ac:dyDescent="0.25">
      <c r="D18" s="59">
        <v>43833</v>
      </c>
      <c r="E18" s="60" t="s">
        <v>12</v>
      </c>
      <c r="F18" s="60">
        <v>0</v>
      </c>
      <c r="G18" s="60">
        <v>0</v>
      </c>
      <c r="H18" s="60">
        <v>333.89866666666666</v>
      </c>
      <c r="I18" s="60">
        <v>92</v>
      </c>
      <c r="J18" s="60">
        <v>3055.8986666666924</v>
      </c>
      <c r="K18" s="26"/>
      <c r="L18" s="32"/>
      <c r="M18" s="26"/>
      <c r="N18" s="25"/>
      <c r="O18" s="25"/>
      <c r="P18" s="26"/>
      <c r="Q18" s="25"/>
    </row>
    <row r="19" spans="4:17" x14ac:dyDescent="0.25">
      <c r="D19" s="59">
        <v>43878</v>
      </c>
      <c r="E19" s="60" t="s">
        <v>12</v>
      </c>
      <c r="F19" s="60">
        <v>-1</v>
      </c>
      <c r="G19" s="60">
        <v>-3.6293333333333333</v>
      </c>
      <c r="H19" s="60">
        <v>330.26933333333335</v>
      </c>
      <c r="I19" s="60">
        <v>91</v>
      </c>
      <c r="J19" s="60">
        <v>3052.2693333333591</v>
      </c>
      <c r="K19" s="26"/>
      <c r="L19" s="32"/>
      <c r="M19" s="26"/>
      <c r="N19" s="25"/>
      <c r="O19" s="25"/>
      <c r="P19" s="26"/>
      <c r="Q19" s="25"/>
    </row>
    <row r="20" spans="4:17" x14ac:dyDescent="0.25">
      <c r="D20" s="59">
        <v>43514</v>
      </c>
      <c r="E20" s="60" t="s">
        <v>14</v>
      </c>
      <c r="F20" s="60">
        <v>43559</v>
      </c>
      <c r="G20" s="60">
        <v>564176.16799999995</v>
      </c>
      <c r="H20" s="60">
        <v>564176.16799999995</v>
      </c>
      <c r="I20" s="60">
        <v>43559</v>
      </c>
      <c r="J20" s="60">
        <v>573890.16799999995</v>
      </c>
      <c r="K20" s="26"/>
      <c r="L20" s="32"/>
      <c r="M20" s="26"/>
      <c r="N20" s="25"/>
      <c r="O20" s="25"/>
      <c r="P20" s="26"/>
      <c r="Q20" s="25"/>
    </row>
    <row r="21" spans="4:17" x14ac:dyDescent="0.25">
      <c r="D21" s="59">
        <v>43560</v>
      </c>
      <c r="E21" s="60" t="s">
        <v>16</v>
      </c>
      <c r="F21" s="60">
        <v>43560</v>
      </c>
      <c r="G21" s="60">
        <v>483516</v>
      </c>
      <c r="H21" s="60">
        <v>483516</v>
      </c>
      <c r="I21" s="60">
        <v>43560</v>
      </c>
      <c r="J21" s="60">
        <v>491841</v>
      </c>
      <c r="K21" s="26"/>
      <c r="L21" s="32"/>
      <c r="M21" s="26"/>
      <c r="N21" s="25"/>
      <c r="O21" s="25"/>
      <c r="P21" s="26"/>
      <c r="Q21" s="25"/>
    </row>
    <row r="22" spans="4:17" x14ac:dyDescent="0.25">
      <c r="D22" s="59">
        <v>43651</v>
      </c>
      <c r="E22" s="60" t="s">
        <v>16</v>
      </c>
      <c r="F22" s="60">
        <v>-43469</v>
      </c>
      <c r="G22" s="60">
        <v>-482505.9</v>
      </c>
      <c r="H22" s="60">
        <v>1010.1</v>
      </c>
      <c r="I22" s="60">
        <v>91</v>
      </c>
      <c r="J22" s="60">
        <v>9335.0999999999767</v>
      </c>
      <c r="K22" s="26"/>
      <c r="L22" s="32"/>
      <c r="M22" s="26"/>
      <c r="N22" s="25"/>
      <c r="O22" s="25"/>
      <c r="P22" s="26"/>
      <c r="Q22" s="25"/>
    </row>
    <row r="23" spans="4:17" x14ac:dyDescent="0.25">
      <c r="D23" s="59">
        <v>43743</v>
      </c>
      <c r="E23" s="60" t="s">
        <v>16</v>
      </c>
      <c r="F23" s="60">
        <v>1</v>
      </c>
      <c r="G23" s="60">
        <v>11.1</v>
      </c>
      <c r="H23" s="60">
        <v>1021.2</v>
      </c>
      <c r="I23" s="60">
        <v>92</v>
      </c>
      <c r="J23" s="60">
        <v>9346.1999999999771</v>
      </c>
      <c r="K23" s="26"/>
      <c r="L23" s="32"/>
      <c r="M23" s="26"/>
      <c r="N23" s="25"/>
      <c r="O23" s="25"/>
      <c r="P23" s="26"/>
      <c r="Q23" s="25"/>
    </row>
    <row r="24" spans="4:17" x14ac:dyDescent="0.25">
      <c r="D24" s="59">
        <v>43835</v>
      </c>
      <c r="E24" s="60" t="s">
        <v>16</v>
      </c>
      <c r="F24" s="60">
        <v>0</v>
      </c>
      <c r="G24" s="60">
        <v>0</v>
      </c>
      <c r="H24" s="60">
        <v>1021.2</v>
      </c>
      <c r="I24" s="60">
        <v>92</v>
      </c>
      <c r="J24" s="60">
        <v>9346.1999999999771</v>
      </c>
      <c r="K24" s="26"/>
      <c r="L24" s="32"/>
      <c r="M24" s="26"/>
      <c r="N24" s="25"/>
      <c r="O24" s="25"/>
      <c r="P24" s="26"/>
      <c r="Q24" s="25"/>
    </row>
    <row r="25" spans="4:17" x14ac:dyDescent="0.25">
      <c r="D25" s="59">
        <v>43926</v>
      </c>
      <c r="E25" s="60" t="s">
        <v>16</v>
      </c>
      <c r="F25" s="60">
        <v>-1</v>
      </c>
      <c r="G25" s="60">
        <v>-11.1</v>
      </c>
      <c r="H25" s="60">
        <v>1010.1</v>
      </c>
      <c r="I25" s="60">
        <v>91</v>
      </c>
      <c r="J25" s="60">
        <v>9335.0999999999767</v>
      </c>
      <c r="K25" s="26"/>
      <c r="L25" s="32"/>
      <c r="M25" s="26"/>
      <c r="N25" s="25"/>
      <c r="O25" s="25"/>
      <c r="P25" s="26"/>
      <c r="Q25" s="25"/>
    </row>
    <row r="26" spans="4:17" x14ac:dyDescent="0.25">
      <c r="D26" s="59">
        <v>44017</v>
      </c>
      <c r="E26" s="60" t="s">
        <v>16</v>
      </c>
      <c r="F26" s="60">
        <v>0</v>
      </c>
      <c r="G26" s="60">
        <v>0</v>
      </c>
      <c r="H26" s="60">
        <v>1010.1</v>
      </c>
      <c r="I26" s="60">
        <v>91</v>
      </c>
      <c r="J26" s="60">
        <v>9335.0999999999767</v>
      </c>
      <c r="K26" s="26"/>
      <c r="L26" s="32"/>
      <c r="M26" s="26"/>
      <c r="N26" s="25"/>
      <c r="O26" s="25"/>
      <c r="P26" s="26"/>
      <c r="Q26" s="25"/>
    </row>
    <row r="27" spans="4:17" x14ac:dyDescent="0.25">
      <c r="D27" s="59">
        <v>44109</v>
      </c>
      <c r="E27" s="60" t="s">
        <v>16</v>
      </c>
      <c r="F27" s="60">
        <v>1</v>
      </c>
      <c r="G27" s="60">
        <v>11.1</v>
      </c>
      <c r="H27" s="60">
        <v>1021.2</v>
      </c>
      <c r="I27" s="60">
        <v>92</v>
      </c>
      <c r="J27" s="60">
        <v>9346.1999999999771</v>
      </c>
      <c r="K27" s="26"/>
      <c r="L27" s="32"/>
      <c r="M27" s="26"/>
      <c r="N27" s="25"/>
      <c r="O27" s="25"/>
      <c r="P27" s="26"/>
      <c r="Q27" s="25"/>
    </row>
    <row r="28" spans="4:17" x14ac:dyDescent="0.25">
      <c r="D28" s="59">
        <v>44201</v>
      </c>
      <c r="E28" s="60" t="s">
        <v>16</v>
      </c>
      <c r="F28" s="60">
        <v>0</v>
      </c>
      <c r="G28" s="60">
        <v>0</v>
      </c>
      <c r="H28" s="60">
        <v>1021.2</v>
      </c>
      <c r="I28" s="60">
        <v>92</v>
      </c>
      <c r="J28" s="60">
        <v>9346.1999999999771</v>
      </c>
      <c r="K28" s="26"/>
      <c r="L28" s="32"/>
      <c r="M28" s="26"/>
      <c r="N28" s="25"/>
      <c r="O28" s="25"/>
      <c r="P28" s="26"/>
      <c r="Q28" s="25"/>
    </row>
    <row r="29" spans="4:17" x14ac:dyDescent="0.25">
      <c r="D29" s="59">
        <v>44291</v>
      </c>
      <c r="E29" s="60" t="s">
        <v>16</v>
      </c>
      <c r="F29" s="60">
        <v>-2</v>
      </c>
      <c r="G29" s="60">
        <v>-22.2</v>
      </c>
      <c r="H29" s="60">
        <v>999</v>
      </c>
      <c r="I29" s="60">
        <v>90</v>
      </c>
      <c r="J29" s="60">
        <v>9323.9999999999764</v>
      </c>
      <c r="K29" s="26"/>
      <c r="L29" s="32"/>
      <c r="M29" s="26"/>
      <c r="N29" s="25"/>
      <c r="O29" s="25"/>
      <c r="P29" s="26"/>
      <c r="Q29" s="25"/>
    </row>
    <row r="30" spans="4:17" x14ac:dyDescent="0.25">
      <c r="D30" s="59">
        <v>44382</v>
      </c>
      <c r="E30" s="60" t="s">
        <v>16</v>
      </c>
      <c r="F30" s="60">
        <v>1</v>
      </c>
      <c r="G30" s="60">
        <v>11.1</v>
      </c>
      <c r="H30" s="60">
        <v>1010.1</v>
      </c>
      <c r="I30" s="60">
        <v>91</v>
      </c>
      <c r="J30" s="60">
        <v>9335.0999999999767</v>
      </c>
      <c r="K30" s="26"/>
      <c r="L30" s="32"/>
      <c r="M30" s="26"/>
      <c r="N30" s="25"/>
      <c r="O30" s="25"/>
      <c r="P30" s="26"/>
      <c r="Q30" s="25"/>
    </row>
    <row r="31" spans="4:17" x14ac:dyDescent="0.25">
      <c r="D31" s="59">
        <v>44474</v>
      </c>
      <c r="E31" s="60" t="s">
        <v>16</v>
      </c>
      <c r="F31" s="60">
        <v>1</v>
      </c>
      <c r="G31" s="60">
        <v>11.1</v>
      </c>
      <c r="H31" s="60">
        <v>1021.2</v>
      </c>
      <c r="I31" s="60">
        <v>92</v>
      </c>
      <c r="J31" s="60">
        <v>9346.1999999999771</v>
      </c>
      <c r="K31" s="26"/>
      <c r="L31" s="32"/>
      <c r="M31" s="26"/>
      <c r="N31" s="25"/>
      <c r="O31" s="25"/>
      <c r="P31" s="26"/>
      <c r="Q31" s="25"/>
    </row>
    <row r="32" spans="4:17" x14ac:dyDescent="0.25">
      <c r="D32" s="59">
        <v>44566</v>
      </c>
      <c r="E32" s="60" t="s">
        <v>16</v>
      </c>
      <c r="F32" s="60">
        <v>0</v>
      </c>
      <c r="G32" s="60">
        <v>0</v>
      </c>
      <c r="H32" s="60">
        <v>1021.2</v>
      </c>
      <c r="I32" s="60">
        <v>92</v>
      </c>
      <c r="J32" s="60">
        <v>9346.1999999999771</v>
      </c>
      <c r="K32" s="26"/>
      <c r="L32" s="32"/>
      <c r="M32" s="26"/>
      <c r="N32" s="25"/>
      <c r="O32" s="25"/>
      <c r="P32" s="26"/>
      <c r="Q32" s="25"/>
    </row>
    <row r="33" spans="4:17" x14ac:dyDescent="0.25">
      <c r="D33" s="59">
        <v>44611</v>
      </c>
      <c r="E33" s="60" t="s">
        <v>16</v>
      </c>
      <c r="F33" s="60">
        <v>-2</v>
      </c>
      <c r="G33" s="60">
        <v>-22.2</v>
      </c>
      <c r="H33" s="60">
        <v>999</v>
      </c>
      <c r="I33" s="60">
        <v>90</v>
      </c>
      <c r="J33" s="60">
        <v>9323.9999999999764</v>
      </c>
      <c r="K33" s="26"/>
      <c r="L33" s="32"/>
      <c r="M33" s="26"/>
      <c r="N33" s="25"/>
      <c r="O33" s="25"/>
      <c r="P33" s="26"/>
      <c r="Q33" s="25"/>
    </row>
    <row r="34" spans="4:17" x14ac:dyDescent="0.25">
      <c r="D34" s="59">
        <v>43561</v>
      </c>
      <c r="E34" s="60" t="s">
        <v>18</v>
      </c>
      <c r="F34" s="60">
        <v>43561</v>
      </c>
      <c r="G34" s="60">
        <v>365041.18</v>
      </c>
      <c r="H34" s="60">
        <v>365041.18</v>
      </c>
      <c r="I34" s="60">
        <v>43561</v>
      </c>
      <c r="J34" s="60">
        <v>371326.18</v>
      </c>
      <c r="K34" s="26"/>
      <c r="L34" s="32"/>
      <c r="M34" s="26"/>
      <c r="N34" s="25"/>
      <c r="O34" s="25"/>
      <c r="P34" s="26"/>
      <c r="Q34" s="25"/>
    </row>
    <row r="35" spans="4:17" x14ac:dyDescent="0.25">
      <c r="D35" s="59">
        <v>43652</v>
      </c>
      <c r="E35" s="60" t="s">
        <v>18</v>
      </c>
      <c r="F35" s="60">
        <v>-43470</v>
      </c>
      <c r="G35" s="60">
        <v>-364278.6</v>
      </c>
      <c r="H35" s="60">
        <v>762.58</v>
      </c>
      <c r="I35" s="60">
        <v>91</v>
      </c>
      <c r="J35" s="60">
        <v>7047.5800000000163</v>
      </c>
    </row>
    <row r="36" spans="4:17" x14ac:dyDescent="0.25">
      <c r="D36" s="59">
        <v>43744</v>
      </c>
      <c r="E36" s="60" t="s">
        <v>18</v>
      </c>
      <c r="F36" s="60">
        <v>1</v>
      </c>
      <c r="G36" s="60">
        <v>8.3800000000000008</v>
      </c>
      <c r="H36" s="60">
        <v>770.95999999999992</v>
      </c>
      <c r="I36" s="60">
        <v>92</v>
      </c>
      <c r="J36" s="60">
        <v>7055.9600000000164</v>
      </c>
    </row>
    <row r="37" spans="4:17" x14ac:dyDescent="0.25">
      <c r="D37" s="59">
        <v>43836</v>
      </c>
      <c r="E37" s="60" t="s">
        <v>18</v>
      </c>
      <c r="F37" s="60">
        <v>0</v>
      </c>
      <c r="G37" s="60">
        <v>0</v>
      </c>
      <c r="H37" s="60">
        <v>770.95999999999992</v>
      </c>
      <c r="I37" s="60">
        <v>92</v>
      </c>
      <c r="J37" s="60">
        <v>7055.9600000000164</v>
      </c>
    </row>
    <row r="38" spans="4:17" x14ac:dyDescent="0.25">
      <c r="D38" s="59">
        <v>43881</v>
      </c>
      <c r="E38" s="60" t="s">
        <v>18</v>
      </c>
      <c r="F38" s="60">
        <v>-1</v>
      </c>
      <c r="G38" s="60">
        <v>-8.3800000000000008</v>
      </c>
      <c r="H38" s="60">
        <v>762.58</v>
      </c>
      <c r="I38" s="60">
        <v>91</v>
      </c>
      <c r="J38" s="60">
        <v>7047.5800000000163</v>
      </c>
    </row>
    <row r="39" spans="4:17" x14ac:dyDescent="0.25">
      <c r="D39" s="59">
        <v>43517</v>
      </c>
      <c r="E39" s="60" t="s">
        <v>20</v>
      </c>
      <c r="F39" s="60">
        <v>43562</v>
      </c>
      <c r="G39" s="60">
        <v>371670.984</v>
      </c>
      <c r="H39" s="60">
        <v>371670.984</v>
      </c>
      <c r="I39" s="60">
        <v>43562</v>
      </c>
      <c r="J39" s="60">
        <v>378069.984</v>
      </c>
    </row>
    <row r="40" spans="4:17" x14ac:dyDescent="0.25">
      <c r="D40" s="59">
        <v>43518</v>
      </c>
      <c r="E40" s="60" t="s">
        <v>22</v>
      </c>
      <c r="F40" s="60">
        <v>43563</v>
      </c>
      <c r="G40" s="60">
        <v>333285.99199999997</v>
      </c>
      <c r="H40" s="60">
        <v>333285.99199999997</v>
      </c>
      <c r="I40" s="60">
        <v>43563</v>
      </c>
      <c r="J40" s="60">
        <v>339023.99199999997</v>
      </c>
    </row>
    <row r="41" spans="4:17" x14ac:dyDescent="0.25">
      <c r="D41" s="59">
        <v>43564</v>
      </c>
      <c r="E41" s="60" t="s">
        <v>24</v>
      </c>
      <c r="F41" s="60">
        <v>43564</v>
      </c>
      <c r="G41" s="60">
        <v>311918.24000000005</v>
      </c>
      <c r="H41" s="60">
        <v>311918.24000000005</v>
      </c>
      <c r="I41" s="60">
        <v>43564</v>
      </c>
      <c r="J41" s="60">
        <v>317288.24000000005</v>
      </c>
    </row>
    <row r="42" spans="4:17" x14ac:dyDescent="0.25">
      <c r="D42" s="59">
        <v>43655</v>
      </c>
      <c r="E42" s="60" t="s">
        <v>24</v>
      </c>
      <c r="F42" s="60">
        <v>-43473</v>
      </c>
      <c r="G42" s="60">
        <v>-311266.68</v>
      </c>
      <c r="H42" s="60">
        <v>651.55999999999995</v>
      </c>
      <c r="I42" s="60">
        <v>91</v>
      </c>
      <c r="J42" s="60">
        <v>6021.5600000000559</v>
      </c>
    </row>
    <row r="43" spans="4:17" x14ac:dyDescent="0.25">
      <c r="D43" s="59">
        <v>43747</v>
      </c>
      <c r="E43" s="60" t="s">
        <v>24</v>
      </c>
      <c r="F43" s="60">
        <v>1</v>
      </c>
      <c r="G43" s="60">
        <v>7.16</v>
      </c>
      <c r="H43" s="60">
        <v>658.72</v>
      </c>
      <c r="I43" s="60">
        <v>92</v>
      </c>
      <c r="J43" s="60">
        <v>6028.7200000000557</v>
      </c>
    </row>
    <row r="44" spans="4:17" x14ac:dyDescent="0.25">
      <c r="D44" s="59">
        <v>43839</v>
      </c>
      <c r="E44" s="60" t="s">
        <v>24</v>
      </c>
      <c r="F44" s="60">
        <v>0</v>
      </c>
      <c r="G44" s="60">
        <v>0</v>
      </c>
      <c r="H44" s="60">
        <v>658.72</v>
      </c>
      <c r="I44" s="60">
        <v>92</v>
      </c>
      <c r="J44" s="60">
        <v>6028.7200000000557</v>
      </c>
    </row>
    <row r="45" spans="4:17" x14ac:dyDescent="0.25">
      <c r="D45" s="59">
        <v>43930</v>
      </c>
      <c r="E45" s="60" t="s">
        <v>24</v>
      </c>
      <c r="F45" s="60">
        <v>-1</v>
      </c>
      <c r="G45" s="60">
        <v>-7.16</v>
      </c>
      <c r="H45" s="60">
        <v>651.55999999999995</v>
      </c>
      <c r="I45" s="60">
        <v>91</v>
      </c>
      <c r="J45" s="60">
        <v>6021.5600000000559</v>
      </c>
    </row>
    <row r="46" spans="4:17" x14ac:dyDescent="0.25">
      <c r="D46" s="59">
        <v>44021</v>
      </c>
      <c r="E46" s="60" t="s">
        <v>24</v>
      </c>
      <c r="F46" s="60">
        <v>0</v>
      </c>
      <c r="G46" s="60">
        <v>0</v>
      </c>
      <c r="H46" s="60">
        <v>651.55999999999995</v>
      </c>
      <c r="I46" s="60">
        <v>91</v>
      </c>
      <c r="J46" s="60">
        <v>6021.5600000000559</v>
      </c>
    </row>
    <row r="47" spans="4:17" x14ac:dyDescent="0.25">
      <c r="D47" s="59">
        <v>44113</v>
      </c>
      <c r="E47" s="60" t="s">
        <v>24</v>
      </c>
      <c r="F47" s="60">
        <v>1</v>
      </c>
      <c r="G47" s="60">
        <v>7.16</v>
      </c>
      <c r="H47" s="60">
        <v>658.72</v>
      </c>
      <c r="I47" s="60">
        <v>92</v>
      </c>
      <c r="J47" s="60">
        <v>6028.7200000000557</v>
      </c>
    </row>
    <row r="48" spans="4:17" x14ac:dyDescent="0.25">
      <c r="D48" s="59">
        <v>44205</v>
      </c>
      <c r="E48" s="60" t="s">
        <v>24</v>
      </c>
      <c r="F48" s="60">
        <v>0</v>
      </c>
      <c r="G48" s="60">
        <v>0</v>
      </c>
      <c r="H48" s="60">
        <v>658.72</v>
      </c>
      <c r="I48" s="60">
        <v>92</v>
      </c>
      <c r="J48" s="60">
        <v>6028.7200000000557</v>
      </c>
    </row>
    <row r="49" spans="4:10" x14ac:dyDescent="0.25">
      <c r="D49" s="59">
        <v>44295</v>
      </c>
      <c r="E49" s="60" t="s">
        <v>24</v>
      </c>
      <c r="F49" s="60">
        <v>-2</v>
      </c>
      <c r="G49" s="60">
        <v>-14.32</v>
      </c>
      <c r="H49" s="60">
        <v>644.4</v>
      </c>
      <c r="I49" s="60">
        <v>90</v>
      </c>
      <c r="J49" s="60">
        <v>6014.400000000056</v>
      </c>
    </row>
    <row r="50" spans="4:10" x14ac:dyDescent="0.25">
      <c r="D50" s="59">
        <v>44386</v>
      </c>
      <c r="E50" s="60" t="s">
        <v>24</v>
      </c>
      <c r="F50" s="60">
        <v>1</v>
      </c>
      <c r="G50" s="60">
        <v>7.16</v>
      </c>
      <c r="H50" s="60">
        <v>651.55999999999995</v>
      </c>
      <c r="I50" s="60">
        <v>91</v>
      </c>
      <c r="J50" s="60">
        <v>6021.5600000000559</v>
      </c>
    </row>
    <row r="51" spans="4:10" x14ac:dyDescent="0.25">
      <c r="D51" s="59">
        <v>44478</v>
      </c>
      <c r="E51" s="60" t="s">
        <v>24</v>
      </c>
      <c r="F51" s="60">
        <v>1</v>
      </c>
      <c r="G51" s="60">
        <v>7.16</v>
      </c>
      <c r="H51" s="60">
        <v>658.72</v>
      </c>
      <c r="I51" s="60">
        <v>92</v>
      </c>
      <c r="J51" s="60">
        <v>6028.7200000000557</v>
      </c>
    </row>
    <row r="52" spans="4:10" x14ac:dyDescent="0.25">
      <c r="D52" s="59">
        <v>44570</v>
      </c>
      <c r="E52" s="60" t="s">
        <v>24</v>
      </c>
      <c r="F52" s="60">
        <v>0</v>
      </c>
      <c r="G52" s="60">
        <v>0</v>
      </c>
      <c r="H52" s="60">
        <v>658.72</v>
      </c>
      <c r="I52" s="60">
        <v>92</v>
      </c>
      <c r="J52" s="60">
        <v>6028.7200000000557</v>
      </c>
    </row>
    <row r="53" spans="4:10" x14ac:dyDescent="0.25">
      <c r="D53" s="59">
        <v>44660</v>
      </c>
      <c r="E53" s="60" t="s">
        <v>24</v>
      </c>
      <c r="F53" s="60">
        <v>-2</v>
      </c>
      <c r="G53" s="60">
        <v>-14.32</v>
      </c>
      <c r="H53" s="60">
        <v>644.4</v>
      </c>
      <c r="I53" s="60">
        <v>90</v>
      </c>
      <c r="J53" s="60">
        <v>6014.400000000056</v>
      </c>
    </row>
    <row r="54" spans="4:10" x14ac:dyDescent="0.25">
      <c r="D54" s="59">
        <v>44751</v>
      </c>
      <c r="E54" s="60" t="s">
        <v>24</v>
      </c>
      <c r="F54" s="60">
        <v>1</v>
      </c>
      <c r="G54" s="60">
        <v>7.16</v>
      </c>
      <c r="H54" s="60">
        <v>651.55999999999995</v>
      </c>
      <c r="I54" s="60">
        <v>91</v>
      </c>
      <c r="J54" s="60">
        <v>6021.5600000000559</v>
      </c>
    </row>
    <row r="55" spans="4:10" x14ac:dyDescent="0.25">
      <c r="D55" s="59">
        <v>44843</v>
      </c>
      <c r="E55" s="60" t="s">
        <v>24</v>
      </c>
      <c r="F55" s="60">
        <v>1</v>
      </c>
      <c r="G55" s="60">
        <v>7.16</v>
      </c>
      <c r="H55" s="60">
        <v>658.72</v>
      </c>
      <c r="I55" s="60">
        <v>92</v>
      </c>
      <c r="J55" s="60">
        <v>6028.7200000000557</v>
      </c>
    </row>
    <row r="56" spans="4:10" x14ac:dyDescent="0.25">
      <c r="D56" s="59">
        <v>44935</v>
      </c>
      <c r="E56" s="60" t="s">
        <v>24</v>
      </c>
      <c r="F56" s="60">
        <v>0</v>
      </c>
      <c r="G56" s="60">
        <v>0</v>
      </c>
      <c r="H56" s="60">
        <v>658.72</v>
      </c>
      <c r="I56" s="60">
        <v>92</v>
      </c>
      <c r="J56" s="60">
        <v>6028.7200000000557</v>
      </c>
    </row>
    <row r="57" spans="4:10" x14ac:dyDescent="0.25">
      <c r="D57" s="59">
        <v>44980</v>
      </c>
      <c r="E57" s="60" t="s">
        <v>24</v>
      </c>
      <c r="F57" s="60">
        <v>-2</v>
      </c>
      <c r="G57" s="60">
        <v>-14.32</v>
      </c>
      <c r="H57" s="60">
        <v>644.4</v>
      </c>
      <c r="I57" s="60">
        <v>90</v>
      </c>
      <c r="J57" s="60">
        <v>6014.400000000056</v>
      </c>
    </row>
    <row r="58" spans="4:10" x14ac:dyDescent="0.25">
      <c r="D58" s="59">
        <v>43520</v>
      </c>
      <c r="E58" s="60" t="s">
        <v>26</v>
      </c>
      <c r="F58" s="60">
        <v>43565</v>
      </c>
      <c r="G58" s="60">
        <v>351947.11333333334</v>
      </c>
      <c r="H58" s="60">
        <v>351947.11333333334</v>
      </c>
      <c r="I58" s="60">
        <v>43565</v>
      </c>
      <c r="J58" s="60">
        <v>358006.11333333334</v>
      </c>
    </row>
    <row r="59" spans="4:10" x14ac:dyDescent="0.25">
      <c r="D59" s="59">
        <v>43521</v>
      </c>
      <c r="E59" s="60" t="s">
        <v>28</v>
      </c>
      <c r="F59" s="60">
        <v>43566</v>
      </c>
      <c r="G59" s="60">
        <v>253031.32800000004</v>
      </c>
      <c r="H59" s="60">
        <v>253031.32800000004</v>
      </c>
      <c r="I59" s="60">
        <v>43566</v>
      </c>
      <c r="J59" s="60">
        <v>257387.32800000004</v>
      </c>
    </row>
    <row r="60" spans="4:10" x14ac:dyDescent="0.25">
      <c r="D60" s="59">
        <v>43567</v>
      </c>
      <c r="E60" s="60" t="s">
        <v>30</v>
      </c>
      <c r="F60" s="60">
        <v>43567</v>
      </c>
      <c r="G60" s="60">
        <v>216557.03466666667</v>
      </c>
      <c r="H60" s="60">
        <v>216557.03466666667</v>
      </c>
      <c r="I60" s="60">
        <v>43567</v>
      </c>
      <c r="J60" s="60">
        <v>220285.03466666667</v>
      </c>
    </row>
    <row r="61" spans="4:10" x14ac:dyDescent="0.25">
      <c r="D61" s="59">
        <v>43658</v>
      </c>
      <c r="E61" s="60" t="s">
        <v>30</v>
      </c>
      <c r="F61" s="60">
        <v>-43476</v>
      </c>
      <c r="G61" s="60">
        <v>-216104.704</v>
      </c>
      <c r="H61" s="60">
        <v>452.33066666666667</v>
      </c>
      <c r="I61" s="60">
        <v>91</v>
      </c>
      <c r="J61" s="60">
        <v>4180.3306666666758</v>
      </c>
    </row>
    <row r="62" spans="4:10" x14ac:dyDescent="0.25">
      <c r="D62" s="59">
        <v>43750</v>
      </c>
      <c r="E62" s="60" t="s">
        <v>30</v>
      </c>
      <c r="F62" s="60">
        <v>1</v>
      </c>
      <c r="G62" s="60">
        <v>4.9706666666666672</v>
      </c>
      <c r="H62" s="60">
        <v>457.30133333333339</v>
      </c>
      <c r="I62" s="60">
        <v>92</v>
      </c>
      <c r="J62" s="60">
        <v>4185.3013333333429</v>
      </c>
    </row>
    <row r="63" spans="4:10" x14ac:dyDescent="0.25">
      <c r="D63" s="59">
        <v>43842</v>
      </c>
      <c r="E63" s="60" t="s">
        <v>30</v>
      </c>
      <c r="F63" s="60">
        <v>0</v>
      </c>
      <c r="G63" s="60">
        <v>0</v>
      </c>
      <c r="H63" s="60">
        <v>457.30133333333339</v>
      </c>
      <c r="I63" s="60">
        <v>92</v>
      </c>
      <c r="J63" s="60">
        <v>4185.3013333333429</v>
      </c>
    </row>
    <row r="64" spans="4:10" x14ac:dyDescent="0.25">
      <c r="D64" s="59">
        <v>43933</v>
      </c>
      <c r="E64" s="60" t="s">
        <v>30</v>
      </c>
      <c r="F64" s="60">
        <v>-1</v>
      </c>
      <c r="G64" s="60">
        <v>-4.9706666666666672</v>
      </c>
      <c r="H64" s="60">
        <v>452.33066666666667</v>
      </c>
      <c r="I64" s="60">
        <v>91</v>
      </c>
      <c r="J64" s="60">
        <v>4180.3306666666758</v>
      </c>
    </row>
    <row r="65" spans="4:10" x14ac:dyDescent="0.25">
      <c r="D65" s="59">
        <v>44024</v>
      </c>
      <c r="E65" s="60" t="s">
        <v>30</v>
      </c>
      <c r="F65" s="60">
        <v>0</v>
      </c>
      <c r="G65" s="60">
        <v>0</v>
      </c>
      <c r="H65" s="60">
        <v>452.33066666666667</v>
      </c>
      <c r="I65" s="60">
        <v>91</v>
      </c>
      <c r="J65" s="60">
        <v>4180.3306666666758</v>
      </c>
    </row>
    <row r="66" spans="4:10" x14ac:dyDescent="0.25">
      <c r="D66" s="59">
        <v>44116</v>
      </c>
      <c r="E66" s="60" t="s">
        <v>30</v>
      </c>
      <c r="F66" s="60">
        <v>1</v>
      </c>
      <c r="G66" s="60">
        <v>4.9706666666666672</v>
      </c>
      <c r="H66" s="60">
        <v>457.30133333333339</v>
      </c>
      <c r="I66" s="60">
        <v>92</v>
      </c>
      <c r="J66" s="60">
        <v>4185.3013333333429</v>
      </c>
    </row>
    <row r="67" spans="4:10" x14ac:dyDescent="0.25">
      <c r="D67" s="59">
        <v>44208</v>
      </c>
      <c r="E67" s="60" t="s">
        <v>30</v>
      </c>
      <c r="F67" s="60">
        <v>0</v>
      </c>
      <c r="G67" s="60">
        <v>0</v>
      </c>
      <c r="H67" s="60">
        <v>457.30133333333339</v>
      </c>
      <c r="I67" s="60">
        <v>92</v>
      </c>
      <c r="J67" s="60">
        <v>4185.3013333333429</v>
      </c>
    </row>
    <row r="68" spans="4:10" x14ac:dyDescent="0.25">
      <c r="D68" s="59">
        <v>44253</v>
      </c>
      <c r="E68" s="60" t="s">
        <v>30</v>
      </c>
      <c r="F68" s="60">
        <v>-2</v>
      </c>
      <c r="G68" s="60">
        <v>-9.9413333333333345</v>
      </c>
      <c r="H68" s="60">
        <v>447.36</v>
      </c>
      <c r="I68" s="60">
        <v>90</v>
      </c>
      <c r="J68" s="60">
        <v>4175.3600000000097</v>
      </c>
    </row>
    <row r="69" spans="4:10" x14ac:dyDescent="0.25">
      <c r="D69" s="59">
        <v>43523</v>
      </c>
      <c r="E69" s="60" t="s">
        <v>32</v>
      </c>
      <c r="F69" s="60">
        <v>43568</v>
      </c>
      <c r="G69" s="60">
        <v>222777.70666666667</v>
      </c>
      <c r="H69" s="60">
        <v>222777.70666666667</v>
      </c>
      <c r="I69" s="60">
        <v>43568</v>
      </c>
      <c r="J69" s="60">
        <v>226612.70666666667</v>
      </c>
    </row>
    <row r="70" spans="4:10" x14ac:dyDescent="0.25">
      <c r="D70" s="59">
        <v>43569</v>
      </c>
      <c r="E70" s="60" t="s">
        <v>34</v>
      </c>
      <c r="F70" s="60">
        <v>43569</v>
      </c>
      <c r="G70" s="60">
        <v>416258.22599999997</v>
      </c>
      <c r="H70" s="60">
        <v>416258.22599999997</v>
      </c>
      <c r="I70" s="60">
        <v>43569</v>
      </c>
      <c r="J70" s="60">
        <v>421035.22599999997</v>
      </c>
    </row>
    <row r="71" spans="4:10" x14ac:dyDescent="0.25">
      <c r="D71" s="59">
        <v>43660</v>
      </c>
      <c r="E71" s="60" t="s">
        <v>34</v>
      </c>
      <c r="F71" s="60">
        <v>-43478</v>
      </c>
      <c r="G71" s="60">
        <v>-415388.81199999998</v>
      </c>
      <c r="H71" s="60">
        <v>869.4140000000001</v>
      </c>
      <c r="I71" s="60">
        <v>91</v>
      </c>
      <c r="J71" s="60">
        <v>5646.4139999999898</v>
      </c>
    </row>
    <row r="72" spans="4:10" x14ac:dyDescent="0.25">
      <c r="D72" s="59">
        <v>43752</v>
      </c>
      <c r="E72" s="60" t="s">
        <v>34</v>
      </c>
      <c r="F72" s="60">
        <v>1</v>
      </c>
      <c r="G72" s="60">
        <v>9.5540000000000003</v>
      </c>
      <c r="H72" s="60">
        <v>878.96800000000007</v>
      </c>
      <c r="I72" s="60">
        <v>92</v>
      </c>
      <c r="J72" s="60">
        <v>5655.9679999999898</v>
      </c>
    </row>
    <row r="73" spans="4:10" x14ac:dyDescent="0.25">
      <c r="D73" s="59">
        <v>43844</v>
      </c>
      <c r="E73" s="60" t="s">
        <v>34</v>
      </c>
      <c r="F73" s="60">
        <v>0</v>
      </c>
      <c r="G73" s="60">
        <v>0</v>
      </c>
      <c r="H73" s="60">
        <v>878.96800000000007</v>
      </c>
      <c r="I73" s="60">
        <v>92</v>
      </c>
      <c r="J73" s="60">
        <v>5655.9679999999898</v>
      </c>
    </row>
    <row r="74" spans="4:10" x14ac:dyDescent="0.25">
      <c r="D74" s="59">
        <v>43889</v>
      </c>
      <c r="E74" s="60" t="s">
        <v>34</v>
      </c>
      <c r="F74" s="60">
        <v>-1</v>
      </c>
      <c r="G74" s="60">
        <v>-9.5540000000000003</v>
      </c>
      <c r="H74" s="60">
        <v>869.4140000000001</v>
      </c>
      <c r="I74" s="60">
        <v>91</v>
      </c>
      <c r="J74" s="60">
        <v>5646.4139999999898</v>
      </c>
    </row>
    <row r="75" spans="4:10" x14ac:dyDescent="0.25">
      <c r="D75" s="59">
        <v>43570</v>
      </c>
      <c r="E75" s="60" t="s">
        <v>36</v>
      </c>
      <c r="F75" s="60">
        <v>43570</v>
      </c>
      <c r="G75" s="60">
        <v>240506.4</v>
      </c>
      <c r="H75" s="60">
        <v>240506.4</v>
      </c>
      <c r="I75" s="60">
        <v>43570</v>
      </c>
      <c r="J75" s="60">
        <v>243266.4</v>
      </c>
    </row>
    <row r="76" spans="4:10" x14ac:dyDescent="0.25">
      <c r="D76" s="59">
        <v>43661</v>
      </c>
      <c r="E76" s="60" t="s">
        <v>36</v>
      </c>
      <c r="F76" s="60">
        <v>-43479</v>
      </c>
      <c r="G76" s="60">
        <v>-240004.08</v>
      </c>
      <c r="H76" s="60">
        <v>502.32</v>
      </c>
      <c r="I76" s="60">
        <v>91</v>
      </c>
      <c r="J76" s="60">
        <v>3262.320000000007</v>
      </c>
    </row>
    <row r="77" spans="4:10" x14ac:dyDescent="0.25">
      <c r="D77" s="59">
        <v>43753</v>
      </c>
      <c r="E77" s="60" t="s">
        <v>36</v>
      </c>
      <c r="F77" s="60">
        <v>1</v>
      </c>
      <c r="G77" s="60">
        <v>5.52</v>
      </c>
      <c r="H77" s="60">
        <v>507.84</v>
      </c>
      <c r="I77" s="60">
        <v>92</v>
      </c>
      <c r="J77" s="60">
        <v>3267.840000000007</v>
      </c>
    </row>
    <row r="78" spans="4:10" x14ac:dyDescent="0.25">
      <c r="D78" s="59">
        <v>43845</v>
      </c>
      <c r="E78" s="60" t="s">
        <v>36</v>
      </c>
      <c r="F78" s="60">
        <v>0</v>
      </c>
      <c r="G78" s="60">
        <v>0</v>
      </c>
      <c r="H78" s="60">
        <v>507.84</v>
      </c>
      <c r="I78" s="60">
        <v>92</v>
      </c>
      <c r="J78" s="60">
        <v>3267.840000000007</v>
      </c>
    </row>
    <row r="79" spans="4:10" x14ac:dyDescent="0.25">
      <c r="D79" s="59">
        <v>43891</v>
      </c>
      <c r="E79" s="60" t="s">
        <v>36</v>
      </c>
      <c r="F79" s="60">
        <v>-1</v>
      </c>
      <c r="G79" s="60">
        <v>-5.52</v>
      </c>
      <c r="H79" s="60">
        <v>502.32</v>
      </c>
      <c r="I79" s="60">
        <v>91</v>
      </c>
      <c r="J79" s="60">
        <v>3262.320000000007</v>
      </c>
    </row>
    <row r="80" spans="4:10" x14ac:dyDescent="0.25">
      <c r="D80" s="59">
        <v>43526</v>
      </c>
      <c r="E80" s="60" t="s">
        <v>38</v>
      </c>
      <c r="F80" s="60">
        <v>43571</v>
      </c>
      <c r="G80" s="60">
        <v>766065.32200000004</v>
      </c>
      <c r="H80" s="60">
        <v>766065.32200000004</v>
      </c>
      <c r="I80" s="60">
        <v>43571</v>
      </c>
      <c r="J80" s="60">
        <v>774856.32200000004</v>
      </c>
    </row>
    <row r="81" spans="4:10" x14ac:dyDescent="0.25">
      <c r="D81" s="59">
        <v>43527</v>
      </c>
      <c r="E81" s="60" t="s">
        <v>40</v>
      </c>
      <c r="F81" s="60">
        <v>43572</v>
      </c>
      <c r="G81" s="60">
        <v>581860.48800000001</v>
      </c>
      <c r="H81" s="60">
        <v>581860.48800000001</v>
      </c>
      <c r="I81" s="60">
        <v>43572</v>
      </c>
      <c r="J81" s="60">
        <v>588537.48800000001</v>
      </c>
    </row>
    <row r="82" spans="4:10" x14ac:dyDescent="0.25">
      <c r="D82" s="59">
        <v>43528</v>
      </c>
      <c r="E82" s="60" t="s">
        <v>42</v>
      </c>
      <c r="F82" s="60">
        <v>43573</v>
      </c>
      <c r="G82" s="60">
        <v>216339.94499999998</v>
      </c>
      <c r="H82" s="60">
        <v>216339.94499999998</v>
      </c>
      <c r="I82" s="60">
        <v>43573</v>
      </c>
      <c r="J82" s="60">
        <v>218325.94499999998</v>
      </c>
    </row>
    <row r="83" spans="4:10" x14ac:dyDescent="0.25">
      <c r="D83" s="59">
        <v>43529</v>
      </c>
      <c r="E83" s="60" t="s">
        <v>44</v>
      </c>
      <c r="F83" s="60">
        <v>43574</v>
      </c>
      <c r="G83" s="60">
        <v>112094.11499999999</v>
      </c>
      <c r="H83" s="60">
        <v>112094.11499999999</v>
      </c>
      <c r="I83" s="60">
        <v>43574</v>
      </c>
      <c r="J83" s="60">
        <v>113123.11499999999</v>
      </c>
    </row>
    <row r="84" spans="4:10" x14ac:dyDescent="0.25">
      <c r="D84" s="59">
        <v>43575</v>
      </c>
      <c r="E84" s="60" t="s">
        <v>46</v>
      </c>
      <c r="F84" s="60">
        <v>43575</v>
      </c>
      <c r="G84" s="60">
        <v>337270.5</v>
      </c>
      <c r="H84" s="60">
        <v>337270.5</v>
      </c>
      <c r="I84" s="60">
        <v>43575</v>
      </c>
      <c r="J84" s="60">
        <v>340366.5</v>
      </c>
    </row>
    <row r="85" spans="4:10" x14ac:dyDescent="0.25">
      <c r="D85" s="59">
        <v>43666</v>
      </c>
      <c r="E85" s="60" t="s">
        <v>46</v>
      </c>
      <c r="F85" s="60">
        <v>-43484</v>
      </c>
      <c r="G85" s="60">
        <v>-336566.16</v>
      </c>
      <c r="H85" s="60">
        <v>704.34</v>
      </c>
      <c r="I85" s="60">
        <v>91</v>
      </c>
      <c r="J85" s="60">
        <v>3800.3400000000256</v>
      </c>
    </row>
    <row r="86" spans="4:10" x14ac:dyDescent="0.25">
      <c r="D86" s="59">
        <v>43758</v>
      </c>
      <c r="E86" s="60" t="s">
        <v>46</v>
      </c>
      <c r="F86" s="60">
        <v>1</v>
      </c>
      <c r="G86" s="60">
        <v>7.7399999999999993</v>
      </c>
      <c r="H86" s="60">
        <v>712.07999999999993</v>
      </c>
      <c r="I86" s="60">
        <v>92</v>
      </c>
      <c r="J86" s="60">
        <v>3808.0800000000254</v>
      </c>
    </row>
    <row r="87" spans="4:10" x14ac:dyDescent="0.25">
      <c r="D87" s="59">
        <v>43850</v>
      </c>
      <c r="E87" s="60" t="s">
        <v>46</v>
      </c>
      <c r="F87" s="60">
        <v>0</v>
      </c>
      <c r="G87" s="60">
        <v>0</v>
      </c>
      <c r="H87" s="60">
        <v>712.07999999999993</v>
      </c>
      <c r="I87" s="60">
        <v>92</v>
      </c>
      <c r="J87" s="60">
        <v>3808.0800000000254</v>
      </c>
    </row>
    <row r="88" spans="4:10" x14ac:dyDescent="0.25">
      <c r="D88" s="59">
        <v>43941</v>
      </c>
      <c r="E88" s="60" t="s">
        <v>46</v>
      </c>
      <c r="F88" s="60">
        <v>-1</v>
      </c>
      <c r="G88" s="60">
        <v>-7.7399999999999993</v>
      </c>
      <c r="H88" s="60">
        <v>704.34</v>
      </c>
      <c r="I88" s="60">
        <v>91</v>
      </c>
      <c r="J88" s="60">
        <v>3800.3400000000256</v>
      </c>
    </row>
    <row r="89" spans="4:10" x14ac:dyDescent="0.25">
      <c r="D89" s="59">
        <v>44032</v>
      </c>
      <c r="E89" s="60" t="s">
        <v>46</v>
      </c>
      <c r="F89" s="60">
        <v>0</v>
      </c>
      <c r="G89" s="60">
        <v>0</v>
      </c>
      <c r="H89" s="60">
        <v>704.34</v>
      </c>
      <c r="I89" s="60">
        <v>91</v>
      </c>
      <c r="J89" s="60">
        <v>3800.3400000000256</v>
      </c>
    </row>
    <row r="90" spans="4:10" x14ac:dyDescent="0.25">
      <c r="D90" s="59">
        <v>44124</v>
      </c>
      <c r="E90" s="60" t="s">
        <v>46</v>
      </c>
      <c r="F90" s="60">
        <v>1</v>
      </c>
      <c r="G90" s="60">
        <v>7.7399999999999993</v>
      </c>
      <c r="H90" s="60">
        <v>712.07999999999993</v>
      </c>
      <c r="I90" s="60">
        <v>92</v>
      </c>
      <c r="J90" s="60">
        <v>3808.0800000000254</v>
      </c>
    </row>
    <row r="91" spans="4:10" x14ac:dyDescent="0.25">
      <c r="D91" s="59">
        <v>44216</v>
      </c>
      <c r="E91" s="60" t="s">
        <v>46</v>
      </c>
      <c r="F91" s="60">
        <v>0</v>
      </c>
      <c r="G91" s="60">
        <v>0</v>
      </c>
      <c r="H91" s="60">
        <v>712.07999999999993</v>
      </c>
      <c r="I91" s="60">
        <v>92</v>
      </c>
      <c r="J91" s="60">
        <v>3808.0800000000254</v>
      </c>
    </row>
    <row r="92" spans="4:10" x14ac:dyDescent="0.25">
      <c r="D92" s="59">
        <v>44306</v>
      </c>
      <c r="E92" s="60" t="s">
        <v>46</v>
      </c>
      <c r="F92" s="60">
        <v>-2</v>
      </c>
      <c r="G92" s="60">
        <v>-15.479999999999999</v>
      </c>
      <c r="H92" s="60">
        <v>696.59999999999991</v>
      </c>
      <c r="I92" s="60">
        <v>90</v>
      </c>
      <c r="J92" s="60">
        <v>3792.6000000000254</v>
      </c>
    </row>
    <row r="93" spans="4:10" x14ac:dyDescent="0.25">
      <c r="D93" s="59">
        <v>44397</v>
      </c>
      <c r="E93" s="60" t="s">
        <v>46</v>
      </c>
      <c r="F93" s="60">
        <v>1</v>
      </c>
      <c r="G93" s="60">
        <v>7.7399999999999993</v>
      </c>
      <c r="H93" s="60">
        <v>704.34</v>
      </c>
      <c r="I93" s="60">
        <v>91</v>
      </c>
      <c r="J93" s="60">
        <v>3800.3400000000252</v>
      </c>
    </row>
    <row r="94" spans="4:10" x14ac:dyDescent="0.25">
      <c r="D94" s="59">
        <v>44489</v>
      </c>
      <c r="E94" s="60" t="s">
        <v>46</v>
      </c>
      <c r="F94" s="60">
        <v>1</v>
      </c>
      <c r="G94" s="60">
        <v>7.7399999999999993</v>
      </c>
      <c r="H94" s="60">
        <v>712.07999999999993</v>
      </c>
      <c r="I94" s="60">
        <v>92</v>
      </c>
      <c r="J94" s="60">
        <v>3808.0800000000249</v>
      </c>
    </row>
    <row r="95" spans="4:10" x14ac:dyDescent="0.25">
      <c r="D95" s="59">
        <v>44581</v>
      </c>
      <c r="E95" s="60" t="s">
        <v>46</v>
      </c>
      <c r="F95" s="60">
        <v>0</v>
      </c>
      <c r="G95" s="60">
        <v>0</v>
      </c>
      <c r="H95" s="60">
        <v>712.07999999999993</v>
      </c>
      <c r="I95" s="60">
        <v>92</v>
      </c>
      <c r="J95" s="60">
        <v>3808.0800000000249</v>
      </c>
    </row>
    <row r="96" spans="4:10" x14ac:dyDescent="0.25">
      <c r="D96" s="59">
        <v>44671</v>
      </c>
      <c r="E96" s="60" t="s">
        <v>46</v>
      </c>
      <c r="F96" s="60">
        <v>-2</v>
      </c>
      <c r="G96" s="60">
        <v>-15.479999999999999</v>
      </c>
      <c r="H96" s="60">
        <v>696.59999999999991</v>
      </c>
      <c r="I96" s="60">
        <v>90</v>
      </c>
      <c r="J96" s="60">
        <v>3792.6000000000249</v>
      </c>
    </row>
    <row r="97" spans="4:10" x14ac:dyDescent="0.25">
      <c r="D97" s="59">
        <v>44762</v>
      </c>
      <c r="E97" s="60" t="s">
        <v>46</v>
      </c>
      <c r="F97" s="60">
        <v>1</v>
      </c>
      <c r="G97" s="60">
        <v>7.7399999999999993</v>
      </c>
      <c r="H97" s="60">
        <v>704.34</v>
      </c>
      <c r="I97" s="60">
        <v>91</v>
      </c>
      <c r="J97" s="60">
        <v>3800.3400000000247</v>
      </c>
    </row>
    <row r="98" spans="4:10" x14ac:dyDescent="0.25">
      <c r="D98" s="59">
        <v>44854</v>
      </c>
      <c r="E98" s="60" t="s">
        <v>46</v>
      </c>
      <c r="F98" s="60">
        <v>1</v>
      </c>
      <c r="G98" s="60">
        <v>7.7399999999999993</v>
      </c>
      <c r="H98" s="60">
        <v>712.07999999999993</v>
      </c>
      <c r="I98" s="60">
        <v>92</v>
      </c>
      <c r="J98" s="60">
        <v>3808.0800000000245</v>
      </c>
    </row>
    <row r="99" spans="4:10" x14ac:dyDescent="0.25">
      <c r="D99" s="59">
        <v>44946</v>
      </c>
      <c r="E99" s="60" t="s">
        <v>46</v>
      </c>
      <c r="F99" s="60">
        <v>0</v>
      </c>
      <c r="G99" s="60">
        <v>0</v>
      </c>
      <c r="H99" s="60">
        <v>712.07999999999993</v>
      </c>
      <c r="I99" s="60">
        <v>92</v>
      </c>
      <c r="J99" s="60">
        <v>3808.0800000000245</v>
      </c>
    </row>
    <row r="100" spans="4:10" x14ac:dyDescent="0.25">
      <c r="D100" s="59">
        <v>44991</v>
      </c>
      <c r="E100" s="60" t="s">
        <v>46</v>
      </c>
      <c r="F100" s="60">
        <v>-2</v>
      </c>
      <c r="G100" s="60">
        <v>-15.479999999999999</v>
      </c>
      <c r="H100" s="60">
        <v>696.59999999999991</v>
      </c>
      <c r="I100" s="60">
        <v>90</v>
      </c>
      <c r="J100" s="60">
        <v>3792.6000000000245</v>
      </c>
    </row>
    <row r="101" spans="4:10" x14ac:dyDescent="0.25">
      <c r="D101" s="59">
        <v>43564</v>
      </c>
      <c r="E101" s="60" t="s">
        <v>24</v>
      </c>
      <c r="F101" s="60">
        <v>43564</v>
      </c>
      <c r="G101" s="60">
        <v>364020.78399999999</v>
      </c>
      <c r="H101" s="60">
        <v>364020.78399999999</v>
      </c>
      <c r="I101" s="60">
        <v>43564</v>
      </c>
      <c r="J101" s="60">
        <v>370287.78399999999</v>
      </c>
    </row>
    <row r="102" spans="4:10" x14ac:dyDescent="0.25">
      <c r="D102" s="59">
        <v>43655</v>
      </c>
      <c r="E102" s="60" t="s">
        <v>24</v>
      </c>
      <c r="F102" s="60">
        <v>-43473</v>
      </c>
      <c r="G102" s="60">
        <v>-363260.38800000004</v>
      </c>
      <c r="H102" s="60">
        <v>760.39600000000007</v>
      </c>
      <c r="I102" s="60">
        <v>91</v>
      </c>
      <c r="J102" s="60">
        <v>7027.3959999999497</v>
      </c>
    </row>
    <row r="103" spans="4:10" x14ac:dyDescent="0.25">
      <c r="D103" s="59">
        <v>43747</v>
      </c>
      <c r="E103" s="60" t="s">
        <v>24</v>
      </c>
      <c r="F103" s="60">
        <v>1</v>
      </c>
      <c r="G103" s="60">
        <v>8.3559999999999999</v>
      </c>
      <c r="H103" s="60">
        <v>768.75200000000007</v>
      </c>
      <c r="I103" s="60">
        <v>92</v>
      </c>
      <c r="J103" s="60">
        <v>7035.7519999999495</v>
      </c>
    </row>
    <row r="104" spans="4:10" x14ac:dyDescent="0.25">
      <c r="D104" s="59">
        <v>43839</v>
      </c>
      <c r="E104" s="60" t="s">
        <v>24</v>
      </c>
      <c r="F104" s="60">
        <v>0</v>
      </c>
      <c r="G104" s="60">
        <v>0</v>
      </c>
      <c r="H104" s="60">
        <v>768.75200000000007</v>
      </c>
      <c r="I104" s="60">
        <v>92</v>
      </c>
      <c r="J104" s="60">
        <v>7035.7519999999495</v>
      </c>
    </row>
    <row r="105" spans="4:10" x14ac:dyDescent="0.25">
      <c r="D105" s="59">
        <v>43930</v>
      </c>
      <c r="E105" s="60" t="s">
        <v>24</v>
      </c>
      <c r="F105" s="60">
        <v>-1</v>
      </c>
      <c r="G105" s="60">
        <v>-8.3559999999999999</v>
      </c>
      <c r="H105" s="60">
        <v>760.39600000000007</v>
      </c>
      <c r="I105" s="60">
        <v>91</v>
      </c>
      <c r="J105" s="60">
        <v>7027.3959999999497</v>
      </c>
    </row>
    <row r="106" spans="4:10" x14ac:dyDescent="0.25">
      <c r="D106" s="59">
        <v>44021</v>
      </c>
      <c r="E106" s="60" t="s">
        <v>24</v>
      </c>
      <c r="F106" s="60">
        <v>0</v>
      </c>
      <c r="G106" s="60">
        <v>0</v>
      </c>
      <c r="H106" s="60">
        <v>760.39600000000007</v>
      </c>
      <c r="I106" s="60">
        <v>91</v>
      </c>
      <c r="J106" s="60">
        <v>7027.3959999999497</v>
      </c>
    </row>
    <row r="107" spans="4:10" x14ac:dyDescent="0.25">
      <c r="D107" s="59">
        <v>44113</v>
      </c>
      <c r="E107" s="60" t="s">
        <v>24</v>
      </c>
      <c r="F107" s="60">
        <v>1</v>
      </c>
      <c r="G107" s="60">
        <v>8.3559999999999999</v>
      </c>
      <c r="H107" s="60">
        <v>768.75200000000007</v>
      </c>
      <c r="I107" s="60">
        <v>92</v>
      </c>
      <c r="J107" s="60">
        <v>7035.7519999999495</v>
      </c>
    </row>
    <row r="108" spans="4:10" x14ac:dyDescent="0.25">
      <c r="D108" s="59">
        <v>44205</v>
      </c>
      <c r="E108" s="60" t="s">
        <v>24</v>
      </c>
      <c r="F108" s="60">
        <v>0</v>
      </c>
      <c r="G108" s="60">
        <v>0</v>
      </c>
      <c r="H108" s="60">
        <v>768.75200000000007</v>
      </c>
      <c r="I108" s="60">
        <v>92</v>
      </c>
      <c r="J108" s="60">
        <v>7035.7519999999495</v>
      </c>
    </row>
    <row r="109" spans="4:10" x14ac:dyDescent="0.25">
      <c r="D109" s="59">
        <v>44295</v>
      </c>
      <c r="E109" s="60" t="s">
        <v>24</v>
      </c>
      <c r="F109" s="60">
        <v>-2</v>
      </c>
      <c r="G109" s="60">
        <v>-16.712</v>
      </c>
      <c r="H109" s="60">
        <v>752.04000000000008</v>
      </c>
      <c r="I109" s="60">
        <v>90</v>
      </c>
      <c r="J109" s="60">
        <v>7019.039999999949</v>
      </c>
    </row>
    <row r="110" spans="4:10" x14ac:dyDescent="0.25">
      <c r="D110" s="59">
        <v>44386</v>
      </c>
      <c r="E110" s="60" t="s">
        <v>24</v>
      </c>
      <c r="F110" s="60">
        <v>1</v>
      </c>
      <c r="G110" s="60">
        <v>8.3559999999999999</v>
      </c>
      <c r="H110" s="60">
        <v>760.39600000000007</v>
      </c>
      <c r="I110" s="60">
        <v>91</v>
      </c>
      <c r="J110" s="60">
        <v>7027.3959999999488</v>
      </c>
    </row>
    <row r="111" spans="4:10" x14ac:dyDescent="0.25">
      <c r="D111" s="59">
        <v>44478</v>
      </c>
      <c r="E111" s="60" t="s">
        <v>24</v>
      </c>
      <c r="F111" s="60">
        <v>1</v>
      </c>
      <c r="G111" s="60">
        <v>8.3559999999999999</v>
      </c>
      <c r="H111" s="60">
        <v>768.75200000000007</v>
      </c>
      <c r="I111" s="60">
        <v>92</v>
      </c>
      <c r="J111" s="60">
        <v>7035.7519999999486</v>
      </c>
    </row>
    <row r="112" spans="4:10" x14ac:dyDescent="0.25">
      <c r="D112" s="59">
        <v>44570</v>
      </c>
      <c r="E112" s="60" t="s">
        <v>24</v>
      </c>
      <c r="F112" s="60">
        <v>0</v>
      </c>
      <c r="G112" s="60">
        <v>0</v>
      </c>
      <c r="H112" s="60">
        <v>768.75200000000007</v>
      </c>
      <c r="I112" s="60">
        <v>92</v>
      </c>
      <c r="J112" s="60">
        <v>7035.7519999999486</v>
      </c>
    </row>
    <row r="113" spans="4:10" x14ac:dyDescent="0.25">
      <c r="D113" s="59">
        <v>44660</v>
      </c>
      <c r="E113" s="60" t="s">
        <v>24</v>
      </c>
      <c r="F113" s="60">
        <v>-2</v>
      </c>
      <c r="G113" s="60">
        <v>-16.712</v>
      </c>
      <c r="H113" s="60">
        <v>752.04000000000008</v>
      </c>
      <c r="I113" s="60">
        <v>90</v>
      </c>
      <c r="J113" s="60">
        <v>7019.0399999999481</v>
      </c>
    </row>
    <row r="114" spans="4:10" x14ac:dyDescent="0.25">
      <c r="D114" s="59">
        <v>44751</v>
      </c>
      <c r="E114" s="60" t="s">
        <v>24</v>
      </c>
      <c r="F114" s="60">
        <v>1</v>
      </c>
      <c r="G114" s="60">
        <v>8.3559999999999999</v>
      </c>
      <c r="H114" s="60">
        <v>760.39600000000007</v>
      </c>
      <c r="I114" s="60">
        <v>91</v>
      </c>
      <c r="J114" s="60">
        <v>7027.3959999999479</v>
      </c>
    </row>
    <row r="115" spans="4:10" x14ac:dyDescent="0.25">
      <c r="D115" s="59">
        <v>44843</v>
      </c>
      <c r="E115" s="60" t="s">
        <v>24</v>
      </c>
      <c r="F115" s="60">
        <v>1</v>
      </c>
      <c r="G115" s="60">
        <v>8.3559999999999999</v>
      </c>
      <c r="H115" s="60">
        <v>768.75200000000007</v>
      </c>
      <c r="I115" s="60">
        <v>92</v>
      </c>
      <c r="J115" s="60">
        <v>7035.7519999999477</v>
      </c>
    </row>
    <row r="116" spans="4:10" x14ac:dyDescent="0.25">
      <c r="D116" s="59">
        <v>44935</v>
      </c>
      <c r="E116" s="60" t="s">
        <v>24</v>
      </c>
      <c r="F116" s="60">
        <v>0</v>
      </c>
      <c r="G116" s="60">
        <v>0</v>
      </c>
      <c r="H116" s="60">
        <v>768.75200000000007</v>
      </c>
      <c r="I116" s="60">
        <v>92</v>
      </c>
      <c r="J116" s="60">
        <v>7035.7519999999477</v>
      </c>
    </row>
    <row r="117" spans="4:10" x14ac:dyDescent="0.25">
      <c r="D117" s="59">
        <v>44980</v>
      </c>
      <c r="E117" s="60" t="s">
        <v>24</v>
      </c>
      <c r="F117" s="60">
        <v>-2</v>
      </c>
      <c r="G117" s="60">
        <v>-16.712</v>
      </c>
      <c r="H117" s="60">
        <v>752.04000000000008</v>
      </c>
      <c r="I117" s="60">
        <v>90</v>
      </c>
      <c r="J117" s="60">
        <v>7019.0399999999472</v>
      </c>
    </row>
    <row r="118" spans="4:10" x14ac:dyDescent="0.25">
      <c r="D118" s="59">
        <v>43532</v>
      </c>
      <c r="E118" s="60" t="s">
        <v>49</v>
      </c>
      <c r="F118" s="60">
        <v>43577</v>
      </c>
      <c r="G118" s="60">
        <v>886791.95000000007</v>
      </c>
      <c r="H118" s="60">
        <v>886791.95000000007</v>
      </c>
      <c r="I118" s="60">
        <v>43577</v>
      </c>
      <c r="J118" s="60">
        <v>894931.95000000007</v>
      </c>
    </row>
    <row r="119" spans="4:10" x14ac:dyDescent="0.25">
      <c r="D119" s="59">
        <v>43533</v>
      </c>
      <c r="E119" s="60" t="s">
        <v>51</v>
      </c>
      <c r="F119" s="60">
        <v>43578</v>
      </c>
      <c r="G119" s="60">
        <v>398738.69999999995</v>
      </c>
      <c r="H119" s="60">
        <v>398738.69999999995</v>
      </c>
      <c r="I119" s="60">
        <v>43578</v>
      </c>
      <c r="J119" s="60">
        <v>402398.69999999995</v>
      </c>
    </row>
    <row r="120" spans="4:10" x14ac:dyDescent="0.25">
      <c r="D120" s="59">
        <v>43534</v>
      </c>
      <c r="E120" s="60" t="s">
        <v>53</v>
      </c>
      <c r="F120" s="60">
        <v>43579</v>
      </c>
      <c r="G120" s="60">
        <v>89881.6875</v>
      </c>
      <c r="H120" s="60">
        <v>89881.6875</v>
      </c>
      <c r="I120" s="60">
        <v>43579</v>
      </c>
      <c r="J120" s="60">
        <v>90706.6875</v>
      </c>
    </row>
    <row r="121" spans="4:10" x14ac:dyDescent="0.25">
      <c r="D121" s="59">
        <v>43580</v>
      </c>
      <c r="E121" s="60" t="s">
        <v>55</v>
      </c>
      <c r="F121" s="60">
        <v>43580</v>
      </c>
      <c r="G121" s="60">
        <v>289480.14999999997</v>
      </c>
      <c r="H121" s="60">
        <v>289480.14999999997</v>
      </c>
      <c r="I121" s="60">
        <v>43580</v>
      </c>
      <c r="J121" s="60">
        <v>292137.14999999997</v>
      </c>
    </row>
    <row r="122" spans="4:10" x14ac:dyDescent="0.25">
      <c r="D122" s="59">
        <v>43671</v>
      </c>
      <c r="E122" s="60" t="s">
        <v>55</v>
      </c>
      <c r="F122" s="60">
        <v>-43489</v>
      </c>
      <c r="G122" s="60">
        <v>-288875.6825</v>
      </c>
      <c r="H122" s="60">
        <v>604.46749999999997</v>
      </c>
      <c r="I122" s="60">
        <v>91</v>
      </c>
      <c r="J122" s="60">
        <v>3261.4674999999697</v>
      </c>
    </row>
    <row r="123" spans="4:10" x14ac:dyDescent="0.25">
      <c r="D123" s="59">
        <v>43763</v>
      </c>
      <c r="E123" s="60" t="s">
        <v>55</v>
      </c>
      <c r="F123" s="60">
        <v>1</v>
      </c>
      <c r="G123" s="60">
        <v>6.6424999999999992</v>
      </c>
      <c r="H123" s="60">
        <v>611.11</v>
      </c>
      <c r="I123" s="60">
        <v>92</v>
      </c>
      <c r="J123" s="60">
        <v>3268.1099999999697</v>
      </c>
    </row>
    <row r="124" spans="4:10" x14ac:dyDescent="0.25">
      <c r="D124" s="59">
        <v>43855</v>
      </c>
      <c r="E124" s="60" t="s">
        <v>55</v>
      </c>
      <c r="F124" s="60">
        <v>0</v>
      </c>
      <c r="G124" s="60">
        <v>0</v>
      </c>
      <c r="H124" s="60">
        <v>611.11</v>
      </c>
      <c r="I124" s="60">
        <v>92</v>
      </c>
      <c r="J124" s="60">
        <v>3268.1099999999697</v>
      </c>
    </row>
    <row r="125" spans="4:10" x14ac:dyDescent="0.25">
      <c r="D125" s="59">
        <v>43946</v>
      </c>
      <c r="E125" s="60" t="s">
        <v>55</v>
      </c>
      <c r="F125" s="60">
        <v>-1</v>
      </c>
      <c r="G125" s="60">
        <v>-6.6424999999999992</v>
      </c>
      <c r="H125" s="60">
        <v>604.46749999999997</v>
      </c>
      <c r="I125" s="60">
        <v>91</v>
      </c>
      <c r="J125" s="60">
        <v>3261.4674999999697</v>
      </c>
    </row>
    <row r="126" spans="4:10" x14ac:dyDescent="0.25">
      <c r="D126" s="59">
        <v>44037</v>
      </c>
      <c r="E126" s="60" t="s">
        <v>55</v>
      </c>
      <c r="F126" s="60">
        <v>0</v>
      </c>
      <c r="G126" s="60">
        <v>0</v>
      </c>
      <c r="H126" s="60">
        <v>604.46749999999997</v>
      </c>
      <c r="I126" s="60">
        <v>91</v>
      </c>
      <c r="J126" s="60">
        <v>3261.4674999999697</v>
      </c>
    </row>
    <row r="127" spans="4:10" x14ac:dyDescent="0.25">
      <c r="D127" s="59">
        <v>44129</v>
      </c>
      <c r="E127" s="60" t="s">
        <v>55</v>
      </c>
      <c r="F127" s="60">
        <v>1</v>
      </c>
      <c r="G127" s="60">
        <v>6.6424999999999992</v>
      </c>
      <c r="H127" s="60">
        <v>611.11</v>
      </c>
      <c r="I127" s="60">
        <v>92</v>
      </c>
      <c r="J127" s="60">
        <v>3268.1099999999697</v>
      </c>
    </row>
    <row r="128" spans="4:10" x14ac:dyDescent="0.25">
      <c r="D128" s="59">
        <v>44221</v>
      </c>
      <c r="E128" s="60" t="s">
        <v>55</v>
      </c>
      <c r="F128" s="60">
        <v>0</v>
      </c>
      <c r="G128" s="60">
        <v>0</v>
      </c>
      <c r="H128" s="60">
        <v>611.11</v>
      </c>
      <c r="I128" s="60">
        <v>92</v>
      </c>
      <c r="J128" s="60">
        <v>3268.1099999999697</v>
      </c>
    </row>
    <row r="129" spans="4:10" x14ac:dyDescent="0.25">
      <c r="D129" s="59">
        <v>44311</v>
      </c>
      <c r="E129" s="60" t="s">
        <v>55</v>
      </c>
      <c r="F129" s="60">
        <v>-2</v>
      </c>
      <c r="G129" s="60">
        <v>-13.284999999999998</v>
      </c>
      <c r="H129" s="60">
        <v>597.82499999999993</v>
      </c>
      <c r="I129" s="60">
        <v>90</v>
      </c>
      <c r="J129" s="60">
        <v>3254.8249999999698</v>
      </c>
    </row>
    <row r="130" spans="4:10" x14ac:dyDescent="0.25">
      <c r="D130" s="59">
        <v>44402</v>
      </c>
      <c r="E130" s="60" t="s">
        <v>55</v>
      </c>
      <c r="F130" s="60">
        <v>1</v>
      </c>
      <c r="G130" s="60">
        <v>6.6424999999999992</v>
      </c>
      <c r="H130" s="60">
        <v>604.46749999999997</v>
      </c>
      <c r="I130" s="60">
        <v>91</v>
      </c>
      <c r="J130" s="60">
        <v>3261.4674999999697</v>
      </c>
    </row>
    <row r="131" spans="4:10" x14ac:dyDescent="0.25">
      <c r="D131" s="59">
        <v>44494</v>
      </c>
      <c r="E131" s="60" t="s">
        <v>55</v>
      </c>
      <c r="F131" s="60">
        <v>1</v>
      </c>
      <c r="G131" s="60">
        <v>6.6424999999999992</v>
      </c>
      <c r="H131" s="60">
        <v>611.11</v>
      </c>
      <c r="I131" s="60">
        <v>92</v>
      </c>
      <c r="J131" s="60">
        <v>3268.1099999999697</v>
      </c>
    </row>
    <row r="132" spans="4:10" x14ac:dyDescent="0.25">
      <c r="D132" s="59">
        <v>44586</v>
      </c>
      <c r="E132" s="60" t="s">
        <v>55</v>
      </c>
      <c r="F132" s="60">
        <v>0</v>
      </c>
      <c r="G132" s="60">
        <v>0</v>
      </c>
      <c r="H132" s="60">
        <v>611.11</v>
      </c>
      <c r="I132" s="60">
        <v>92</v>
      </c>
      <c r="J132" s="60">
        <v>3268.1099999999697</v>
      </c>
    </row>
    <row r="133" spans="4:10" x14ac:dyDescent="0.25">
      <c r="D133" s="59">
        <v>44631</v>
      </c>
      <c r="E133" s="60" t="s">
        <v>55</v>
      </c>
      <c r="F133" s="60">
        <v>-2</v>
      </c>
      <c r="G133" s="60">
        <v>-13.284999999999998</v>
      </c>
      <c r="H133" s="60">
        <v>597.82499999999993</v>
      </c>
      <c r="I133" s="60">
        <v>90</v>
      </c>
      <c r="J133" s="60">
        <v>3254.8249999999698</v>
      </c>
    </row>
    <row r="134" spans="4:10" x14ac:dyDescent="0.25">
      <c r="D134" s="59">
        <v>43536</v>
      </c>
      <c r="E134" s="60" t="s">
        <v>57</v>
      </c>
      <c r="F134" s="60">
        <v>43581</v>
      </c>
      <c r="G134" s="60">
        <v>120065.65500000001</v>
      </c>
      <c r="H134" s="60">
        <v>120065.65500000001</v>
      </c>
      <c r="I134" s="60">
        <v>43581</v>
      </c>
      <c r="J134" s="60">
        <v>121167.65500000001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produit</vt:lpstr>
      <vt:lpstr>Calcul</vt:lpstr>
      <vt:lpstr>Résultat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Vuisternens</dc:creator>
  <cp:lastModifiedBy>Comptabilité Direction Financière</cp:lastModifiedBy>
  <cp:lastPrinted>2013-08-25T15:06:37Z</cp:lastPrinted>
  <dcterms:created xsi:type="dcterms:W3CDTF">2013-08-22T07:33:03Z</dcterms:created>
  <dcterms:modified xsi:type="dcterms:W3CDTF">2020-12-11T17:34:23Z</dcterms:modified>
</cp:coreProperties>
</file>