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ptabilitéDirectio\Desktop\"/>
    </mc:Choice>
  </mc:AlternateContent>
  <xr:revisionPtr revIDLastSave="0" documentId="13_ncr:1_{44BF5240-E722-4C70-9BA3-8EA94F60D1D4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BAse produit" sheetId="8" r:id="rId1"/>
    <sheet name="Calcul" sheetId="10" r:id="rId2"/>
    <sheet name="Résultat" sheetId="11" r:id="rId3"/>
  </sheets>
  <definedNames>
    <definedName name="_xlnm._FilterDatabase" localSheetId="0" hidden="1">'BAse produit'!$A$1:$G$27</definedName>
    <definedName name="hg" localSheetId="1">#REF!</definedName>
    <definedName name="hg">#REF!</definedName>
    <definedName name="kkk" localSheetId="1">#REF!</definedName>
    <definedName name="kkk">#REF!</definedName>
    <definedName name="m" localSheetId="1">#REF!</definedName>
    <definedName name="m">#REF!</definedName>
    <definedName name="n">#REF!</definedName>
    <definedName name="nom" localSheetId="1">#REF!</definedName>
    <definedName name="nom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0" l="1"/>
  <c r="B10" i="10"/>
  <c r="B9" i="10"/>
  <c r="B7" i="10"/>
  <c r="B6" i="10"/>
  <c r="C25" i="8"/>
  <c r="C21" i="8"/>
  <c r="C26" i="8"/>
  <c r="B5" i="10"/>
  <c r="B4" i="10"/>
  <c r="K16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M40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D40" i="10"/>
  <c r="F40" i="10"/>
  <c r="G40" i="10"/>
  <c r="J40" i="10"/>
  <c r="I40" i="10"/>
  <c r="H40" i="10"/>
  <c r="E40" i="10"/>
  <c r="M39" i="10"/>
  <c r="D39" i="10"/>
  <c r="F39" i="10"/>
  <c r="G39" i="10"/>
  <c r="J39" i="10"/>
  <c r="I39" i="10"/>
  <c r="H39" i="10"/>
  <c r="E39" i="10"/>
  <c r="M38" i="10"/>
  <c r="D38" i="10"/>
  <c r="F38" i="10"/>
  <c r="G38" i="10"/>
  <c r="J38" i="10"/>
  <c r="I38" i="10"/>
  <c r="H38" i="10"/>
  <c r="E38" i="10"/>
  <c r="M37" i="10"/>
  <c r="D37" i="10"/>
  <c r="F37" i="10"/>
  <c r="G37" i="10"/>
  <c r="J37" i="10"/>
  <c r="I37" i="10"/>
  <c r="H37" i="10"/>
  <c r="E37" i="10"/>
  <c r="M36" i="10"/>
  <c r="D36" i="10"/>
  <c r="F36" i="10"/>
  <c r="G36" i="10"/>
  <c r="J36" i="10"/>
  <c r="I36" i="10"/>
  <c r="H36" i="10"/>
  <c r="E36" i="10"/>
  <c r="M35" i="10"/>
  <c r="D35" i="10"/>
  <c r="F35" i="10"/>
  <c r="G35" i="10"/>
  <c r="J35" i="10"/>
  <c r="I35" i="10"/>
  <c r="H35" i="10"/>
  <c r="E35" i="10"/>
  <c r="M34" i="10"/>
  <c r="D34" i="10"/>
  <c r="F34" i="10"/>
  <c r="G34" i="10"/>
  <c r="J34" i="10"/>
  <c r="I34" i="10"/>
  <c r="H34" i="10"/>
  <c r="E34" i="10"/>
  <c r="M33" i="10"/>
  <c r="D33" i="10"/>
  <c r="F33" i="10"/>
  <c r="G33" i="10"/>
  <c r="J33" i="10"/>
  <c r="I33" i="10"/>
  <c r="H33" i="10"/>
  <c r="E33" i="10"/>
  <c r="M32" i="10"/>
  <c r="D32" i="10"/>
  <c r="I32" i="10"/>
  <c r="M31" i="10"/>
  <c r="D31" i="10"/>
  <c r="I31" i="10"/>
  <c r="F32" i="10"/>
  <c r="G32" i="10"/>
  <c r="M30" i="10"/>
  <c r="D30" i="10"/>
  <c r="I30" i="10"/>
  <c r="F31" i="10"/>
  <c r="G31" i="10"/>
  <c r="M29" i="10"/>
  <c r="D29" i="10"/>
  <c r="I29" i="10"/>
  <c r="F30" i="10"/>
  <c r="G30" i="10"/>
  <c r="M28" i="10"/>
  <c r="D28" i="10"/>
  <c r="I28" i="10"/>
  <c r="F29" i="10"/>
  <c r="G29" i="10"/>
  <c r="M27" i="10"/>
  <c r="D27" i="10"/>
  <c r="I27" i="10"/>
  <c r="F28" i="10"/>
  <c r="G28" i="10"/>
  <c r="M26" i="10"/>
  <c r="D26" i="10"/>
  <c r="I26" i="10"/>
  <c r="F27" i="10"/>
  <c r="G27" i="10"/>
  <c r="M25" i="10"/>
  <c r="D25" i="10"/>
  <c r="I25" i="10"/>
  <c r="F26" i="10"/>
  <c r="G26" i="10"/>
  <c r="M24" i="10"/>
  <c r="D24" i="10"/>
  <c r="I24" i="10"/>
  <c r="F25" i="10"/>
  <c r="G25" i="10"/>
  <c r="M23" i="10"/>
  <c r="D23" i="10"/>
  <c r="I23" i="10"/>
  <c r="F24" i="10"/>
  <c r="G24" i="10"/>
  <c r="M22" i="10"/>
  <c r="D22" i="10"/>
  <c r="I22" i="10"/>
  <c r="F23" i="10"/>
  <c r="G23" i="10"/>
  <c r="M21" i="10"/>
  <c r="D21" i="10"/>
  <c r="I21" i="10"/>
  <c r="F22" i="10"/>
  <c r="G22" i="10"/>
  <c r="M20" i="10"/>
  <c r="D20" i="10"/>
  <c r="I20" i="10"/>
  <c r="F21" i="10"/>
  <c r="G21" i="10"/>
  <c r="M19" i="10"/>
  <c r="D19" i="10"/>
  <c r="I19" i="10"/>
  <c r="F20" i="10"/>
  <c r="G20" i="10"/>
  <c r="M18" i="10"/>
  <c r="D18" i="10"/>
  <c r="I18" i="10"/>
  <c r="F19" i="10"/>
  <c r="G19" i="10"/>
  <c r="M17" i="10"/>
  <c r="D17" i="10"/>
  <c r="I17" i="10"/>
  <c r="F18" i="10"/>
  <c r="G18" i="10"/>
  <c r="I16" i="10"/>
  <c r="F16" i="10"/>
  <c r="G16" i="10"/>
  <c r="J16" i="10"/>
  <c r="F17" i="10"/>
  <c r="G17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H32" i="10"/>
  <c r="E32" i="10"/>
  <c r="H31" i="10"/>
  <c r="E31" i="10"/>
  <c r="H30" i="10"/>
  <c r="E30" i="10"/>
  <c r="H29" i="10"/>
  <c r="E29" i="10"/>
  <c r="H28" i="10"/>
  <c r="E28" i="10"/>
  <c r="H27" i="10"/>
  <c r="E27" i="10"/>
  <c r="H26" i="10"/>
  <c r="E26" i="10"/>
  <c r="H25" i="10"/>
  <c r="E25" i="10"/>
  <c r="H24" i="10"/>
  <c r="E24" i="10"/>
  <c r="H23" i="10"/>
  <c r="E23" i="10"/>
  <c r="H22" i="10"/>
  <c r="E22" i="10"/>
  <c r="H21" i="10"/>
  <c r="E21" i="10"/>
  <c r="H20" i="10"/>
  <c r="E20" i="10"/>
  <c r="H19" i="10"/>
  <c r="E19" i="10"/>
  <c r="H18" i="10"/>
  <c r="E18" i="10"/>
  <c r="H17" i="10"/>
  <c r="E17" i="10"/>
  <c r="M16" i="10"/>
  <c r="H16" i="10"/>
  <c r="D16" i="10"/>
  <c r="E16" i="10"/>
  <c r="B11" i="10"/>
  <c r="B8" i="10"/>
  <c r="H27" i="8"/>
  <c r="C27" i="8"/>
  <c r="H26" i="8"/>
  <c r="H25" i="8"/>
  <c r="H24" i="8"/>
  <c r="C24" i="8"/>
  <c r="H23" i="8"/>
  <c r="C23" i="8"/>
  <c r="H22" i="8"/>
  <c r="C22" i="8"/>
  <c r="H21" i="8"/>
  <c r="H20" i="8"/>
  <c r="C20" i="8"/>
  <c r="H19" i="8"/>
  <c r="C19" i="8"/>
  <c r="H18" i="8"/>
  <c r="C18" i="8"/>
  <c r="H17" i="8"/>
  <c r="C17" i="8"/>
  <c r="H16" i="8"/>
  <c r="C16" i="8"/>
  <c r="H15" i="8"/>
  <c r="C15" i="8"/>
  <c r="H14" i="8"/>
  <c r="C14" i="8"/>
  <c r="H13" i="8"/>
  <c r="C13" i="8"/>
  <c r="H12" i="8"/>
  <c r="C12" i="8"/>
  <c r="H11" i="8"/>
  <c r="C11" i="8"/>
  <c r="H10" i="8"/>
  <c r="C10" i="8"/>
  <c r="H9" i="8"/>
  <c r="C9" i="8"/>
  <c r="H8" i="8"/>
  <c r="C8" i="8"/>
  <c r="H7" i="8"/>
  <c r="C7" i="8"/>
  <c r="H6" i="8"/>
  <c r="C6" i="8"/>
  <c r="H5" i="8"/>
  <c r="C5" i="8"/>
  <c r="H4" i="8"/>
  <c r="C4" i="8"/>
  <c r="H3" i="8"/>
  <c r="C3" i="8"/>
  <c r="H2" i="8"/>
  <c r="C2" i="8"/>
</calcChain>
</file>

<file path=xl/sharedStrings.xml><?xml version="1.0" encoding="utf-8"?>
<sst xmlns="http://schemas.openxmlformats.org/spreadsheetml/2006/main" count="213" uniqueCount="76">
  <si>
    <t/>
  </si>
  <si>
    <t>Ref prod</t>
  </si>
  <si>
    <t>Nom du produit</t>
  </si>
  <si>
    <t>Prix</t>
  </si>
  <si>
    <t>Date d'achat</t>
  </si>
  <si>
    <t>Date de vente</t>
  </si>
  <si>
    <t xml:space="preserve">Remise </t>
  </si>
  <si>
    <t>Variable X</t>
  </si>
  <si>
    <t>jours</t>
  </si>
  <si>
    <t>A001</t>
  </si>
  <si>
    <t>A</t>
  </si>
  <si>
    <t>C007</t>
  </si>
  <si>
    <t>B</t>
  </si>
  <si>
    <t>Z004</t>
  </si>
  <si>
    <t>C</t>
  </si>
  <si>
    <t>K008</t>
  </si>
  <si>
    <t>D</t>
  </si>
  <si>
    <t>H004</t>
  </si>
  <si>
    <t>E</t>
  </si>
  <si>
    <t>D125</t>
  </si>
  <si>
    <t>F</t>
  </si>
  <si>
    <t>S280</t>
  </si>
  <si>
    <t>G</t>
  </si>
  <si>
    <t>R594</t>
  </si>
  <si>
    <t>H</t>
  </si>
  <si>
    <t>G628</t>
  </si>
  <si>
    <t>I</t>
  </si>
  <si>
    <t>F789</t>
  </si>
  <si>
    <t>J</t>
  </si>
  <si>
    <t>N256</t>
  </si>
  <si>
    <t>K</t>
  </si>
  <si>
    <t>E467</t>
  </si>
  <si>
    <t>L</t>
  </si>
  <si>
    <t>A458</t>
  </si>
  <si>
    <t>M</t>
  </si>
  <si>
    <t>F258</t>
  </si>
  <si>
    <t>N</t>
  </si>
  <si>
    <t>K125</t>
  </si>
  <si>
    <t>O</t>
  </si>
  <si>
    <t>P658</t>
  </si>
  <si>
    <t>P</t>
  </si>
  <si>
    <t>R005</t>
  </si>
  <si>
    <t>Q</t>
  </si>
  <si>
    <t>R200</t>
  </si>
  <si>
    <t>R</t>
  </si>
  <si>
    <t>T125</t>
  </si>
  <si>
    <t>S</t>
  </si>
  <si>
    <t>M059</t>
  </si>
  <si>
    <t>T</t>
  </si>
  <si>
    <t>U</t>
  </si>
  <si>
    <t>R569</t>
  </si>
  <si>
    <t>V</t>
  </si>
  <si>
    <t>D554</t>
  </si>
  <si>
    <t>W</t>
  </si>
  <si>
    <t>R896</t>
  </si>
  <si>
    <t>X</t>
  </si>
  <si>
    <t>R895</t>
  </si>
  <si>
    <t>Y</t>
  </si>
  <si>
    <t>z778</t>
  </si>
  <si>
    <t>Z</t>
  </si>
  <si>
    <t>Ref produit</t>
  </si>
  <si>
    <t>Nom produit</t>
  </si>
  <si>
    <t>jour</t>
  </si>
  <si>
    <t>variable x</t>
  </si>
  <si>
    <t>remise</t>
  </si>
  <si>
    <t>calcul1589</t>
  </si>
  <si>
    <t>Calcul1236</t>
  </si>
  <si>
    <t>date</t>
  </si>
  <si>
    <t>Produit</t>
  </si>
  <si>
    <t>calcul 1</t>
  </si>
  <si>
    <t>calcul 2</t>
  </si>
  <si>
    <t>calcul 3</t>
  </si>
  <si>
    <t>calcul 4</t>
  </si>
  <si>
    <t>calcul 5</t>
  </si>
  <si>
    <t>Calcul 1</t>
  </si>
  <si>
    <t>Calcul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</si>
</sst>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2C0C]d\ mmm\ yyyy;@"/>
    <numFmt numFmtId="165" formatCode="[$-12C0C]dd/mm/yyyy;@"/>
    <numFmt numFmtId="166" formatCode="_-* #,##0.00\ _C_F_A_-;\-* #,##0.00\ _C_F_A_-;_-* &quot;-&quot;??\ _C_F_A_-;_-@_-"/>
    <numFmt numFmtId="167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ndara"/>
      <family val="2"/>
    </font>
    <font>
      <sz val="12"/>
      <color theme="1"/>
      <name val="Times New Roman"/>
      <family val="1"/>
    </font>
    <font>
      <b/>
      <sz val="10"/>
      <color indexed="9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Times New Roman"/>
      <family val="1"/>
    </font>
    <font>
      <b/>
      <sz val="10"/>
      <color indexed="9"/>
      <name val="Candara"/>
      <family val="2"/>
    </font>
    <font>
      <sz val="12"/>
      <color theme="0"/>
      <name val="Candara"/>
      <family val="2"/>
    </font>
    <font>
      <sz val="10"/>
      <name val="Candara"/>
      <family val="2"/>
    </font>
    <font>
      <b/>
      <sz val="12"/>
      <color theme="1"/>
      <name val="Candara"/>
      <family val="2"/>
    </font>
    <font>
      <sz val="12"/>
      <color rgb="FFFF0000"/>
      <name val="Candara"/>
      <family val="2"/>
    </font>
    <font>
      <sz val="12"/>
      <color theme="9"/>
      <name val="Candara"/>
      <family val="2"/>
    </font>
    <font>
      <b/>
      <sz val="14"/>
      <color theme="0"/>
      <name val="Candara"/>
      <family val="2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/>
    <xf numFmtId="0" fontId="2" fillId="0" borderId="0" xfId="1"/>
    <xf numFmtId="4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0" fontId="4" fillId="2" borderId="1" xfId="2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2" fillId="0" borderId="0" xfId="1" applyAlignment="1">
      <alignment wrapText="1"/>
    </xf>
    <xf numFmtId="0" fontId="6" fillId="0" borderId="3" xfId="3" quotePrefix="1" applyFont="1" applyBorder="1" applyAlignment="1">
      <alignment horizontal="left" vertical="center"/>
    </xf>
    <xf numFmtId="4" fontId="3" fillId="0" borderId="4" xfId="1" applyNumberFormat="1" applyFont="1" applyBorder="1" applyAlignment="1">
      <alignment horizontal="center" vertical="center"/>
    </xf>
    <xf numFmtId="3" fontId="3" fillId="0" borderId="4" xfId="1" applyNumberFormat="1" applyFont="1" applyBorder="1"/>
    <xf numFmtId="164" fontId="3" fillId="0" borderId="4" xfId="1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0" fontId="3" fillId="0" borderId="3" xfId="1" applyFont="1" applyBorder="1" applyAlignment="1">
      <alignment horizontal="left"/>
    </xf>
    <xf numFmtId="10" fontId="3" fillId="0" borderId="4" xfId="2" applyNumberFormat="1" applyFont="1" applyFill="1" applyBorder="1" applyAlignment="1">
      <alignment horizontal="center" vertical="center"/>
    </xf>
    <xf numFmtId="1" fontId="3" fillId="0" borderId="3" xfId="1" applyNumberFormat="1" applyFont="1" applyBorder="1" applyAlignment="1">
      <alignment horizontal="left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/>
    <xf numFmtId="0" fontId="2" fillId="0" borderId="0" xfId="1" applyAlignment="1" applyProtection="1">
      <alignment horizontal="center"/>
      <protection hidden="1"/>
    </xf>
    <xf numFmtId="3" fontId="2" fillId="0" borderId="0" xfId="1" applyNumberFormat="1" applyProtection="1">
      <protection hidden="1"/>
    </xf>
    <xf numFmtId="3" fontId="2" fillId="0" borderId="0" xfId="1" applyNumberFormat="1" applyAlignment="1" applyProtection="1">
      <alignment horizontal="center"/>
      <protection hidden="1"/>
    </xf>
    <xf numFmtId="165" fontId="8" fillId="0" borderId="0" xfId="1" applyNumberFormat="1" applyFont="1"/>
    <xf numFmtId="0" fontId="8" fillId="0" borderId="0" xfId="1" applyFont="1"/>
    <xf numFmtId="3" fontId="0" fillId="0" borderId="0" xfId="4" applyNumberFormat="1" applyFont="1" applyAlignment="1" applyProtection="1">
      <alignment horizontal="center"/>
      <protection hidden="1"/>
    </xf>
    <xf numFmtId="3" fontId="0" fillId="0" borderId="0" xfId="4" applyNumberFormat="1" applyFont="1" applyProtection="1">
      <protection hidden="1"/>
    </xf>
    <xf numFmtId="0" fontId="10" fillId="0" borderId="0" xfId="1" applyFont="1" applyAlignment="1" applyProtection="1">
      <alignment horizontal="center"/>
      <protection hidden="1"/>
    </xf>
    <xf numFmtId="14" fontId="2" fillId="0" borderId="0" xfId="1" applyNumberFormat="1" applyAlignment="1" applyProtection="1">
      <alignment horizontal="center"/>
      <protection hidden="1"/>
    </xf>
    <xf numFmtId="165" fontId="2" fillId="0" borderId="0" xfId="1" applyNumberFormat="1"/>
    <xf numFmtId="167" fontId="11" fillId="0" borderId="0" xfId="1" quotePrefix="1" applyNumberFormat="1" applyFont="1" applyAlignment="1" applyProtection="1">
      <alignment horizontal="center"/>
      <protection hidden="1"/>
    </xf>
    <xf numFmtId="3" fontId="12" fillId="0" borderId="0" xfId="1" applyNumberFormat="1" applyFont="1" applyAlignment="1" applyProtection="1">
      <alignment horizontal="center"/>
      <protection hidden="1"/>
    </xf>
    <xf numFmtId="0" fontId="13" fillId="0" borderId="0" xfId="1" applyFont="1" applyAlignment="1" applyProtection="1">
      <alignment horizontal="center"/>
      <protection hidden="1"/>
    </xf>
    <xf numFmtId="3" fontId="13" fillId="0" borderId="0" xfId="1" applyNumberFormat="1" applyFont="1" applyAlignment="1" applyProtection="1">
      <alignment horizontal="center"/>
      <protection hidden="1"/>
    </xf>
    <xf numFmtId="3" fontId="13" fillId="0" borderId="0" xfId="1" applyNumberFormat="1" applyFont="1" applyProtection="1">
      <protection hidden="1"/>
    </xf>
    <xf numFmtId="3" fontId="14" fillId="0" borderId="8" xfId="1" applyNumberFormat="1" applyFont="1" applyBorder="1" applyAlignment="1" applyProtection="1">
      <alignment horizontal="center" vertical="center" wrapText="1"/>
      <protection hidden="1"/>
    </xf>
    <xf numFmtId="165" fontId="8" fillId="0" borderId="0" xfId="1" quotePrefix="1" applyNumberFormat="1" applyFont="1" applyAlignment="1">
      <alignment wrapText="1"/>
    </xf>
    <xf numFmtId="0" fontId="8" fillId="0" borderId="0" xfId="1" applyFont="1" applyAlignment="1">
      <alignment wrapText="1"/>
    </xf>
    <xf numFmtId="0" fontId="8" fillId="0" borderId="0" xfId="1" quotePrefix="1" applyFont="1" applyAlignment="1">
      <alignment wrapText="1"/>
    </xf>
    <xf numFmtId="2" fontId="2" fillId="0" borderId="0" xfId="1" applyNumberFormat="1"/>
    <xf numFmtId="14" fontId="8" fillId="0" borderId="0" xfId="1" applyNumberFormat="1" applyFont="1" applyProtection="1">
      <protection hidden="1"/>
    </xf>
    <xf numFmtId="14" fontId="8" fillId="0" borderId="0" xfId="1" applyNumberFormat="1" applyFont="1"/>
    <xf numFmtId="10" fontId="0" fillId="0" borderId="0" xfId="2" applyNumberFormat="1" applyFont="1" applyAlignment="1" applyProtection="1">
      <alignment horizontal="center"/>
      <protection hidden="1"/>
    </xf>
    <xf numFmtId="165" fontId="2" fillId="0" borderId="0" xfId="1" applyNumberFormat="1" applyAlignment="1" applyProtection="1">
      <alignment horizontal="center"/>
      <protection hidden="1"/>
    </xf>
    <xf numFmtId="4" fontId="7" fillId="0" borderId="0" xfId="1" applyNumberFormat="1" applyFont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/>
    </xf>
    <xf numFmtId="4" fontId="9" fillId="0" borderId="6" xfId="1" applyNumberFormat="1" applyFont="1" applyFill="1" applyBorder="1" applyAlignment="1">
      <alignment horizontal="left" vertical="center" wrapText="1"/>
    </xf>
    <xf numFmtId="0" fontId="2" fillId="0" borderId="6" xfId="1" applyFill="1" applyBorder="1" applyAlignment="1" applyProtection="1">
      <alignment horizontal="center"/>
      <protection hidden="1"/>
    </xf>
    <xf numFmtId="164" fontId="9" fillId="0" borderId="6" xfId="1" applyNumberFormat="1" applyFont="1" applyFill="1" applyBorder="1" applyAlignment="1">
      <alignment horizontal="left" vertical="center" wrapText="1"/>
    </xf>
    <xf numFmtId="3" fontId="2" fillId="0" borderId="6" xfId="1" applyNumberFormat="1" applyFill="1" applyBorder="1" applyAlignment="1" applyProtection="1">
      <alignment horizontal="center"/>
      <protection hidden="1"/>
    </xf>
    <xf numFmtId="14" fontId="2" fillId="0" borderId="6" xfId="1" applyNumberFormat="1" applyFill="1" applyBorder="1" applyAlignment="1" applyProtection="1">
      <alignment horizontal="center"/>
      <protection hidden="1"/>
    </xf>
    <xf numFmtId="3" fontId="2" fillId="0" borderId="6" xfId="1" applyNumberFormat="1" applyFill="1" applyBorder="1" applyAlignment="1" applyProtection="1">
      <alignment horizontal="center" vertical="center"/>
      <protection hidden="1"/>
    </xf>
    <xf numFmtId="0" fontId="9" fillId="0" borderId="6" xfId="1" applyFont="1" applyFill="1" applyBorder="1" applyAlignment="1">
      <alignment horizontal="left" vertical="center" wrapText="1"/>
    </xf>
    <xf numFmtId="0" fontId="2" fillId="0" borderId="7" xfId="1" applyFill="1" applyBorder="1" applyAlignment="1">
      <alignment horizontal="left"/>
    </xf>
    <xf numFmtId="10" fontId="0" fillId="0" borderId="6" xfId="2" applyNumberFormat="1" applyFont="1" applyFill="1" applyBorder="1" applyAlignment="1" applyProtection="1">
      <alignment horizontal="center"/>
      <protection hidden="1"/>
    </xf>
    <xf numFmtId="0" fontId="2" fillId="0" borderId="6" xfId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0" fillId="0" borderId="6" xfId="2" applyNumberFormat="1" applyFont="1" applyFill="1" applyBorder="1" applyAlignment="1" applyProtection="1">
      <alignment horizontal="center"/>
      <protection hidden="1"/>
    </xf>
    <xf numFmtId="4" fontId="2" fillId="3" borderId="6" xfId="1" applyNumberFormat="1" applyFill="1" applyBorder="1" applyAlignment="1">
      <alignment horizontal="center"/>
    </xf>
  </cellXfs>
  <cellStyles count="5">
    <cellStyle name="Milliers 2" xfId="4" xr:uid="{69583E46-7070-44B7-A1C5-18DD136C72AF}"/>
    <cellStyle name="Normal" xfId="0" builtinId="0"/>
    <cellStyle name="Normal 2" xfId="1" xr:uid="{FA8EB0E9-0D49-4941-9383-C5C358249B8D}"/>
    <cellStyle name="Normal 2 2" xfId="3" xr:uid="{5490A043-7584-4EB2-8C03-FA56E6C6738B}"/>
    <cellStyle name="Pourcentage 2" xfId="2" xr:uid="{3F9D1407-FCDF-4EF4-8E39-3EA0BE86F85E}"/>
  </cellStyles>
  <dxfs count="29"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</dxf>
    <dxf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  <numFmt numFmtId="164" formatCode="[$-12C0C]d\ mmm\ 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[$-12C0C]d\ mmm\ yyyy;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8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family val="1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6B02D1-077E-401A-9521-BE721C5F7A01}" name="Tableau8" displayName="Tableau8" ref="A1:H27" totalsRowShown="0" headerRowDxfId="28" dataDxfId="26" headerRowBorderDxfId="27" tableBorderDxfId="25">
  <autoFilter ref="A1:H27" xr:uid="{4F6745DE-0A0F-4AA8-A137-1AD22EC41AF0}"/>
  <tableColumns count="8">
    <tableColumn id="1" xr3:uid="{6E212D44-A1B7-41DE-9A0C-E7C910A33D82}" name="Ref prod" dataDxfId="24"/>
    <tableColumn id="2" xr3:uid="{8A50033E-2FFE-45E8-BC6B-D703D4CE84A5}" name="Nom du produit" dataDxfId="23"/>
    <tableColumn id="3" xr3:uid="{CE6B81C2-72CA-42EE-A7A1-86E42321DDFB}" name="Prix" dataDxfId="22">
      <calculatedColumnFormula>RANDBETWEEN(500,10000)</calculatedColumnFormula>
    </tableColumn>
    <tableColumn id="4" xr3:uid="{8A024B85-686E-48B5-9FE5-EC8221CEA9C2}" name="Date d'achat" dataDxfId="21"/>
    <tableColumn id="5" xr3:uid="{AE1B3BB1-F3AF-481C-B85B-419E70401D40}" name="Date de vente" dataDxfId="20"/>
    <tableColumn id="6" xr3:uid="{CA46818A-3B02-4573-8DEE-FDEFBA6B0114}" name="Remise " dataDxfId="19"/>
    <tableColumn id="7" xr3:uid="{D621567A-F360-47F1-B9DE-2BAE6D0C159C}" name="Variable X" dataDxfId="18"/>
    <tableColumn id="8" xr3:uid="{58EDAC7A-AF73-4050-8764-510DF6AACCB1}" name="jours" dataDxfId="17">
      <calculatedColumnFormula>Tableau8[[#This Row],[Date de vente]]-Tableau8[[#This Row],[Date d''achat]]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B208B3-0AD8-4099-BC05-2CF02DB57B7A}" name="Tableau5" displayName="Tableau5" ref="D15:J40" headerRowDxfId="16" dataDxfId="15" totalsRowDxfId="14">
  <autoFilter ref="D15:J40" xr:uid="{19CC2C36-26AC-461B-865F-A5952D01559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xr3:uid="{959FCE3D-5A99-41DB-BDC8-541FEA2D08C0}" name="date" dataDxfId="13" totalsRowDxfId="12">
      <calculatedColumnFormula>M16</calculatedColumnFormula>
    </tableColumn>
    <tableColumn id="2" xr3:uid="{42B88C82-6992-4589-96DF-9D95AA0D7B79}" name="Produit" dataDxfId="11" totalsRowDxfId="10">
      <calculatedColumnFormula>IF(Tableau5[[#This Row],[date]]="","",$B$3)</calculatedColumnFormula>
    </tableColumn>
    <tableColumn id="9" xr3:uid="{E5A7D961-1A73-4369-A616-08A8FE6FA927}" name="calcul 1" dataDxfId="9" totalsRowDxfId="8">
      <calculatedColumnFormula>IFERROR(I16-I15,"")</calculatedColumnFormula>
    </tableColumn>
    <tableColumn id="10" xr3:uid="{DB3A77CA-B758-4142-8455-BD395EE80666}" name="calcul 2" dataDxfId="7" totalsRowDxfId="6">
      <calculatedColumnFormula>IF(F16="","",($B$5*$B$10*F16)/$B$9)</calculatedColumnFormula>
    </tableColumn>
    <tableColumn id="11" xr3:uid="{FB28F9DB-ABDC-415A-89A9-EAE09FD3F535}" name="calcul 3" dataDxfId="5" totalsRowDxfId="4">
      <calculatedColumnFormula>IF(I16="","",($B$5*#REF!*I16)/$B$9)</calculatedColumnFormula>
    </tableColumn>
    <tableColumn id="12" xr3:uid="{9CAD33AE-F788-409B-BA4F-126EB01F4A1A}" name="calcul 4" dataDxfId="3" totalsRowDxfId="2">
      <calculatedColumnFormula>IF(AND($B$9=360,D16&lt;=$B$7),DAYS360($B$6,D16),IF(AND($B$9=365,D16&lt;=$B$7),_xlfn.DAYS(D16,$B$6)+1,""))</calculatedColumnFormula>
    </tableColumn>
    <tableColumn id="13" xr3:uid="{F9B3A6AA-3057-4152-B4A9-734EE9088371}" name="calcul 5" totalsRowFunction="count" dataDxfId="1" totalsRowDxfId="0">
      <calculatedColumnFormula>IF(G16="","",J15+G16)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579FF-C690-4DB5-8697-39AADA2E6B96}">
  <sheetPr codeName="Feuil7"/>
  <dimension ref="A1:H27"/>
  <sheetViews>
    <sheetView zoomScale="80" zoomScaleNormal="80" workbookViewId="0">
      <selection activeCell="N20" sqref="N20"/>
    </sheetView>
  </sheetViews>
  <sheetFormatPr baseColWidth="10" defaultRowHeight="15.75" x14ac:dyDescent="0.25"/>
  <cols>
    <col min="1" max="1" width="22" style="1" customWidth="1"/>
    <col min="2" max="2" width="17.5703125" style="2" customWidth="1"/>
    <col min="3" max="3" width="20.140625" style="3" customWidth="1"/>
    <col min="4" max="4" width="16" style="3" customWidth="1"/>
    <col min="5" max="5" width="20.7109375" style="3" customWidth="1"/>
    <col min="6" max="6" width="15.5703125" style="3" customWidth="1"/>
    <col min="7" max="7" width="17.85546875" style="2" customWidth="1"/>
    <col min="8" max="16384" width="11.42578125" style="4"/>
  </cols>
  <sheetData>
    <row r="1" spans="1:8" s="11" customFormat="1" ht="46.5" customHeight="1" x14ac:dyDescent="0.25">
      <c r="A1" s="5" t="s">
        <v>1</v>
      </c>
      <c r="B1" s="5" t="s">
        <v>2</v>
      </c>
      <c r="C1" s="6" t="s">
        <v>3</v>
      </c>
      <c r="D1" s="6" t="s">
        <v>4</v>
      </c>
      <c r="E1" s="7" t="s">
        <v>5</v>
      </c>
      <c r="F1" s="8" t="s">
        <v>6</v>
      </c>
      <c r="G1" s="9" t="s">
        <v>7</v>
      </c>
      <c r="H1" s="10" t="s">
        <v>8</v>
      </c>
    </row>
    <row r="2" spans="1:8" x14ac:dyDescent="0.25">
      <c r="A2" s="12" t="s">
        <v>9</v>
      </c>
      <c r="B2" s="13" t="s">
        <v>10</v>
      </c>
      <c r="C2" s="14">
        <f ca="1">RANDBETWEEN(500,10000)</f>
        <v>5136</v>
      </c>
      <c r="D2" s="15">
        <v>43466</v>
      </c>
      <c r="E2" s="15">
        <v>43511</v>
      </c>
      <c r="F2" s="16">
        <v>0.02</v>
      </c>
      <c r="G2" s="17">
        <v>15</v>
      </c>
      <c r="H2" s="18">
        <f>Tableau8[[#This Row],[Date de vente]]-Tableau8[[#This Row],[Date d''achat]]</f>
        <v>45</v>
      </c>
    </row>
    <row r="3" spans="1:8" x14ac:dyDescent="0.25">
      <c r="A3" s="19" t="s">
        <v>11</v>
      </c>
      <c r="B3" s="13" t="s">
        <v>12</v>
      </c>
      <c r="C3" s="14">
        <f t="shared" ref="C3:C27" ca="1" si="0">RANDBETWEEN(500,10000)</f>
        <v>8174</v>
      </c>
      <c r="D3" s="15">
        <v>43467</v>
      </c>
      <c r="E3" s="15">
        <v>43877</v>
      </c>
      <c r="F3" s="16">
        <v>0.02</v>
      </c>
      <c r="G3" s="17">
        <v>15</v>
      </c>
      <c r="H3" s="18">
        <f>Tableau8[[#This Row],[Date de vente]]-Tableau8[[#This Row],[Date d''achat]]</f>
        <v>410</v>
      </c>
    </row>
    <row r="4" spans="1:8" x14ac:dyDescent="0.25">
      <c r="A4" s="19" t="s">
        <v>13</v>
      </c>
      <c r="B4" s="13" t="s">
        <v>14</v>
      </c>
      <c r="C4" s="14">
        <f t="shared" ca="1" si="0"/>
        <v>3498</v>
      </c>
      <c r="D4" s="15">
        <v>43468</v>
      </c>
      <c r="E4" s="15">
        <v>43878</v>
      </c>
      <c r="F4" s="20">
        <v>0.02</v>
      </c>
      <c r="G4" s="17">
        <v>15</v>
      </c>
      <c r="H4" s="18">
        <f>Tableau8[[#This Row],[Date de vente]]-Tableau8[[#This Row],[Date d''achat]]</f>
        <v>410</v>
      </c>
    </row>
    <row r="5" spans="1:8" x14ac:dyDescent="0.25">
      <c r="A5" s="19" t="s">
        <v>15</v>
      </c>
      <c r="B5" s="13" t="s">
        <v>16</v>
      </c>
      <c r="C5" s="14">
        <f t="shared" ca="1" si="0"/>
        <v>9519</v>
      </c>
      <c r="D5" s="15">
        <v>43469</v>
      </c>
      <c r="E5" s="15">
        <v>43514</v>
      </c>
      <c r="F5" s="20">
        <v>0.02</v>
      </c>
      <c r="G5" s="17">
        <v>15</v>
      </c>
      <c r="H5" s="18">
        <f>Tableau8[[#This Row],[Date de vente]]-Tableau8[[#This Row],[Date d''achat]]</f>
        <v>45</v>
      </c>
    </row>
    <row r="6" spans="1:8" x14ac:dyDescent="0.25">
      <c r="A6" s="19" t="s">
        <v>17</v>
      </c>
      <c r="B6" s="13" t="s">
        <v>18</v>
      </c>
      <c r="C6" s="14">
        <f t="shared" ca="1" si="0"/>
        <v>7416</v>
      </c>
      <c r="D6" s="15">
        <v>43470</v>
      </c>
      <c r="E6" s="15">
        <v>44611</v>
      </c>
      <c r="F6" s="20">
        <v>0.02</v>
      </c>
      <c r="G6" s="17">
        <v>15</v>
      </c>
      <c r="H6" s="18">
        <f>Tableau8[[#This Row],[Date de vente]]-Tableau8[[#This Row],[Date d''achat]]</f>
        <v>1141</v>
      </c>
    </row>
    <row r="7" spans="1:8" x14ac:dyDescent="0.25">
      <c r="A7" s="19" t="s">
        <v>19</v>
      </c>
      <c r="B7" s="13" t="s">
        <v>20</v>
      </c>
      <c r="C7" s="14">
        <f t="shared" ca="1" si="0"/>
        <v>573</v>
      </c>
      <c r="D7" s="15">
        <v>43471</v>
      </c>
      <c r="E7" s="15">
        <v>43881</v>
      </c>
      <c r="F7" s="20">
        <v>0.02</v>
      </c>
      <c r="G7" s="17">
        <v>15</v>
      </c>
      <c r="H7" s="18">
        <f>Tableau8[[#This Row],[Date de vente]]-Tableau8[[#This Row],[Date d''achat]]</f>
        <v>410</v>
      </c>
    </row>
    <row r="8" spans="1:8" x14ac:dyDescent="0.25">
      <c r="A8" s="19" t="s">
        <v>21</v>
      </c>
      <c r="B8" s="13" t="s">
        <v>22</v>
      </c>
      <c r="C8" s="14">
        <f t="shared" ca="1" si="0"/>
        <v>7136</v>
      </c>
      <c r="D8" s="15">
        <v>43472</v>
      </c>
      <c r="E8" s="15">
        <v>43517</v>
      </c>
      <c r="F8" s="20">
        <v>0.02</v>
      </c>
      <c r="G8" s="17">
        <v>15</v>
      </c>
      <c r="H8" s="18">
        <f>Tableau8[[#This Row],[Date de vente]]-Tableau8[[#This Row],[Date d''achat]]</f>
        <v>45</v>
      </c>
    </row>
    <row r="9" spans="1:8" x14ac:dyDescent="0.25">
      <c r="A9" s="21" t="s">
        <v>23</v>
      </c>
      <c r="B9" s="13" t="s">
        <v>24</v>
      </c>
      <c r="C9" s="14">
        <f t="shared" ca="1" si="0"/>
        <v>1055</v>
      </c>
      <c r="D9" s="15">
        <v>43473</v>
      </c>
      <c r="E9" s="15">
        <v>43518</v>
      </c>
      <c r="F9" s="20">
        <v>0.02</v>
      </c>
      <c r="G9" s="17">
        <v>15</v>
      </c>
      <c r="H9" s="18">
        <f>Tableau8[[#This Row],[Date de vente]]-Tableau8[[#This Row],[Date d''achat]]</f>
        <v>45</v>
      </c>
    </row>
    <row r="10" spans="1:8" x14ac:dyDescent="0.25">
      <c r="A10" s="19" t="s">
        <v>25</v>
      </c>
      <c r="B10" s="13" t="s">
        <v>26</v>
      </c>
      <c r="C10" s="14">
        <f t="shared" ca="1" si="0"/>
        <v>9906</v>
      </c>
      <c r="D10" s="15">
        <v>43474</v>
      </c>
      <c r="E10" s="15">
        <v>44980</v>
      </c>
      <c r="F10" s="20">
        <v>0.02</v>
      </c>
      <c r="G10" s="17">
        <v>15</v>
      </c>
      <c r="H10" s="18">
        <f>Tableau8[[#This Row],[Date de vente]]-Tableau8[[#This Row],[Date d''achat]]</f>
        <v>1506</v>
      </c>
    </row>
    <row r="11" spans="1:8" x14ac:dyDescent="0.25">
      <c r="A11" s="19" t="s">
        <v>27</v>
      </c>
      <c r="B11" s="13" t="s">
        <v>28</v>
      </c>
      <c r="C11" s="14">
        <f t="shared" ca="1" si="0"/>
        <v>6821</v>
      </c>
      <c r="D11" s="15">
        <v>43475</v>
      </c>
      <c r="E11" s="15">
        <v>43520</v>
      </c>
      <c r="F11" s="20">
        <v>0.02</v>
      </c>
      <c r="G11" s="17">
        <v>15</v>
      </c>
      <c r="H11" s="18">
        <f>Tableau8[[#This Row],[Date de vente]]-Tableau8[[#This Row],[Date d''achat]]</f>
        <v>45</v>
      </c>
    </row>
    <row r="12" spans="1:8" x14ac:dyDescent="0.25">
      <c r="A12" s="19" t="s">
        <v>29</v>
      </c>
      <c r="B12" s="13" t="s">
        <v>30</v>
      </c>
      <c r="C12" s="14">
        <f t="shared" ca="1" si="0"/>
        <v>4759</v>
      </c>
      <c r="D12" s="15">
        <v>43476</v>
      </c>
      <c r="E12" s="15">
        <v>43521</v>
      </c>
      <c r="F12" s="20">
        <v>0.02</v>
      </c>
      <c r="G12" s="17">
        <v>15</v>
      </c>
      <c r="H12" s="18">
        <f>Tableau8[[#This Row],[Date de vente]]-Tableau8[[#This Row],[Date d''achat]]</f>
        <v>45</v>
      </c>
    </row>
    <row r="13" spans="1:8" x14ac:dyDescent="0.25">
      <c r="A13" s="19" t="s">
        <v>31</v>
      </c>
      <c r="B13" s="13" t="s">
        <v>32</v>
      </c>
      <c r="C13" s="14">
        <f t="shared" ca="1" si="0"/>
        <v>6068</v>
      </c>
      <c r="D13" s="15">
        <v>43477</v>
      </c>
      <c r="E13" s="15">
        <v>44253</v>
      </c>
      <c r="F13" s="20">
        <v>0.02</v>
      </c>
      <c r="G13" s="17">
        <v>15</v>
      </c>
      <c r="H13" s="18">
        <f>Tableau8[[#This Row],[Date de vente]]-Tableau8[[#This Row],[Date d''achat]]</f>
        <v>776</v>
      </c>
    </row>
    <row r="14" spans="1:8" x14ac:dyDescent="0.25">
      <c r="A14" s="19" t="s">
        <v>33</v>
      </c>
      <c r="B14" s="13" t="s">
        <v>34</v>
      </c>
      <c r="C14" s="14">
        <f t="shared" ca="1" si="0"/>
        <v>4220</v>
      </c>
      <c r="D14" s="15">
        <v>43478</v>
      </c>
      <c r="E14" s="15">
        <v>43523</v>
      </c>
      <c r="F14" s="20">
        <v>0.02</v>
      </c>
      <c r="G14" s="17">
        <v>15</v>
      </c>
      <c r="H14" s="18">
        <f>Tableau8[[#This Row],[Date de vente]]-Tableau8[[#This Row],[Date d''achat]]</f>
        <v>45</v>
      </c>
    </row>
    <row r="15" spans="1:8" x14ac:dyDescent="0.25">
      <c r="A15" s="19" t="s">
        <v>35</v>
      </c>
      <c r="B15" s="13" t="s">
        <v>36</v>
      </c>
      <c r="C15" s="14">
        <f t="shared" ca="1" si="0"/>
        <v>4110</v>
      </c>
      <c r="D15" s="15">
        <v>43479</v>
      </c>
      <c r="E15" s="15">
        <v>43889</v>
      </c>
      <c r="F15" s="20">
        <v>0.03</v>
      </c>
      <c r="G15" s="17">
        <v>15</v>
      </c>
      <c r="H15" s="18">
        <f>Tableau8[[#This Row],[Date de vente]]-Tableau8[[#This Row],[Date d''achat]]</f>
        <v>410</v>
      </c>
    </row>
    <row r="16" spans="1:8" x14ac:dyDescent="0.25">
      <c r="A16" s="19" t="s">
        <v>37</v>
      </c>
      <c r="B16" s="13" t="s">
        <v>38</v>
      </c>
      <c r="C16" s="14">
        <f t="shared" ca="1" si="0"/>
        <v>7446</v>
      </c>
      <c r="D16" s="15">
        <v>43480</v>
      </c>
      <c r="E16" s="15">
        <v>43891</v>
      </c>
      <c r="F16" s="20">
        <v>0.03</v>
      </c>
      <c r="G16" s="17">
        <v>15</v>
      </c>
      <c r="H16" s="18">
        <f>Tableau8[[#This Row],[Date de vente]]-Tableau8[[#This Row],[Date d''achat]]</f>
        <v>411</v>
      </c>
    </row>
    <row r="17" spans="1:8" x14ac:dyDescent="0.25">
      <c r="A17" s="19" t="s">
        <v>39</v>
      </c>
      <c r="B17" s="13" t="s">
        <v>40</v>
      </c>
      <c r="C17" s="14">
        <f t="shared" ca="1" si="0"/>
        <v>8555</v>
      </c>
      <c r="D17" s="15">
        <v>43481</v>
      </c>
      <c r="E17" s="15">
        <v>43526</v>
      </c>
      <c r="F17" s="20">
        <v>0.03</v>
      </c>
      <c r="G17" s="17">
        <v>15</v>
      </c>
      <c r="H17" s="18">
        <f>Tableau8[[#This Row],[Date de vente]]-Tableau8[[#This Row],[Date d''achat]]</f>
        <v>45</v>
      </c>
    </row>
    <row r="18" spans="1:8" x14ac:dyDescent="0.25">
      <c r="A18" s="19" t="s">
        <v>41</v>
      </c>
      <c r="B18" s="13" t="s">
        <v>42</v>
      </c>
      <c r="C18" s="14">
        <f t="shared" ca="1" si="0"/>
        <v>7703</v>
      </c>
      <c r="D18" s="15">
        <v>43482</v>
      </c>
      <c r="E18" s="15">
        <v>43527</v>
      </c>
      <c r="F18" s="20">
        <v>0.03</v>
      </c>
      <c r="G18" s="17">
        <v>15</v>
      </c>
      <c r="H18" s="18">
        <f>Tableau8[[#This Row],[Date de vente]]-Tableau8[[#This Row],[Date d''achat]]</f>
        <v>45</v>
      </c>
    </row>
    <row r="19" spans="1:8" x14ac:dyDescent="0.25">
      <c r="A19" s="19" t="s">
        <v>43</v>
      </c>
      <c r="B19" s="13" t="s">
        <v>44</v>
      </c>
      <c r="C19" s="14">
        <f t="shared" ca="1" si="0"/>
        <v>4823</v>
      </c>
      <c r="D19" s="15">
        <v>43483</v>
      </c>
      <c r="E19" s="15">
        <v>43528</v>
      </c>
      <c r="F19" s="20">
        <v>0.03</v>
      </c>
      <c r="G19" s="22">
        <v>12</v>
      </c>
      <c r="H19" s="18">
        <f>Tableau8[[#This Row],[Date de vente]]-Tableau8[[#This Row],[Date d''achat]]</f>
        <v>45</v>
      </c>
    </row>
    <row r="20" spans="1:8" x14ac:dyDescent="0.25">
      <c r="A20" s="19" t="s">
        <v>45</v>
      </c>
      <c r="B20" s="13" t="s">
        <v>46</v>
      </c>
      <c r="C20" s="14">
        <f t="shared" ca="1" si="0"/>
        <v>9738</v>
      </c>
      <c r="D20" s="15">
        <v>43484</v>
      </c>
      <c r="E20" s="15">
        <v>43529</v>
      </c>
      <c r="F20" s="20">
        <v>0.03</v>
      </c>
      <c r="G20" s="22">
        <v>12</v>
      </c>
      <c r="H20" s="18">
        <f>Tableau8[[#This Row],[Date de vente]]-Tableau8[[#This Row],[Date d''achat]]</f>
        <v>45</v>
      </c>
    </row>
    <row r="21" spans="1:8" x14ac:dyDescent="0.25">
      <c r="A21" s="19" t="s">
        <v>47</v>
      </c>
      <c r="B21" s="13" t="s">
        <v>48</v>
      </c>
      <c r="C21" s="14">
        <f t="shared" ca="1" si="0"/>
        <v>1341</v>
      </c>
      <c r="D21" s="15">
        <v>43485</v>
      </c>
      <c r="E21" s="15">
        <v>44991</v>
      </c>
      <c r="F21" s="20">
        <v>0.03</v>
      </c>
      <c r="G21" s="22">
        <v>12</v>
      </c>
      <c r="H21" s="18">
        <f>Tableau8[[#This Row],[Date de vente]]-Tableau8[[#This Row],[Date d''achat]]</f>
        <v>1506</v>
      </c>
    </row>
    <row r="22" spans="1:8" x14ac:dyDescent="0.25">
      <c r="A22" s="19" t="s">
        <v>25</v>
      </c>
      <c r="B22" s="13" t="s">
        <v>49</v>
      </c>
      <c r="C22" s="14">
        <f t="shared" ca="1" si="0"/>
        <v>8653</v>
      </c>
      <c r="D22" s="15">
        <v>43486</v>
      </c>
      <c r="E22" s="15">
        <v>43806</v>
      </c>
      <c r="F22" s="20">
        <v>0.03</v>
      </c>
      <c r="G22" s="22">
        <v>12</v>
      </c>
      <c r="H22" s="18">
        <f>Tableau8[[#This Row],[Date de vente]]-Tableau8[[#This Row],[Date d''achat]]</f>
        <v>320</v>
      </c>
    </row>
    <row r="23" spans="1:8" x14ac:dyDescent="0.25">
      <c r="A23" s="19" t="s">
        <v>50</v>
      </c>
      <c r="B23" s="13" t="s">
        <v>51</v>
      </c>
      <c r="C23" s="14">
        <f t="shared" ca="1" si="0"/>
        <v>5288</v>
      </c>
      <c r="D23" s="15">
        <v>43487</v>
      </c>
      <c r="E23" s="15">
        <v>43532</v>
      </c>
      <c r="F23" s="20">
        <v>0.03</v>
      </c>
      <c r="G23" s="22">
        <v>12</v>
      </c>
      <c r="H23" s="18">
        <f>Tableau8[[#This Row],[Date de vente]]-Tableau8[[#This Row],[Date d''achat]]</f>
        <v>45</v>
      </c>
    </row>
    <row r="24" spans="1:8" x14ac:dyDescent="0.25">
      <c r="A24" s="19" t="s">
        <v>52</v>
      </c>
      <c r="B24" s="13" t="s">
        <v>53</v>
      </c>
      <c r="C24" s="14">
        <f t="shared" ca="1" si="0"/>
        <v>4738</v>
      </c>
      <c r="D24" s="15">
        <v>43488</v>
      </c>
      <c r="E24" s="15">
        <v>43533</v>
      </c>
      <c r="F24" s="20">
        <v>0.03</v>
      </c>
      <c r="G24" s="22">
        <v>12</v>
      </c>
      <c r="H24" s="18">
        <f>Tableau8[[#This Row],[Date de vente]]-Tableau8[[#This Row],[Date d''achat]]</f>
        <v>45</v>
      </c>
    </row>
    <row r="25" spans="1:8" x14ac:dyDescent="0.25">
      <c r="A25" s="19" t="s">
        <v>54</v>
      </c>
      <c r="B25" s="13" t="s">
        <v>55</v>
      </c>
      <c r="C25" s="14">
        <f t="shared" ca="1" si="0"/>
        <v>9413</v>
      </c>
      <c r="D25" s="15">
        <v>43489</v>
      </c>
      <c r="E25" s="15">
        <v>43534</v>
      </c>
      <c r="F25" s="20">
        <v>0.03</v>
      </c>
      <c r="G25" s="22">
        <v>12</v>
      </c>
      <c r="H25" s="18">
        <f>Tableau8[[#This Row],[Date de vente]]-Tableau8[[#This Row],[Date d''achat]]</f>
        <v>45</v>
      </c>
    </row>
    <row r="26" spans="1:8" x14ac:dyDescent="0.25">
      <c r="A26" s="19" t="s">
        <v>56</v>
      </c>
      <c r="B26" s="13" t="s">
        <v>57</v>
      </c>
      <c r="C26" s="14">
        <f t="shared" ca="1" si="0"/>
        <v>9812</v>
      </c>
      <c r="D26" s="15">
        <v>43490</v>
      </c>
      <c r="E26" s="15">
        <v>44631</v>
      </c>
      <c r="F26" s="20">
        <v>0.03</v>
      </c>
      <c r="G26" s="22">
        <v>12</v>
      </c>
      <c r="H26" s="18">
        <f>Tableau8[[#This Row],[Date de vente]]-Tableau8[[#This Row],[Date d''achat]]</f>
        <v>1141</v>
      </c>
    </row>
    <row r="27" spans="1:8" x14ac:dyDescent="0.25">
      <c r="A27" s="19" t="s">
        <v>58</v>
      </c>
      <c r="B27" s="13" t="s">
        <v>59</v>
      </c>
      <c r="C27" s="14">
        <f t="shared" ca="1" si="0"/>
        <v>8163</v>
      </c>
      <c r="D27" s="15">
        <v>43491</v>
      </c>
      <c r="E27" s="15">
        <v>43536</v>
      </c>
      <c r="F27" s="20">
        <v>0.03</v>
      </c>
      <c r="G27" s="22">
        <v>12</v>
      </c>
      <c r="H27" s="23">
        <f>Tableau8[[#This Row],[Date de vente]]-Tableau8[[#This Row],[Date d''achat]]</f>
        <v>45</v>
      </c>
    </row>
  </sheetData>
  <dataConsolidate link="1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3096-8E33-443F-A634-6CF47A82480D}">
  <sheetPr codeName="Feuil31"/>
  <dimension ref="A1:M47"/>
  <sheetViews>
    <sheetView tabSelected="1" topLeftCell="A3" zoomScale="70" zoomScaleNormal="70" workbookViewId="0">
      <selection activeCell="T27" sqref="T27"/>
    </sheetView>
  </sheetViews>
  <sheetFormatPr baseColWidth="10" defaultColWidth="14.85546875" defaultRowHeight="15.75" customHeight="1" x14ac:dyDescent="0.25"/>
  <cols>
    <col min="1" max="1" width="30.42578125" style="4" customWidth="1"/>
    <col min="2" max="2" width="32.140625" style="4" customWidth="1"/>
    <col min="3" max="3" width="3.140625" style="4" customWidth="1"/>
    <col min="4" max="5" width="21.28515625" style="24" customWidth="1"/>
    <col min="6" max="6" width="14.42578125" style="25" customWidth="1"/>
    <col min="7" max="7" width="19.85546875" style="25" customWidth="1"/>
    <col min="8" max="8" width="19.28515625" style="25" customWidth="1"/>
    <col min="9" max="9" width="18" style="26" customWidth="1"/>
    <col min="10" max="10" width="17.42578125" style="25" customWidth="1"/>
    <col min="11" max="11" width="14.85546875" style="27" customWidth="1"/>
    <col min="12" max="13" width="14.85546875" style="28" customWidth="1"/>
    <col min="14" max="16384" width="14.85546875" style="4"/>
  </cols>
  <sheetData>
    <row r="1" spans="1:13" hidden="1" x14ac:dyDescent="0.25">
      <c r="A1" s="48"/>
      <c r="B1" s="48"/>
    </row>
    <row r="2" spans="1:13" ht="10.5" hidden="1" customHeight="1" x14ac:dyDescent="0.25">
      <c r="A2" s="49"/>
      <c r="B2" s="49"/>
    </row>
    <row r="3" spans="1:13" x14ac:dyDescent="0.25">
      <c r="A3" s="50" t="s">
        <v>60</v>
      </c>
      <c r="B3" s="62" t="s">
        <v>56</v>
      </c>
    </row>
    <row r="4" spans="1:13" x14ac:dyDescent="0.25">
      <c r="A4" s="50" t="s">
        <v>61</v>
      </c>
      <c r="B4" s="51" t="str">
        <f>VLOOKUP($B$3,Tableau8[],2,FALSE)</f>
        <v>Y</v>
      </c>
    </row>
    <row r="5" spans="1:13" x14ac:dyDescent="0.25">
      <c r="A5" s="52" t="s">
        <v>3</v>
      </c>
      <c r="B5" s="53">
        <f ca="1">VLOOKUP($B$3,Tableau8[],3,FALSE)</f>
        <v>9812</v>
      </c>
      <c r="I5" s="29"/>
      <c r="J5" s="30"/>
    </row>
    <row r="6" spans="1:13" x14ac:dyDescent="0.25">
      <c r="A6" s="52" t="s">
        <v>4</v>
      </c>
      <c r="B6" s="54">
        <f>VLOOKUP($B$3,Tableau8[],4,FALSE)</f>
        <v>43490</v>
      </c>
    </row>
    <row r="7" spans="1:13" x14ac:dyDescent="0.25">
      <c r="A7" s="52" t="s">
        <v>5</v>
      </c>
      <c r="B7" s="54">
        <f>VLOOKUP($B$3,Tableau8[],5,FALSE)</f>
        <v>44631</v>
      </c>
    </row>
    <row r="8" spans="1:13" ht="17.25" customHeight="1" x14ac:dyDescent="0.25">
      <c r="A8" s="50" t="s">
        <v>62</v>
      </c>
      <c r="B8" s="55">
        <f>_xlfn.DAYS($B$7,$B$6)</f>
        <v>1141</v>
      </c>
    </row>
    <row r="9" spans="1:13" ht="17.25" customHeight="1" x14ac:dyDescent="0.25">
      <c r="A9" s="56" t="s">
        <v>63</v>
      </c>
      <c r="B9" s="51">
        <f>VLOOKUP($B$3,Tableau8[],7,FALSE)</f>
        <v>12</v>
      </c>
      <c r="D9" s="31"/>
      <c r="E9" s="31"/>
      <c r="F9" s="32"/>
      <c r="G9" s="32"/>
    </row>
    <row r="10" spans="1:13" ht="19.5" customHeight="1" x14ac:dyDescent="0.25">
      <c r="A10" s="57" t="s">
        <v>64</v>
      </c>
      <c r="B10" s="58">
        <f>VLOOKUP($B$3,Tableau8[],6,FALSE)</f>
        <v>0.03</v>
      </c>
      <c r="D10" s="31"/>
      <c r="E10" s="31"/>
      <c r="F10" s="26"/>
      <c r="G10" s="26"/>
    </row>
    <row r="11" spans="1:13" x14ac:dyDescent="0.25">
      <c r="A11" s="59" t="s">
        <v>65</v>
      </c>
      <c r="B11" s="53">
        <f ca="1">(B5*B10*B12)/B9</f>
        <v>27988.73</v>
      </c>
      <c r="D11" s="31"/>
      <c r="E11" s="31"/>
      <c r="F11" s="26"/>
      <c r="G11" s="26"/>
    </row>
    <row r="12" spans="1:13" s="33" customFormat="1" ht="15.75" customHeight="1" x14ac:dyDescent="0.25">
      <c r="A12" s="60" t="s">
        <v>66</v>
      </c>
      <c r="B12" s="61">
        <f>VLOOKUP($B$3,Tableau8[],8,FALSE)</f>
        <v>1141</v>
      </c>
      <c r="C12" s="4"/>
      <c r="D12" s="31"/>
      <c r="E12" s="31"/>
      <c r="F12" s="26"/>
      <c r="G12" s="26"/>
      <c r="H12" s="25"/>
      <c r="I12" s="26"/>
      <c r="J12" s="25"/>
      <c r="K12" s="27"/>
      <c r="L12" s="28"/>
      <c r="M12" s="28"/>
    </row>
    <row r="13" spans="1:13" x14ac:dyDescent="0.25">
      <c r="D13" s="34"/>
      <c r="E13" s="34"/>
      <c r="I13" s="35"/>
    </row>
    <row r="14" spans="1:13" ht="15.75" customHeight="1" x14ac:dyDescent="0.3">
      <c r="D14" s="36"/>
      <c r="E14" s="36"/>
      <c r="F14" s="37"/>
      <c r="G14" s="37"/>
      <c r="H14" s="38"/>
      <c r="I14" s="37"/>
      <c r="J14" s="38"/>
    </row>
    <row r="15" spans="1:13" s="11" customFormat="1" ht="45.75" customHeight="1" x14ac:dyDescent="0.25">
      <c r="D15" s="39" t="s">
        <v>67</v>
      </c>
      <c r="E15" s="39" t="s">
        <v>68</v>
      </c>
      <c r="F15" s="39" t="s">
        <v>69</v>
      </c>
      <c r="G15" s="39" t="s">
        <v>70</v>
      </c>
      <c r="H15" s="39" t="s">
        <v>71</v>
      </c>
      <c r="I15" s="39" t="s">
        <v>72</v>
      </c>
      <c r="J15" s="39" t="s">
        <v>73</v>
      </c>
      <c r="K15" s="40" t="s">
        <v>74</v>
      </c>
      <c r="L15" s="41" t="s">
        <v>75</v>
      </c>
      <c r="M15" s="42" t="s">
        <v>71</v>
      </c>
    </row>
    <row r="16" spans="1:13" ht="18" customHeight="1" x14ac:dyDescent="0.25">
      <c r="B16" s="43"/>
      <c r="D16" s="32">
        <f>M16</f>
        <v>43580</v>
      </c>
      <c r="E16" s="32" t="str">
        <f>IF(Tableau5[[#This Row],[date]]="","",$B$3)</f>
        <v>R895</v>
      </c>
      <c r="F16" s="26">
        <f>I16</f>
        <v>43580</v>
      </c>
      <c r="G16" s="25">
        <f ca="1">IF(F16="","",IFERROR(($B$5*$B$10*F16)/$B$9,""))</f>
        <v>1069017.4000000001</v>
      </c>
      <c r="H16" s="25">
        <f ca="1">IF(I16="","",($B$5*$B$10*I16)/$B$9)</f>
        <v>1069017.4000000001</v>
      </c>
      <c r="I16" s="26">
        <f>K16</f>
        <v>43580</v>
      </c>
      <c r="J16" s="25">
        <f ca="1">IF(G16="","",$B$5+G16)</f>
        <v>1078829.4000000001</v>
      </c>
      <c r="K16" s="27">
        <f>EDATE(B6,3)</f>
        <v>43580</v>
      </c>
      <c r="L16" s="44">
        <f>IF(K16&gt;B7,B7,IF(K16=B7,B7,K16))</f>
        <v>43580</v>
      </c>
      <c r="M16" s="45">
        <f>L16</f>
        <v>43580</v>
      </c>
    </row>
    <row r="17" spans="4:13" ht="18" customHeight="1" x14ac:dyDescent="0.25">
      <c r="D17" s="32">
        <f t="shared" ref="D17:D40" si="0">M17</f>
        <v>43671</v>
      </c>
      <c r="E17" s="32" t="str">
        <f>IF(Tableau5[[#This Row],[date]]="","",$B$3)</f>
        <v>R895</v>
      </c>
      <c r="F17" s="26">
        <f>IF(Tableau5[[#This Row],[date]]="","",IFERROR(I17-I16,""))</f>
        <v>-43489</v>
      </c>
      <c r="G17" s="25">
        <f t="shared" ref="G17:G40" ca="1" si="1">IF(F17="","",($B$5*$B$10*F17)/$B$9)</f>
        <v>-1066785.1700000002</v>
      </c>
      <c r="H17" s="25">
        <f ca="1">IF(D17="","",($B$5*$B$10*I17)/$B$9)</f>
        <v>2232.23</v>
      </c>
      <c r="I17" s="26">
        <f t="shared" ref="I17:I40" si="2">IF(D17="","",IFERROR(K17-K16,""))</f>
        <v>91</v>
      </c>
      <c r="J17" s="25">
        <f ca="1">IF(D17="","",J16+G17)</f>
        <v>12044.229999999981</v>
      </c>
      <c r="K17" s="27">
        <f>EDATE(K16,3)</f>
        <v>43671</v>
      </c>
      <c r="L17" s="44">
        <f t="shared" ref="L17:L40" si="3">IF(EDATE(L16,3)&gt;=$B$7,$B$7,EDATE(L16,3))</f>
        <v>43671</v>
      </c>
      <c r="M17" s="45">
        <f>IF(L17-L16=0,"",L17)</f>
        <v>43671</v>
      </c>
    </row>
    <row r="18" spans="4:13" ht="18" customHeight="1" x14ac:dyDescent="0.25">
      <c r="D18" s="32">
        <f t="shared" si="0"/>
        <v>43763</v>
      </c>
      <c r="E18" s="32" t="str">
        <f>IF(Tableau5[[#This Row],[date]]="","",$B$3)</f>
        <v>R895</v>
      </c>
      <c r="F18" s="26">
        <f>IF(Tableau5[[#This Row],[date]]="","",IFERROR(I18-I17,""))</f>
        <v>1</v>
      </c>
      <c r="G18" s="25">
        <f t="shared" ca="1" si="1"/>
        <v>24.53</v>
      </c>
      <c r="H18" s="25">
        <f t="shared" ref="H18:H40" ca="1" si="4">IF(D18="","",($B$5*$B$10*I18)/$B$9)</f>
        <v>2256.7600000000002</v>
      </c>
      <c r="I18" s="26">
        <f t="shared" si="2"/>
        <v>92</v>
      </c>
      <c r="J18" s="25">
        <f t="shared" ref="J18:J40" ca="1" si="5">IF(G18="","",J17+G18)</f>
        <v>12068.759999999982</v>
      </c>
      <c r="K18" s="27">
        <f t="shared" ref="K18:K40" si="6">EDATE(K17,3)</f>
        <v>43763</v>
      </c>
      <c r="L18" s="44">
        <f t="shared" si="3"/>
        <v>43763</v>
      </c>
      <c r="M18" s="45">
        <f t="shared" ref="M18:M40" si="7">IF(L18-L17=0,"",L18)</f>
        <v>43763</v>
      </c>
    </row>
    <row r="19" spans="4:13" ht="18" customHeight="1" x14ac:dyDescent="0.25">
      <c r="D19" s="32">
        <f t="shared" si="0"/>
        <v>43855</v>
      </c>
      <c r="E19" s="32" t="str">
        <f>IF(Tableau5[[#This Row],[date]]="","",$B$3)</f>
        <v>R895</v>
      </c>
      <c r="F19" s="26">
        <f>IF(Tableau5[[#This Row],[date]]="","",IFERROR(I19-I18,""))</f>
        <v>0</v>
      </c>
      <c r="G19" s="25">
        <f t="shared" ca="1" si="1"/>
        <v>0</v>
      </c>
      <c r="H19" s="25">
        <f t="shared" ca="1" si="4"/>
        <v>2256.7600000000002</v>
      </c>
      <c r="I19" s="26">
        <f t="shared" si="2"/>
        <v>92</v>
      </c>
      <c r="J19" s="25">
        <f t="shared" ca="1" si="5"/>
        <v>12068.759999999982</v>
      </c>
      <c r="K19" s="27">
        <f t="shared" si="6"/>
        <v>43855</v>
      </c>
      <c r="L19" s="44">
        <f t="shared" si="3"/>
        <v>43855</v>
      </c>
      <c r="M19" s="45">
        <f t="shared" si="7"/>
        <v>43855</v>
      </c>
    </row>
    <row r="20" spans="4:13" ht="18" customHeight="1" x14ac:dyDescent="0.25">
      <c r="D20" s="32">
        <f t="shared" si="0"/>
        <v>43946</v>
      </c>
      <c r="E20" s="32" t="str">
        <f>IF(Tableau5[[#This Row],[date]]="","",$B$3)</f>
        <v>R895</v>
      </c>
      <c r="F20" s="26">
        <f>IF(Tableau5[[#This Row],[date]]="","",IFERROR(I20-I19,""))</f>
        <v>-1</v>
      </c>
      <c r="G20" s="25">
        <f t="shared" ca="1" si="1"/>
        <v>-24.53</v>
      </c>
      <c r="H20" s="25">
        <f t="shared" ca="1" si="4"/>
        <v>2232.23</v>
      </c>
      <c r="I20" s="26">
        <f t="shared" si="2"/>
        <v>91</v>
      </c>
      <c r="J20" s="25">
        <f t="shared" ca="1" si="5"/>
        <v>12044.229999999981</v>
      </c>
      <c r="K20" s="27">
        <f t="shared" si="6"/>
        <v>43946</v>
      </c>
      <c r="L20" s="44">
        <f t="shared" si="3"/>
        <v>43946</v>
      </c>
      <c r="M20" s="45">
        <f t="shared" si="7"/>
        <v>43946</v>
      </c>
    </row>
    <row r="21" spans="4:13" x14ac:dyDescent="0.25">
      <c r="D21" s="32">
        <f t="shared" si="0"/>
        <v>44037</v>
      </c>
      <c r="E21" s="32" t="str">
        <f>IF(Tableau5[[#This Row],[date]]="","",$B$3)</f>
        <v>R895</v>
      </c>
      <c r="F21" s="26">
        <f>IF(Tableau5[[#This Row],[date]]="","",IFERROR(I21-I20,""))</f>
        <v>0</v>
      </c>
      <c r="G21" s="25">
        <f t="shared" ca="1" si="1"/>
        <v>0</v>
      </c>
      <c r="H21" s="25">
        <f t="shared" ca="1" si="4"/>
        <v>2232.23</v>
      </c>
      <c r="I21" s="26">
        <f t="shared" si="2"/>
        <v>91</v>
      </c>
      <c r="J21" s="25">
        <f t="shared" ca="1" si="5"/>
        <v>12044.229999999981</v>
      </c>
      <c r="K21" s="27">
        <f t="shared" si="6"/>
        <v>44037</v>
      </c>
      <c r="L21" s="44">
        <f t="shared" si="3"/>
        <v>44037</v>
      </c>
      <c r="M21" s="45">
        <f t="shared" si="7"/>
        <v>44037</v>
      </c>
    </row>
    <row r="22" spans="4:13" x14ac:dyDescent="0.25">
      <c r="D22" s="32">
        <f t="shared" si="0"/>
        <v>44129</v>
      </c>
      <c r="E22" s="32" t="str">
        <f>IF(Tableau5[[#This Row],[date]]="","",$B$3)</f>
        <v>R895</v>
      </c>
      <c r="F22" s="26">
        <f>IF(Tableau5[[#This Row],[date]]="","",IFERROR(I22-I21,""))</f>
        <v>1</v>
      </c>
      <c r="G22" s="25">
        <f t="shared" ca="1" si="1"/>
        <v>24.53</v>
      </c>
      <c r="H22" s="25">
        <f t="shared" ca="1" si="4"/>
        <v>2256.7600000000002</v>
      </c>
      <c r="I22" s="26">
        <f t="shared" si="2"/>
        <v>92</v>
      </c>
      <c r="J22" s="25">
        <f t="shared" ca="1" si="5"/>
        <v>12068.759999999982</v>
      </c>
      <c r="K22" s="27">
        <f t="shared" si="6"/>
        <v>44129</v>
      </c>
      <c r="L22" s="44">
        <f t="shared" si="3"/>
        <v>44129</v>
      </c>
      <c r="M22" s="45">
        <f t="shared" si="7"/>
        <v>44129</v>
      </c>
    </row>
    <row r="23" spans="4:13" x14ac:dyDescent="0.25">
      <c r="D23" s="32">
        <f t="shared" si="0"/>
        <v>44221</v>
      </c>
      <c r="E23" s="32" t="str">
        <f>IF(Tableau5[[#This Row],[date]]="","",$B$3)</f>
        <v>R895</v>
      </c>
      <c r="F23" s="26">
        <f>IF(Tableau5[[#This Row],[date]]="","",IFERROR(I23-I22,""))</f>
        <v>0</v>
      </c>
      <c r="G23" s="25">
        <f t="shared" ca="1" si="1"/>
        <v>0</v>
      </c>
      <c r="H23" s="25">
        <f t="shared" ca="1" si="4"/>
        <v>2256.7600000000002</v>
      </c>
      <c r="I23" s="26">
        <f t="shared" si="2"/>
        <v>92</v>
      </c>
      <c r="J23" s="25">
        <f t="shared" ca="1" si="5"/>
        <v>12068.759999999982</v>
      </c>
      <c r="K23" s="27">
        <f t="shared" si="6"/>
        <v>44221</v>
      </c>
      <c r="L23" s="44">
        <f t="shared" si="3"/>
        <v>44221</v>
      </c>
      <c r="M23" s="45">
        <f t="shared" si="7"/>
        <v>44221</v>
      </c>
    </row>
    <row r="24" spans="4:13" x14ac:dyDescent="0.25">
      <c r="D24" s="32">
        <f t="shared" si="0"/>
        <v>44311</v>
      </c>
      <c r="E24" s="32" t="str">
        <f>IF(Tableau5[[#This Row],[date]]="","",$B$3)</f>
        <v>R895</v>
      </c>
      <c r="F24" s="26">
        <f>IF(Tableau5[[#This Row],[date]]="","",IFERROR(I24-I23,""))</f>
        <v>-2</v>
      </c>
      <c r="G24" s="25">
        <f t="shared" ca="1" si="1"/>
        <v>-49.06</v>
      </c>
      <c r="H24" s="25">
        <f t="shared" ca="1" si="4"/>
        <v>2207.7000000000003</v>
      </c>
      <c r="I24" s="26">
        <f t="shared" si="2"/>
        <v>90</v>
      </c>
      <c r="J24" s="25">
        <f t="shared" ca="1" si="5"/>
        <v>12019.699999999983</v>
      </c>
      <c r="K24" s="27">
        <f t="shared" si="6"/>
        <v>44311</v>
      </c>
      <c r="L24" s="44">
        <f t="shared" si="3"/>
        <v>44311</v>
      </c>
      <c r="M24" s="45">
        <f t="shared" si="7"/>
        <v>44311</v>
      </c>
    </row>
    <row r="25" spans="4:13" x14ac:dyDescent="0.25">
      <c r="D25" s="32">
        <f t="shared" si="0"/>
        <v>44402</v>
      </c>
      <c r="E25" s="32" t="str">
        <f>IF(Tableau5[[#This Row],[date]]="","",$B$3)</f>
        <v>R895</v>
      </c>
      <c r="F25" s="26">
        <f>IF(Tableau5[[#This Row],[date]]="","",IFERROR(I25-I24,""))</f>
        <v>1</v>
      </c>
      <c r="G25" s="25">
        <f t="shared" ca="1" si="1"/>
        <v>24.53</v>
      </c>
      <c r="H25" s="25">
        <f t="shared" ca="1" si="4"/>
        <v>2232.23</v>
      </c>
      <c r="I25" s="26">
        <f t="shared" si="2"/>
        <v>91</v>
      </c>
      <c r="J25" s="25">
        <f t="shared" ca="1" si="5"/>
        <v>12044.229999999983</v>
      </c>
      <c r="K25" s="27">
        <f t="shared" si="6"/>
        <v>44402</v>
      </c>
      <c r="L25" s="44">
        <f t="shared" si="3"/>
        <v>44402</v>
      </c>
      <c r="M25" s="45">
        <f t="shared" si="7"/>
        <v>44402</v>
      </c>
    </row>
    <row r="26" spans="4:13" x14ac:dyDescent="0.25">
      <c r="D26" s="32">
        <f t="shared" si="0"/>
        <v>44494</v>
      </c>
      <c r="E26" s="32" t="str">
        <f>IF(Tableau5[[#This Row],[date]]="","",$B$3)</f>
        <v>R895</v>
      </c>
      <c r="F26" s="26">
        <f>IF(Tableau5[[#This Row],[date]]="","",IFERROR(I26-I25,""))</f>
        <v>1</v>
      </c>
      <c r="G26" s="25">
        <f t="shared" ca="1" si="1"/>
        <v>24.53</v>
      </c>
      <c r="H26" s="25">
        <f t="shared" ca="1" si="4"/>
        <v>2256.7600000000002</v>
      </c>
      <c r="I26" s="26">
        <f t="shared" si="2"/>
        <v>92</v>
      </c>
      <c r="J26" s="25">
        <f t="shared" ca="1" si="5"/>
        <v>12068.759999999984</v>
      </c>
      <c r="K26" s="27">
        <f t="shared" si="6"/>
        <v>44494</v>
      </c>
      <c r="L26" s="44">
        <f t="shared" si="3"/>
        <v>44494</v>
      </c>
      <c r="M26" s="45">
        <f t="shared" si="7"/>
        <v>44494</v>
      </c>
    </row>
    <row r="27" spans="4:13" x14ac:dyDescent="0.25">
      <c r="D27" s="32">
        <f t="shared" si="0"/>
        <v>44586</v>
      </c>
      <c r="E27" s="32" t="str">
        <f>IF(Tableau5[[#This Row],[date]]="","",$B$3)</f>
        <v>R895</v>
      </c>
      <c r="F27" s="26">
        <f>IF(Tableau5[[#This Row],[date]]="","",IFERROR(I27-I26,""))</f>
        <v>0</v>
      </c>
      <c r="G27" s="25">
        <f t="shared" ca="1" si="1"/>
        <v>0</v>
      </c>
      <c r="H27" s="25">
        <f t="shared" ca="1" si="4"/>
        <v>2256.7600000000002</v>
      </c>
      <c r="I27" s="26">
        <f t="shared" si="2"/>
        <v>92</v>
      </c>
      <c r="J27" s="25">
        <f t="shared" ca="1" si="5"/>
        <v>12068.759999999984</v>
      </c>
      <c r="K27" s="27">
        <f t="shared" si="6"/>
        <v>44586</v>
      </c>
      <c r="L27" s="44">
        <f t="shared" si="3"/>
        <v>44586</v>
      </c>
      <c r="M27" s="45">
        <f t="shared" si="7"/>
        <v>44586</v>
      </c>
    </row>
    <row r="28" spans="4:13" x14ac:dyDescent="0.25">
      <c r="D28" s="32">
        <f t="shared" si="0"/>
        <v>44631</v>
      </c>
      <c r="E28" s="32" t="str">
        <f>IF(Tableau5[[#This Row],[date]]="","",$B$3)</f>
        <v>R895</v>
      </c>
      <c r="F28" s="26">
        <f>IF(Tableau5[[#This Row],[date]]="","",IFERROR(I28-I27,""))</f>
        <v>-2</v>
      </c>
      <c r="G28" s="25">
        <f t="shared" ca="1" si="1"/>
        <v>-49.06</v>
      </c>
      <c r="H28" s="25">
        <f t="shared" ca="1" si="4"/>
        <v>2207.7000000000003</v>
      </c>
      <c r="I28" s="26">
        <f t="shared" si="2"/>
        <v>90</v>
      </c>
      <c r="J28" s="25">
        <f t="shared" ca="1" si="5"/>
        <v>12019.699999999984</v>
      </c>
      <c r="K28" s="27">
        <f t="shared" si="6"/>
        <v>44676</v>
      </c>
      <c r="L28" s="44">
        <f t="shared" si="3"/>
        <v>44631</v>
      </c>
      <c r="M28" s="45">
        <f t="shared" si="7"/>
        <v>44631</v>
      </c>
    </row>
    <row r="29" spans="4:13" x14ac:dyDescent="0.25">
      <c r="D29" s="32" t="str">
        <f t="shared" si="0"/>
        <v/>
      </c>
      <c r="E29" s="32" t="str">
        <f>IF(Tableau5[[#This Row],[date]]="","",$B$3)</f>
        <v/>
      </c>
      <c r="F29" s="26" t="str">
        <f>IF(Tableau5[[#This Row],[date]]="","",IFERROR(I29-I28,""))</f>
        <v/>
      </c>
      <c r="G29" s="25" t="str">
        <f t="shared" si="1"/>
        <v/>
      </c>
      <c r="H29" s="25" t="str">
        <f t="shared" si="4"/>
        <v/>
      </c>
      <c r="I29" s="26" t="str">
        <f t="shared" si="2"/>
        <v/>
      </c>
      <c r="J29" s="25" t="str">
        <f t="shared" si="5"/>
        <v/>
      </c>
      <c r="K29" s="27">
        <f t="shared" si="6"/>
        <v>44767</v>
      </c>
      <c r="L29" s="44">
        <f t="shared" si="3"/>
        <v>44631</v>
      </c>
      <c r="M29" s="45" t="str">
        <f t="shared" si="7"/>
        <v/>
      </c>
    </row>
    <row r="30" spans="4:13" x14ac:dyDescent="0.25">
      <c r="D30" s="32" t="str">
        <f t="shared" si="0"/>
        <v/>
      </c>
      <c r="E30" s="32" t="str">
        <f>IF(Tableau5[[#This Row],[date]]="","",$B$3)</f>
        <v/>
      </c>
      <c r="F30" s="26" t="str">
        <f>IF(Tableau5[[#This Row],[date]]="","",IFERROR(I30-I29,""))</f>
        <v/>
      </c>
      <c r="G30" s="25" t="str">
        <f t="shared" si="1"/>
        <v/>
      </c>
      <c r="H30" s="25" t="str">
        <f t="shared" si="4"/>
        <v/>
      </c>
      <c r="I30" s="26" t="str">
        <f t="shared" si="2"/>
        <v/>
      </c>
      <c r="J30" s="25" t="str">
        <f t="shared" si="5"/>
        <v/>
      </c>
      <c r="K30" s="27">
        <f t="shared" si="6"/>
        <v>44859</v>
      </c>
      <c r="L30" s="44">
        <f t="shared" si="3"/>
        <v>44631</v>
      </c>
      <c r="M30" s="45" t="str">
        <f t="shared" si="7"/>
        <v/>
      </c>
    </row>
    <row r="31" spans="4:13" x14ac:dyDescent="0.25">
      <c r="D31" s="32" t="str">
        <f t="shared" si="0"/>
        <v/>
      </c>
      <c r="E31" s="32" t="str">
        <f>IF(Tableau5[[#This Row],[date]]="","",$B$3)</f>
        <v/>
      </c>
      <c r="F31" s="26" t="str">
        <f>IF(Tableau5[[#This Row],[date]]="","",IFERROR(I31-I30,""))</f>
        <v/>
      </c>
      <c r="G31" s="25" t="str">
        <f t="shared" si="1"/>
        <v/>
      </c>
      <c r="H31" s="25" t="str">
        <f t="shared" si="4"/>
        <v/>
      </c>
      <c r="I31" s="26" t="str">
        <f t="shared" si="2"/>
        <v/>
      </c>
      <c r="J31" s="25" t="str">
        <f t="shared" si="5"/>
        <v/>
      </c>
      <c r="K31" s="27">
        <f t="shared" si="6"/>
        <v>44951</v>
      </c>
      <c r="L31" s="44">
        <f t="shared" si="3"/>
        <v>44631</v>
      </c>
      <c r="M31" s="45" t="str">
        <f t="shared" si="7"/>
        <v/>
      </c>
    </row>
    <row r="32" spans="4:13" x14ac:dyDescent="0.25">
      <c r="D32" s="32" t="str">
        <f t="shared" si="0"/>
        <v/>
      </c>
      <c r="E32" s="32" t="str">
        <f>IF(Tableau5[[#This Row],[date]]="","",$B$3)</f>
        <v/>
      </c>
      <c r="F32" s="26" t="str">
        <f>IF(Tableau5[[#This Row],[date]]="","",IFERROR(I32-I31,""))</f>
        <v/>
      </c>
      <c r="G32" s="25" t="str">
        <f t="shared" si="1"/>
        <v/>
      </c>
      <c r="H32" s="25" t="str">
        <f t="shared" si="4"/>
        <v/>
      </c>
      <c r="I32" s="26" t="str">
        <f t="shared" si="2"/>
        <v/>
      </c>
      <c r="J32" s="25" t="str">
        <f t="shared" si="5"/>
        <v/>
      </c>
      <c r="K32" s="27">
        <f t="shared" si="6"/>
        <v>45041</v>
      </c>
      <c r="L32" s="44">
        <f t="shared" si="3"/>
        <v>44631</v>
      </c>
      <c r="M32" s="45" t="str">
        <f t="shared" si="7"/>
        <v/>
      </c>
    </row>
    <row r="33" spans="1:13" x14ac:dyDescent="0.25">
      <c r="D33" s="32" t="str">
        <f t="shared" si="0"/>
        <v/>
      </c>
      <c r="E33" s="32" t="str">
        <f>IF(Tableau5[[#This Row],[date]]="","",$B$3)</f>
        <v/>
      </c>
      <c r="F33" s="26" t="str">
        <f>IF(Tableau5[[#This Row],[date]]="","",IFERROR(I33-I32,""))</f>
        <v/>
      </c>
      <c r="G33" s="25" t="str">
        <f t="shared" si="1"/>
        <v/>
      </c>
      <c r="H33" s="25" t="str">
        <f t="shared" si="4"/>
        <v/>
      </c>
      <c r="I33" s="26" t="str">
        <f t="shared" si="2"/>
        <v/>
      </c>
      <c r="J33" s="25" t="str">
        <f t="shared" si="5"/>
        <v/>
      </c>
      <c r="K33" s="27">
        <f t="shared" si="6"/>
        <v>45132</v>
      </c>
      <c r="L33" s="44">
        <f t="shared" si="3"/>
        <v>44631</v>
      </c>
      <c r="M33" s="45" t="str">
        <f t="shared" si="7"/>
        <v/>
      </c>
    </row>
    <row r="34" spans="1:13" x14ac:dyDescent="0.25">
      <c r="D34" s="32" t="str">
        <f t="shared" si="0"/>
        <v/>
      </c>
      <c r="E34" s="32" t="str">
        <f>IF(Tableau5[[#This Row],[date]]="","",$B$3)</f>
        <v/>
      </c>
      <c r="F34" s="26" t="str">
        <f>IF(Tableau5[[#This Row],[date]]="","",IFERROR(I34-I33,""))</f>
        <v/>
      </c>
      <c r="G34" s="25" t="str">
        <f t="shared" si="1"/>
        <v/>
      </c>
      <c r="H34" s="25" t="str">
        <f t="shared" si="4"/>
        <v/>
      </c>
      <c r="I34" s="26" t="str">
        <f t="shared" si="2"/>
        <v/>
      </c>
      <c r="J34" s="25" t="str">
        <f t="shared" si="5"/>
        <v/>
      </c>
      <c r="K34" s="27">
        <f t="shared" si="6"/>
        <v>45224</v>
      </c>
      <c r="L34" s="44">
        <f t="shared" si="3"/>
        <v>44631</v>
      </c>
      <c r="M34" s="45" t="str">
        <f t="shared" si="7"/>
        <v/>
      </c>
    </row>
    <row r="35" spans="1:13" x14ac:dyDescent="0.25">
      <c r="D35" s="32" t="str">
        <f t="shared" si="0"/>
        <v/>
      </c>
      <c r="E35" s="32" t="str">
        <f>IF(Tableau5[[#This Row],[date]]="","",$B$3)</f>
        <v/>
      </c>
      <c r="F35" s="26" t="str">
        <f>IF(Tableau5[[#This Row],[date]]="","",IFERROR(I35-I34,""))</f>
        <v/>
      </c>
      <c r="G35" s="25" t="str">
        <f t="shared" si="1"/>
        <v/>
      </c>
      <c r="H35" s="25" t="str">
        <f t="shared" si="4"/>
        <v/>
      </c>
      <c r="I35" s="26" t="str">
        <f t="shared" si="2"/>
        <v/>
      </c>
      <c r="J35" s="25" t="str">
        <f t="shared" si="5"/>
        <v/>
      </c>
      <c r="K35" s="27">
        <f t="shared" si="6"/>
        <v>45316</v>
      </c>
      <c r="L35" s="44">
        <f t="shared" si="3"/>
        <v>44631</v>
      </c>
      <c r="M35" s="45" t="str">
        <f t="shared" si="7"/>
        <v/>
      </c>
    </row>
    <row r="36" spans="1:13" x14ac:dyDescent="0.25">
      <c r="D36" s="32" t="str">
        <f t="shared" si="0"/>
        <v/>
      </c>
      <c r="E36" s="32" t="str">
        <f>IF(Tableau5[[#This Row],[date]]="","",$B$3)</f>
        <v/>
      </c>
      <c r="F36" s="26" t="str">
        <f>IF(Tableau5[[#This Row],[date]]="","",IFERROR(I36-I35,""))</f>
        <v/>
      </c>
      <c r="G36" s="25" t="str">
        <f t="shared" si="1"/>
        <v/>
      </c>
      <c r="H36" s="25" t="str">
        <f t="shared" si="4"/>
        <v/>
      </c>
      <c r="I36" s="26" t="str">
        <f t="shared" si="2"/>
        <v/>
      </c>
      <c r="J36" s="25" t="str">
        <f t="shared" si="5"/>
        <v/>
      </c>
      <c r="K36" s="27">
        <f t="shared" si="6"/>
        <v>45407</v>
      </c>
      <c r="L36" s="44">
        <f t="shared" si="3"/>
        <v>44631</v>
      </c>
      <c r="M36" s="45" t="str">
        <f t="shared" si="7"/>
        <v/>
      </c>
    </row>
    <row r="37" spans="1:13" x14ac:dyDescent="0.25">
      <c r="D37" s="32" t="str">
        <f t="shared" si="0"/>
        <v/>
      </c>
      <c r="E37" s="32" t="str">
        <f>IF(Tableau5[[#This Row],[date]]="","",$B$3)</f>
        <v/>
      </c>
      <c r="F37" s="26" t="str">
        <f>IF(Tableau5[[#This Row],[date]]="","",IFERROR(I37-I36,""))</f>
        <v/>
      </c>
      <c r="G37" s="25" t="str">
        <f t="shared" si="1"/>
        <v/>
      </c>
      <c r="H37" s="25" t="str">
        <f t="shared" si="4"/>
        <v/>
      </c>
      <c r="I37" s="26" t="str">
        <f t="shared" si="2"/>
        <v/>
      </c>
      <c r="J37" s="25" t="str">
        <f t="shared" si="5"/>
        <v/>
      </c>
      <c r="K37" s="27">
        <f t="shared" si="6"/>
        <v>45498</v>
      </c>
      <c r="L37" s="44">
        <f t="shared" si="3"/>
        <v>44631</v>
      </c>
      <c r="M37" s="45" t="str">
        <f t="shared" si="7"/>
        <v/>
      </c>
    </row>
    <row r="38" spans="1:13" x14ac:dyDescent="0.25">
      <c r="D38" s="32" t="str">
        <f t="shared" si="0"/>
        <v/>
      </c>
      <c r="E38" s="32" t="str">
        <f>IF(Tableau5[[#This Row],[date]]="","",$B$3)</f>
        <v/>
      </c>
      <c r="F38" s="26" t="str">
        <f>IF(Tableau5[[#This Row],[date]]="","",IFERROR(I38-I37,""))</f>
        <v/>
      </c>
      <c r="G38" s="25" t="str">
        <f t="shared" si="1"/>
        <v/>
      </c>
      <c r="H38" s="25" t="str">
        <f t="shared" si="4"/>
        <v/>
      </c>
      <c r="I38" s="26" t="str">
        <f t="shared" si="2"/>
        <v/>
      </c>
      <c r="J38" s="25" t="str">
        <f t="shared" si="5"/>
        <v/>
      </c>
      <c r="K38" s="27">
        <f t="shared" si="6"/>
        <v>45590</v>
      </c>
      <c r="L38" s="44">
        <f t="shared" si="3"/>
        <v>44631</v>
      </c>
      <c r="M38" s="45" t="str">
        <f t="shared" si="7"/>
        <v/>
      </c>
    </row>
    <row r="39" spans="1:13" x14ac:dyDescent="0.25">
      <c r="D39" s="32" t="str">
        <f t="shared" si="0"/>
        <v/>
      </c>
      <c r="E39" s="32" t="str">
        <f>IF(Tableau5[[#This Row],[date]]="","",$B$3)</f>
        <v/>
      </c>
      <c r="F39" s="26" t="str">
        <f>IF(Tableau5[[#This Row],[date]]="","",IFERROR(I39-I38,""))</f>
        <v/>
      </c>
      <c r="G39" s="25" t="str">
        <f t="shared" si="1"/>
        <v/>
      </c>
      <c r="H39" s="25" t="str">
        <f t="shared" si="4"/>
        <v/>
      </c>
      <c r="I39" s="26" t="str">
        <f t="shared" si="2"/>
        <v/>
      </c>
      <c r="J39" s="25" t="str">
        <f t="shared" si="5"/>
        <v/>
      </c>
      <c r="K39" s="27">
        <f t="shared" si="6"/>
        <v>45682</v>
      </c>
      <c r="L39" s="44">
        <f t="shared" si="3"/>
        <v>44631</v>
      </c>
      <c r="M39" s="45" t="str">
        <f t="shared" si="7"/>
        <v/>
      </c>
    </row>
    <row r="40" spans="1:13" x14ac:dyDescent="0.25">
      <c r="D40" s="32" t="str">
        <f t="shared" si="0"/>
        <v/>
      </c>
      <c r="E40" s="32" t="str">
        <f>IF(Tableau5[[#This Row],[date]]="","",$B$3)</f>
        <v/>
      </c>
      <c r="F40" s="26" t="str">
        <f>IF(Tableau5[[#This Row],[date]]="","",IFERROR(I40-I39,""))</f>
        <v/>
      </c>
      <c r="G40" s="25" t="str">
        <f t="shared" si="1"/>
        <v/>
      </c>
      <c r="H40" s="25" t="str">
        <f t="shared" si="4"/>
        <v/>
      </c>
      <c r="I40" s="26" t="str">
        <f t="shared" si="2"/>
        <v/>
      </c>
      <c r="J40" s="25" t="str">
        <f t="shared" si="5"/>
        <v/>
      </c>
      <c r="K40" s="27">
        <f t="shared" si="6"/>
        <v>45772</v>
      </c>
      <c r="L40" s="44">
        <f t="shared" si="3"/>
        <v>44631</v>
      </c>
      <c r="M40" s="45" t="str">
        <f t="shared" si="7"/>
        <v/>
      </c>
    </row>
    <row r="41" spans="1:13" s="25" customFormat="1" x14ac:dyDescent="0.25">
      <c r="A41" s="4"/>
      <c r="B41" s="4"/>
      <c r="C41" s="4"/>
      <c r="D41" s="32"/>
      <c r="E41" s="32"/>
      <c r="I41" s="26"/>
      <c r="K41" s="27"/>
      <c r="L41" s="28"/>
      <c r="M41" s="28"/>
    </row>
    <row r="42" spans="1:13" s="25" customFormat="1" x14ac:dyDescent="0.25">
      <c r="A42" s="4"/>
      <c r="B42" s="4"/>
      <c r="C42" s="4"/>
      <c r="D42" s="32"/>
      <c r="E42" s="32"/>
      <c r="I42" s="26"/>
      <c r="K42" s="27"/>
      <c r="L42" s="28"/>
      <c r="M42" s="28"/>
    </row>
    <row r="43" spans="1:13" s="25" customFormat="1" x14ac:dyDescent="0.25">
      <c r="A43" s="4"/>
      <c r="B43" s="4"/>
      <c r="C43" s="4"/>
      <c r="D43" s="32"/>
      <c r="E43" s="32"/>
      <c r="I43" s="26"/>
      <c r="K43" s="27"/>
      <c r="L43" s="28"/>
      <c r="M43" s="28"/>
    </row>
    <row r="44" spans="1:13" s="25" customFormat="1" x14ac:dyDescent="0.25">
      <c r="A44" s="4"/>
      <c r="B44" s="4"/>
      <c r="C44" s="4"/>
      <c r="D44" s="32"/>
      <c r="E44" s="32"/>
      <c r="I44" s="26"/>
      <c r="K44" s="27"/>
      <c r="L44" s="28"/>
      <c r="M44" s="28"/>
    </row>
    <row r="45" spans="1:13" s="25" customFormat="1" x14ac:dyDescent="0.25">
      <c r="A45" s="4"/>
      <c r="B45" s="4"/>
      <c r="C45" s="4"/>
      <c r="D45" s="32"/>
      <c r="E45" s="32"/>
      <c r="I45" s="26"/>
      <c r="K45" s="27"/>
      <c r="L45" s="28"/>
      <c r="M45" s="28"/>
    </row>
    <row r="46" spans="1:13" s="25" customFormat="1" x14ac:dyDescent="0.25">
      <c r="A46" s="4"/>
      <c r="B46" s="4"/>
      <c r="C46" s="4"/>
      <c r="D46" s="32"/>
      <c r="E46" s="32"/>
      <c r="I46" s="26"/>
      <c r="K46" s="27"/>
      <c r="L46" s="28"/>
      <c r="M46" s="28"/>
    </row>
    <row r="47" spans="1:13" s="25" customFormat="1" x14ac:dyDescent="0.25">
      <c r="A47" s="4"/>
      <c r="B47" s="4"/>
      <c r="C47" s="4"/>
      <c r="D47" s="32"/>
      <c r="E47" s="32"/>
      <c r="I47" s="26"/>
      <c r="K47" s="27"/>
      <c r="L47" s="28"/>
      <c r="M47" s="28"/>
    </row>
  </sheetData>
  <sheetProtection formatCells="0"/>
  <protectedRanges>
    <protectedRange sqref="B3 F9:G9" name="Plage1"/>
  </protectedRanges>
  <mergeCells count="1">
    <mergeCell ref="A1:B2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72C5B5-CED6-44C2-A2D7-A4F970B80DB8}">
          <x14:formula1>
            <xm:f>'BAse produit'!$A$2:$A$27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C283D-00D4-4978-9E1C-3DA031CD1F0E}">
  <sheetPr codeName="Feuil4"/>
  <dimension ref="D8:Q34"/>
  <sheetViews>
    <sheetView workbookViewId="0">
      <selection activeCell="M30" sqref="M30"/>
    </sheetView>
  </sheetViews>
  <sheetFormatPr baseColWidth="10" defaultRowHeight="15.75" x14ac:dyDescent="0.25"/>
  <cols>
    <col min="1" max="16384" width="11.42578125" style="4"/>
  </cols>
  <sheetData>
    <row r="8" spans="4:17" x14ac:dyDescent="0.25">
      <c r="D8" s="4" t="s">
        <v>67</v>
      </c>
      <c r="E8" s="4" t="s">
        <v>69</v>
      </c>
      <c r="F8" s="4" t="s">
        <v>70</v>
      </c>
      <c r="G8" s="4" t="s">
        <v>71</v>
      </c>
      <c r="H8" s="4" t="s">
        <v>72</v>
      </c>
      <c r="I8" s="4" t="s">
        <v>73</v>
      </c>
    </row>
    <row r="10" spans="4:17" x14ac:dyDescent="0.25">
      <c r="D10" s="24"/>
      <c r="E10" s="24"/>
      <c r="F10" s="24"/>
      <c r="G10" s="46"/>
      <c r="H10" s="47"/>
      <c r="I10" s="47"/>
      <c r="J10" s="24"/>
      <c r="K10" s="26"/>
      <c r="L10" s="32"/>
      <c r="M10" s="26"/>
      <c r="N10" s="25"/>
      <c r="O10" s="25"/>
      <c r="P10" s="26"/>
      <c r="Q10" s="25"/>
    </row>
    <row r="11" spans="4:17" x14ac:dyDescent="0.25">
      <c r="D11" s="24"/>
      <c r="E11" s="24"/>
      <c r="F11" s="24"/>
      <c r="G11" s="46"/>
      <c r="H11" s="47"/>
      <c r="I11" s="47"/>
      <c r="J11" s="24"/>
      <c r="K11" s="26"/>
      <c r="L11" s="32"/>
      <c r="M11" s="26"/>
      <c r="N11" s="25"/>
      <c r="O11" s="25"/>
      <c r="P11" s="26"/>
      <c r="Q11" s="25"/>
    </row>
    <row r="12" spans="4:17" x14ac:dyDescent="0.25">
      <c r="D12" s="24"/>
      <c r="E12" s="24"/>
      <c r="F12" s="24"/>
      <c r="G12" s="46"/>
      <c r="H12" s="47"/>
      <c r="I12" s="47"/>
      <c r="J12" s="24"/>
      <c r="K12" s="26"/>
      <c r="L12" s="32"/>
      <c r="M12" s="26"/>
      <c r="N12" s="25"/>
      <c r="O12" s="25"/>
      <c r="P12" s="26"/>
      <c r="Q12" s="25"/>
    </row>
    <row r="13" spans="4:17" x14ac:dyDescent="0.25">
      <c r="D13" s="24"/>
      <c r="E13" s="24"/>
      <c r="F13" s="24"/>
      <c r="G13" s="46"/>
      <c r="H13" s="47"/>
      <c r="I13" s="47"/>
      <c r="J13" s="24"/>
      <c r="K13" s="26"/>
      <c r="L13" s="32"/>
      <c r="M13" s="26"/>
      <c r="N13" s="25"/>
      <c r="O13" s="25"/>
      <c r="P13" s="26"/>
      <c r="Q13" s="25"/>
    </row>
    <row r="14" spans="4:17" x14ac:dyDescent="0.25">
      <c r="D14" s="24"/>
      <c r="E14" s="24"/>
      <c r="F14" s="24"/>
      <c r="G14" s="46"/>
      <c r="H14" s="47"/>
      <c r="I14" s="47"/>
      <c r="J14" s="24"/>
      <c r="K14" s="26"/>
      <c r="L14" s="32"/>
      <c r="M14" s="26"/>
      <c r="N14" s="25"/>
      <c r="O14" s="25"/>
      <c r="P14" s="26"/>
      <c r="Q14" s="25"/>
    </row>
    <row r="15" spans="4:17" x14ac:dyDescent="0.25">
      <c r="D15" s="24"/>
      <c r="E15" s="24"/>
      <c r="F15" s="24"/>
      <c r="G15" s="46"/>
      <c r="H15" s="47"/>
      <c r="I15" s="47"/>
      <c r="J15" s="24"/>
      <c r="K15" s="26"/>
      <c r="L15" s="32"/>
      <c r="M15" s="26"/>
      <c r="N15" s="25"/>
      <c r="O15" s="25"/>
      <c r="P15" s="26"/>
      <c r="Q15" s="25"/>
    </row>
    <row r="16" spans="4:17" x14ac:dyDescent="0.25">
      <c r="D16" s="24"/>
      <c r="E16" s="24"/>
      <c r="F16" s="24"/>
      <c r="G16" s="46"/>
      <c r="H16" s="47"/>
      <c r="I16" s="47"/>
      <c r="J16" s="24"/>
      <c r="K16" s="26"/>
      <c r="L16" s="32"/>
      <c r="M16" s="26"/>
      <c r="N16" s="25"/>
      <c r="O16" s="25"/>
      <c r="P16" s="26"/>
      <c r="Q16" s="25"/>
    </row>
    <row r="17" spans="4:17" x14ac:dyDescent="0.25">
      <c r="D17" s="24"/>
      <c r="E17" s="24"/>
      <c r="F17" s="24"/>
      <c r="G17" s="46"/>
      <c r="H17" s="47"/>
      <c r="I17" s="47"/>
      <c r="J17" s="24"/>
      <c r="K17" s="26"/>
      <c r="L17" s="32"/>
      <c r="M17" s="26"/>
      <c r="N17" s="25"/>
      <c r="O17" s="25"/>
      <c r="P17" s="26"/>
      <c r="Q17" s="25"/>
    </row>
    <row r="18" spans="4:17" x14ac:dyDescent="0.25">
      <c r="D18" s="24"/>
      <c r="E18" s="24"/>
      <c r="F18" s="24"/>
      <c r="G18" s="46"/>
      <c r="H18" s="47"/>
      <c r="I18" s="47"/>
      <c r="J18" s="24"/>
      <c r="K18" s="26"/>
      <c r="L18" s="32"/>
      <c r="M18" s="26"/>
      <c r="N18" s="25"/>
      <c r="O18" s="25"/>
      <c r="P18" s="26"/>
      <c r="Q18" s="25"/>
    </row>
    <row r="19" spans="4:17" x14ac:dyDescent="0.25">
      <c r="D19" s="24"/>
      <c r="E19" s="24"/>
      <c r="F19" s="24"/>
      <c r="G19" s="46"/>
      <c r="H19" s="47"/>
      <c r="I19" s="47"/>
      <c r="J19" s="24"/>
      <c r="K19" s="26"/>
      <c r="L19" s="32"/>
      <c r="M19" s="26"/>
      <c r="N19" s="25"/>
      <c r="O19" s="25"/>
      <c r="P19" s="26"/>
      <c r="Q19" s="25"/>
    </row>
    <row r="20" spans="4:17" x14ac:dyDescent="0.25">
      <c r="D20" s="24"/>
      <c r="E20" s="24"/>
      <c r="F20" s="24"/>
      <c r="G20" s="46"/>
      <c r="H20" s="47"/>
      <c r="I20" s="47"/>
      <c r="J20" s="24"/>
      <c r="K20" s="26"/>
      <c r="L20" s="32"/>
      <c r="M20" s="26"/>
      <c r="N20" s="25"/>
      <c r="O20" s="25"/>
      <c r="P20" s="26"/>
      <c r="Q20" s="25"/>
    </row>
    <row r="21" spans="4:17" x14ac:dyDescent="0.25">
      <c r="D21" s="24"/>
      <c r="E21" s="24"/>
      <c r="F21" s="24"/>
      <c r="G21" s="46"/>
      <c r="H21" s="47"/>
      <c r="I21" s="47"/>
      <c r="J21" s="24"/>
      <c r="K21" s="26"/>
      <c r="L21" s="32"/>
      <c r="M21" s="26"/>
      <c r="N21" s="25"/>
      <c r="O21" s="25"/>
      <c r="P21" s="26"/>
      <c r="Q21" s="25"/>
    </row>
    <row r="22" spans="4:17" x14ac:dyDescent="0.25">
      <c r="D22" s="24"/>
      <c r="E22" s="24"/>
      <c r="F22" s="24"/>
      <c r="G22" s="46"/>
      <c r="H22" s="47"/>
      <c r="I22" s="47"/>
      <c r="J22" s="24"/>
      <c r="K22" s="26"/>
      <c r="L22" s="32"/>
      <c r="M22" s="26"/>
      <c r="N22" s="25"/>
      <c r="O22" s="25"/>
      <c r="P22" s="26"/>
      <c r="Q22" s="25"/>
    </row>
    <row r="23" spans="4:17" x14ac:dyDescent="0.25">
      <c r="D23" s="24"/>
      <c r="E23" s="24"/>
      <c r="F23" s="24"/>
      <c r="G23" s="46"/>
      <c r="H23" s="47"/>
      <c r="I23" s="47"/>
      <c r="J23" s="24"/>
      <c r="K23" s="26"/>
      <c r="L23" s="32"/>
      <c r="M23" s="26"/>
      <c r="N23" s="25"/>
      <c r="O23" s="25"/>
      <c r="P23" s="26"/>
      <c r="Q23" s="25"/>
    </row>
    <row r="24" spans="4:17" x14ac:dyDescent="0.25">
      <c r="D24" s="24"/>
      <c r="E24" s="24"/>
      <c r="F24" s="24"/>
      <c r="G24" s="46"/>
      <c r="H24" s="47"/>
      <c r="I24" s="47"/>
      <c r="J24" s="24"/>
      <c r="K24" s="26"/>
      <c r="L24" s="32"/>
      <c r="M24" s="26"/>
      <c r="N24" s="25"/>
      <c r="O24" s="25"/>
      <c r="P24" s="26"/>
      <c r="Q24" s="25"/>
    </row>
    <row r="25" spans="4:17" x14ac:dyDescent="0.25">
      <c r="D25" s="24"/>
      <c r="E25" s="24"/>
      <c r="F25" s="24"/>
      <c r="G25" s="46"/>
      <c r="H25" s="47"/>
      <c r="I25" s="47"/>
      <c r="J25" s="24"/>
      <c r="K25" s="26"/>
      <c r="L25" s="32"/>
      <c r="M25" s="26"/>
      <c r="N25" s="25"/>
      <c r="O25" s="25"/>
      <c r="P25" s="26"/>
      <c r="Q25" s="25"/>
    </row>
    <row r="26" spans="4:17" x14ac:dyDescent="0.25">
      <c r="D26" s="24" t="s">
        <v>0</v>
      </c>
      <c r="E26" s="24" t="s">
        <v>0</v>
      </c>
      <c r="F26" s="24" t="s">
        <v>0</v>
      </c>
      <c r="G26" s="46" t="s">
        <v>0</v>
      </c>
      <c r="H26" s="47" t="s">
        <v>0</v>
      </c>
      <c r="I26" s="47" t="s">
        <v>0</v>
      </c>
      <c r="J26" s="24" t="s">
        <v>0</v>
      </c>
      <c r="K26" s="26" t="s">
        <v>0</v>
      </c>
      <c r="L26" s="32" t="s">
        <v>0</v>
      </c>
      <c r="M26" s="26" t="s">
        <v>0</v>
      </c>
      <c r="N26" s="25" t="s">
        <v>0</v>
      </c>
      <c r="O26" s="25" t="s">
        <v>0</v>
      </c>
      <c r="P26" s="26" t="s">
        <v>0</v>
      </c>
      <c r="Q26" s="25" t="s">
        <v>0</v>
      </c>
    </row>
    <row r="27" spans="4:17" x14ac:dyDescent="0.25">
      <c r="D27" s="24" t="s">
        <v>0</v>
      </c>
      <c r="E27" s="24" t="s">
        <v>0</v>
      </c>
      <c r="F27" s="24" t="s">
        <v>0</v>
      </c>
      <c r="G27" s="46" t="s">
        <v>0</v>
      </c>
      <c r="H27" s="47" t="s">
        <v>0</v>
      </c>
      <c r="I27" s="47" t="s">
        <v>0</v>
      </c>
      <c r="J27" s="24" t="s">
        <v>0</v>
      </c>
      <c r="K27" s="26" t="s">
        <v>0</v>
      </c>
      <c r="L27" s="32" t="s">
        <v>0</v>
      </c>
      <c r="M27" s="26" t="s">
        <v>0</v>
      </c>
      <c r="N27" s="25" t="s">
        <v>0</v>
      </c>
      <c r="O27" s="25" t="s">
        <v>0</v>
      </c>
      <c r="P27" s="26" t="s">
        <v>0</v>
      </c>
      <c r="Q27" s="25" t="s">
        <v>0</v>
      </c>
    </row>
    <row r="28" spans="4:17" x14ac:dyDescent="0.25">
      <c r="D28" s="24" t="s">
        <v>0</v>
      </c>
      <c r="E28" s="24" t="s">
        <v>0</v>
      </c>
      <c r="F28" s="24" t="s">
        <v>0</v>
      </c>
      <c r="G28" s="46" t="s">
        <v>0</v>
      </c>
      <c r="H28" s="47" t="s">
        <v>0</v>
      </c>
      <c r="I28" s="47" t="s">
        <v>0</v>
      </c>
      <c r="J28" s="24" t="s">
        <v>0</v>
      </c>
      <c r="K28" s="26" t="s">
        <v>0</v>
      </c>
      <c r="L28" s="32" t="s">
        <v>0</v>
      </c>
      <c r="M28" s="26" t="s">
        <v>0</v>
      </c>
      <c r="N28" s="25" t="s">
        <v>0</v>
      </c>
      <c r="O28" s="25" t="s">
        <v>0</v>
      </c>
      <c r="P28" s="26" t="s">
        <v>0</v>
      </c>
      <c r="Q28" s="25" t="s">
        <v>0</v>
      </c>
    </row>
    <row r="29" spans="4:17" x14ac:dyDescent="0.25">
      <c r="D29" s="24" t="s">
        <v>0</v>
      </c>
      <c r="E29" s="24" t="s">
        <v>0</v>
      </c>
      <c r="F29" s="24" t="s">
        <v>0</v>
      </c>
      <c r="G29" s="46" t="s">
        <v>0</v>
      </c>
      <c r="H29" s="47" t="s">
        <v>0</v>
      </c>
      <c r="I29" s="47" t="s">
        <v>0</v>
      </c>
      <c r="J29" s="24" t="s">
        <v>0</v>
      </c>
      <c r="K29" s="26" t="s">
        <v>0</v>
      </c>
      <c r="L29" s="32" t="s">
        <v>0</v>
      </c>
      <c r="M29" s="26" t="s">
        <v>0</v>
      </c>
      <c r="N29" s="25" t="s">
        <v>0</v>
      </c>
      <c r="O29" s="25" t="s">
        <v>0</v>
      </c>
      <c r="P29" s="26" t="s">
        <v>0</v>
      </c>
      <c r="Q29" s="25" t="s">
        <v>0</v>
      </c>
    </row>
    <row r="30" spans="4:17" x14ac:dyDescent="0.25">
      <c r="D30" s="24" t="s">
        <v>0</v>
      </c>
      <c r="E30" s="24" t="s">
        <v>0</v>
      </c>
      <c r="F30" s="24" t="s">
        <v>0</v>
      </c>
      <c r="G30" s="46" t="s">
        <v>0</v>
      </c>
      <c r="H30" s="47" t="s">
        <v>0</v>
      </c>
      <c r="I30" s="47" t="s">
        <v>0</v>
      </c>
      <c r="J30" s="24" t="s">
        <v>0</v>
      </c>
      <c r="K30" s="26" t="s">
        <v>0</v>
      </c>
      <c r="L30" s="32" t="s">
        <v>0</v>
      </c>
      <c r="M30" s="26" t="s">
        <v>0</v>
      </c>
      <c r="N30" s="25" t="s">
        <v>0</v>
      </c>
      <c r="O30" s="25" t="s">
        <v>0</v>
      </c>
      <c r="P30" s="26" t="s">
        <v>0</v>
      </c>
      <c r="Q30" s="25" t="s">
        <v>0</v>
      </c>
    </row>
    <row r="31" spans="4:17" x14ac:dyDescent="0.25">
      <c r="D31" s="24" t="s">
        <v>0</v>
      </c>
      <c r="E31" s="24" t="s">
        <v>0</v>
      </c>
      <c r="F31" s="24" t="s">
        <v>0</v>
      </c>
      <c r="G31" s="46" t="s">
        <v>0</v>
      </c>
      <c r="H31" s="47" t="s">
        <v>0</v>
      </c>
      <c r="I31" s="47" t="s">
        <v>0</v>
      </c>
      <c r="J31" s="24" t="s">
        <v>0</v>
      </c>
      <c r="K31" s="26" t="s">
        <v>0</v>
      </c>
      <c r="L31" s="32" t="s">
        <v>0</v>
      </c>
      <c r="M31" s="26" t="s">
        <v>0</v>
      </c>
      <c r="N31" s="25" t="s">
        <v>0</v>
      </c>
      <c r="O31" s="25" t="s">
        <v>0</v>
      </c>
      <c r="P31" s="26" t="s">
        <v>0</v>
      </c>
      <c r="Q31" s="25" t="s">
        <v>0</v>
      </c>
    </row>
    <row r="32" spans="4:17" x14ac:dyDescent="0.25">
      <c r="D32" s="24" t="s">
        <v>0</v>
      </c>
      <c r="E32" s="24" t="s">
        <v>0</v>
      </c>
      <c r="F32" s="24" t="s">
        <v>0</v>
      </c>
      <c r="G32" s="46" t="s">
        <v>0</v>
      </c>
      <c r="H32" s="47" t="s">
        <v>0</v>
      </c>
      <c r="I32" s="47" t="s">
        <v>0</v>
      </c>
      <c r="J32" s="24" t="s">
        <v>0</v>
      </c>
      <c r="K32" s="26" t="s">
        <v>0</v>
      </c>
      <c r="L32" s="32" t="s">
        <v>0</v>
      </c>
      <c r="M32" s="26" t="s">
        <v>0</v>
      </c>
      <c r="N32" s="25" t="s">
        <v>0</v>
      </c>
      <c r="O32" s="25" t="s">
        <v>0</v>
      </c>
      <c r="P32" s="26" t="s">
        <v>0</v>
      </c>
      <c r="Q32" s="25" t="s">
        <v>0</v>
      </c>
    </row>
    <row r="33" spans="4:17" x14ac:dyDescent="0.25">
      <c r="D33" s="24" t="s">
        <v>0</v>
      </c>
      <c r="E33" s="24" t="s">
        <v>0</v>
      </c>
      <c r="F33" s="24" t="s">
        <v>0</v>
      </c>
      <c r="G33" s="46" t="s">
        <v>0</v>
      </c>
      <c r="H33" s="47" t="s">
        <v>0</v>
      </c>
      <c r="I33" s="47" t="s">
        <v>0</v>
      </c>
      <c r="J33" s="24" t="s">
        <v>0</v>
      </c>
      <c r="K33" s="26" t="s">
        <v>0</v>
      </c>
      <c r="L33" s="32" t="s">
        <v>0</v>
      </c>
      <c r="M33" s="26" t="s">
        <v>0</v>
      </c>
      <c r="N33" s="25" t="s">
        <v>0</v>
      </c>
      <c r="O33" s="25" t="s">
        <v>0</v>
      </c>
      <c r="P33" s="26" t="s">
        <v>0</v>
      </c>
      <c r="Q33" s="25" t="s">
        <v>0</v>
      </c>
    </row>
    <row r="34" spans="4:17" x14ac:dyDescent="0.25">
      <c r="D34" s="24" t="s">
        <v>0</v>
      </c>
      <c r="E34" s="24" t="s">
        <v>0</v>
      </c>
      <c r="F34" s="24" t="s">
        <v>0</v>
      </c>
      <c r="G34" s="46" t="s">
        <v>0</v>
      </c>
      <c r="H34" s="47" t="s">
        <v>0</v>
      </c>
      <c r="I34" s="47" t="s">
        <v>0</v>
      </c>
      <c r="J34" s="24" t="s">
        <v>0</v>
      </c>
      <c r="K34" s="26" t="s">
        <v>0</v>
      </c>
      <c r="L34" s="32" t="s">
        <v>0</v>
      </c>
      <c r="M34" s="26" t="s">
        <v>0</v>
      </c>
      <c r="N34" s="25" t="s">
        <v>0</v>
      </c>
      <c r="O34" s="25" t="s">
        <v>0</v>
      </c>
      <c r="P34" s="26" t="s">
        <v>0</v>
      </c>
      <c r="Q34" s="2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produit</vt:lpstr>
      <vt:lpstr>Calcul</vt:lpstr>
      <vt:lpstr>Résultat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Comptabilité Direction Financière</cp:lastModifiedBy>
  <cp:lastPrinted>2013-08-25T15:06:37Z</cp:lastPrinted>
  <dcterms:created xsi:type="dcterms:W3CDTF">2013-08-22T07:33:03Z</dcterms:created>
  <dcterms:modified xsi:type="dcterms:W3CDTF">2020-12-11T14:56:49Z</dcterms:modified>
</cp:coreProperties>
</file>