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725519\Downloads\"/>
    </mc:Choice>
  </mc:AlternateContent>
  <xr:revisionPtr revIDLastSave="0" documentId="13_ncr:1_{A162DD77-A46F-4A1F-9E22-8D2E8F060679}" xr6:coauthVersionLast="36" xr6:coauthVersionMax="36" xr10:uidLastSave="{00000000-0000-0000-0000-000000000000}"/>
  <bookViews>
    <workbookView xWindow="0" yWindow="0" windowWidth="28800" windowHeight="13125" xr2:uid="{DFD32633-78DB-4411-85E4-8B89419CD962}"/>
  </bookViews>
  <sheets>
    <sheet name="Lundi" sheetId="2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  <c r="E2" i="2"/>
  <c r="Z2" i="2" s="1"/>
  <c r="AI2" i="2" s="1"/>
  <c r="F2" i="2"/>
  <c r="G2" i="2"/>
  <c r="H2" i="2"/>
  <c r="I2" i="2"/>
  <c r="J2" i="2"/>
  <c r="AE2" i="2" s="1"/>
  <c r="AN2" i="2" s="1"/>
  <c r="K2" i="2"/>
  <c r="L2" i="2"/>
  <c r="M2" i="2"/>
  <c r="N2" i="2"/>
  <c r="O2" i="2"/>
  <c r="P2" i="2"/>
  <c r="Q2" i="2"/>
  <c r="R2" i="2"/>
  <c r="S2" i="2"/>
  <c r="S60" i="2"/>
  <c r="P60" i="2"/>
  <c r="N60" i="2"/>
  <c r="L60" i="2"/>
  <c r="K60" i="2"/>
  <c r="H60" i="2"/>
  <c r="F60" i="2"/>
  <c r="D60" i="2"/>
  <c r="C60" i="2"/>
  <c r="B60" i="2"/>
  <c r="A60" i="2"/>
  <c r="E60" i="2" s="1"/>
  <c r="S59" i="2"/>
  <c r="Q59" i="2"/>
  <c r="P59" i="2"/>
  <c r="M59" i="2"/>
  <c r="K59" i="2"/>
  <c r="I59" i="2"/>
  <c r="H59" i="2"/>
  <c r="C59" i="2"/>
  <c r="B59" i="2"/>
  <c r="R59" i="2" s="1"/>
  <c r="A59" i="2"/>
  <c r="J58" i="2"/>
  <c r="H58" i="2"/>
  <c r="G58" i="2"/>
  <c r="F58" i="2"/>
  <c r="E58" i="2"/>
  <c r="D58" i="2"/>
  <c r="B58" i="2"/>
  <c r="M58" i="2" s="1"/>
  <c r="A58" i="2"/>
  <c r="K58" i="2" s="1"/>
  <c r="S57" i="2"/>
  <c r="R57" i="2"/>
  <c r="Q57" i="2"/>
  <c r="O57" i="2"/>
  <c r="M57" i="2"/>
  <c r="J57" i="2"/>
  <c r="I57" i="2"/>
  <c r="G57" i="2"/>
  <c r="E57" i="2"/>
  <c r="C57" i="2"/>
  <c r="B57" i="2"/>
  <c r="A57" i="2"/>
  <c r="O56" i="2"/>
  <c r="N56" i="2"/>
  <c r="J56" i="2"/>
  <c r="H56" i="2"/>
  <c r="G56" i="2"/>
  <c r="F56" i="2"/>
  <c r="D56" i="2"/>
  <c r="B56" i="2"/>
  <c r="A56" i="2"/>
  <c r="I56" i="2" s="1"/>
  <c r="S55" i="2"/>
  <c r="Q55" i="2"/>
  <c r="O55" i="2"/>
  <c r="N55" i="2"/>
  <c r="M55" i="2"/>
  <c r="L55" i="2"/>
  <c r="C55" i="2"/>
  <c r="B55" i="2"/>
  <c r="R55" i="2" s="1"/>
  <c r="A55" i="2"/>
  <c r="S54" i="2"/>
  <c r="B54" i="2"/>
  <c r="A54" i="2"/>
  <c r="S53" i="2"/>
  <c r="Q53" i="2"/>
  <c r="P53" i="2"/>
  <c r="O53" i="2"/>
  <c r="N53" i="2"/>
  <c r="M53" i="2"/>
  <c r="L53" i="2"/>
  <c r="I53" i="2"/>
  <c r="H53" i="2"/>
  <c r="G53" i="2"/>
  <c r="C53" i="2"/>
  <c r="B53" i="2"/>
  <c r="R53" i="2" s="1"/>
  <c r="A53" i="2"/>
  <c r="S52" i="2"/>
  <c r="R52" i="2"/>
  <c r="P52" i="2"/>
  <c r="N52" i="2"/>
  <c r="M52" i="2"/>
  <c r="K52" i="2"/>
  <c r="J52" i="2"/>
  <c r="H52" i="2"/>
  <c r="F52" i="2"/>
  <c r="E52" i="2"/>
  <c r="D52" i="2"/>
  <c r="C52" i="2"/>
  <c r="B52" i="2"/>
  <c r="A52" i="2"/>
  <c r="I52" i="2" s="1"/>
  <c r="S51" i="2"/>
  <c r="R51" i="2"/>
  <c r="Q51" i="2"/>
  <c r="P51" i="2"/>
  <c r="O51" i="2"/>
  <c r="I51" i="2"/>
  <c r="H51" i="2"/>
  <c r="G51" i="2"/>
  <c r="E51" i="2"/>
  <c r="C51" i="2"/>
  <c r="B51" i="2"/>
  <c r="A51" i="2"/>
  <c r="J51" i="2" s="1"/>
  <c r="R50" i="2"/>
  <c r="P50" i="2"/>
  <c r="O50" i="2"/>
  <c r="N50" i="2"/>
  <c r="M50" i="2"/>
  <c r="K50" i="2"/>
  <c r="J50" i="2"/>
  <c r="H50" i="2"/>
  <c r="G50" i="2"/>
  <c r="F50" i="2"/>
  <c r="E50" i="2"/>
  <c r="D50" i="2"/>
  <c r="B50" i="2"/>
  <c r="Q50" i="2" s="1"/>
  <c r="A50" i="2"/>
  <c r="I50" i="2" s="1"/>
  <c r="S49" i="2"/>
  <c r="R49" i="2"/>
  <c r="Q49" i="2"/>
  <c r="P49" i="2"/>
  <c r="I49" i="2"/>
  <c r="H49" i="2"/>
  <c r="G49" i="2"/>
  <c r="B49" i="2"/>
  <c r="N49" i="2" s="1"/>
  <c r="A49" i="2"/>
  <c r="F49" i="2" s="1"/>
  <c r="S48" i="2"/>
  <c r="R48" i="2"/>
  <c r="M48" i="2"/>
  <c r="K48" i="2"/>
  <c r="J48" i="2"/>
  <c r="H48" i="2"/>
  <c r="F48" i="2"/>
  <c r="E48" i="2"/>
  <c r="D48" i="2"/>
  <c r="C48" i="2"/>
  <c r="B48" i="2"/>
  <c r="A48" i="2"/>
  <c r="I48" i="2" s="1"/>
  <c r="AF47" i="2"/>
  <c r="AE47" i="2"/>
  <c r="AD47" i="2"/>
  <c r="AC47" i="2"/>
  <c r="AB47" i="2"/>
  <c r="AA47" i="2"/>
  <c r="Z47" i="2"/>
  <c r="Y47" i="2"/>
  <c r="J47" i="2"/>
  <c r="I47" i="2"/>
  <c r="G47" i="2"/>
  <c r="B47" i="2"/>
  <c r="A47" i="2"/>
  <c r="P46" i="2"/>
  <c r="O46" i="2"/>
  <c r="N46" i="2"/>
  <c r="M46" i="2"/>
  <c r="L46" i="2"/>
  <c r="J46" i="2"/>
  <c r="H46" i="2"/>
  <c r="G46" i="2"/>
  <c r="F46" i="2"/>
  <c r="E46" i="2"/>
  <c r="D46" i="2"/>
  <c r="B46" i="2"/>
  <c r="S46" i="2" s="1"/>
  <c r="A46" i="2"/>
  <c r="K46" i="2" s="1"/>
  <c r="Q45" i="2"/>
  <c r="B45" i="2"/>
  <c r="L45" i="2" s="1"/>
  <c r="A45" i="2"/>
  <c r="I44" i="2"/>
  <c r="H44" i="2"/>
  <c r="G44" i="2"/>
  <c r="F44" i="2"/>
  <c r="B44" i="2"/>
  <c r="A44" i="2"/>
  <c r="K43" i="2"/>
  <c r="G43" i="2"/>
  <c r="F43" i="2"/>
  <c r="E43" i="2"/>
  <c r="D43" i="2"/>
  <c r="C43" i="2"/>
  <c r="B43" i="2"/>
  <c r="A43" i="2"/>
  <c r="J43" i="2" s="1"/>
  <c r="R42" i="2"/>
  <c r="K42" i="2"/>
  <c r="J42" i="2"/>
  <c r="D42" i="2"/>
  <c r="B42" i="2"/>
  <c r="A42" i="2"/>
  <c r="I42" i="2" s="1"/>
  <c r="I41" i="2"/>
  <c r="H41" i="2"/>
  <c r="G41" i="2"/>
  <c r="F41" i="2"/>
  <c r="C41" i="2"/>
  <c r="B41" i="2"/>
  <c r="A41" i="2"/>
  <c r="K40" i="2"/>
  <c r="J40" i="2"/>
  <c r="H40" i="2"/>
  <c r="F40" i="2"/>
  <c r="E40" i="2"/>
  <c r="D40" i="2"/>
  <c r="B40" i="2"/>
  <c r="A40" i="2"/>
  <c r="I40" i="2" s="1"/>
  <c r="C39" i="2"/>
  <c r="B39" i="2"/>
  <c r="A39" i="2"/>
  <c r="R38" i="2"/>
  <c r="O38" i="2"/>
  <c r="L38" i="2"/>
  <c r="B38" i="2"/>
  <c r="A38" i="2"/>
  <c r="K37" i="2"/>
  <c r="J37" i="2"/>
  <c r="H37" i="2"/>
  <c r="G37" i="2"/>
  <c r="F37" i="2"/>
  <c r="E37" i="2"/>
  <c r="D37" i="2"/>
  <c r="B37" i="2"/>
  <c r="A37" i="2"/>
  <c r="I37" i="2" s="1"/>
  <c r="B36" i="2"/>
  <c r="A36" i="2"/>
  <c r="K35" i="2"/>
  <c r="I35" i="2"/>
  <c r="H35" i="2"/>
  <c r="D35" i="2"/>
  <c r="B35" i="2"/>
  <c r="A35" i="2"/>
  <c r="E35" i="2" s="1"/>
  <c r="L34" i="2"/>
  <c r="I34" i="2"/>
  <c r="H34" i="2"/>
  <c r="G34" i="2"/>
  <c r="F34" i="2"/>
  <c r="E34" i="2"/>
  <c r="D34" i="2"/>
  <c r="B34" i="2"/>
  <c r="A34" i="2"/>
  <c r="K34" i="2" s="1"/>
  <c r="K33" i="2"/>
  <c r="J33" i="2"/>
  <c r="H33" i="2"/>
  <c r="G33" i="2"/>
  <c r="F33" i="2"/>
  <c r="E33" i="2"/>
  <c r="D33" i="2"/>
  <c r="C33" i="2"/>
  <c r="B33" i="2"/>
  <c r="A33" i="2"/>
  <c r="I33" i="2" s="1"/>
  <c r="K32" i="2"/>
  <c r="I32" i="2"/>
  <c r="H32" i="2"/>
  <c r="F32" i="2"/>
  <c r="E32" i="2"/>
  <c r="D32" i="2"/>
  <c r="B32" i="2"/>
  <c r="A32" i="2"/>
  <c r="G32" i="2" s="1"/>
  <c r="O31" i="2"/>
  <c r="K31" i="2"/>
  <c r="I31" i="2"/>
  <c r="H31" i="2"/>
  <c r="G31" i="2"/>
  <c r="F31" i="2"/>
  <c r="B31" i="2"/>
  <c r="P31" i="2" s="1"/>
  <c r="A31" i="2"/>
  <c r="E31" i="2" s="1"/>
  <c r="B30" i="2"/>
  <c r="A30" i="2"/>
  <c r="K29" i="2"/>
  <c r="I29" i="2"/>
  <c r="C29" i="2"/>
  <c r="B29" i="2"/>
  <c r="A29" i="2"/>
  <c r="I28" i="2"/>
  <c r="G28" i="2"/>
  <c r="B28" i="2"/>
  <c r="A28" i="2"/>
  <c r="S27" i="2"/>
  <c r="K27" i="2"/>
  <c r="J27" i="2"/>
  <c r="H27" i="2"/>
  <c r="G27" i="2"/>
  <c r="F27" i="2"/>
  <c r="E27" i="2"/>
  <c r="D27" i="2"/>
  <c r="B27" i="2"/>
  <c r="A27" i="2"/>
  <c r="I27" i="2" s="1"/>
  <c r="J26" i="2"/>
  <c r="B26" i="2"/>
  <c r="A26" i="2"/>
  <c r="B25" i="2"/>
  <c r="A25" i="2"/>
  <c r="Q24" i="2"/>
  <c r="P24" i="2"/>
  <c r="O24" i="2"/>
  <c r="N24" i="2"/>
  <c r="M24" i="2"/>
  <c r="L24" i="2"/>
  <c r="B24" i="2"/>
  <c r="S24" i="2" s="1"/>
  <c r="A24" i="2"/>
  <c r="O23" i="2"/>
  <c r="N23" i="2"/>
  <c r="M23" i="2"/>
  <c r="K23" i="2"/>
  <c r="J23" i="2"/>
  <c r="H23" i="2"/>
  <c r="G23" i="2"/>
  <c r="F23" i="2"/>
  <c r="E23" i="2"/>
  <c r="D23" i="2"/>
  <c r="B23" i="2"/>
  <c r="S23" i="2" s="1"/>
  <c r="A23" i="2"/>
  <c r="I23" i="2" s="1"/>
  <c r="I22" i="2"/>
  <c r="B22" i="2"/>
  <c r="A22" i="2"/>
  <c r="S21" i="2"/>
  <c r="R21" i="2"/>
  <c r="Q21" i="2"/>
  <c r="P21" i="2"/>
  <c r="O21" i="2"/>
  <c r="N21" i="2"/>
  <c r="L21" i="2"/>
  <c r="G21" i="2"/>
  <c r="F21" i="2"/>
  <c r="D21" i="2"/>
  <c r="C21" i="2"/>
  <c r="B21" i="2"/>
  <c r="A21" i="2"/>
  <c r="E21" i="2" s="1"/>
  <c r="I20" i="2"/>
  <c r="H20" i="2"/>
  <c r="G20" i="2"/>
  <c r="B20" i="2"/>
  <c r="A20" i="2"/>
  <c r="K20" i="2" s="1"/>
  <c r="L19" i="2"/>
  <c r="K19" i="2"/>
  <c r="J19" i="2"/>
  <c r="H19" i="2"/>
  <c r="G19" i="2"/>
  <c r="F19" i="2"/>
  <c r="E19" i="2"/>
  <c r="D19" i="2"/>
  <c r="C19" i="2"/>
  <c r="B19" i="2"/>
  <c r="A19" i="2"/>
  <c r="I19" i="2" s="1"/>
  <c r="S18" i="2"/>
  <c r="R18" i="2"/>
  <c r="Q18" i="2"/>
  <c r="P18" i="2"/>
  <c r="M18" i="2"/>
  <c r="I18" i="2"/>
  <c r="H18" i="2"/>
  <c r="F18" i="2"/>
  <c r="B18" i="2"/>
  <c r="O18" i="2" s="1"/>
  <c r="A18" i="2"/>
  <c r="G18" i="2" s="1"/>
  <c r="C17" i="2"/>
  <c r="B17" i="2"/>
  <c r="A17" i="2"/>
  <c r="Q16" i="2"/>
  <c r="P16" i="2"/>
  <c r="O16" i="2"/>
  <c r="N16" i="2"/>
  <c r="H16" i="2"/>
  <c r="G16" i="2"/>
  <c r="F16" i="2"/>
  <c r="E16" i="2"/>
  <c r="B16" i="2"/>
  <c r="R16" i="2" s="1"/>
  <c r="A16" i="2"/>
  <c r="K16" i="2" s="1"/>
  <c r="K15" i="2"/>
  <c r="J15" i="2"/>
  <c r="H15" i="2"/>
  <c r="G15" i="2"/>
  <c r="F15" i="2"/>
  <c r="E15" i="2"/>
  <c r="D15" i="2"/>
  <c r="B15" i="2"/>
  <c r="A15" i="2"/>
  <c r="I15" i="2" s="1"/>
  <c r="K14" i="2"/>
  <c r="H14" i="2"/>
  <c r="F14" i="2"/>
  <c r="E14" i="2"/>
  <c r="D14" i="2"/>
  <c r="B14" i="2"/>
  <c r="A14" i="2"/>
  <c r="G14" i="2" s="1"/>
  <c r="B13" i="2"/>
  <c r="A13" i="2"/>
  <c r="I12" i="2"/>
  <c r="H12" i="2"/>
  <c r="G12" i="2"/>
  <c r="F12" i="2"/>
  <c r="E12" i="2"/>
  <c r="D12" i="2"/>
  <c r="B12" i="2"/>
  <c r="A12" i="2"/>
  <c r="K12" i="2" s="1"/>
  <c r="J11" i="2"/>
  <c r="G11" i="2"/>
  <c r="B11" i="2"/>
  <c r="A11" i="2"/>
  <c r="K10" i="2"/>
  <c r="J10" i="2"/>
  <c r="H10" i="2"/>
  <c r="G10" i="2"/>
  <c r="F10" i="2"/>
  <c r="E10" i="2"/>
  <c r="C10" i="2"/>
  <c r="B10" i="2"/>
  <c r="A10" i="2"/>
  <c r="D10" i="2" s="1"/>
  <c r="K9" i="2"/>
  <c r="F9" i="2"/>
  <c r="E9" i="2"/>
  <c r="D9" i="2"/>
  <c r="C9" i="2"/>
  <c r="B9" i="2"/>
  <c r="A9" i="2"/>
  <c r="J9" i="2" s="1"/>
  <c r="B8" i="2"/>
  <c r="A8" i="2"/>
  <c r="K8" i="2" s="1"/>
  <c r="G7" i="2"/>
  <c r="B7" i="2"/>
  <c r="A7" i="2"/>
  <c r="K6" i="2"/>
  <c r="J6" i="2"/>
  <c r="H6" i="2"/>
  <c r="G6" i="2"/>
  <c r="F6" i="2"/>
  <c r="E6" i="2"/>
  <c r="C6" i="2"/>
  <c r="B6" i="2"/>
  <c r="A6" i="2"/>
  <c r="D6" i="2" s="1"/>
  <c r="I5" i="2"/>
  <c r="H5" i="2"/>
  <c r="F5" i="2"/>
  <c r="E5" i="2"/>
  <c r="D5" i="2"/>
  <c r="C5" i="2"/>
  <c r="B5" i="2"/>
  <c r="A5" i="2"/>
  <c r="X4" i="2"/>
  <c r="X5" i="2" s="1"/>
  <c r="X6" i="2" s="1"/>
  <c r="X7" i="2" s="1"/>
  <c r="X8" i="2" s="1"/>
  <c r="X9" i="2" s="1"/>
  <c r="X10" i="2" s="1"/>
  <c r="X11" i="2" s="1"/>
  <c r="X12" i="2" s="1"/>
  <c r="X13" i="2" s="1"/>
  <c r="X14" i="2" s="1"/>
  <c r="X15" i="2" s="1"/>
  <c r="X16" i="2" s="1"/>
  <c r="X17" i="2" s="1"/>
  <c r="X18" i="2" s="1"/>
  <c r="X19" i="2" s="1"/>
  <c r="X20" i="2" s="1"/>
  <c r="X21" i="2" s="1"/>
  <c r="X22" i="2" s="1"/>
  <c r="X23" i="2" s="1"/>
  <c r="X24" i="2" s="1"/>
  <c r="X25" i="2" s="1"/>
  <c r="X26" i="2" s="1"/>
  <c r="X27" i="2" s="1"/>
  <c r="X28" i="2" s="1"/>
  <c r="X29" i="2" s="1"/>
  <c r="X30" i="2" s="1"/>
  <c r="X31" i="2" s="1"/>
  <c r="X32" i="2" s="1"/>
  <c r="X33" i="2" s="1"/>
  <c r="X34" i="2" s="1"/>
  <c r="X35" i="2" s="1"/>
  <c r="X36" i="2" s="1"/>
  <c r="X37" i="2" s="1"/>
  <c r="X38" i="2" s="1"/>
  <c r="X39" i="2" s="1"/>
  <c r="J4" i="2"/>
  <c r="I4" i="2"/>
  <c r="G4" i="2"/>
  <c r="D4" i="2"/>
  <c r="B4" i="2"/>
  <c r="A4" i="2"/>
  <c r="K4" i="2" s="1"/>
  <c r="Q3" i="2"/>
  <c r="I3" i="2"/>
  <c r="H3" i="2"/>
  <c r="P3" i="2" s="1"/>
  <c r="G3" i="2"/>
  <c r="O3" i="2" s="1"/>
  <c r="D3" i="2"/>
  <c r="C3" i="2"/>
  <c r="L3" i="2" s="1"/>
  <c r="B3" i="2"/>
  <c r="A3" i="2"/>
  <c r="F3" i="2" s="1"/>
  <c r="AD2" i="2"/>
  <c r="AM2" i="2" s="1"/>
  <c r="AB2" i="2"/>
  <c r="AK2" i="2" s="1"/>
  <c r="AA2" i="2"/>
  <c r="AJ2" i="2" s="1"/>
  <c r="AF2" i="2"/>
  <c r="AO2" i="2" s="1"/>
  <c r="AC2" i="2"/>
  <c r="AL2" i="2" s="1"/>
  <c r="Y2" i="2"/>
  <c r="AH2" i="2" s="1"/>
  <c r="E13" i="2" l="1"/>
  <c r="G13" i="2"/>
  <c r="F13" i="2"/>
  <c r="D13" i="2"/>
  <c r="K13" i="2"/>
  <c r="F7" i="2"/>
  <c r="E7" i="2"/>
  <c r="D7" i="2"/>
  <c r="K7" i="2"/>
  <c r="G22" i="2"/>
  <c r="H22" i="2"/>
  <c r="F22" i="2"/>
  <c r="E22" i="2"/>
  <c r="D22" i="2"/>
  <c r="K22" i="2"/>
  <c r="G26" i="2"/>
  <c r="F26" i="2"/>
  <c r="I26" i="2"/>
  <c r="H26" i="2"/>
  <c r="E26" i="2"/>
  <c r="D26" i="2"/>
  <c r="F4" i="2"/>
  <c r="C7" i="2"/>
  <c r="K24" i="2"/>
  <c r="J24" i="2"/>
  <c r="I24" i="2"/>
  <c r="H24" i="2"/>
  <c r="G24" i="2"/>
  <c r="F24" i="2"/>
  <c r="E24" i="2"/>
  <c r="D24" i="2"/>
  <c r="H7" i="2"/>
  <c r="F11" i="2"/>
  <c r="E11" i="2"/>
  <c r="D11" i="2"/>
  <c r="K11" i="2"/>
  <c r="E17" i="2"/>
  <c r="I17" i="2"/>
  <c r="H17" i="2"/>
  <c r="G17" i="2"/>
  <c r="F17" i="2"/>
  <c r="D17" i="2"/>
  <c r="J22" i="2"/>
  <c r="E25" i="2"/>
  <c r="D25" i="2"/>
  <c r="I25" i="2"/>
  <c r="H25" i="2"/>
  <c r="G25" i="2"/>
  <c r="F25" i="2"/>
  <c r="K26" i="2"/>
  <c r="C40" i="2"/>
  <c r="N47" i="2"/>
  <c r="M47" i="2"/>
  <c r="L47" i="2"/>
  <c r="S47" i="2"/>
  <c r="C47" i="2"/>
  <c r="O47" i="2"/>
  <c r="Q47" i="2"/>
  <c r="R47" i="2"/>
  <c r="P47" i="2"/>
  <c r="H8" i="2"/>
  <c r="G8" i="2"/>
  <c r="F8" i="2"/>
  <c r="E8" i="2"/>
  <c r="E38" i="2"/>
  <c r="K38" i="2"/>
  <c r="J38" i="2"/>
  <c r="H38" i="2"/>
  <c r="G38" i="2"/>
  <c r="F38" i="2"/>
  <c r="I38" i="2"/>
  <c r="D38" i="2"/>
  <c r="I7" i="2"/>
  <c r="C8" i="2"/>
  <c r="C11" i="2"/>
  <c r="H13" i="2"/>
  <c r="K30" i="2"/>
  <c r="H30" i="2"/>
  <c r="G30" i="2"/>
  <c r="E30" i="2"/>
  <c r="J30" i="2"/>
  <c r="I30" i="2"/>
  <c r="F30" i="2"/>
  <c r="D30" i="2"/>
  <c r="E3" i="2"/>
  <c r="J3" i="2"/>
  <c r="K3" i="2"/>
  <c r="S3" i="2" s="1"/>
  <c r="J7" i="2"/>
  <c r="D8" i="2"/>
  <c r="J25" i="2"/>
  <c r="C30" i="2"/>
  <c r="G36" i="2"/>
  <c r="F36" i="2"/>
  <c r="K36" i="2"/>
  <c r="I36" i="2"/>
  <c r="J36" i="2"/>
  <c r="H36" i="2"/>
  <c r="E36" i="2"/>
  <c r="D36" i="2"/>
  <c r="H4" i="2"/>
  <c r="E4" i="2"/>
  <c r="I13" i="2"/>
  <c r="J5" i="2"/>
  <c r="G5" i="2"/>
  <c r="K5" i="2"/>
  <c r="I8" i="2"/>
  <c r="H11" i="2"/>
  <c r="C12" i="2"/>
  <c r="J13" i="2"/>
  <c r="C15" i="2"/>
  <c r="J17" i="2"/>
  <c r="K25" i="2"/>
  <c r="N3" i="2"/>
  <c r="C4" i="2"/>
  <c r="J8" i="2"/>
  <c r="I11" i="2"/>
  <c r="K17" i="2"/>
  <c r="Q19" i="2"/>
  <c r="S19" i="2"/>
  <c r="R19" i="2"/>
  <c r="P19" i="2"/>
  <c r="O19" i="2"/>
  <c r="N19" i="2"/>
  <c r="M19" i="2"/>
  <c r="C35" i="2"/>
  <c r="G39" i="2"/>
  <c r="E39" i="2"/>
  <c r="J39" i="2"/>
  <c r="H39" i="2"/>
  <c r="F39" i="2"/>
  <c r="D39" i="2"/>
  <c r="K39" i="2"/>
  <c r="I39" i="2"/>
  <c r="O26" i="2"/>
  <c r="N26" i="2"/>
  <c r="L26" i="2"/>
  <c r="E29" i="2"/>
  <c r="D29" i="2"/>
  <c r="J29" i="2"/>
  <c r="O32" i="2"/>
  <c r="S32" i="2"/>
  <c r="R32" i="2"/>
  <c r="P32" i="2"/>
  <c r="L32" i="2"/>
  <c r="S34" i="2"/>
  <c r="C34" i="2"/>
  <c r="N34" i="2"/>
  <c r="R34" i="2"/>
  <c r="P34" i="2"/>
  <c r="M34" i="2"/>
  <c r="J18" i="2"/>
  <c r="J20" i="2"/>
  <c r="C22" i="2"/>
  <c r="R23" i="2"/>
  <c r="C25" i="2"/>
  <c r="C26" i="2"/>
  <c r="M26" i="2"/>
  <c r="Q27" i="2"/>
  <c r="P27" i="2"/>
  <c r="N27" i="2"/>
  <c r="K28" i="2"/>
  <c r="J28" i="2"/>
  <c r="H28" i="2"/>
  <c r="C32" i="2"/>
  <c r="M32" i="2"/>
  <c r="O34" i="2"/>
  <c r="O42" i="2"/>
  <c r="N42" i="2"/>
  <c r="M42" i="2"/>
  <c r="L42" i="2"/>
  <c r="S42" i="2"/>
  <c r="Q42" i="2"/>
  <c r="C42" i="2"/>
  <c r="R3" i="2"/>
  <c r="I6" i="2"/>
  <c r="G9" i="2"/>
  <c r="I10" i="2"/>
  <c r="C13" i="2"/>
  <c r="I14" i="2"/>
  <c r="I16" i="2"/>
  <c r="K18" i="2"/>
  <c r="C20" i="2"/>
  <c r="H21" i="2"/>
  <c r="P26" i="2"/>
  <c r="C27" i="2"/>
  <c r="L27" i="2"/>
  <c r="N32" i="2"/>
  <c r="Q34" i="2"/>
  <c r="H9" i="2"/>
  <c r="J14" i="2"/>
  <c r="J16" i="2"/>
  <c r="C18" i="2"/>
  <c r="L18" i="2"/>
  <c r="D20" i="2"/>
  <c r="I21" i="2"/>
  <c r="Q26" i="2"/>
  <c r="M27" i="2"/>
  <c r="D28" i="2"/>
  <c r="F29" i="2"/>
  <c r="Q32" i="2"/>
  <c r="H45" i="2"/>
  <c r="G45" i="2"/>
  <c r="F45" i="2"/>
  <c r="E45" i="2"/>
  <c r="J45" i="2"/>
  <c r="I45" i="2"/>
  <c r="D45" i="2"/>
  <c r="S16" i="2"/>
  <c r="C16" i="2"/>
  <c r="L16" i="2"/>
  <c r="D18" i="2"/>
  <c r="E20" i="2"/>
  <c r="J21" i="2"/>
  <c r="Q23" i="2"/>
  <c r="P23" i="2"/>
  <c r="R26" i="2"/>
  <c r="O27" i="2"/>
  <c r="E28" i="2"/>
  <c r="G29" i="2"/>
  <c r="M31" i="2"/>
  <c r="N31" i="2"/>
  <c r="L31" i="2"/>
  <c r="C31" i="2"/>
  <c r="S31" i="2"/>
  <c r="Q31" i="2"/>
  <c r="I9" i="2"/>
  <c r="M3" i="2"/>
  <c r="T3" i="2" s="1"/>
  <c r="J12" i="2"/>
  <c r="C14" i="2"/>
  <c r="D16" i="2"/>
  <c r="M16" i="2"/>
  <c r="E18" i="2"/>
  <c r="N18" i="2"/>
  <c r="F20" i="2"/>
  <c r="M21" i="2"/>
  <c r="T21" i="2" s="1"/>
  <c r="K21" i="2"/>
  <c r="C23" i="2"/>
  <c r="L23" i="2"/>
  <c r="S26" i="2"/>
  <c r="R27" i="2"/>
  <c r="F28" i="2"/>
  <c r="H29" i="2"/>
  <c r="R31" i="2"/>
  <c r="P42" i="2"/>
  <c r="K45" i="2"/>
  <c r="J31" i="2"/>
  <c r="M38" i="2"/>
  <c r="S38" i="2"/>
  <c r="C38" i="2"/>
  <c r="N38" i="2"/>
  <c r="D41" i="2"/>
  <c r="K41" i="2"/>
  <c r="J41" i="2"/>
  <c r="F47" i="2"/>
  <c r="E47" i="2"/>
  <c r="D47" i="2"/>
  <c r="K47" i="2"/>
  <c r="G54" i="2"/>
  <c r="E54" i="2"/>
  <c r="H54" i="2"/>
  <c r="F54" i="2"/>
  <c r="D54" i="2"/>
  <c r="J55" i="2"/>
  <c r="H55" i="2"/>
  <c r="I55" i="2"/>
  <c r="G55" i="2"/>
  <c r="F55" i="2"/>
  <c r="E55" i="2"/>
  <c r="D55" i="2"/>
  <c r="R24" i="2"/>
  <c r="T24" i="2" s="1"/>
  <c r="F35" i="2"/>
  <c r="P38" i="2"/>
  <c r="H42" i="2"/>
  <c r="P45" i="2"/>
  <c r="O45" i="2"/>
  <c r="N45" i="2"/>
  <c r="M45" i="2"/>
  <c r="R45" i="2"/>
  <c r="I54" i="2"/>
  <c r="C24" i="2"/>
  <c r="C28" i="2"/>
  <c r="D31" i="2"/>
  <c r="J32" i="2"/>
  <c r="J34" i="2"/>
  <c r="G35" i="2"/>
  <c r="C36" i="2"/>
  <c r="Q38" i="2"/>
  <c r="E41" i="2"/>
  <c r="E44" i="2"/>
  <c r="D44" i="2"/>
  <c r="K44" i="2"/>
  <c r="J44" i="2"/>
  <c r="C45" i="2"/>
  <c r="S45" i="2"/>
  <c r="H47" i="2"/>
  <c r="Q48" i="2"/>
  <c r="P48" i="2"/>
  <c r="O48" i="2"/>
  <c r="N48" i="2"/>
  <c r="L48" i="2"/>
  <c r="J54" i="2"/>
  <c r="K55" i="2"/>
  <c r="K54" i="2"/>
  <c r="J35" i="2"/>
  <c r="C37" i="2"/>
  <c r="G42" i="2"/>
  <c r="F42" i="2"/>
  <c r="E42" i="2"/>
  <c r="M56" i="2"/>
  <c r="S56" i="2"/>
  <c r="C56" i="2"/>
  <c r="L56" i="2"/>
  <c r="R56" i="2"/>
  <c r="Q56" i="2"/>
  <c r="P56" i="2"/>
  <c r="J49" i="2"/>
  <c r="D53" i="2"/>
  <c r="J53" i="2"/>
  <c r="K53" i="2"/>
  <c r="O54" i="2"/>
  <c r="M54" i="2"/>
  <c r="L54" i="2"/>
  <c r="K49" i="2"/>
  <c r="T53" i="2"/>
  <c r="C54" i="2"/>
  <c r="N54" i="2"/>
  <c r="H57" i="2"/>
  <c r="F57" i="2"/>
  <c r="K57" i="2"/>
  <c r="O58" i="2"/>
  <c r="L58" i="2"/>
  <c r="S58" i="2"/>
  <c r="C58" i="2"/>
  <c r="Q58" i="2"/>
  <c r="N58" i="2"/>
  <c r="J59" i="2"/>
  <c r="G59" i="2"/>
  <c r="F59" i="2"/>
  <c r="D59" i="2"/>
  <c r="G40" i="2"/>
  <c r="H43" i="2"/>
  <c r="C44" i="2"/>
  <c r="I46" i="2"/>
  <c r="Q46" i="2"/>
  <c r="G48" i="2"/>
  <c r="C49" i="2"/>
  <c r="L49" i="2"/>
  <c r="S50" i="2"/>
  <c r="Q52" i="2"/>
  <c r="O52" i="2"/>
  <c r="L52" i="2"/>
  <c r="P54" i="2"/>
  <c r="P57" i="2"/>
  <c r="N57" i="2"/>
  <c r="L57" i="2"/>
  <c r="T57" i="2" s="1"/>
  <c r="P58" i="2"/>
  <c r="I43" i="2"/>
  <c r="R46" i="2"/>
  <c r="D49" i="2"/>
  <c r="M49" i="2"/>
  <c r="F51" i="2"/>
  <c r="D51" i="2"/>
  <c r="K51" i="2"/>
  <c r="E53" i="2"/>
  <c r="Q54" i="2"/>
  <c r="R58" i="2"/>
  <c r="C46" i="2"/>
  <c r="E49" i="2"/>
  <c r="O49" i="2"/>
  <c r="C50" i="2"/>
  <c r="L50" i="2"/>
  <c r="T50" i="2" s="1"/>
  <c r="U50" i="2" s="1"/>
  <c r="N51" i="2"/>
  <c r="L51" i="2"/>
  <c r="M51" i="2"/>
  <c r="F53" i="2"/>
  <c r="R54" i="2"/>
  <c r="E56" i="2"/>
  <c r="K56" i="2"/>
  <c r="D57" i="2"/>
  <c r="E59" i="2"/>
  <c r="G52" i="2"/>
  <c r="P55" i="2"/>
  <c r="T55" i="2" s="1"/>
  <c r="I58" i="2"/>
  <c r="L59" i="2"/>
  <c r="G60" i="2"/>
  <c r="O60" i="2"/>
  <c r="N59" i="2"/>
  <c r="I60" i="2"/>
  <c r="Q60" i="2"/>
  <c r="O59" i="2"/>
  <c r="J60" i="2"/>
  <c r="R60" i="2"/>
  <c r="M60" i="2"/>
  <c r="T46" i="2" l="1"/>
  <c r="U46" i="2" s="1"/>
  <c r="T47" i="2"/>
  <c r="U47" i="2" s="1"/>
  <c r="T51" i="2"/>
  <c r="U51" i="2" s="1"/>
  <c r="T60" i="2"/>
  <c r="U60" i="2" s="1"/>
  <c r="T38" i="2"/>
  <c r="T45" i="2"/>
  <c r="U45" i="2" s="1"/>
  <c r="T34" i="2"/>
  <c r="U34" i="2" s="1"/>
  <c r="T48" i="2"/>
  <c r="U48" i="2" s="1"/>
  <c r="T19" i="2"/>
  <c r="U19" i="2" s="1"/>
  <c r="T58" i="2"/>
  <c r="U58" i="2" s="1"/>
  <c r="T59" i="2"/>
  <c r="U59" i="2" s="1"/>
  <c r="T18" i="2"/>
  <c r="U18" i="2" s="1"/>
  <c r="U55" i="2"/>
  <c r="U38" i="2"/>
  <c r="U24" i="2"/>
  <c r="U21" i="2"/>
  <c r="AD48" i="2"/>
  <c r="Q4" i="2" s="1"/>
  <c r="AB48" i="2"/>
  <c r="O4" i="2" s="1"/>
  <c r="AA48" i="2"/>
  <c r="N4" i="2" s="1"/>
  <c r="Z48" i="2"/>
  <c r="M4" i="2" s="1"/>
  <c r="Y48" i="2"/>
  <c r="L4" i="2" s="1"/>
  <c r="AF48" i="2"/>
  <c r="S4" i="2" s="1"/>
  <c r="AE48" i="2"/>
  <c r="R4" i="2" s="1"/>
  <c r="AC48" i="2"/>
  <c r="P4" i="2" s="1"/>
  <c r="U3" i="2"/>
  <c r="T52" i="2"/>
  <c r="T27" i="2"/>
  <c r="T42" i="2"/>
  <c r="T54" i="2"/>
  <c r="T16" i="2"/>
  <c r="U57" i="2"/>
  <c r="T32" i="2"/>
  <c r="T26" i="2"/>
  <c r="T49" i="2"/>
  <c r="T56" i="2"/>
  <c r="T23" i="2"/>
  <c r="U53" i="2"/>
  <c r="T31" i="2"/>
  <c r="U23" i="2" l="1"/>
  <c r="U56" i="2"/>
  <c r="U16" i="2"/>
  <c r="T4" i="2"/>
  <c r="U49" i="2"/>
  <c r="U52" i="2"/>
  <c r="U31" i="2"/>
  <c r="U26" i="2"/>
  <c r="U54" i="2"/>
  <c r="U27" i="2"/>
  <c r="U32" i="2"/>
  <c r="U42" i="2"/>
  <c r="Y49" i="2" l="1"/>
  <c r="L5" i="2" s="1"/>
  <c r="AA49" i="2"/>
  <c r="N5" i="2" s="1"/>
  <c r="Z49" i="2"/>
  <c r="M5" i="2" s="1"/>
  <c r="AF49" i="2"/>
  <c r="S5" i="2" s="1"/>
  <c r="AE49" i="2"/>
  <c r="R5" i="2" s="1"/>
  <c r="AC49" i="2"/>
  <c r="P5" i="2" s="1"/>
  <c r="AB49" i="2"/>
  <c r="O5" i="2" s="1"/>
  <c r="AD49" i="2"/>
  <c r="Q5" i="2" s="1"/>
  <c r="U4" i="2"/>
  <c r="T5" i="2" l="1"/>
  <c r="AF50" i="2" s="1"/>
  <c r="S6" i="2" s="1"/>
  <c r="AA50" i="2" l="1"/>
  <c r="N6" i="2" s="1"/>
  <c r="AB50" i="2"/>
  <c r="O6" i="2" s="1"/>
  <c r="Z50" i="2"/>
  <c r="M6" i="2" s="1"/>
  <c r="AE50" i="2"/>
  <c r="R6" i="2" s="1"/>
  <c r="U5" i="2"/>
  <c r="AD50" i="2"/>
  <c r="Q6" i="2" s="1"/>
  <c r="Y50" i="2"/>
  <c r="L6" i="2" s="1"/>
  <c r="AC50" i="2"/>
  <c r="P6" i="2" s="1"/>
  <c r="T6" i="2" l="1"/>
  <c r="AD51" i="2" s="1"/>
  <c r="Q7" i="2" s="1"/>
  <c r="U6" i="2" l="1"/>
  <c r="AB51" i="2"/>
  <c r="O7" i="2" s="1"/>
  <c r="AC51" i="2"/>
  <c r="P7" i="2" s="1"/>
  <c r="AF51" i="2"/>
  <c r="S7" i="2" s="1"/>
  <c r="Z51" i="2"/>
  <c r="M7" i="2" s="1"/>
  <c r="AA51" i="2"/>
  <c r="N7" i="2" s="1"/>
  <c r="AE51" i="2"/>
  <c r="R7" i="2" s="1"/>
  <c r="Y51" i="2"/>
  <c r="L7" i="2" s="1"/>
  <c r="T7" i="2" l="1"/>
  <c r="AC52" i="2" s="1"/>
  <c r="P8" i="2" s="1"/>
  <c r="U7" i="2" l="1"/>
  <c r="AB52" i="2"/>
  <c r="O8" i="2" s="1"/>
  <c r="AF52" i="2"/>
  <c r="S8" i="2" s="1"/>
  <c r="AD52" i="2"/>
  <c r="Q8" i="2" s="1"/>
  <c r="AA52" i="2"/>
  <c r="N8" i="2" s="1"/>
  <c r="Z52" i="2"/>
  <c r="M8" i="2" s="1"/>
  <c r="AE52" i="2"/>
  <c r="R8" i="2" s="1"/>
  <c r="Y52" i="2"/>
  <c r="L8" i="2" s="1"/>
  <c r="T8" i="2" l="1"/>
  <c r="AB53" i="2" s="1"/>
  <c r="O9" i="2" s="1"/>
  <c r="U8" i="2" l="1"/>
  <c r="AF53" i="2"/>
  <c r="S9" i="2" s="1"/>
  <c r="AD53" i="2"/>
  <c r="Q9" i="2" s="1"/>
  <c r="Y53" i="2"/>
  <c r="L9" i="2" s="1"/>
  <c r="T9" i="2" s="1"/>
  <c r="AA53" i="2"/>
  <c r="N9" i="2" s="1"/>
  <c r="AC53" i="2"/>
  <c r="P9" i="2" s="1"/>
  <c r="AE53" i="2"/>
  <c r="R9" i="2" s="1"/>
  <c r="Z53" i="2"/>
  <c r="M9" i="2" s="1"/>
  <c r="Z54" i="2" l="1"/>
  <c r="M10" i="2" s="1"/>
  <c r="AF54" i="2"/>
  <c r="S10" i="2" s="1"/>
  <c r="AE54" i="2"/>
  <c r="R10" i="2" s="1"/>
  <c r="AD54" i="2"/>
  <c r="Q10" i="2" s="1"/>
  <c r="AC54" i="2"/>
  <c r="P10" i="2" s="1"/>
  <c r="AB54" i="2"/>
  <c r="O10" i="2" s="1"/>
  <c r="AA54" i="2"/>
  <c r="N10" i="2" s="1"/>
  <c r="Y54" i="2"/>
  <c r="L10" i="2" s="1"/>
  <c r="U9" i="2"/>
  <c r="T10" i="2" l="1"/>
  <c r="AC55" i="2" l="1"/>
  <c r="P11" i="2" s="1"/>
  <c r="AA55" i="2"/>
  <c r="N11" i="2" s="1"/>
  <c r="AF55" i="2"/>
  <c r="S11" i="2" s="1"/>
  <c r="AE55" i="2"/>
  <c r="R11" i="2" s="1"/>
  <c r="AD55" i="2"/>
  <c r="Q11" i="2" s="1"/>
  <c r="AB55" i="2"/>
  <c r="O11" i="2" s="1"/>
  <c r="Z55" i="2"/>
  <c r="M11" i="2" s="1"/>
  <c r="Y55" i="2"/>
  <c r="L11" i="2" s="1"/>
  <c r="U10" i="2"/>
  <c r="T11" i="2" l="1"/>
  <c r="AF56" i="2" l="1"/>
  <c r="S12" i="2" s="1"/>
  <c r="AD56" i="2"/>
  <c r="Q12" i="2" s="1"/>
  <c r="Z56" i="2"/>
  <c r="M12" i="2" s="1"/>
  <c r="Y56" i="2"/>
  <c r="L12" i="2" s="1"/>
  <c r="AE56" i="2"/>
  <c r="R12" i="2" s="1"/>
  <c r="AB56" i="2"/>
  <c r="O12" i="2" s="1"/>
  <c r="AC56" i="2"/>
  <c r="P12" i="2" s="1"/>
  <c r="AA56" i="2"/>
  <c r="N12" i="2" s="1"/>
  <c r="U11" i="2"/>
  <c r="T12" i="2" l="1"/>
  <c r="AA57" i="2" l="1"/>
  <c r="N13" i="2" s="1"/>
  <c r="Y57" i="2"/>
  <c r="L13" i="2" s="1"/>
  <c r="AC57" i="2"/>
  <c r="P13" i="2" s="1"/>
  <c r="AB57" i="2"/>
  <c r="O13" i="2" s="1"/>
  <c r="Z57" i="2"/>
  <c r="M13" i="2" s="1"/>
  <c r="AE57" i="2"/>
  <c r="R13" i="2" s="1"/>
  <c r="AD57" i="2"/>
  <c r="Q13" i="2" s="1"/>
  <c r="AF57" i="2"/>
  <c r="S13" i="2" s="1"/>
  <c r="U12" i="2"/>
  <c r="T13" i="2" l="1"/>
  <c r="Z58" i="2" s="1"/>
  <c r="M14" i="2" s="1"/>
  <c r="Y58" i="2" l="1"/>
  <c r="L14" i="2" s="1"/>
  <c r="AF58" i="2"/>
  <c r="S14" i="2" s="1"/>
  <c r="AD58" i="2"/>
  <c r="Q14" i="2" s="1"/>
  <c r="AE58" i="2"/>
  <c r="R14" i="2" s="1"/>
  <c r="AC58" i="2"/>
  <c r="P14" i="2" s="1"/>
  <c r="AA58" i="2"/>
  <c r="N14" i="2" s="1"/>
  <c r="AB58" i="2"/>
  <c r="O14" i="2" s="1"/>
  <c r="U13" i="2"/>
  <c r="T14" i="2" l="1"/>
  <c r="AC59" i="2" s="1"/>
  <c r="P15" i="2" s="1"/>
  <c r="AE59" i="2" l="1"/>
  <c r="R15" i="2" s="1"/>
  <c r="AA59" i="2"/>
  <c r="N15" i="2" s="1"/>
  <c r="AD59" i="2"/>
  <c r="Q15" i="2" s="1"/>
  <c r="AF59" i="2"/>
  <c r="S15" i="2" s="1"/>
  <c r="Y59" i="2"/>
  <c r="L15" i="2" s="1"/>
  <c r="Z59" i="2"/>
  <c r="M15" i="2" s="1"/>
  <c r="AB59" i="2"/>
  <c r="O15" i="2" s="1"/>
  <c r="U14" i="2"/>
  <c r="T15" i="2" l="1"/>
  <c r="AF60" i="2" s="1"/>
  <c r="AF61" i="2" s="1"/>
  <c r="S17" i="2" s="1"/>
  <c r="AB60" i="2" l="1"/>
  <c r="AB61" i="2" s="1"/>
  <c r="O17" i="2" s="1"/>
  <c r="AC60" i="2"/>
  <c r="AC61" i="2" s="1"/>
  <c r="P17" i="2" s="1"/>
  <c r="Y60" i="2"/>
  <c r="Y61" i="2" s="1"/>
  <c r="L17" i="2" s="1"/>
  <c r="Z60" i="2"/>
  <c r="Z61" i="2" s="1"/>
  <c r="M17" i="2" s="1"/>
  <c r="AD60" i="2"/>
  <c r="AD61" i="2" s="1"/>
  <c r="Q17" i="2" s="1"/>
  <c r="AE60" i="2"/>
  <c r="AE61" i="2" s="1"/>
  <c r="R17" i="2" s="1"/>
  <c r="AA60" i="2"/>
  <c r="AA61" i="2" s="1"/>
  <c r="N17" i="2" s="1"/>
  <c r="U15" i="2"/>
  <c r="T17" i="2" l="1"/>
  <c r="AF62" i="2" s="1"/>
  <c r="AF63" i="2" s="1"/>
  <c r="AF64" i="2" s="1"/>
  <c r="S20" i="2" s="1"/>
  <c r="AA62" i="2" l="1"/>
  <c r="AA63" i="2" s="1"/>
  <c r="AA64" i="2" s="1"/>
  <c r="N20" i="2" s="1"/>
  <c r="AB62" i="2"/>
  <c r="AB63" i="2" s="1"/>
  <c r="AB64" i="2" s="1"/>
  <c r="O20" i="2" s="1"/>
  <c r="AD62" i="2"/>
  <c r="AD63" i="2" s="1"/>
  <c r="AD64" i="2" s="1"/>
  <c r="Q20" i="2" s="1"/>
  <c r="AE62" i="2"/>
  <c r="AE63" i="2" s="1"/>
  <c r="AE64" i="2" s="1"/>
  <c r="R20" i="2" s="1"/>
  <c r="Y62" i="2"/>
  <c r="Y63" i="2" s="1"/>
  <c r="Y64" i="2" s="1"/>
  <c r="L20" i="2" s="1"/>
  <c r="T20" i="2" s="1"/>
  <c r="AF65" i="2" s="1"/>
  <c r="AF66" i="2" s="1"/>
  <c r="S22" i="2" s="1"/>
  <c r="Z62" i="2"/>
  <c r="Z63" i="2" s="1"/>
  <c r="Z64" i="2" s="1"/>
  <c r="M20" i="2" s="1"/>
  <c r="AC62" i="2"/>
  <c r="AC63" i="2" s="1"/>
  <c r="AC64" i="2" s="1"/>
  <c r="P20" i="2" s="1"/>
  <c r="U17" i="2"/>
  <c r="AA65" i="2" l="1"/>
  <c r="AA66" i="2" s="1"/>
  <c r="N22" i="2" s="1"/>
  <c r="Y65" i="2"/>
  <c r="Y66" i="2" s="1"/>
  <c r="L22" i="2" s="1"/>
  <c r="AB65" i="2"/>
  <c r="AB66" i="2" s="1"/>
  <c r="O22" i="2" s="1"/>
  <c r="AD65" i="2"/>
  <c r="AD66" i="2" s="1"/>
  <c r="Q22" i="2" s="1"/>
  <c r="AE65" i="2"/>
  <c r="AE66" i="2" s="1"/>
  <c r="R22" i="2" s="1"/>
  <c r="Z65" i="2"/>
  <c r="Z66" i="2" s="1"/>
  <c r="M22" i="2" s="1"/>
  <c r="AC65" i="2"/>
  <c r="AC66" i="2" s="1"/>
  <c r="P22" i="2" s="1"/>
  <c r="U20" i="2"/>
  <c r="T22" i="2" l="1"/>
  <c r="AF67" i="2" s="1"/>
  <c r="AF68" i="2" s="1"/>
  <c r="AF69" i="2" s="1"/>
  <c r="S25" i="2" s="1"/>
  <c r="Y67" i="2" l="1"/>
  <c r="Y68" i="2" s="1"/>
  <c r="Y69" i="2" s="1"/>
  <c r="L25" i="2" s="1"/>
  <c r="AD67" i="2"/>
  <c r="AD68" i="2" s="1"/>
  <c r="AD69" i="2" s="1"/>
  <c r="Q25" i="2" s="1"/>
  <c r="AA67" i="2"/>
  <c r="AA68" i="2" s="1"/>
  <c r="AA69" i="2" s="1"/>
  <c r="N25" i="2" s="1"/>
  <c r="AE67" i="2"/>
  <c r="AE68" i="2" s="1"/>
  <c r="AE69" i="2" s="1"/>
  <c r="R25" i="2" s="1"/>
  <c r="Z67" i="2"/>
  <c r="Z68" i="2" s="1"/>
  <c r="Z69" i="2" s="1"/>
  <c r="M25" i="2" s="1"/>
  <c r="AB67" i="2"/>
  <c r="AB68" i="2" s="1"/>
  <c r="AB69" i="2" s="1"/>
  <c r="O25" i="2" s="1"/>
  <c r="AC67" i="2"/>
  <c r="AC68" i="2" s="1"/>
  <c r="AC69" i="2" s="1"/>
  <c r="P25" i="2" s="1"/>
  <c r="U22" i="2"/>
  <c r="T25" i="2" l="1"/>
  <c r="AF70" i="2" s="1"/>
  <c r="AF71" i="2" s="1"/>
  <c r="AF72" i="2" s="1"/>
  <c r="S28" i="2" s="1"/>
  <c r="U25" i="2" l="1"/>
  <c r="AB70" i="2"/>
  <c r="AB71" i="2" s="1"/>
  <c r="AB72" i="2" s="1"/>
  <c r="O28" i="2" s="1"/>
  <c r="AD70" i="2"/>
  <c r="AD71" i="2" s="1"/>
  <c r="AD72" i="2" s="1"/>
  <c r="Q28" i="2" s="1"/>
  <c r="Z70" i="2"/>
  <c r="Z71" i="2" s="1"/>
  <c r="Z72" i="2" s="1"/>
  <c r="M28" i="2" s="1"/>
  <c r="AE70" i="2"/>
  <c r="AE71" i="2" s="1"/>
  <c r="AE72" i="2" s="1"/>
  <c r="R28" i="2" s="1"/>
  <c r="AA70" i="2"/>
  <c r="AA71" i="2" s="1"/>
  <c r="AA72" i="2" s="1"/>
  <c r="N28" i="2" s="1"/>
  <c r="AC70" i="2"/>
  <c r="AC71" i="2" s="1"/>
  <c r="AC72" i="2" s="1"/>
  <c r="P28" i="2" s="1"/>
  <c r="Y70" i="2"/>
  <c r="Y71" i="2" s="1"/>
  <c r="Y72" i="2" s="1"/>
  <c r="L28" i="2" s="1"/>
  <c r="T28" i="2" l="1"/>
  <c r="AF73" i="2" s="1"/>
  <c r="S29" i="2" s="1"/>
  <c r="Z73" i="2" l="1"/>
  <c r="M29" i="2" s="1"/>
  <c r="AD73" i="2"/>
  <c r="Q29" i="2" s="1"/>
  <c r="Y73" i="2"/>
  <c r="L29" i="2" s="1"/>
  <c r="U28" i="2"/>
  <c r="AB73" i="2"/>
  <c r="O29" i="2" s="1"/>
  <c r="AE73" i="2"/>
  <c r="R29" i="2" s="1"/>
  <c r="AC73" i="2"/>
  <c r="P29" i="2" s="1"/>
  <c r="AA73" i="2"/>
  <c r="N29" i="2" s="1"/>
  <c r="T29" i="2" l="1"/>
  <c r="Y74" i="2" s="1"/>
  <c r="L30" i="2" s="1"/>
  <c r="AB74" i="2" l="1"/>
  <c r="O30" i="2" s="1"/>
  <c r="U29" i="2"/>
  <c r="AF74" i="2"/>
  <c r="S30" i="2" s="1"/>
  <c r="Z74" i="2"/>
  <c r="M30" i="2" s="1"/>
  <c r="AC74" i="2"/>
  <c r="P30" i="2" s="1"/>
  <c r="AD74" i="2"/>
  <c r="Q30" i="2" s="1"/>
  <c r="AE74" i="2"/>
  <c r="R30" i="2" s="1"/>
  <c r="AA74" i="2"/>
  <c r="N30" i="2" s="1"/>
  <c r="T30" i="2" l="1"/>
  <c r="Y75" i="2" s="1"/>
  <c r="Y76" i="2" s="1"/>
  <c r="Y77" i="2" s="1"/>
  <c r="L33" i="2" s="1"/>
  <c r="U30" i="2" l="1"/>
  <c r="AC75" i="2"/>
  <c r="AC76" i="2" s="1"/>
  <c r="AC77" i="2" s="1"/>
  <c r="P33" i="2" s="1"/>
  <c r="AE75" i="2"/>
  <c r="AE76" i="2" s="1"/>
  <c r="AE77" i="2" s="1"/>
  <c r="R33" i="2" s="1"/>
  <c r="AD75" i="2"/>
  <c r="AD76" i="2" s="1"/>
  <c r="AD77" i="2" s="1"/>
  <c r="Q33" i="2" s="1"/>
  <c r="AF75" i="2"/>
  <c r="AF76" i="2" s="1"/>
  <c r="AF77" i="2" s="1"/>
  <c r="S33" i="2" s="1"/>
  <c r="AA75" i="2"/>
  <c r="AA76" i="2" s="1"/>
  <c r="AA77" i="2" s="1"/>
  <c r="N33" i="2" s="1"/>
  <c r="AB75" i="2"/>
  <c r="AB76" i="2" s="1"/>
  <c r="AB77" i="2" s="1"/>
  <c r="O33" i="2" s="1"/>
  <c r="Z75" i="2"/>
  <c r="Z76" i="2" s="1"/>
  <c r="Z77" i="2" s="1"/>
  <c r="M33" i="2" s="1"/>
  <c r="T33" i="2" s="1"/>
  <c r="Y78" i="2" l="1"/>
  <c r="Y79" i="2" s="1"/>
  <c r="L35" i="2" s="1"/>
  <c r="AF78" i="2"/>
  <c r="AF79" i="2" s="1"/>
  <c r="S35" i="2" s="1"/>
  <c r="U33" i="2"/>
  <c r="AE78" i="2"/>
  <c r="AE79" i="2" s="1"/>
  <c r="R35" i="2" s="1"/>
  <c r="AD78" i="2"/>
  <c r="AD79" i="2" s="1"/>
  <c r="Q35" i="2" s="1"/>
  <c r="AC78" i="2"/>
  <c r="AC79" i="2" s="1"/>
  <c r="P35" i="2" s="1"/>
  <c r="AB78" i="2"/>
  <c r="AB79" i="2" s="1"/>
  <c r="O35" i="2" s="1"/>
  <c r="Z78" i="2"/>
  <c r="Z79" i="2" s="1"/>
  <c r="M35" i="2" s="1"/>
  <c r="AA78" i="2"/>
  <c r="AA79" i="2" s="1"/>
  <c r="N35" i="2" s="1"/>
  <c r="T35" i="2" l="1"/>
  <c r="AA80" i="2" l="1"/>
  <c r="N36" i="2" s="1"/>
  <c r="AF80" i="2"/>
  <c r="S36" i="2" s="1"/>
  <c r="U35" i="2"/>
  <c r="AC80" i="2"/>
  <c r="P36" i="2" s="1"/>
  <c r="AB80" i="2"/>
  <c r="O36" i="2" s="1"/>
  <c r="Y80" i="2"/>
  <c r="L36" i="2" s="1"/>
  <c r="AE80" i="2"/>
  <c r="R36" i="2" s="1"/>
  <c r="AD80" i="2"/>
  <c r="Q36" i="2" s="1"/>
  <c r="Z80" i="2"/>
  <c r="M36" i="2" s="1"/>
  <c r="T36" i="2" l="1"/>
  <c r="AF81" i="2" s="1"/>
  <c r="S37" i="2" s="1"/>
  <c r="AC81" i="2" l="1"/>
  <c r="P37" i="2" s="1"/>
  <c r="AD81" i="2"/>
  <c r="Q37" i="2" s="1"/>
  <c r="Z81" i="2"/>
  <c r="M37" i="2" s="1"/>
  <c r="U36" i="2"/>
  <c r="AB81" i="2"/>
  <c r="O37" i="2" s="1"/>
  <c r="AE81" i="2"/>
  <c r="R37" i="2" s="1"/>
  <c r="AA81" i="2"/>
  <c r="N37" i="2" s="1"/>
  <c r="Y81" i="2"/>
  <c r="L37" i="2" s="1"/>
  <c r="T37" i="2" l="1"/>
  <c r="U37" i="2" s="1"/>
  <c r="AF82" i="2" l="1"/>
  <c r="AF83" i="2" s="1"/>
  <c r="S39" i="2" s="1"/>
  <c r="AD82" i="2"/>
  <c r="AD83" i="2" s="1"/>
  <c r="Q39" i="2" s="1"/>
  <c r="AA82" i="2"/>
  <c r="AA83" i="2" s="1"/>
  <c r="N39" i="2" s="1"/>
  <c r="Z82" i="2"/>
  <c r="Z83" i="2" s="1"/>
  <c r="M39" i="2" s="1"/>
  <c r="AB82" i="2"/>
  <c r="AB83" i="2" s="1"/>
  <c r="O39" i="2" s="1"/>
  <c r="AE82" i="2"/>
  <c r="AE83" i="2" s="1"/>
  <c r="R39" i="2" s="1"/>
  <c r="Y82" i="2"/>
  <c r="Y83" i="2" s="1"/>
  <c r="L39" i="2" s="1"/>
  <c r="AC82" i="2"/>
  <c r="AC83" i="2" s="1"/>
  <c r="P39" i="2" s="1"/>
  <c r="T39" i="2" l="1"/>
  <c r="AA84" i="2" s="1"/>
  <c r="N40" i="2" s="1"/>
  <c r="Z84" i="2" l="1"/>
  <c r="M40" i="2" s="1"/>
  <c r="Y84" i="2"/>
  <c r="L40" i="2" s="1"/>
  <c r="AB84" i="2"/>
  <c r="O40" i="2" s="1"/>
  <c r="AE84" i="2"/>
  <c r="R40" i="2" s="1"/>
  <c r="U39" i="2"/>
  <c r="AC84" i="2"/>
  <c r="P40" i="2" s="1"/>
  <c r="AD84" i="2"/>
  <c r="Q40" i="2" s="1"/>
  <c r="AF84" i="2"/>
  <c r="S40" i="2" s="1"/>
  <c r="T40" i="2" l="1"/>
  <c r="AA85" i="2" s="1"/>
  <c r="N41" i="2" s="1"/>
  <c r="Z43" i="2"/>
  <c r="AA43" i="2"/>
  <c r="Y43" i="2"/>
  <c r="AD43" i="2"/>
  <c r="AF43" i="2"/>
  <c r="AB43" i="2"/>
  <c r="AC43" i="2"/>
  <c r="AE43" i="2"/>
  <c r="AB85" i="2" l="1"/>
  <c r="O41" i="2" s="1"/>
  <c r="AD85" i="2"/>
  <c r="Q41" i="2" s="1"/>
  <c r="AE85" i="2"/>
  <c r="R41" i="2" s="1"/>
  <c r="Z85" i="2"/>
  <c r="M41" i="2" s="1"/>
  <c r="AC85" i="2"/>
  <c r="P41" i="2" s="1"/>
  <c r="U40" i="2"/>
  <c r="AF85" i="2"/>
  <c r="S41" i="2" s="1"/>
  <c r="Y85" i="2"/>
  <c r="L41" i="2" s="1"/>
  <c r="T41" i="2" s="1"/>
  <c r="Y86" i="2" l="1"/>
  <c r="Y87" i="2" s="1"/>
  <c r="L43" i="2" s="1"/>
  <c r="AA44" i="2"/>
  <c r="AF86" i="2"/>
  <c r="AF87" i="2" s="1"/>
  <c r="S43" i="2" s="1"/>
  <c r="U41" i="2"/>
  <c r="AF44" i="2"/>
  <c r="AE86" i="2"/>
  <c r="AE87" i="2" s="1"/>
  <c r="R43" i="2" s="1"/>
  <c r="AC44" i="2"/>
  <c r="AD44" i="2"/>
  <c r="AD86" i="2"/>
  <c r="AD87" i="2" s="1"/>
  <c r="Q43" i="2" s="1"/>
  <c r="AE44" i="2"/>
  <c r="AC86" i="2"/>
  <c r="AC87" i="2" s="1"/>
  <c r="P43" i="2" s="1"/>
  <c r="AB44" i="2"/>
  <c r="AB86" i="2"/>
  <c r="AB87" i="2" s="1"/>
  <c r="O43" i="2" s="1"/>
  <c r="Z44" i="2"/>
  <c r="Z86" i="2"/>
  <c r="Z87" i="2" s="1"/>
  <c r="M43" i="2" s="1"/>
  <c r="Y44" i="2"/>
  <c r="AA86" i="2"/>
  <c r="AA87" i="2" s="1"/>
  <c r="N43" i="2" s="1"/>
  <c r="T43" i="2" l="1"/>
  <c r="U43" i="2" l="1"/>
  <c r="AF88" i="2"/>
  <c r="S44" i="2" s="1"/>
  <c r="AA88" i="2"/>
  <c r="N44" i="2" s="1"/>
  <c r="Y88" i="2"/>
  <c r="L44" i="2" s="1"/>
  <c r="AE88" i="2"/>
  <c r="R44" i="2" s="1"/>
  <c r="AD88" i="2"/>
  <c r="Q44" i="2" s="1"/>
  <c r="AC88" i="2"/>
  <c r="P44" i="2" s="1"/>
  <c r="AB88" i="2"/>
  <c r="O44" i="2" s="1"/>
  <c r="Z88" i="2"/>
  <c r="M44" i="2" s="1"/>
  <c r="T44" i="2" l="1"/>
  <c r="AA89" i="2" l="1"/>
  <c r="AA90" i="2" s="1"/>
  <c r="AA91" i="2" s="1"/>
  <c r="AA92" i="2" s="1"/>
  <c r="AA93" i="2" s="1"/>
  <c r="AA94" i="2" s="1"/>
  <c r="AA95" i="2" s="1"/>
  <c r="AA96" i="2" s="1"/>
  <c r="AA97" i="2" s="1"/>
  <c r="AA98" i="2" s="1"/>
  <c r="AA99" i="2" s="1"/>
  <c r="AA100" i="2" s="1"/>
  <c r="AA101" i="2" s="1"/>
  <c r="AA102" i="2" s="1"/>
  <c r="AA103" i="2" s="1"/>
  <c r="AA104" i="2" s="1"/>
  <c r="AF89" i="2"/>
  <c r="AF90" i="2" s="1"/>
  <c r="AF91" i="2" s="1"/>
  <c r="AF92" i="2" s="1"/>
  <c r="AF93" i="2" s="1"/>
  <c r="AF94" i="2" s="1"/>
  <c r="AF95" i="2" s="1"/>
  <c r="AF96" i="2" s="1"/>
  <c r="AF97" i="2" s="1"/>
  <c r="AF98" i="2" s="1"/>
  <c r="AF99" i="2" s="1"/>
  <c r="AF100" i="2" s="1"/>
  <c r="AF101" i="2" s="1"/>
  <c r="AF102" i="2" s="1"/>
  <c r="AF103" i="2" s="1"/>
  <c r="AF104" i="2" s="1"/>
  <c r="U44" i="2"/>
  <c r="AE89" i="2"/>
  <c r="AE90" i="2" s="1"/>
  <c r="AE91" i="2" s="1"/>
  <c r="AE92" i="2" s="1"/>
  <c r="AE93" i="2" s="1"/>
  <c r="AE94" i="2" s="1"/>
  <c r="AE95" i="2" s="1"/>
  <c r="AE96" i="2" s="1"/>
  <c r="AE97" i="2" s="1"/>
  <c r="AE98" i="2" s="1"/>
  <c r="AE99" i="2" s="1"/>
  <c r="AE100" i="2" s="1"/>
  <c r="AE101" i="2" s="1"/>
  <c r="AE102" i="2" s="1"/>
  <c r="AE103" i="2" s="1"/>
  <c r="AE104" i="2" s="1"/>
  <c r="AD89" i="2"/>
  <c r="AD90" i="2" s="1"/>
  <c r="AD91" i="2" s="1"/>
  <c r="AD92" i="2" s="1"/>
  <c r="AD93" i="2" s="1"/>
  <c r="AD94" i="2" s="1"/>
  <c r="AD95" i="2" s="1"/>
  <c r="AD96" i="2" s="1"/>
  <c r="AD97" i="2" s="1"/>
  <c r="AD98" i="2" s="1"/>
  <c r="AD99" i="2" s="1"/>
  <c r="AD100" i="2" s="1"/>
  <c r="AD101" i="2" s="1"/>
  <c r="AD102" i="2" s="1"/>
  <c r="AD103" i="2" s="1"/>
  <c r="AD104" i="2" s="1"/>
  <c r="AC89" i="2"/>
  <c r="AC90" i="2" s="1"/>
  <c r="AC91" i="2" s="1"/>
  <c r="AC92" i="2" s="1"/>
  <c r="AC93" i="2" s="1"/>
  <c r="AC94" i="2" s="1"/>
  <c r="AC95" i="2" s="1"/>
  <c r="AC96" i="2" s="1"/>
  <c r="AC97" i="2" s="1"/>
  <c r="AC98" i="2" s="1"/>
  <c r="AC99" i="2" s="1"/>
  <c r="AC100" i="2" s="1"/>
  <c r="AC101" i="2" s="1"/>
  <c r="AC102" i="2" s="1"/>
  <c r="AC103" i="2" s="1"/>
  <c r="AC104" i="2" s="1"/>
  <c r="AB89" i="2"/>
  <c r="AB90" i="2" s="1"/>
  <c r="AB91" i="2" s="1"/>
  <c r="AB92" i="2" s="1"/>
  <c r="AB93" i="2" s="1"/>
  <c r="AB94" i="2" s="1"/>
  <c r="AB95" i="2" s="1"/>
  <c r="AB96" i="2" s="1"/>
  <c r="AB97" i="2" s="1"/>
  <c r="AB98" i="2" s="1"/>
  <c r="AB99" i="2" s="1"/>
  <c r="AB100" i="2" s="1"/>
  <c r="AB101" i="2" s="1"/>
  <c r="AB102" i="2" s="1"/>
  <c r="AB103" i="2" s="1"/>
  <c r="AB104" i="2" s="1"/>
  <c r="Y89" i="2"/>
  <c r="Y90" i="2" s="1"/>
  <c r="Y91" i="2" s="1"/>
  <c r="Y92" i="2" s="1"/>
  <c r="Y93" i="2" s="1"/>
  <c r="Y94" i="2" s="1"/>
  <c r="Y95" i="2" s="1"/>
  <c r="Y96" i="2" s="1"/>
  <c r="Y97" i="2" s="1"/>
  <c r="Y98" i="2" s="1"/>
  <c r="Y99" i="2" s="1"/>
  <c r="Y100" i="2" s="1"/>
  <c r="Y101" i="2" s="1"/>
  <c r="Y102" i="2" s="1"/>
  <c r="Y103" i="2" s="1"/>
  <c r="Y104" i="2" s="1"/>
  <c r="Z89" i="2"/>
  <c r="Z90" i="2" s="1"/>
  <c r="Z91" i="2" s="1"/>
  <c r="Z92" i="2" s="1"/>
  <c r="Z93" i="2" s="1"/>
  <c r="Z94" i="2" s="1"/>
  <c r="Z95" i="2" s="1"/>
  <c r="Z96" i="2" s="1"/>
  <c r="Z97" i="2" s="1"/>
  <c r="Z98" i="2" s="1"/>
  <c r="Z99" i="2" s="1"/>
  <c r="Z100" i="2" s="1"/>
  <c r="Z101" i="2" s="1"/>
  <c r="Z102" i="2" s="1"/>
  <c r="Z103" i="2" s="1"/>
  <c r="Z104" i="2" s="1"/>
  <c r="AE45" i="2"/>
  <c r="AE42" i="2" s="1"/>
  <c r="AB45" i="2"/>
  <c r="AB42" i="2" s="1"/>
  <c r="AD45" i="2"/>
  <c r="AD42" i="2" s="1"/>
  <c r="AC45" i="2"/>
  <c r="AC42" i="2" s="1"/>
  <c r="AF45" i="2"/>
  <c r="AF42" i="2" s="1"/>
  <c r="Y45" i="2"/>
  <c r="Y42" i="2" s="1"/>
  <c r="AA45" i="2"/>
  <c r="AA42" i="2" s="1"/>
  <c r="Z45" i="2"/>
  <c r="Z42" i="2" s="1"/>
</calcChain>
</file>

<file path=xl/sharedStrings.xml><?xml version="1.0" encoding="utf-8"?>
<sst xmlns="http://schemas.openxmlformats.org/spreadsheetml/2006/main" count="200" uniqueCount="44">
  <si>
    <t>LUNDI</t>
  </si>
  <si>
    <t>Cheval</t>
  </si>
  <si>
    <t>Activité</t>
  </si>
  <si>
    <t>Durée</t>
  </si>
  <si>
    <t>Busy</t>
  </si>
  <si>
    <t>Repos</t>
  </si>
  <si>
    <t>box</t>
  </si>
  <si>
    <t>Hunter so</t>
  </si>
  <si>
    <t>Calgary PL</t>
  </si>
  <si>
    <t>Aachen PL</t>
  </si>
  <si>
    <t>Chispaso PL</t>
  </si>
  <si>
    <t>Special girl PL</t>
  </si>
  <si>
    <t>Fiona longe</t>
  </si>
  <si>
    <t>Denfer trotting</t>
  </si>
  <si>
    <t>Othello PL</t>
  </si>
  <si>
    <t>Kampella PL</t>
  </si>
  <si>
    <t>Henxel PL</t>
  </si>
  <si>
    <t>Kos longe</t>
  </si>
  <si>
    <t>Quaker trotting</t>
  </si>
  <si>
    <t>Caviar PL</t>
  </si>
  <si>
    <t>Barbier so</t>
  </si>
  <si>
    <t>Ugo PL</t>
  </si>
  <si>
    <t>Izar PL</t>
  </si>
  <si>
    <t>Champagne PL</t>
  </si>
  <si>
    <t>Dax PL</t>
  </si>
  <si>
    <t>Louis PL</t>
  </si>
  <si>
    <t>Vivaldi main 20 min</t>
  </si>
  <si>
    <t>Saint K trotting</t>
  </si>
  <si>
    <t>Vitamine PL</t>
  </si>
  <si>
    <t>Cloud main 20 min</t>
  </si>
  <si>
    <t>Erico PL</t>
  </si>
  <si>
    <t>Captain main 20 min</t>
  </si>
  <si>
    <t>Voltaire main 20 min</t>
  </si>
  <si>
    <t>Jackpot main 40 min</t>
  </si>
  <si>
    <t>Hi light main 20 min</t>
  </si>
  <si>
    <t>Bibiche main 20 min</t>
  </si>
  <si>
    <t>Priorité</t>
  </si>
  <si>
    <t>Attribution</t>
  </si>
  <si>
    <t>Non sorti</t>
  </si>
  <si>
    <t>nbr d'heure sorties</t>
  </si>
  <si>
    <t>nbr chréneau 1h</t>
  </si>
  <si>
    <t>nbr chréneau 40min</t>
  </si>
  <si>
    <t>nbr chréneau 20min</t>
  </si>
  <si>
    <t>Dispo H0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</si>
</sst>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0" xfId="0" applyFont="1" applyFill="1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64" fontId="1" fillId="3" borderId="4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0" fillId="0" borderId="7" xfId="0" applyBorder="1"/>
    <xf numFmtId="0" fontId="0" fillId="0" borderId="0" xfId="0" applyAlignment="1">
      <alignment horizontal="center"/>
    </xf>
    <xf numFmtId="0" fontId="1" fillId="0" borderId="7" xfId="0" applyFont="1" applyBorder="1"/>
  </cellXfs>
  <cellStyles count="1">
    <cellStyle name="Normal" xfId="0" builtinId="0"/>
  </cellStyles>
  <dxfs count="1"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638175</xdr:colOff>
          <xdr:row>28</xdr:row>
          <xdr:rowOff>171450</xdr:rowOff>
        </xdr:from>
        <xdr:to>
          <xdr:col>37</xdr:col>
          <xdr:colOff>666750</xdr:colOff>
          <xdr:row>32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D309725C-CE6C-4684-B75B-A6DEE226697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ocal/725519/My%20Documents/Planning%20Version%2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Chevaux"/>
      <sheetName val="Chevaux favoris"/>
      <sheetName val="Lundi"/>
    </sheetNames>
    <definedNames>
      <definedName name="SortiesParCavaliers"/>
    </definedNames>
    <sheetDataSet>
      <sheetData sheetId="0">
        <row r="2">
          <cell r="A2" t="str">
            <v>Calgary</v>
          </cell>
          <cell r="B2" t="str">
            <v>PL</v>
          </cell>
        </row>
        <row r="3">
          <cell r="A3" t="str">
            <v>Fiona</v>
          </cell>
          <cell r="B3" t="str">
            <v>longe</v>
          </cell>
        </row>
        <row r="4">
          <cell r="A4" t="str">
            <v>Hunter</v>
          </cell>
          <cell r="B4" t="str">
            <v>so</v>
          </cell>
        </row>
        <row r="5">
          <cell r="A5" t="str">
            <v>Othello</v>
          </cell>
          <cell r="B5" t="str">
            <v>PL</v>
          </cell>
        </row>
        <row r="6">
          <cell r="A6" t="str">
            <v>Denfer</v>
          </cell>
          <cell r="B6" t="str">
            <v>trotting</v>
          </cell>
        </row>
        <row r="7">
          <cell r="A7" t="str">
            <v>Caviar</v>
          </cell>
          <cell r="B7" t="str">
            <v>PL</v>
          </cell>
        </row>
        <row r="8">
          <cell r="A8" t="str">
            <v>Dax</v>
          </cell>
          <cell r="B8" t="str">
            <v>PL</v>
          </cell>
        </row>
        <row r="9">
          <cell r="A9" t="str">
            <v>Chispaso</v>
          </cell>
          <cell r="B9" t="str">
            <v>PL</v>
          </cell>
        </row>
        <row r="10">
          <cell r="A10" t="str">
            <v>Aachen</v>
          </cell>
          <cell r="B10" t="str">
            <v>PL</v>
          </cell>
        </row>
        <row r="11">
          <cell r="A11" t="str">
            <v>Vitamine</v>
          </cell>
          <cell r="B11" t="str">
            <v>PL</v>
          </cell>
        </row>
        <row r="12">
          <cell r="A12" t="str">
            <v>Quaker</v>
          </cell>
          <cell r="B12" t="str">
            <v>trotting</v>
          </cell>
        </row>
        <row r="13">
          <cell r="A13" t="str">
            <v>Kos</v>
          </cell>
          <cell r="B13" t="str">
            <v>longe</v>
          </cell>
        </row>
        <row r="14">
          <cell r="A14" t="str">
            <v>Henxel</v>
          </cell>
          <cell r="B14" t="str">
            <v>PL</v>
          </cell>
        </row>
        <row r="15">
          <cell r="A15" t="str">
            <v>Ask</v>
          </cell>
        </row>
        <row r="16">
          <cell r="A16" t="str">
            <v>Kampella</v>
          </cell>
          <cell r="B16" t="str">
            <v>PL</v>
          </cell>
        </row>
        <row r="17">
          <cell r="A17" t="str">
            <v>Galant</v>
          </cell>
        </row>
        <row r="18">
          <cell r="A18" t="str">
            <v>Hanny</v>
          </cell>
        </row>
        <row r="19">
          <cell r="A19" t="str">
            <v>Barbier</v>
          </cell>
          <cell r="B19" t="str">
            <v>so</v>
          </cell>
        </row>
        <row r="20">
          <cell r="A20" t="str">
            <v>Eden</v>
          </cell>
        </row>
        <row r="21">
          <cell r="A21" t="str">
            <v>Ugo</v>
          </cell>
          <cell r="B21" t="str">
            <v>PL</v>
          </cell>
        </row>
        <row r="22">
          <cell r="A22" t="str">
            <v>Zina</v>
          </cell>
        </row>
        <row r="23">
          <cell r="A23" t="str">
            <v>Fairytale</v>
          </cell>
        </row>
        <row r="24">
          <cell r="A24" t="str">
            <v>Izar</v>
          </cell>
          <cell r="B24" t="str">
            <v>PL</v>
          </cell>
        </row>
        <row r="25">
          <cell r="A25" t="str">
            <v>Nao</v>
          </cell>
        </row>
        <row r="26">
          <cell r="A26" t="str">
            <v>Diego</v>
          </cell>
        </row>
        <row r="27">
          <cell r="A27" t="str">
            <v>Erico</v>
          </cell>
          <cell r="B27" t="str">
            <v>PL</v>
          </cell>
        </row>
        <row r="28">
          <cell r="A28" t="str">
            <v>Champagne</v>
          </cell>
          <cell r="B28" t="str">
            <v>PL</v>
          </cell>
        </row>
        <row r="29">
          <cell r="A29" t="str">
            <v>Special girl</v>
          </cell>
          <cell r="B29" t="str">
            <v>PL</v>
          </cell>
        </row>
        <row r="30">
          <cell r="A30" t="str">
            <v>Biranka</v>
          </cell>
        </row>
        <row r="31">
          <cell r="A31" t="str">
            <v>Oliver</v>
          </cell>
        </row>
        <row r="32">
          <cell r="A32" t="str">
            <v>Vivaldi</v>
          </cell>
          <cell r="B32" t="str">
            <v>main 20 min</v>
          </cell>
        </row>
        <row r="33">
          <cell r="A33" t="str">
            <v>ckerito</v>
          </cell>
        </row>
        <row r="34">
          <cell r="A34" t="str">
            <v>Louis</v>
          </cell>
          <cell r="B34" t="str">
            <v>PL</v>
          </cell>
        </row>
        <row r="35">
          <cell r="A35" t="str">
            <v>Cloud</v>
          </cell>
          <cell r="B35" t="str">
            <v>main 20 min</v>
          </cell>
        </row>
        <row r="36">
          <cell r="A36" t="str">
            <v>Saint K</v>
          </cell>
          <cell r="B36" t="str">
            <v>trotting</v>
          </cell>
        </row>
        <row r="37">
          <cell r="A37" t="str">
            <v>Vendredi</v>
          </cell>
        </row>
        <row r="38">
          <cell r="A38" t="str">
            <v>Captain</v>
          </cell>
          <cell r="B38" t="str">
            <v>main 20 min</v>
          </cell>
        </row>
        <row r="39">
          <cell r="A39" t="str">
            <v>Voltaire</v>
          </cell>
          <cell r="B39" t="str">
            <v>main 20 min</v>
          </cell>
        </row>
        <row r="40">
          <cell r="A40" t="str">
            <v>Jackpot</v>
          </cell>
          <cell r="B40" t="str">
            <v>main 40 min</v>
          </cell>
        </row>
        <row r="41">
          <cell r="A41" t="str">
            <v>Star</v>
          </cell>
        </row>
        <row r="42">
          <cell r="A42" t="str">
            <v>Hi light</v>
          </cell>
          <cell r="B42" t="str">
            <v>main 20 min</v>
          </cell>
        </row>
        <row r="43">
          <cell r="A43" t="str">
            <v>Bibiche</v>
          </cell>
          <cell r="B43" t="str">
            <v>main 20 min</v>
          </cell>
        </row>
      </sheetData>
      <sheetData sheetId="1">
        <row r="1">
          <cell r="A1" t="str">
            <v>Mathieu</v>
          </cell>
          <cell r="B1" t="str">
            <v>Zak</v>
          </cell>
          <cell r="C1" t="str">
            <v>Chris</v>
          </cell>
          <cell r="D1" t="str">
            <v>Barbara</v>
          </cell>
          <cell r="E1" t="str">
            <v>Pierre</v>
          </cell>
          <cell r="F1" t="str">
            <v>Viviane</v>
          </cell>
          <cell r="G1" t="str">
            <v>Lisa</v>
          </cell>
          <cell r="H1" t="str">
            <v>Stagiaire</v>
          </cell>
        </row>
        <row r="2">
          <cell r="A2" t="str">
            <v>Captain</v>
          </cell>
          <cell r="B2" t="str">
            <v>ask</v>
          </cell>
          <cell r="C2" t="str">
            <v>Calgary</v>
          </cell>
          <cell r="D2" t="str">
            <v>ask</v>
          </cell>
          <cell r="E2" t="str">
            <v>Aachen</v>
          </cell>
          <cell r="F2" t="str">
            <v>Erico</v>
          </cell>
          <cell r="G2" t="str">
            <v>Kerito</v>
          </cell>
        </row>
        <row r="3">
          <cell r="A3" t="str">
            <v>Denfer</v>
          </cell>
          <cell r="B3" t="str">
            <v>caviar</v>
          </cell>
          <cell r="C3" t="str">
            <v>chispaso</v>
          </cell>
          <cell r="D3" t="str">
            <v>umour</v>
          </cell>
          <cell r="E3" t="str">
            <v>Umour</v>
          </cell>
          <cell r="F3" t="str">
            <v>Quacker</v>
          </cell>
          <cell r="G3" t="str">
            <v>Cloud</v>
          </cell>
          <cell r="J3" t="str">
            <v>PL</v>
          </cell>
          <cell r="K3">
            <v>18</v>
          </cell>
          <cell r="L3">
            <v>60</v>
          </cell>
          <cell r="M3">
            <v>19</v>
          </cell>
          <cell r="N3">
            <v>61</v>
          </cell>
          <cell r="O3">
            <v>31</v>
          </cell>
          <cell r="P3">
            <v>100</v>
          </cell>
          <cell r="Q3">
            <v>30</v>
          </cell>
          <cell r="R3">
            <v>101</v>
          </cell>
          <cell r="S3">
            <v>16</v>
          </cell>
          <cell r="T3">
            <v>53</v>
          </cell>
          <cell r="U3">
            <v>17</v>
          </cell>
          <cell r="V3">
            <v>54</v>
          </cell>
          <cell r="W3">
            <v>15</v>
          </cell>
          <cell r="X3">
            <v>52</v>
          </cell>
          <cell r="Y3">
            <v>14</v>
          </cell>
          <cell r="Z3">
            <v>51</v>
          </cell>
        </row>
        <row r="4">
          <cell r="A4" t="str">
            <v>Erico</v>
          </cell>
          <cell r="B4" t="str">
            <v>chispaso</v>
          </cell>
          <cell r="C4" t="str">
            <v>kos</v>
          </cell>
          <cell r="D4" t="str">
            <v>vitamine</v>
          </cell>
          <cell r="E4" t="str">
            <v>Barbier</v>
          </cell>
          <cell r="F4" t="str">
            <v>Fairytale</v>
          </cell>
          <cell r="G4" t="str">
            <v>Diego</v>
          </cell>
          <cell r="J4" t="str">
            <v>SO</v>
          </cell>
          <cell r="K4">
            <v>40</v>
          </cell>
          <cell r="L4">
            <v>110</v>
          </cell>
          <cell r="M4">
            <v>41</v>
          </cell>
          <cell r="N4">
            <v>109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107</v>
          </cell>
          <cell r="U4">
            <v>0</v>
          </cell>
          <cell r="V4">
            <v>108</v>
          </cell>
          <cell r="W4">
            <v>0</v>
          </cell>
          <cell r="X4">
            <v>106</v>
          </cell>
          <cell r="Y4">
            <v>0</v>
          </cell>
          <cell r="Z4">
            <v>105</v>
          </cell>
        </row>
        <row r="5">
          <cell r="A5" t="str">
            <v>Kos</v>
          </cell>
          <cell r="B5" t="str">
            <v>star</v>
          </cell>
          <cell r="C5" t="str">
            <v>fiona</v>
          </cell>
          <cell r="D5" t="str">
            <v>erico</v>
          </cell>
          <cell r="E5" t="str">
            <v>ckerito</v>
          </cell>
          <cell r="F5" t="str">
            <v>zina</v>
          </cell>
          <cell r="G5" t="str">
            <v>Saint k</v>
          </cell>
          <cell r="J5" t="str">
            <v>trotting</v>
          </cell>
          <cell r="K5">
            <v>15</v>
          </cell>
          <cell r="L5">
            <v>45</v>
          </cell>
          <cell r="M5">
            <v>14</v>
          </cell>
          <cell r="N5">
            <v>44</v>
          </cell>
          <cell r="O5">
            <v>13</v>
          </cell>
          <cell r="P5">
            <v>43</v>
          </cell>
          <cell r="Q5">
            <v>12</v>
          </cell>
          <cell r="R5">
            <v>42</v>
          </cell>
          <cell r="S5">
            <v>1</v>
          </cell>
          <cell r="T5">
            <v>41</v>
          </cell>
          <cell r="U5">
            <v>1</v>
          </cell>
          <cell r="V5">
            <v>40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</row>
        <row r="6">
          <cell r="A6" t="str">
            <v>Othello</v>
          </cell>
          <cell r="B6" t="str">
            <v>umour</v>
          </cell>
          <cell r="C6" t="str">
            <v>captain</v>
          </cell>
          <cell r="D6" t="str">
            <v>aachen</v>
          </cell>
          <cell r="J6" t="str">
            <v>longe</v>
          </cell>
          <cell r="K6">
            <v>1</v>
          </cell>
          <cell r="L6">
            <v>1</v>
          </cell>
          <cell r="M6">
            <v>1</v>
          </cell>
          <cell r="N6">
            <v>20</v>
          </cell>
          <cell r="O6">
            <v>1</v>
          </cell>
          <cell r="P6">
            <v>1</v>
          </cell>
          <cell r="Q6">
            <v>1</v>
          </cell>
          <cell r="R6">
            <v>23</v>
          </cell>
          <cell r="S6">
            <v>25</v>
          </cell>
          <cell r="T6">
            <v>29</v>
          </cell>
          <cell r="U6">
            <v>24</v>
          </cell>
          <cell r="V6">
            <v>28</v>
          </cell>
          <cell r="W6">
            <v>26</v>
          </cell>
          <cell r="X6">
            <v>30</v>
          </cell>
          <cell r="Y6">
            <v>27</v>
          </cell>
          <cell r="Z6">
            <v>28</v>
          </cell>
        </row>
        <row r="7">
          <cell r="A7" t="str">
            <v>Quaker</v>
          </cell>
          <cell r="B7" t="str">
            <v>Calgary</v>
          </cell>
          <cell r="C7" t="str">
            <v>quaker</v>
          </cell>
          <cell r="D7" t="str">
            <v>caviar</v>
          </cell>
          <cell r="K7">
            <v>1</v>
          </cell>
          <cell r="L7">
            <v>1</v>
          </cell>
          <cell r="M7">
            <v>1</v>
          </cell>
          <cell r="N7">
            <v>20</v>
          </cell>
          <cell r="O7">
            <v>1</v>
          </cell>
          <cell r="P7">
            <v>1</v>
          </cell>
          <cell r="Q7">
            <v>1</v>
          </cell>
          <cell r="R7">
            <v>23</v>
          </cell>
          <cell r="S7">
            <v>25</v>
          </cell>
        </row>
        <row r="8">
          <cell r="A8" t="str">
            <v>Vitamine</v>
          </cell>
          <cell r="B8" t="str">
            <v>nao</v>
          </cell>
          <cell r="C8" t="str">
            <v>denfer</v>
          </cell>
          <cell r="D8" t="str">
            <v>dax</v>
          </cell>
        </row>
        <row r="9">
          <cell r="B9" t="str">
            <v>dax</v>
          </cell>
          <cell r="C9" t="str">
            <v>kampella</v>
          </cell>
          <cell r="D9" t="str">
            <v>star</v>
          </cell>
        </row>
        <row r="10">
          <cell r="B10" t="str">
            <v>fiona</v>
          </cell>
          <cell r="D10" t="str">
            <v>galant</v>
          </cell>
          <cell r="J10" t="str">
            <v>PL</v>
          </cell>
          <cell r="K10">
            <v>3</v>
          </cell>
        </row>
        <row r="11">
          <cell r="B11" t="str">
            <v>aachen</v>
          </cell>
          <cell r="D11" t="str">
            <v>hunter</v>
          </cell>
          <cell r="J11" t="str">
            <v>SO</v>
          </cell>
          <cell r="K11">
            <v>3</v>
          </cell>
        </row>
        <row r="12">
          <cell r="B12" t="str">
            <v>galant</v>
          </cell>
          <cell r="D12" t="str">
            <v>othello</v>
          </cell>
          <cell r="J12" t="str">
            <v>longe</v>
          </cell>
          <cell r="K12">
            <v>2</v>
          </cell>
        </row>
        <row r="13">
          <cell r="B13" t="str">
            <v>hanny</v>
          </cell>
          <cell r="D13" t="str">
            <v>nao</v>
          </cell>
          <cell r="J13" t="str">
            <v>trotting</v>
          </cell>
          <cell r="K13">
            <v>3</v>
          </cell>
        </row>
        <row r="14">
          <cell r="J14" t="str">
            <v>main 20 min</v>
          </cell>
          <cell r="K14">
            <v>1</v>
          </cell>
        </row>
        <row r="15">
          <cell r="B15" t="str">
            <v>henxel</v>
          </cell>
          <cell r="J15" t="str">
            <v>main 40 min</v>
          </cell>
          <cell r="K15">
            <v>2</v>
          </cell>
        </row>
        <row r="16">
          <cell r="B16" t="str">
            <v>hunter</v>
          </cell>
          <cell r="J16" t="str">
            <v>Divers 20min</v>
          </cell>
          <cell r="K16">
            <v>1</v>
          </cell>
        </row>
        <row r="17">
          <cell r="B17" t="str">
            <v>kampella</v>
          </cell>
          <cell r="J17" t="str">
            <v>Divers 40min</v>
          </cell>
          <cell r="K17">
            <v>2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CFDCBC-4CD6-46BE-9381-BBE234100465}">
  <sheetPr codeName="Feuil3"/>
  <dimension ref="A1:AO104"/>
  <sheetViews>
    <sheetView tabSelected="1" workbookViewId="0">
      <pane xSplit="1" topLeftCell="Z1" activePane="topRight" state="frozen"/>
      <selection pane="topRight" activeCell="AJ13" sqref="AJ13"/>
    </sheetView>
  </sheetViews>
  <sheetFormatPr baseColWidth="10" defaultRowHeight="15" x14ac:dyDescent="0.25"/>
  <cols>
    <col min="4" max="4" width="3.85546875" style="13" customWidth="1"/>
    <col min="5" max="5" width="4" bestFit="1" customWidth="1"/>
    <col min="6" max="6" width="4.42578125" customWidth="1"/>
    <col min="7" max="7" width="3.140625" customWidth="1"/>
    <col min="8" max="8" width="3.5703125" customWidth="1"/>
    <col min="9" max="9" width="3.7109375" customWidth="1"/>
    <col min="10" max="10" width="3.28515625" customWidth="1"/>
    <col min="11" max="11" width="3.5703125" customWidth="1"/>
    <col min="12" max="12" width="8.5703125" style="13" bestFit="1" customWidth="1"/>
    <col min="13" max="13" width="5.5703125" bestFit="1" customWidth="1"/>
    <col min="14" max="14" width="5.42578125" bestFit="1" customWidth="1"/>
    <col min="15" max="15" width="7.7109375" bestFit="1" customWidth="1"/>
    <col min="16" max="16" width="6.42578125" bestFit="1" customWidth="1"/>
    <col min="17" max="17" width="7.7109375" bestFit="1" customWidth="1"/>
    <col min="18" max="18" width="4.28515625" bestFit="1" customWidth="1"/>
    <col min="19" max="19" width="8.7109375" bestFit="1" customWidth="1"/>
    <col min="20" max="20" width="11.42578125" style="13"/>
    <col min="21" max="21" width="11.42578125" style="14"/>
    <col min="22" max="22" width="11.42578125" style="13"/>
    <col min="24" max="24" width="11.42578125" style="2"/>
  </cols>
  <sheetData>
    <row r="1" spans="1:41" ht="15.75" thickBot="1" x14ac:dyDescent="0.3">
      <c r="A1" s="1" t="s">
        <v>0</v>
      </c>
      <c r="D1" s="11" t="s">
        <v>36</v>
      </c>
      <c r="E1" s="11"/>
      <c r="F1" s="11"/>
      <c r="G1" s="11"/>
      <c r="H1" s="11"/>
      <c r="I1" s="11"/>
      <c r="J1" s="11"/>
      <c r="K1" s="11"/>
      <c r="L1" s="12" t="s">
        <v>37</v>
      </c>
      <c r="M1" s="12"/>
      <c r="N1" s="12"/>
      <c r="O1" s="12"/>
      <c r="P1" s="12"/>
      <c r="Q1" s="12"/>
      <c r="R1" s="12"/>
      <c r="S1" s="12"/>
    </row>
    <row r="2" spans="1:41" ht="15.75" thickBot="1" x14ac:dyDescent="0.3">
      <c r="A2" s="2" t="s">
        <v>1</v>
      </c>
      <c r="B2" s="2" t="s">
        <v>2</v>
      </c>
      <c r="C2" s="2" t="s">
        <v>3</v>
      </c>
      <c r="D2" s="15" t="str">
        <f>'[1]Chevaux favoris'!A1</f>
        <v>Mathieu</v>
      </c>
      <c r="E2" s="2" t="str">
        <f>'[1]Chevaux favoris'!B1</f>
        <v>Zak</v>
      </c>
      <c r="F2" s="2" t="str">
        <f>'[1]Chevaux favoris'!C1</f>
        <v>Chris</v>
      </c>
      <c r="G2" s="2" t="str">
        <f>'[1]Chevaux favoris'!D1</f>
        <v>Barbara</v>
      </c>
      <c r="H2" s="2" t="str">
        <f>'[1]Chevaux favoris'!E1</f>
        <v>Pierre</v>
      </c>
      <c r="I2" s="2" t="str">
        <f>'[1]Chevaux favoris'!F1</f>
        <v>Viviane</v>
      </c>
      <c r="J2" s="2" t="str">
        <f>'[1]Chevaux favoris'!G1</f>
        <v>Lisa</v>
      </c>
      <c r="K2" s="2" t="str">
        <f>'[1]Chevaux favoris'!H1</f>
        <v>Stagiaire</v>
      </c>
      <c r="L2" s="15" t="str">
        <f>'[1]Chevaux favoris'!A1</f>
        <v>Mathieu</v>
      </c>
      <c r="M2" s="2" t="str">
        <f>'[1]Chevaux favoris'!B1</f>
        <v>Zak</v>
      </c>
      <c r="N2" s="2" t="str">
        <f>'[1]Chevaux favoris'!C1</f>
        <v>Chris</v>
      </c>
      <c r="O2" s="2" t="str">
        <f>'[1]Chevaux favoris'!D1</f>
        <v>Barbara</v>
      </c>
      <c r="P2" s="2" t="str">
        <f>'[1]Chevaux favoris'!E1</f>
        <v>Pierre</v>
      </c>
      <c r="Q2" s="2" t="str">
        <f>'[1]Chevaux favoris'!F1</f>
        <v>Viviane</v>
      </c>
      <c r="R2" s="2" t="str">
        <f>'[1]Chevaux favoris'!G1</f>
        <v>Lisa</v>
      </c>
      <c r="S2" s="2" t="str">
        <f>'[1]Chevaux favoris'!H1</f>
        <v>Stagiaire</v>
      </c>
      <c r="T2" s="13" t="s">
        <v>37</v>
      </c>
      <c r="U2" s="14" t="s">
        <v>38</v>
      </c>
      <c r="X2" s="3"/>
      <c r="Y2" s="4" t="str">
        <f>D2</f>
        <v>Mathieu</v>
      </c>
      <c r="Z2" s="4" t="str">
        <f t="shared" ref="Z2:AF2" si="0">E2</f>
        <v>Zak</v>
      </c>
      <c r="AA2" s="4" t="str">
        <f t="shared" si="0"/>
        <v>Chris</v>
      </c>
      <c r="AB2" s="4" t="str">
        <f t="shared" si="0"/>
        <v>Barbara</v>
      </c>
      <c r="AC2" s="4" t="str">
        <f t="shared" si="0"/>
        <v>Pierre</v>
      </c>
      <c r="AD2" s="4" t="str">
        <f t="shared" si="0"/>
        <v>Viviane</v>
      </c>
      <c r="AE2" s="4" t="str">
        <f t="shared" si="0"/>
        <v>Lisa</v>
      </c>
      <c r="AF2" s="5" t="str">
        <f t="shared" si="0"/>
        <v>Stagiaire</v>
      </c>
      <c r="AH2" s="4" t="str">
        <f>Y2</f>
        <v>Mathieu</v>
      </c>
      <c r="AI2" s="4" t="str">
        <f t="shared" ref="AI2:AO2" si="1">Z2</f>
        <v>Zak</v>
      </c>
      <c r="AJ2" s="4" t="str">
        <f t="shared" si="1"/>
        <v>Chris</v>
      </c>
      <c r="AK2" s="4" t="str">
        <f t="shared" si="1"/>
        <v>Barbara</v>
      </c>
      <c r="AL2" s="4" t="str">
        <f t="shared" si="1"/>
        <v>Pierre</v>
      </c>
      <c r="AM2" s="4" t="str">
        <f t="shared" si="1"/>
        <v>Viviane</v>
      </c>
      <c r="AN2" s="4" t="str">
        <f t="shared" si="1"/>
        <v>Lisa</v>
      </c>
      <c r="AO2" s="4" t="str">
        <f t="shared" si="1"/>
        <v>Stagiaire</v>
      </c>
    </row>
    <row r="3" spans="1:41" x14ac:dyDescent="0.25">
      <c r="A3" t="str">
        <f>'[1]Planning Chevaux'!A2</f>
        <v>Calgary</v>
      </c>
      <c r="B3" t="str">
        <f>IFERROR('[1]Planning Chevaux'!B2,"")</f>
        <v>PL</v>
      </c>
      <c r="C3">
        <f>IF(B3&lt;&gt;0,VLOOKUP(B3,'[1]Chevaux favoris'!$J$10:$K$17,2,FALSE),0)</f>
        <v>3</v>
      </c>
      <c r="D3" s="13">
        <f>COUNTIF('[1]Chevaux favoris'!A$2:A$41,Lundi!$A3)</f>
        <v>0</v>
      </c>
      <c r="E3">
        <f>COUNTIF('[1]Chevaux favoris'!B$2:B$41,Lundi!$A3)</f>
        <v>1</v>
      </c>
      <c r="F3">
        <f>COUNTIF('[1]Chevaux favoris'!C$2:C$41,Lundi!$A3)</f>
        <v>1</v>
      </c>
      <c r="G3">
        <f>COUNTIF('[1]Chevaux favoris'!D$2:D$41,Lundi!$A3)</f>
        <v>0</v>
      </c>
      <c r="H3">
        <f>COUNTIF('[1]Chevaux favoris'!E$2:E$41,Lundi!$A3)</f>
        <v>0</v>
      </c>
      <c r="I3">
        <f>COUNTIF('[1]Chevaux favoris'!F$2:F$41,Lundi!$A3)</f>
        <v>0</v>
      </c>
      <c r="J3">
        <f>COUNTIF('[1]Chevaux favoris'!G$2:G$41,Lundi!$A3)</f>
        <v>0</v>
      </c>
      <c r="K3">
        <f>COUNTIF('[1]Chevaux favoris'!H$2:H$41,Lundi!$A3)</f>
        <v>0</v>
      </c>
      <c r="L3" s="13">
        <f>IF($B3=0,0,IF(Y47&gt;$C3,IF(D3=0,IFERROR(VLOOKUP(Lundi!$B3,'[1]Chevaux favoris'!$J$3:$Z$6,2,0),'[1]Chevaux favoris'!K$7),IFERROR(VLOOKUP(Lundi!$B3,'[1]Chevaux favoris'!$J$3:$Z$6,3,0),'[1]Chevaux favoris'!L$7))*Y47,0))</f>
        <v>432</v>
      </c>
      <c r="M3">
        <f>IF($B3=0,0,IF(Z47&gt;$C3,IF(E3=0,IFERROR(VLOOKUP(Lundi!$B3,'[1]Chevaux favoris'!$J$3:$Z$6,4,0),'[1]Chevaux favoris'!L$7),IFERROR(VLOOKUP(Lundi!$B3,'[1]Chevaux favoris'!$J$3:$Z$6,5,0),'[1]Chevaux favoris'!M$7))*Z47,0))</f>
        <v>0</v>
      </c>
      <c r="N3">
        <f>IF($B3=0,0,IF(AA47&gt;$C3,IF(F3=0,IFERROR(VLOOKUP(Lundi!$B3,'[1]Chevaux favoris'!$J$3:$Z$6,6,0),'[1]Chevaux favoris'!M$7),IFERROR(VLOOKUP(Lundi!$B3,'[1]Chevaux favoris'!$J$3:$Z$6,7,0),'[1]Chevaux favoris'!N$7))*AA47,0))</f>
        <v>0</v>
      </c>
      <c r="O3">
        <f>IF($B3=0,0,IF(AB47&gt;$C3,IF(G3=0,IFERROR(VLOOKUP(Lundi!$B3,'[1]Chevaux favoris'!$J$3:$Z$6,8,0),'[1]Chevaux favoris'!N$7),IFERROR(VLOOKUP(Lundi!$B3,'[1]Chevaux favoris'!$J$3:$Z$6,9,0),'[1]Chevaux favoris'!O$7))*AB47,0))</f>
        <v>720</v>
      </c>
      <c r="P3">
        <f>IF($B3=0,0,IF(AC47&gt;$C3,IF(H3=0,IFERROR(VLOOKUP(Lundi!$B3,'[1]Chevaux favoris'!$J$3:$Z$6,10,0),'[1]Chevaux favoris'!O$7),IFERROR(VLOOKUP(Lundi!$B3,'[1]Chevaux favoris'!$J$3:$Z$6,11,0),'[1]Chevaux favoris'!P$7))*AC47,0))</f>
        <v>384</v>
      </c>
      <c r="Q3">
        <f>IF($B3=0,0,IF(AD47&gt;$C3,IF(I3=0,IFERROR(VLOOKUP(Lundi!$B3,'[1]Chevaux favoris'!$J$3:$Z$6,12,0),'[1]Chevaux favoris'!P$7),IFERROR(VLOOKUP(Lundi!$B3,'[1]Chevaux favoris'!$J$3:$Z$6,13,0),'[1]Chevaux favoris'!Q$7))*AD47,0))</f>
        <v>408</v>
      </c>
      <c r="R3">
        <f>IF($B3=0,0,IF(AE47&gt;$C3,IF(J3=0,IFERROR(VLOOKUP(Lundi!$B3,'[1]Chevaux favoris'!$J$3:$Z$6,14,0),'[1]Chevaux favoris'!Q$7),IFERROR(VLOOKUP(Lundi!$B3,'[1]Chevaux favoris'!$J$3:$Z$6,15,0),'[1]Chevaux favoris'!R$7))*AE47,0))</f>
        <v>270</v>
      </c>
      <c r="S3">
        <f>IF($B3=0,0,IF(AF47&gt;$C3,IF(K3=0,IFERROR(VLOOKUP(Lundi!$B3,'[1]Chevaux favoris'!$J$3:$Z$6,16,0),'[1]Chevaux favoris'!R$7),IFERROR(VLOOKUP(Lundi!$B3,'[1]Chevaux favoris'!$J$3:$Z$6,17,0),'[1]Chevaux favoris'!S$7))*AF47,0))</f>
        <v>336</v>
      </c>
      <c r="T3" s="13" t="str">
        <f>IF(MAX(L3:S3)=0,"",INDEX($L$2:$S$2,MATCH(MAX(L3:S3),L3:S3,0)))</f>
        <v>Barbara</v>
      </c>
      <c r="U3" s="14" t="str">
        <f>IF(AND(B3&lt;&gt;0,T3=""),"Pas sorti","")</f>
        <v/>
      </c>
      <c r="X3" s="6">
        <v>0.33333333333333331</v>
      </c>
      <c r="Y3" s="7" t="s">
        <v>4</v>
      </c>
      <c r="Z3" s="7" t="s">
        <v>5</v>
      </c>
      <c r="AA3" s="7" t="s">
        <v>5</v>
      </c>
      <c r="AB3" s="7" t="s">
        <v>6</v>
      </c>
      <c r="AC3" s="7" t="s">
        <v>6</v>
      </c>
      <c r="AD3" s="7" t="s">
        <v>6</v>
      </c>
      <c r="AE3" s="7" t="s">
        <v>5</v>
      </c>
      <c r="AF3" s="7" t="s">
        <v>6</v>
      </c>
      <c r="AH3" t="s">
        <v>7</v>
      </c>
      <c r="AK3" t="s">
        <v>8</v>
      </c>
      <c r="AL3" t="s">
        <v>9</v>
      </c>
      <c r="AM3" t="s">
        <v>10</v>
      </c>
      <c r="AN3" t="s">
        <v>11</v>
      </c>
      <c r="AO3" t="s">
        <v>12</v>
      </c>
    </row>
    <row r="4" spans="1:41" x14ac:dyDescent="0.25">
      <c r="A4" t="str">
        <f>'[1]Planning Chevaux'!A3</f>
        <v>Fiona</v>
      </c>
      <c r="B4" t="str">
        <f>IFERROR('[1]Planning Chevaux'!B3,"")</f>
        <v>longe</v>
      </c>
      <c r="C4">
        <f>IF(B4&lt;&gt;0,VLOOKUP(B4,'[1]Chevaux favoris'!$J$10:$K$17,2,FALSE),0)</f>
        <v>2</v>
      </c>
      <c r="D4" s="13">
        <f>COUNTIF('[1]Chevaux favoris'!A$2:A$41,Lundi!$A4)</f>
        <v>0</v>
      </c>
      <c r="E4">
        <f>COUNTIF('[1]Chevaux favoris'!B$2:B$41,Lundi!$A4)</f>
        <v>1</v>
      </c>
      <c r="F4">
        <f>COUNTIF('[1]Chevaux favoris'!C$2:C$41,Lundi!$A4)</f>
        <v>1</v>
      </c>
      <c r="G4">
        <f>COUNTIF('[1]Chevaux favoris'!D$2:D$41,Lundi!$A4)</f>
        <v>0</v>
      </c>
      <c r="H4">
        <f>COUNTIF('[1]Chevaux favoris'!E$2:E$41,Lundi!$A4)</f>
        <v>0</v>
      </c>
      <c r="I4">
        <f>COUNTIF('[1]Chevaux favoris'!F$2:F$41,Lundi!$A4)</f>
        <v>0</v>
      </c>
      <c r="J4">
        <f>COUNTIF('[1]Chevaux favoris'!G$2:G$41,Lundi!$A4)</f>
        <v>0</v>
      </c>
      <c r="K4">
        <f>COUNTIF('[1]Chevaux favoris'!H$2:H$41,Lundi!$A4)</f>
        <v>0</v>
      </c>
      <c r="L4" s="13">
        <f>IF($B4=0,0,IF(Y48&gt;$C4,IF(D4=0,IFERROR(VLOOKUP(Lundi!$B4,'[1]Chevaux favoris'!$J$3:$Z$6,2,0),'[1]Chevaux favoris'!K$7),IFERROR(VLOOKUP(Lundi!$B4,'[1]Chevaux favoris'!$J$3:$Z$6,3,0),'[1]Chevaux favoris'!L$7))*Y48,0))</f>
        <v>24</v>
      </c>
      <c r="M4">
        <f>IF($B4=0,0,IF(Z48&gt;$C4,IF(E4=0,IFERROR(VLOOKUP(Lundi!$B4,'[1]Chevaux favoris'!$J$3:$Z$6,4,0),'[1]Chevaux favoris'!L$7),IFERROR(VLOOKUP(Lundi!$B4,'[1]Chevaux favoris'!$J$3:$Z$6,5,0),'[1]Chevaux favoris'!M$7))*Z48,0))</f>
        <v>0</v>
      </c>
      <c r="N4">
        <f>IF($B4=0,0,IF(AA48&gt;$C4,IF(F4=0,IFERROR(VLOOKUP(Lundi!$B4,'[1]Chevaux favoris'!$J$3:$Z$6,6,0),'[1]Chevaux favoris'!M$7),IFERROR(VLOOKUP(Lundi!$B4,'[1]Chevaux favoris'!$J$3:$Z$6,7,0),'[1]Chevaux favoris'!N$7))*AA48,0))</f>
        <v>0</v>
      </c>
      <c r="O4">
        <f>IF($B4=0,0,IF(AB48&gt;$C4,IF(G4=0,IFERROR(VLOOKUP(Lundi!$B4,'[1]Chevaux favoris'!$J$3:$Z$6,8,0),'[1]Chevaux favoris'!N$7),IFERROR(VLOOKUP(Lundi!$B4,'[1]Chevaux favoris'!$J$3:$Z$6,9,0),'[1]Chevaux favoris'!O$7))*AB48,0))</f>
        <v>21</v>
      </c>
      <c r="P4">
        <f>IF($B4=0,0,IF(AC48&gt;$C4,IF(H4=0,IFERROR(VLOOKUP(Lundi!$B4,'[1]Chevaux favoris'!$J$3:$Z$6,10,0),'[1]Chevaux favoris'!O$7),IFERROR(VLOOKUP(Lundi!$B4,'[1]Chevaux favoris'!$J$3:$Z$6,11,0),'[1]Chevaux favoris'!P$7))*AC48,0))</f>
        <v>600</v>
      </c>
      <c r="Q4">
        <f>IF($B4=0,0,IF(AD48&gt;$C4,IF(I4=0,IFERROR(VLOOKUP(Lundi!$B4,'[1]Chevaux favoris'!$J$3:$Z$6,12,0),'[1]Chevaux favoris'!P$7),IFERROR(VLOOKUP(Lundi!$B4,'[1]Chevaux favoris'!$J$3:$Z$6,13,0),'[1]Chevaux favoris'!Q$7))*AD48,0))</f>
        <v>576</v>
      </c>
      <c r="R4">
        <f>IF($B4=0,0,IF(AE48&gt;$C4,IF(J4=0,IFERROR(VLOOKUP(Lundi!$B4,'[1]Chevaux favoris'!$J$3:$Z$6,14,0),'[1]Chevaux favoris'!Q$7),IFERROR(VLOOKUP(Lundi!$B4,'[1]Chevaux favoris'!$J$3:$Z$6,15,0),'[1]Chevaux favoris'!R$7))*AE48,0))</f>
        <v>468</v>
      </c>
      <c r="S4">
        <f>IF($B4=0,0,IF(AF48&gt;$C4,IF(K4=0,IFERROR(VLOOKUP(Lundi!$B4,'[1]Chevaux favoris'!$J$3:$Z$6,16,0),'[1]Chevaux favoris'!R$7),IFERROR(VLOOKUP(Lundi!$B4,'[1]Chevaux favoris'!$J$3:$Z$6,17,0),'[1]Chevaux favoris'!S$7))*AF48,0))</f>
        <v>648</v>
      </c>
      <c r="T4" s="13" t="str">
        <f t="shared" ref="T4:T60" si="2">IF(MAX(L4:S4)=0,"",INDEX($L$2:$S$2,MATCH(MAX(L4:S4),L4:S4,0)))</f>
        <v>Stagiaire</v>
      </c>
      <c r="U4" s="14" t="str">
        <f t="shared" ref="U4:U60" si="3">IF(AND(B4&lt;&gt;0,T4=""),"Pas sorti","")</f>
        <v/>
      </c>
      <c r="X4" s="6">
        <f>X3+20/(24*60)</f>
        <v>0.34722222222222221</v>
      </c>
      <c r="Y4" s="7" t="s">
        <v>4</v>
      </c>
      <c r="Z4" s="7" t="s">
        <v>5</v>
      </c>
      <c r="AA4" s="7" t="s">
        <v>5</v>
      </c>
      <c r="AB4" s="7" t="s">
        <v>6</v>
      </c>
      <c r="AC4" s="7" t="s">
        <v>6</v>
      </c>
      <c r="AD4" s="7" t="s">
        <v>6</v>
      </c>
      <c r="AE4" s="7" t="s">
        <v>5</v>
      </c>
      <c r="AF4" s="7" t="s">
        <v>6</v>
      </c>
      <c r="AH4" t="s">
        <v>13</v>
      </c>
      <c r="AK4" t="s">
        <v>14</v>
      </c>
      <c r="AL4" t="s">
        <v>15</v>
      </c>
      <c r="AM4" t="s">
        <v>16</v>
      </c>
      <c r="AO4" t="s">
        <v>17</v>
      </c>
    </row>
    <row r="5" spans="1:41" x14ac:dyDescent="0.25">
      <c r="A5" t="str">
        <f>'[1]Planning Chevaux'!A4</f>
        <v>Hunter</v>
      </c>
      <c r="B5" t="str">
        <f>IFERROR('[1]Planning Chevaux'!B4,"")</f>
        <v>so</v>
      </c>
      <c r="C5">
        <f>IF(B5&lt;&gt;0,VLOOKUP(B5,'[1]Chevaux favoris'!$J$10:$K$17,2,FALSE),0)</f>
        <v>3</v>
      </c>
      <c r="D5" s="13">
        <f>COUNTIF('[1]Chevaux favoris'!A$2:A$41,Lundi!$A5)</f>
        <v>0</v>
      </c>
      <c r="E5">
        <f>COUNTIF('[1]Chevaux favoris'!B$2:B$41,Lundi!$A5)</f>
        <v>1</v>
      </c>
      <c r="F5">
        <f>COUNTIF('[1]Chevaux favoris'!C$2:C$41,Lundi!$A5)</f>
        <v>0</v>
      </c>
      <c r="G5">
        <f>COUNTIF('[1]Chevaux favoris'!D$2:D$41,Lundi!$A5)</f>
        <v>1</v>
      </c>
      <c r="H5">
        <f>COUNTIF('[1]Chevaux favoris'!E$2:E$41,Lundi!$A5)</f>
        <v>0</v>
      </c>
      <c r="I5">
        <f>COUNTIF('[1]Chevaux favoris'!F$2:F$41,Lundi!$A5)</f>
        <v>0</v>
      </c>
      <c r="J5">
        <f>COUNTIF('[1]Chevaux favoris'!G$2:G$41,Lundi!$A5)</f>
        <v>0</v>
      </c>
      <c r="K5">
        <f>COUNTIF('[1]Chevaux favoris'!H$2:H$41,Lundi!$A5)</f>
        <v>0</v>
      </c>
      <c r="L5" s="13">
        <f>IF($B5=0,0,IF(Y49&gt;$C5,IF(D5=0,IFERROR(VLOOKUP(Lundi!$B5,'[1]Chevaux favoris'!$J$3:$Z$6,2,0),'[1]Chevaux favoris'!K$7),IFERROR(VLOOKUP(Lundi!$B5,'[1]Chevaux favoris'!$J$3:$Z$6,3,0),'[1]Chevaux favoris'!L$7))*Y49,0))</f>
        <v>960</v>
      </c>
      <c r="M5">
        <f>IF($B5=0,0,IF(Z49&gt;$C5,IF(E5=0,IFERROR(VLOOKUP(Lundi!$B5,'[1]Chevaux favoris'!$J$3:$Z$6,4,0),'[1]Chevaux favoris'!L$7),IFERROR(VLOOKUP(Lundi!$B5,'[1]Chevaux favoris'!$J$3:$Z$6,5,0),'[1]Chevaux favoris'!M$7))*Z49,0))</f>
        <v>0</v>
      </c>
      <c r="N5">
        <f>IF($B5=0,0,IF(AA49&gt;$C5,IF(F5=0,IFERROR(VLOOKUP(Lundi!$B5,'[1]Chevaux favoris'!$J$3:$Z$6,6,0),'[1]Chevaux favoris'!M$7),IFERROR(VLOOKUP(Lundi!$B5,'[1]Chevaux favoris'!$J$3:$Z$6,7,0),'[1]Chevaux favoris'!N$7))*AA49,0))</f>
        <v>0</v>
      </c>
      <c r="O5">
        <f>IF($B5=0,0,IF(AB49&gt;$C5,IF(G5=0,IFERROR(VLOOKUP(Lundi!$B5,'[1]Chevaux favoris'!$J$3:$Z$6,8,0),'[1]Chevaux favoris'!N$7),IFERROR(VLOOKUP(Lundi!$B5,'[1]Chevaux favoris'!$J$3:$Z$6,9,0),'[1]Chevaux favoris'!O$7))*AB49,0))</f>
        <v>0</v>
      </c>
      <c r="P5">
        <f>IF($B5=0,0,IF(AC49&gt;$C5,IF(H5=0,IFERROR(VLOOKUP(Lundi!$B5,'[1]Chevaux favoris'!$J$3:$Z$6,10,0),'[1]Chevaux favoris'!O$7),IFERROR(VLOOKUP(Lundi!$B5,'[1]Chevaux favoris'!$J$3:$Z$6,11,0),'[1]Chevaux favoris'!P$7))*AC49,0))</f>
        <v>0</v>
      </c>
      <c r="Q5">
        <f>IF($B5=0,0,IF(AD49&gt;$C5,IF(I5=0,IFERROR(VLOOKUP(Lundi!$B5,'[1]Chevaux favoris'!$J$3:$Z$6,12,0),'[1]Chevaux favoris'!P$7),IFERROR(VLOOKUP(Lundi!$B5,'[1]Chevaux favoris'!$J$3:$Z$6,13,0),'[1]Chevaux favoris'!Q$7))*AD49,0))</f>
        <v>0</v>
      </c>
      <c r="R5">
        <f>IF($B5=0,0,IF(AE49&gt;$C5,IF(J5=0,IFERROR(VLOOKUP(Lundi!$B5,'[1]Chevaux favoris'!$J$3:$Z$6,14,0),'[1]Chevaux favoris'!Q$7),IFERROR(VLOOKUP(Lundi!$B5,'[1]Chevaux favoris'!$J$3:$Z$6,15,0),'[1]Chevaux favoris'!R$7))*AE49,0))</f>
        <v>0</v>
      </c>
      <c r="S5">
        <f>IF($B5=0,0,IF(AF49&gt;$C5,IF(K5=0,IFERROR(VLOOKUP(Lundi!$B5,'[1]Chevaux favoris'!$J$3:$Z$6,16,0),'[1]Chevaux favoris'!R$7),IFERROR(VLOOKUP(Lundi!$B5,'[1]Chevaux favoris'!$J$3:$Z$6,17,0),'[1]Chevaux favoris'!S$7))*AF49,0))</f>
        <v>0</v>
      </c>
      <c r="T5" s="13" t="str">
        <f t="shared" si="2"/>
        <v>Mathieu</v>
      </c>
      <c r="U5" s="14" t="str">
        <f t="shared" si="3"/>
        <v/>
      </c>
      <c r="X5" s="6">
        <f t="shared" ref="X5:X39" si="4">X4+20/(24*60)</f>
        <v>0.3611111111111111</v>
      </c>
      <c r="Y5" s="7" t="s">
        <v>4</v>
      </c>
      <c r="Z5" s="7" t="s">
        <v>5</v>
      </c>
      <c r="AA5" s="7" t="s">
        <v>5</v>
      </c>
      <c r="AB5" s="7" t="s">
        <v>6</v>
      </c>
      <c r="AC5" s="7" t="s">
        <v>6</v>
      </c>
      <c r="AD5" s="7" t="s">
        <v>6</v>
      </c>
      <c r="AE5" s="7" t="s">
        <v>5</v>
      </c>
      <c r="AF5" s="7" t="s">
        <v>6</v>
      </c>
      <c r="AH5" t="s">
        <v>18</v>
      </c>
      <c r="AK5" t="s">
        <v>19</v>
      </c>
      <c r="AL5" t="s">
        <v>20</v>
      </c>
      <c r="AM5" t="s">
        <v>21</v>
      </c>
      <c r="AO5" t="s">
        <v>22</v>
      </c>
    </row>
    <row r="6" spans="1:41" x14ac:dyDescent="0.25">
      <c r="A6" t="str">
        <f>'[1]Planning Chevaux'!A5</f>
        <v>Othello</v>
      </c>
      <c r="B6" t="str">
        <f>IFERROR('[1]Planning Chevaux'!B5,"")</f>
        <v>PL</v>
      </c>
      <c r="C6">
        <f>IF(B6&lt;&gt;0,VLOOKUP(B6,'[1]Chevaux favoris'!$J$10:$K$17,2,FALSE),0)</f>
        <v>3</v>
      </c>
      <c r="D6" s="13">
        <f>COUNTIF('[1]Chevaux favoris'!A$2:A$41,Lundi!$A6)</f>
        <v>1</v>
      </c>
      <c r="E6">
        <f>COUNTIF('[1]Chevaux favoris'!B$2:B$41,Lundi!$A6)</f>
        <v>0</v>
      </c>
      <c r="F6">
        <f>COUNTIF('[1]Chevaux favoris'!C$2:C$41,Lundi!$A6)</f>
        <v>0</v>
      </c>
      <c r="G6">
        <f>COUNTIF('[1]Chevaux favoris'!D$2:D$41,Lundi!$A6)</f>
        <v>1</v>
      </c>
      <c r="H6">
        <f>COUNTIF('[1]Chevaux favoris'!E$2:E$41,Lundi!$A6)</f>
        <v>0</v>
      </c>
      <c r="I6">
        <f>COUNTIF('[1]Chevaux favoris'!F$2:F$41,Lundi!$A6)</f>
        <v>0</v>
      </c>
      <c r="J6">
        <f>COUNTIF('[1]Chevaux favoris'!G$2:G$41,Lundi!$A6)</f>
        <v>0</v>
      </c>
      <c r="K6">
        <f>COUNTIF('[1]Chevaux favoris'!H$2:H$41,Lundi!$A6)</f>
        <v>0</v>
      </c>
      <c r="L6" s="13">
        <f>IF($B6=0,0,IF(Y50&gt;$C6,IF(D6=0,IFERROR(VLOOKUP(Lundi!$B6,'[1]Chevaux favoris'!$J$3:$Z$6,2,0),'[1]Chevaux favoris'!K$7),IFERROR(VLOOKUP(Lundi!$B6,'[1]Chevaux favoris'!$J$3:$Z$6,3,0),'[1]Chevaux favoris'!L$7))*Y50,0))</f>
        <v>1260</v>
      </c>
      <c r="M6">
        <f>IF($B6=0,0,IF(Z50&gt;$C6,IF(E6=0,IFERROR(VLOOKUP(Lundi!$B6,'[1]Chevaux favoris'!$J$3:$Z$6,4,0),'[1]Chevaux favoris'!L$7),IFERROR(VLOOKUP(Lundi!$B6,'[1]Chevaux favoris'!$J$3:$Z$6,5,0),'[1]Chevaux favoris'!M$7))*Z50,0))</f>
        <v>0</v>
      </c>
      <c r="N6">
        <f>IF($B6=0,0,IF(AA50&gt;$C6,IF(F6=0,IFERROR(VLOOKUP(Lundi!$B6,'[1]Chevaux favoris'!$J$3:$Z$6,6,0),'[1]Chevaux favoris'!M$7),IFERROR(VLOOKUP(Lundi!$B6,'[1]Chevaux favoris'!$J$3:$Z$6,7,0),'[1]Chevaux favoris'!N$7))*AA50,0))</f>
        <v>0</v>
      </c>
      <c r="O6">
        <f>IF($B6=0,0,IF(AB50&gt;$C6,IF(G6=0,IFERROR(VLOOKUP(Lundi!$B6,'[1]Chevaux favoris'!$J$3:$Z$6,8,0),'[1]Chevaux favoris'!N$7),IFERROR(VLOOKUP(Lundi!$B6,'[1]Chevaux favoris'!$J$3:$Z$6,9,0),'[1]Chevaux favoris'!O$7))*AB50,0))</f>
        <v>2121</v>
      </c>
      <c r="P6">
        <f>IF($B6=0,0,IF(AC50&gt;$C6,IF(H6=0,IFERROR(VLOOKUP(Lundi!$B6,'[1]Chevaux favoris'!$J$3:$Z$6,10,0),'[1]Chevaux favoris'!O$7),IFERROR(VLOOKUP(Lundi!$B6,'[1]Chevaux favoris'!$J$3:$Z$6,11,0),'[1]Chevaux favoris'!P$7))*AC50,0))</f>
        <v>384</v>
      </c>
      <c r="Q6">
        <f>IF($B6=0,0,IF(AD50&gt;$C6,IF(I6=0,IFERROR(VLOOKUP(Lundi!$B6,'[1]Chevaux favoris'!$J$3:$Z$6,12,0),'[1]Chevaux favoris'!P$7),IFERROR(VLOOKUP(Lundi!$B6,'[1]Chevaux favoris'!$J$3:$Z$6,13,0),'[1]Chevaux favoris'!Q$7))*AD50,0))</f>
        <v>408</v>
      </c>
      <c r="R6">
        <f>IF($B6=0,0,IF(AE50&gt;$C6,IF(J6=0,IFERROR(VLOOKUP(Lundi!$B6,'[1]Chevaux favoris'!$J$3:$Z$6,14,0),'[1]Chevaux favoris'!Q$7),IFERROR(VLOOKUP(Lundi!$B6,'[1]Chevaux favoris'!$J$3:$Z$6,15,0),'[1]Chevaux favoris'!R$7))*AE50,0))</f>
        <v>270</v>
      </c>
      <c r="S6">
        <f>IF($B6=0,0,IF(AF50&gt;$C6,IF(K6=0,IFERROR(VLOOKUP(Lundi!$B6,'[1]Chevaux favoris'!$J$3:$Z$6,16,0),'[1]Chevaux favoris'!R$7),IFERROR(VLOOKUP(Lundi!$B6,'[1]Chevaux favoris'!$J$3:$Z$6,17,0),'[1]Chevaux favoris'!S$7))*AF50,0))</f>
        <v>308</v>
      </c>
      <c r="T6" s="13" t="str">
        <f t="shared" si="2"/>
        <v>Barbara</v>
      </c>
      <c r="U6" s="14" t="str">
        <f t="shared" si="3"/>
        <v/>
      </c>
      <c r="X6" s="8">
        <f t="shared" si="4"/>
        <v>0.375</v>
      </c>
      <c r="Y6" s="7" t="s">
        <v>4</v>
      </c>
      <c r="Z6" s="7" t="s">
        <v>5</v>
      </c>
      <c r="AA6" s="7" t="s">
        <v>5</v>
      </c>
      <c r="AB6" s="7" t="s">
        <v>6</v>
      </c>
      <c r="AC6" s="7" t="s">
        <v>6</v>
      </c>
      <c r="AD6" s="7" t="s">
        <v>6</v>
      </c>
      <c r="AE6" s="7" t="s">
        <v>5</v>
      </c>
      <c r="AF6" s="7" t="s">
        <v>6</v>
      </c>
      <c r="AH6" t="s">
        <v>23</v>
      </c>
      <c r="AK6" t="s">
        <v>24</v>
      </c>
      <c r="AM6" t="s">
        <v>25</v>
      </c>
      <c r="AO6" t="s">
        <v>26</v>
      </c>
    </row>
    <row r="7" spans="1:41" x14ac:dyDescent="0.25">
      <c r="A7" t="str">
        <f>'[1]Planning Chevaux'!A6</f>
        <v>Denfer</v>
      </c>
      <c r="B7" t="str">
        <f>IFERROR('[1]Planning Chevaux'!B6,"")</f>
        <v>trotting</v>
      </c>
      <c r="C7">
        <f>IF(B7&lt;&gt;0,VLOOKUP(B7,'[1]Chevaux favoris'!$J$10:$K$17,2,FALSE),0)</f>
        <v>3</v>
      </c>
      <c r="D7" s="13">
        <f>COUNTIF('[1]Chevaux favoris'!A$2:A$41,Lundi!$A7)</f>
        <v>1</v>
      </c>
      <c r="E7">
        <f>COUNTIF('[1]Chevaux favoris'!B$2:B$41,Lundi!$A7)</f>
        <v>0</v>
      </c>
      <c r="F7">
        <f>COUNTIF('[1]Chevaux favoris'!C$2:C$41,Lundi!$A7)</f>
        <v>1</v>
      </c>
      <c r="G7">
        <f>COUNTIF('[1]Chevaux favoris'!D$2:D$41,Lundi!$A7)</f>
        <v>0</v>
      </c>
      <c r="H7">
        <f>COUNTIF('[1]Chevaux favoris'!E$2:E$41,Lundi!$A7)</f>
        <v>0</v>
      </c>
      <c r="I7">
        <f>COUNTIF('[1]Chevaux favoris'!F$2:F$41,Lundi!$A7)</f>
        <v>0</v>
      </c>
      <c r="J7">
        <f>COUNTIF('[1]Chevaux favoris'!G$2:G$41,Lundi!$A7)</f>
        <v>0</v>
      </c>
      <c r="K7">
        <f>COUNTIF('[1]Chevaux favoris'!H$2:H$41,Lundi!$A7)</f>
        <v>0</v>
      </c>
      <c r="L7" s="13">
        <f>IF($B7=0,0,IF(Y51&gt;$C7,IF(D7=0,IFERROR(VLOOKUP(Lundi!$B7,'[1]Chevaux favoris'!$J$3:$Z$6,2,0),'[1]Chevaux favoris'!K$7),IFERROR(VLOOKUP(Lundi!$B7,'[1]Chevaux favoris'!$J$3:$Z$6,3,0),'[1]Chevaux favoris'!L$7))*Y51,0))</f>
        <v>945</v>
      </c>
      <c r="M7">
        <f>IF($B7=0,0,IF(Z51&gt;$C7,IF(E7=0,IFERROR(VLOOKUP(Lundi!$B7,'[1]Chevaux favoris'!$J$3:$Z$6,4,0),'[1]Chevaux favoris'!L$7),IFERROR(VLOOKUP(Lundi!$B7,'[1]Chevaux favoris'!$J$3:$Z$6,5,0),'[1]Chevaux favoris'!M$7))*Z51,0))</f>
        <v>0</v>
      </c>
      <c r="N7">
        <f>IF($B7=0,0,IF(AA51&gt;$C7,IF(F7=0,IFERROR(VLOOKUP(Lundi!$B7,'[1]Chevaux favoris'!$J$3:$Z$6,6,0),'[1]Chevaux favoris'!M$7),IFERROR(VLOOKUP(Lundi!$B7,'[1]Chevaux favoris'!$J$3:$Z$6,7,0),'[1]Chevaux favoris'!N$7))*AA51,0))</f>
        <v>0</v>
      </c>
      <c r="O7">
        <f>IF($B7=0,0,IF(AB51&gt;$C7,IF(G7=0,IFERROR(VLOOKUP(Lundi!$B7,'[1]Chevaux favoris'!$J$3:$Z$6,8,0),'[1]Chevaux favoris'!N$7),IFERROR(VLOOKUP(Lundi!$B7,'[1]Chevaux favoris'!$J$3:$Z$6,9,0),'[1]Chevaux favoris'!O$7))*AB51,0))</f>
        <v>216</v>
      </c>
      <c r="P7">
        <f>IF($B7=0,0,IF(AC51&gt;$C7,IF(H7=0,IFERROR(VLOOKUP(Lundi!$B7,'[1]Chevaux favoris'!$J$3:$Z$6,10,0),'[1]Chevaux favoris'!O$7),IFERROR(VLOOKUP(Lundi!$B7,'[1]Chevaux favoris'!$J$3:$Z$6,11,0),'[1]Chevaux favoris'!P$7))*AC51,0))</f>
        <v>24</v>
      </c>
      <c r="Q7">
        <f>IF($B7=0,0,IF(AD51&gt;$C7,IF(I7=0,IFERROR(VLOOKUP(Lundi!$B7,'[1]Chevaux favoris'!$J$3:$Z$6,12,0),'[1]Chevaux favoris'!P$7),IFERROR(VLOOKUP(Lundi!$B7,'[1]Chevaux favoris'!$J$3:$Z$6,13,0),'[1]Chevaux favoris'!Q$7))*AD51,0))</f>
        <v>24</v>
      </c>
      <c r="R7">
        <f>IF($B7=0,0,IF(AE51&gt;$C7,IF(J7=0,IFERROR(VLOOKUP(Lundi!$B7,'[1]Chevaux favoris'!$J$3:$Z$6,14,0),'[1]Chevaux favoris'!Q$7),IFERROR(VLOOKUP(Lundi!$B7,'[1]Chevaux favoris'!$J$3:$Z$6,15,0),'[1]Chevaux favoris'!R$7))*AE51,0))</f>
        <v>0</v>
      </c>
      <c r="S7">
        <f>IF($B7=0,0,IF(AF51&gt;$C7,IF(K7=0,IFERROR(VLOOKUP(Lundi!$B7,'[1]Chevaux favoris'!$J$3:$Z$6,16,0),'[1]Chevaux favoris'!R$7),IFERROR(VLOOKUP(Lundi!$B7,'[1]Chevaux favoris'!$J$3:$Z$6,17,0),'[1]Chevaux favoris'!S$7))*AF51,0))</f>
        <v>0</v>
      </c>
      <c r="T7" s="13" t="str">
        <f t="shared" si="2"/>
        <v>Mathieu</v>
      </c>
      <c r="U7" s="14" t="str">
        <f t="shared" si="3"/>
        <v/>
      </c>
      <c r="X7" s="8">
        <f t="shared" si="4"/>
        <v>0.3888888888888889</v>
      </c>
      <c r="Y7" s="7" t="s">
        <v>4</v>
      </c>
      <c r="Z7" s="7" t="s">
        <v>5</v>
      </c>
      <c r="AA7" s="7" t="s">
        <v>5</v>
      </c>
      <c r="AB7" s="7" t="s">
        <v>6</v>
      </c>
      <c r="AC7" s="7" t="s">
        <v>6</v>
      </c>
      <c r="AD7" s="7" t="s">
        <v>6</v>
      </c>
      <c r="AE7" s="7" t="s">
        <v>5</v>
      </c>
      <c r="AF7" s="7" t="s">
        <v>6</v>
      </c>
      <c r="AH7" t="s">
        <v>27</v>
      </c>
      <c r="AK7" t="s">
        <v>28</v>
      </c>
      <c r="AO7" t="s">
        <v>29</v>
      </c>
    </row>
    <row r="8" spans="1:41" x14ac:dyDescent="0.25">
      <c r="A8" t="str">
        <f>'[1]Planning Chevaux'!A7</f>
        <v>Caviar</v>
      </c>
      <c r="B8" t="str">
        <f>IFERROR('[1]Planning Chevaux'!B7,"")</f>
        <v>PL</v>
      </c>
      <c r="C8">
        <f>IF(B8&lt;&gt;0,VLOOKUP(B8,'[1]Chevaux favoris'!$J$10:$K$17,2,FALSE),0)</f>
        <v>3</v>
      </c>
      <c r="D8" s="13">
        <f>COUNTIF('[1]Chevaux favoris'!A$2:A$41,Lundi!$A8)</f>
        <v>0</v>
      </c>
      <c r="E8">
        <f>COUNTIF('[1]Chevaux favoris'!B$2:B$41,Lundi!$A8)</f>
        <v>1</v>
      </c>
      <c r="F8">
        <f>COUNTIF('[1]Chevaux favoris'!C$2:C$41,Lundi!$A8)</f>
        <v>0</v>
      </c>
      <c r="G8">
        <f>COUNTIF('[1]Chevaux favoris'!D$2:D$41,Lundi!$A8)</f>
        <v>1</v>
      </c>
      <c r="H8">
        <f>COUNTIF('[1]Chevaux favoris'!E$2:E$41,Lundi!$A8)</f>
        <v>0</v>
      </c>
      <c r="I8">
        <f>COUNTIF('[1]Chevaux favoris'!F$2:F$41,Lundi!$A8)</f>
        <v>0</v>
      </c>
      <c r="J8">
        <f>COUNTIF('[1]Chevaux favoris'!G$2:G$41,Lundi!$A8)</f>
        <v>0</v>
      </c>
      <c r="K8">
        <f>COUNTIF('[1]Chevaux favoris'!H$2:H$41,Lundi!$A8)</f>
        <v>0</v>
      </c>
      <c r="L8" s="13">
        <f>IF($B8=0,0,IF(Y52&gt;$C8,IF(D8=0,IFERROR(VLOOKUP(Lundi!$B8,'[1]Chevaux favoris'!$J$3:$Z$6,2,0),'[1]Chevaux favoris'!K$7),IFERROR(VLOOKUP(Lundi!$B8,'[1]Chevaux favoris'!$J$3:$Z$6,3,0),'[1]Chevaux favoris'!L$7))*Y52,0))</f>
        <v>324</v>
      </c>
      <c r="M8">
        <f>IF($B8=0,0,IF(Z52&gt;$C8,IF(E8=0,IFERROR(VLOOKUP(Lundi!$B8,'[1]Chevaux favoris'!$J$3:$Z$6,4,0),'[1]Chevaux favoris'!L$7),IFERROR(VLOOKUP(Lundi!$B8,'[1]Chevaux favoris'!$J$3:$Z$6,5,0),'[1]Chevaux favoris'!M$7))*Z52,0))</f>
        <v>0</v>
      </c>
      <c r="N8">
        <f>IF($B8=0,0,IF(AA52&gt;$C8,IF(F8=0,IFERROR(VLOOKUP(Lundi!$B8,'[1]Chevaux favoris'!$J$3:$Z$6,6,0),'[1]Chevaux favoris'!M$7),IFERROR(VLOOKUP(Lundi!$B8,'[1]Chevaux favoris'!$J$3:$Z$6,7,0),'[1]Chevaux favoris'!N$7))*AA52,0))</f>
        <v>0</v>
      </c>
      <c r="O8">
        <f>IF($B8=0,0,IF(AB52&gt;$C8,IF(G8=0,IFERROR(VLOOKUP(Lundi!$B8,'[1]Chevaux favoris'!$J$3:$Z$6,8,0),'[1]Chevaux favoris'!N$7),IFERROR(VLOOKUP(Lundi!$B8,'[1]Chevaux favoris'!$J$3:$Z$6,9,0),'[1]Chevaux favoris'!O$7))*AB52,0))</f>
        <v>1818</v>
      </c>
      <c r="P8">
        <f>IF($B8=0,0,IF(AC52&gt;$C8,IF(H8=0,IFERROR(VLOOKUP(Lundi!$B8,'[1]Chevaux favoris'!$J$3:$Z$6,10,0),'[1]Chevaux favoris'!O$7),IFERROR(VLOOKUP(Lundi!$B8,'[1]Chevaux favoris'!$J$3:$Z$6,11,0),'[1]Chevaux favoris'!P$7))*AC52,0))</f>
        <v>384</v>
      </c>
      <c r="Q8">
        <f>IF($B8=0,0,IF(AD52&gt;$C8,IF(I8=0,IFERROR(VLOOKUP(Lundi!$B8,'[1]Chevaux favoris'!$J$3:$Z$6,12,0),'[1]Chevaux favoris'!P$7),IFERROR(VLOOKUP(Lundi!$B8,'[1]Chevaux favoris'!$J$3:$Z$6,13,0),'[1]Chevaux favoris'!Q$7))*AD52,0))</f>
        <v>408</v>
      </c>
      <c r="R8">
        <f>IF($B8=0,0,IF(AE52&gt;$C8,IF(J8=0,IFERROR(VLOOKUP(Lundi!$B8,'[1]Chevaux favoris'!$J$3:$Z$6,14,0),'[1]Chevaux favoris'!Q$7),IFERROR(VLOOKUP(Lundi!$B8,'[1]Chevaux favoris'!$J$3:$Z$6,15,0),'[1]Chevaux favoris'!R$7))*AE52,0))</f>
        <v>270</v>
      </c>
      <c r="S8">
        <f>IF($B8=0,0,IF(AF52&gt;$C8,IF(K8=0,IFERROR(VLOOKUP(Lundi!$B8,'[1]Chevaux favoris'!$J$3:$Z$6,16,0),'[1]Chevaux favoris'!R$7),IFERROR(VLOOKUP(Lundi!$B8,'[1]Chevaux favoris'!$J$3:$Z$6,17,0),'[1]Chevaux favoris'!S$7))*AF52,0))</f>
        <v>308</v>
      </c>
      <c r="T8" s="13" t="str">
        <f t="shared" si="2"/>
        <v>Barbara</v>
      </c>
      <c r="U8" s="14" t="str">
        <f t="shared" si="3"/>
        <v/>
      </c>
      <c r="X8" s="8">
        <f t="shared" si="4"/>
        <v>0.40277777777777779</v>
      </c>
      <c r="Y8" s="7" t="s">
        <v>4</v>
      </c>
      <c r="Z8" s="7" t="s">
        <v>5</v>
      </c>
      <c r="AA8" s="7" t="s">
        <v>5</v>
      </c>
      <c r="AB8" s="7" t="s">
        <v>6</v>
      </c>
      <c r="AC8" s="7" t="s">
        <v>6</v>
      </c>
      <c r="AD8" s="7" t="s">
        <v>6</v>
      </c>
      <c r="AE8" s="7" t="s">
        <v>5</v>
      </c>
      <c r="AF8" s="7" t="s">
        <v>6</v>
      </c>
      <c r="AK8" t="s">
        <v>30</v>
      </c>
      <c r="AO8" t="s">
        <v>31</v>
      </c>
    </row>
    <row r="9" spans="1:41" x14ac:dyDescent="0.25">
      <c r="A9" t="str">
        <f>'[1]Planning Chevaux'!A8</f>
        <v>Dax</v>
      </c>
      <c r="B9" t="str">
        <f>IFERROR('[1]Planning Chevaux'!B8,"")</f>
        <v>PL</v>
      </c>
      <c r="C9">
        <f>IF(B9&lt;&gt;0,VLOOKUP(B9,'[1]Chevaux favoris'!$J$10:$K$17,2,FALSE),0)</f>
        <v>3</v>
      </c>
      <c r="D9" s="13">
        <f>COUNTIF('[1]Chevaux favoris'!A$2:A$41,Lundi!$A9)</f>
        <v>0</v>
      </c>
      <c r="E9">
        <f>COUNTIF('[1]Chevaux favoris'!B$2:B$41,Lundi!$A9)</f>
        <v>1</v>
      </c>
      <c r="F9">
        <f>COUNTIF('[1]Chevaux favoris'!C$2:C$41,Lundi!$A9)</f>
        <v>0</v>
      </c>
      <c r="G9">
        <f>COUNTIF('[1]Chevaux favoris'!D$2:D$41,Lundi!$A9)</f>
        <v>1</v>
      </c>
      <c r="H9">
        <f>COUNTIF('[1]Chevaux favoris'!E$2:E$41,Lundi!$A9)</f>
        <v>0</v>
      </c>
      <c r="I9">
        <f>COUNTIF('[1]Chevaux favoris'!F$2:F$41,Lundi!$A9)</f>
        <v>0</v>
      </c>
      <c r="J9">
        <f>COUNTIF('[1]Chevaux favoris'!G$2:G$41,Lundi!$A9)</f>
        <v>0</v>
      </c>
      <c r="K9">
        <f>COUNTIF('[1]Chevaux favoris'!H$2:H$41,Lundi!$A9)</f>
        <v>0</v>
      </c>
      <c r="L9" s="13">
        <f>IF($B9=0,0,IF(Y53&gt;$C9,IF(D9=0,IFERROR(VLOOKUP(Lundi!$B9,'[1]Chevaux favoris'!$J$3:$Z$6,2,0),'[1]Chevaux favoris'!K$7),IFERROR(VLOOKUP(Lundi!$B9,'[1]Chevaux favoris'!$J$3:$Z$6,3,0),'[1]Chevaux favoris'!L$7))*Y53,0))</f>
        <v>324</v>
      </c>
      <c r="M9">
        <f>IF($B9=0,0,IF(Z53&gt;$C9,IF(E9=0,IFERROR(VLOOKUP(Lundi!$B9,'[1]Chevaux favoris'!$J$3:$Z$6,4,0),'[1]Chevaux favoris'!L$7),IFERROR(VLOOKUP(Lundi!$B9,'[1]Chevaux favoris'!$J$3:$Z$6,5,0),'[1]Chevaux favoris'!M$7))*Z53,0))</f>
        <v>0</v>
      </c>
      <c r="N9">
        <f>IF($B9=0,0,IF(AA53&gt;$C9,IF(F9=0,IFERROR(VLOOKUP(Lundi!$B9,'[1]Chevaux favoris'!$J$3:$Z$6,6,0),'[1]Chevaux favoris'!M$7),IFERROR(VLOOKUP(Lundi!$B9,'[1]Chevaux favoris'!$J$3:$Z$6,7,0),'[1]Chevaux favoris'!N$7))*AA53,0))</f>
        <v>0</v>
      </c>
      <c r="O9">
        <f>IF($B9=0,0,IF(AB53&gt;$C9,IF(G9=0,IFERROR(VLOOKUP(Lundi!$B9,'[1]Chevaux favoris'!$J$3:$Z$6,8,0),'[1]Chevaux favoris'!N$7),IFERROR(VLOOKUP(Lundi!$B9,'[1]Chevaux favoris'!$J$3:$Z$6,9,0),'[1]Chevaux favoris'!O$7))*AB53,0))</f>
        <v>1515</v>
      </c>
      <c r="P9">
        <f>IF($B9=0,0,IF(AC53&gt;$C9,IF(H9=0,IFERROR(VLOOKUP(Lundi!$B9,'[1]Chevaux favoris'!$J$3:$Z$6,10,0),'[1]Chevaux favoris'!O$7),IFERROR(VLOOKUP(Lundi!$B9,'[1]Chevaux favoris'!$J$3:$Z$6,11,0),'[1]Chevaux favoris'!P$7))*AC53,0))</f>
        <v>384</v>
      </c>
      <c r="Q9">
        <f>IF($B9=0,0,IF(AD53&gt;$C9,IF(I9=0,IFERROR(VLOOKUP(Lundi!$B9,'[1]Chevaux favoris'!$J$3:$Z$6,12,0),'[1]Chevaux favoris'!P$7),IFERROR(VLOOKUP(Lundi!$B9,'[1]Chevaux favoris'!$J$3:$Z$6,13,0),'[1]Chevaux favoris'!Q$7))*AD53,0))</f>
        <v>408</v>
      </c>
      <c r="R9">
        <f>IF($B9=0,0,IF(AE53&gt;$C9,IF(J9=0,IFERROR(VLOOKUP(Lundi!$B9,'[1]Chevaux favoris'!$J$3:$Z$6,14,0),'[1]Chevaux favoris'!Q$7),IFERROR(VLOOKUP(Lundi!$B9,'[1]Chevaux favoris'!$J$3:$Z$6,15,0),'[1]Chevaux favoris'!R$7))*AE53,0))</f>
        <v>270</v>
      </c>
      <c r="S9">
        <f>IF($B9=0,0,IF(AF53&gt;$C9,IF(K9=0,IFERROR(VLOOKUP(Lundi!$B9,'[1]Chevaux favoris'!$J$3:$Z$6,16,0),'[1]Chevaux favoris'!R$7),IFERROR(VLOOKUP(Lundi!$B9,'[1]Chevaux favoris'!$J$3:$Z$6,17,0),'[1]Chevaux favoris'!S$7))*AF53,0))</f>
        <v>308</v>
      </c>
      <c r="T9" s="13" t="str">
        <f t="shared" si="2"/>
        <v>Barbara</v>
      </c>
      <c r="U9" s="14" t="str">
        <f t="shared" si="3"/>
        <v/>
      </c>
      <c r="X9" s="6">
        <f t="shared" si="4"/>
        <v>0.41666666666666669</v>
      </c>
      <c r="Y9" s="7"/>
      <c r="Z9" s="7" t="s">
        <v>5</v>
      </c>
      <c r="AA9" s="7" t="s">
        <v>5</v>
      </c>
      <c r="AB9" s="7"/>
      <c r="AC9" s="7"/>
      <c r="AD9" s="7"/>
      <c r="AE9" s="7" t="s">
        <v>5</v>
      </c>
      <c r="AF9" s="7"/>
      <c r="AO9" t="s">
        <v>32</v>
      </c>
    </row>
    <row r="10" spans="1:41" x14ac:dyDescent="0.25">
      <c r="A10" t="str">
        <f>'[1]Planning Chevaux'!A9</f>
        <v>Chispaso</v>
      </c>
      <c r="B10" t="str">
        <f>IFERROR('[1]Planning Chevaux'!B9,"")</f>
        <v>PL</v>
      </c>
      <c r="C10">
        <f>IF(B10&lt;&gt;0,VLOOKUP(B10,'[1]Chevaux favoris'!$J$10:$K$17,2,FALSE),0)</f>
        <v>3</v>
      </c>
      <c r="D10" s="13">
        <f>COUNTIF('[1]Chevaux favoris'!A$2:A$41,Lundi!$A10)</f>
        <v>0</v>
      </c>
      <c r="E10">
        <f>COUNTIF('[1]Chevaux favoris'!B$2:B$41,Lundi!$A10)</f>
        <v>1</v>
      </c>
      <c r="F10">
        <f>COUNTIF('[1]Chevaux favoris'!C$2:C$41,Lundi!$A10)</f>
        <v>1</v>
      </c>
      <c r="G10">
        <f>COUNTIF('[1]Chevaux favoris'!D$2:D$41,Lundi!$A10)</f>
        <v>0</v>
      </c>
      <c r="H10">
        <f>COUNTIF('[1]Chevaux favoris'!E$2:E$41,Lundi!$A10)</f>
        <v>0</v>
      </c>
      <c r="I10">
        <f>COUNTIF('[1]Chevaux favoris'!F$2:F$41,Lundi!$A10)</f>
        <v>0</v>
      </c>
      <c r="J10">
        <f>COUNTIF('[1]Chevaux favoris'!G$2:G$41,Lundi!$A10)</f>
        <v>0</v>
      </c>
      <c r="K10">
        <f>COUNTIF('[1]Chevaux favoris'!H$2:H$41,Lundi!$A10)</f>
        <v>0</v>
      </c>
      <c r="L10" s="13">
        <f>IF($B10=0,0,IF(Y54&gt;$C10,IF(D10=0,IFERROR(VLOOKUP(Lundi!$B10,'[1]Chevaux favoris'!$J$3:$Z$6,2,0),'[1]Chevaux favoris'!K$7),IFERROR(VLOOKUP(Lundi!$B10,'[1]Chevaux favoris'!$J$3:$Z$6,3,0),'[1]Chevaux favoris'!L$7))*Y54,0))</f>
        <v>324</v>
      </c>
      <c r="M10">
        <f>IF($B10=0,0,IF(Z54&gt;$C10,IF(E10=0,IFERROR(VLOOKUP(Lundi!$B10,'[1]Chevaux favoris'!$J$3:$Z$6,4,0),'[1]Chevaux favoris'!L$7),IFERROR(VLOOKUP(Lundi!$B10,'[1]Chevaux favoris'!$J$3:$Z$6,5,0),'[1]Chevaux favoris'!M$7))*Z54,0))</f>
        <v>0</v>
      </c>
      <c r="N10">
        <f>IF($B10=0,0,IF(AA54&gt;$C10,IF(F10=0,IFERROR(VLOOKUP(Lundi!$B10,'[1]Chevaux favoris'!$J$3:$Z$6,6,0),'[1]Chevaux favoris'!M$7),IFERROR(VLOOKUP(Lundi!$B10,'[1]Chevaux favoris'!$J$3:$Z$6,7,0),'[1]Chevaux favoris'!N$7))*AA54,0))</f>
        <v>0</v>
      </c>
      <c r="O10">
        <f>IF($B10=0,0,IF(AB54&gt;$C10,IF(G10=0,IFERROR(VLOOKUP(Lundi!$B10,'[1]Chevaux favoris'!$J$3:$Z$6,8,0),'[1]Chevaux favoris'!N$7),IFERROR(VLOOKUP(Lundi!$B10,'[1]Chevaux favoris'!$J$3:$Z$6,9,0),'[1]Chevaux favoris'!O$7))*AB54,0))</f>
        <v>360</v>
      </c>
      <c r="P10">
        <f>IF($B10=0,0,IF(AC54&gt;$C10,IF(H10=0,IFERROR(VLOOKUP(Lundi!$B10,'[1]Chevaux favoris'!$J$3:$Z$6,10,0),'[1]Chevaux favoris'!O$7),IFERROR(VLOOKUP(Lundi!$B10,'[1]Chevaux favoris'!$J$3:$Z$6,11,0),'[1]Chevaux favoris'!P$7))*AC54,0))</f>
        <v>384</v>
      </c>
      <c r="Q10">
        <f>IF($B10=0,0,IF(AD54&gt;$C10,IF(I10=0,IFERROR(VLOOKUP(Lundi!$B10,'[1]Chevaux favoris'!$J$3:$Z$6,12,0),'[1]Chevaux favoris'!P$7),IFERROR(VLOOKUP(Lundi!$B10,'[1]Chevaux favoris'!$J$3:$Z$6,13,0),'[1]Chevaux favoris'!Q$7))*AD54,0))</f>
        <v>408</v>
      </c>
      <c r="R10">
        <f>IF($B10=0,0,IF(AE54&gt;$C10,IF(J10=0,IFERROR(VLOOKUP(Lundi!$B10,'[1]Chevaux favoris'!$J$3:$Z$6,14,0),'[1]Chevaux favoris'!Q$7),IFERROR(VLOOKUP(Lundi!$B10,'[1]Chevaux favoris'!$J$3:$Z$6,15,0),'[1]Chevaux favoris'!R$7))*AE54,0))</f>
        <v>270</v>
      </c>
      <c r="S10">
        <f>IF($B10=0,0,IF(AF54&gt;$C10,IF(K10=0,IFERROR(VLOOKUP(Lundi!$B10,'[1]Chevaux favoris'!$J$3:$Z$6,16,0),'[1]Chevaux favoris'!R$7),IFERROR(VLOOKUP(Lundi!$B10,'[1]Chevaux favoris'!$J$3:$Z$6,17,0),'[1]Chevaux favoris'!S$7))*AF54,0))</f>
        <v>308</v>
      </c>
      <c r="T10" s="13" t="str">
        <f t="shared" si="2"/>
        <v>Viviane</v>
      </c>
      <c r="U10" s="14" t="str">
        <f t="shared" si="3"/>
        <v/>
      </c>
      <c r="X10" s="6">
        <f t="shared" si="4"/>
        <v>0.43055555555555558</v>
      </c>
      <c r="Y10" s="7"/>
      <c r="Z10" s="7" t="s">
        <v>5</v>
      </c>
      <c r="AA10" s="7" t="s">
        <v>5</v>
      </c>
      <c r="AB10" s="7"/>
      <c r="AC10" s="7"/>
      <c r="AD10" s="7"/>
      <c r="AE10" s="7" t="s">
        <v>5</v>
      </c>
      <c r="AF10" s="7"/>
      <c r="AO10" t="s">
        <v>33</v>
      </c>
    </row>
    <row r="11" spans="1:41" x14ac:dyDescent="0.25">
      <c r="A11" t="str">
        <f>'[1]Planning Chevaux'!A10</f>
        <v>Aachen</v>
      </c>
      <c r="B11" t="str">
        <f>IFERROR('[1]Planning Chevaux'!B10,"")</f>
        <v>PL</v>
      </c>
      <c r="C11">
        <f>IF(B11&lt;&gt;0,VLOOKUP(B11,'[1]Chevaux favoris'!$J$10:$K$17,2,FALSE),0)</f>
        <v>3</v>
      </c>
      <c r="D11" s="13">
        <f>COUNTIF('[1]Chevaux favoris'!A$2:A$41,Lundi!$A11)</f>
        <v>0</v>
      </c>
      <c r="E11">
        <f>COUNTIF('[1]Chevaux favoris'!B$2:B$41,Lundi!$A11)</f>
        <v>1</v>
      </c>
      <c r="F11">
        <f>COUNTIF('[1]Chevaux favoris'!C$2:C$41,Lundi!$A11)</f>
        <v>0</v>
      </c>
      <c r="G11">
        <f>COUNTIF('[1]Chevaux favoris'!D$2:D$41,Lundi!$A11)</f>
        <v>1</v>
      </c>
      <c r="H11">
        <f>COUNTIF('[1]Chevaux favoris'!E$2:E$41,Lundi!$A11)</f>
        <v>1</v>
      </c>
      <c r="I11">
        <f>COUNTIF('[1]Chevaux favoris'!F$2:F$41,Lundi!$A11)</f>
        <v>0</v>
      </c>
      <c r="J11">
        <f>COUNTIF('[1]Chevaux favoris'!G$2:G$41,Lundi!$A11)</f>
        <v>0</v>
      </c>
      <c r="K11">
        <f>COUNTIF('[1]Chevaux favoris'!H$2:H$41,Lundi!$A11)</f>
        <v>0</v>
      </c>
      <c r="L11" s="13">
        <f>IF($B11=0,0,IF(Y55&gt;$C11,IF(D11=0,IFERROR(VLOOKUP(Lundi!$B11,'[1]Chevaux favoris'!$J$3:$Z$6,2,0),'[1]Chevaux favoris'!K$7),IFERROR(VLOOKUP(Lundi!$B11,'[1]Chevaux favoris'!$J$3:$Z$6,3,0),'[1]Chevaux favoris'!L$7))*Y55,0))</f>
        <v>324</v>
      </c>
      <c r="M11">
        <f>IF($B11=0,0,IF(Z55&gt;$C11,IF(E11=0,IFERROR(VLOOKUP(Lundi!$B11,'[1]Chevaux favoris'!$J$3:$Z$6,4,0),'[1]Chevaux favoris'!L$7),IFERROR(VLOOKUP(Lundi!$B11,'[1]Chevaux favoris'!$J$3:$Z$6,5,0),'[1]Chevaux favoris'!M$7))*Z55,0))</f>
        <v>0</v>
      </c>
      <c r="N11">
        <f>IF($B11=0,0,IF(AA55&gt;$C11,IF(F11=0,IFERROR(VLOOKUP(Lundi!$B11,'[1]Chevaux favoris'!$J$3:$Z$6,6,0),'[1]Chevaux favoris'!M$7),IFERROR(VLOOKUP(Lundi!$B11,'[1]Chevaux favoris'!$J$3:$Z$6,7,0),'[1]Chevaux favoris'!N$7))*AA55,0))</f>
        <v>0</v>
      </c>
      <c r="O11">
        <f>IF($B11=0,0,IF(AB55&gt;$C11,IF(G11=0,IFERROR(VLOOKUP(Lundi!$B11,'[1]Chevaux favoris'!$J$3:$Z$6,8,0),'[1]Chevaux favoris'!N$7),IFERROR(VLOOKUP(Lundi!$B11,'[1]Chevaux favoris'!$J$3:$Z$6,9,0),'[1]Chevaux favoris'!O$7))*AB55,0))</f>
        <v>1212</v>
      </c>
      <c r="P11">
        <f>IF($B11=0,0,IF(AC55&gt;$C11,IF(H11=0,IFERROR(VLOOKUP(Lundi!$B11,'[1]Chevaux favoris'!$J$3:$Z$6,10,0),'[1]Chevaux favoris'!O$7),IFERROR(VLOOKUP(Lundi!$B11,'[1]Chevaux favoris'!$J$3:$Z$6,11,0),'[1]Chevaux favoris'!P$7))*AC55,0))</f>
        <v>1272</v>
      </c>
      <c r="Q11">
        <f>IF($B11=0,0,IF(AD55&gt;$C11,IF(I11=0,IFERROR(VLOOKUP(Lundi!$B11,'[1]Chevaux favoris'!$J$3:$Z$6,12,0),'[1]Chevaux favoris'!P$7),IFERROR(VLOOKUP(Lundi!$B11,'[1]Chevaux favoris'!$J$3:$Z$6,13,0),'[1]Chevaux favoris'!Q$7))*AD55,0))</f>
        <v>357</v>
      </c>
      <c r="R11">
        <f>IF($B11=0,0,IF(AE55&gt;$C11,IF(J11=0,IFERROR(VLOOKUP(Lundi!$B11,'[1]Chevaux favoris'!$J$3:$Z$6,14,0),'[1]Chevaux favoris'!Q$7),IFERROR(VLOOKUP(Lundi!$B11,'[1]Chevaux favoris'!$J$3:$Z$6,15,0),'[1]Chevaux favoris'!R$7))*AE55,0))</f>
        <v>270</v>
      </c>
      <c r="S11">
        <f>IF($B11=0,0,IF(AF55&gt;$C11,IF(K11=0,IFERROR(VLOOKUP(Lundi!$B11,'[1]Chevaux favoris'!$J$3:$Z$6,16,0),'[1]Chevaux favoris'!R$7),IFERROR(VLOOKUP(Lundi!$B11,'[1]Chevaux favoris'!$J$3:$Z$6,17,0),'[1]Chevaux favoris'!S$7))*AF55,0))</f>
        <v>308</v>
      </c>
      <c r="T11" s="13" t="str">
        <f t="shared" si="2"/>
        <v>Pierre</v>
      </c>
      <c r="U11" s="14" t="str">
        <f t="shared" si="3"/>
        <v/>
      </c>
      <c r="X11" s="6">
        <f t="shared" si="4"/>
        <v>0.44444444444444448</v>
      </c>
      <c r="Y11" s="7"/>
      <c r="Z11" s="7" t="s">
        <v>5</v>
      </c>
      <c r="AA11" s="7" t="s">
        <v>5</v>
      </c>
      <c r="AB11" s="7"/>
      <c r="AC11" s="7"/>
      <c r="AD11" s="7"/>
      <c r="AE11" s="7" t="s">
        <v>5</v>
      </c>
      <c r="AF11" s="7"/>
      <c r="AO11" t="s">
        <v>34</v>
      </c>
    </row>
    <row r="12" spans="1:41" x14ac:dyDescent="0.25">
      <c r="A12" t="str">
        <f>'[1]Planning Chevaux'!A11</f>
        <v>Vitamine</v>
      </c>
      <c r="B12" t="str">
        <f>IFERROR('[1]Planning Chevaux'!B11,"")</f>
        <v>PL</v>
      </c>
      <c r="C12">
        <f>IF(B12&lt;&gt;0,VLOOKUP(B12,'[1]Chevaux favoris'!$J$10:$K$17,2,FALSE),0)</f>
        <v>3</v>
      </c>
      <c r="D12" s="13">
        <f>COUNTIF('[1]Chevaux favoris'!A$2:A$41,Lundi!$A12)</f>
        <v>1</v>
      </c>
      <c r="E12">
        <f>COUNTIF('[1]Chevaux favoris'!B$2:B$41,Lundi!$A12)</f>
        <v>0</v>
      </c>
      <c r="F12">
        <f>COUNTIF('[1]Chevaux favoris'!C$2:C$41,Lundi!$A12)</f>
        <v>0</v>
      </c>
      <c r="G12">
        <f>COUNTIF('[1]Chevaux favoris'!D$2:D$41,Lundi!$A12)</f>
        <v>1</v>
      </c>
      <c r="H12">
        <f>COUNTIF('[1]Chevaux favoris'!E$2:E$41,Lundi!$A12)</f>
        <v>0</v>
      </c>
      <c r="I12">
        <f>COUNTIF('[1]Chevaux favoris'!F$2:F$41,Lundi!$A12)</f>
        <v>0</v>
      </c>
      <c r="J12">
        <f>COUNTIF('[1]Chevaux favoris'!G$2:G$41,Lundi!$A12)</f>
        <v>0</v>
      </c>
      <c r="K12">
        <f>COUNTIF('[1]Chevaux favoris'!H$2:H$41,Lundi!$A12)</f>
        <v>0</v>
      </c>
      <c r="L12" s="13">
        <f>IF($B12=0,0,IF(Y56&gt;$C12,IF(D12=0,IFERROR(VLOOKUP(Lundi!$B12,'[1]Chevaux favoris'!$J$3:$Z$6,2,0),'[1]Chevaux favoris'!K$7),IFERROR(VLOOKUP(Lundi!$B12,'[1]Chevaux favoris'!$J$3:$Z$6,3,0),'[1]Chevaux favoris'!L$7))*Y56,0))</f>
        <v>1080</v>
      </c>
      <c r="M12">
        <f>IF($B12=0,0,IF(Z56&gt;$C12,IF(E12=0,IFERROR(VLOOKUP(Lundi!$B12,'[1]Chevaux favoris'!$J$3:$Z$6,4,0),'[1]Chevaux favoris'!L$7),IFERROR(VLOOKUP(Lundi!$B12,'[1]Chevaux favoris'!$J$3:$Z$6,5,0),'[1]Chevaux favoris'!M$7))*Z56,0))</f>
        <v>0</v>
      </c>
      <c r="N12">
        <f>IF($B12=0,0,IF(AA56&gt;$C12,IF(F12=0,IFERROR(VLOOKUP(Lundi!$B12,'[1]Chevaux favoris'!$J$3:$Z$6,6,0),'[1]Chevaux favoris'!M$7),IFERROR(VLOOKUP(Lundi!$B12,'[1]Chevaux favoris'!$J$3:$Z$6,7,0),'[1]Chevaux favoris'!N$7))*AA56,0))</f>
        <v>0</v>
      </c>
      <c r="O12">
        <f>IF($B12=0,0,IF(AB56&gt;$C12,IF(G12=0,IFERROR(VLOOKUP(Lundi!$B12,'[1]Chevaux favoris'!$J$3:$Z$6,8,0),'[1]Chevaux favoris'!N$7),IFERROR(VLOOKUP(Lundi!$B12,'[1]Chevaux favoris'!$J$3:$Z$6,9,0),'[1]Chevaux favoris'!O$7))*AB56,0))</f>
        <v>1212</v>
      </c>
      <c r="P12">
        <f>IF($B12=0,0,IF(AC56&gt;$C12,IF(H12=0,IFERROR(VLOOKUP(Lundi!$B12,'[1]Chevaux favoris'!$J$3:$Z$6,10,0),'[1]Chevaux favoris'!O$7),IFERROR(VLOOKUP(Lundi!$B12,'[1]Chevaux favoris'!$J$3:$Z$6,11,0),'[1]Chevaux favoris'!P$7))*AC56,0))</f>
        <v>336</v>
      </c>
      <c r="Q12">
        <f>IF($B12=0,0,IF(AD56&gt;$C12,IF(I12=0,IFERROR(VLOOKUP(Lundi!$B12,'[1]Chevaux favoris'!$J$3:$Z$6,12,0),'[1]Chevaux favoris'!P$7),IFERROR(VLOOKUP(Lundi!$B12,'[1]Chevaux favoris'!$J$3:$Z$6,13,0),'[1]Chevaux favoris'!Q$7))*AD56,0))</f>
        <v>357</v>
      </c>
      <c r="R12">
        <f>IF($B12=0,0,IF(AE56&gt;$C12,IF(J12=0,IFERROR(VLOOKUP(Lundi!$B12,'[1]Chevaux favoris'!$J$3:$Z$6,14,0),'[1]Chevaux favoris'!Q$7),IFERROR(VLOOKUP(Lundi!$B12,'[1]Chevaux favoris'!$J$3:$Z$6,15,0),'[1]Chevaux favoris'!R$7))*AE56,0))</f>
        <v>270</v>
      </c>
      <c r="S12">
        <f>IF($B12=0,0,IF(AF56&gt;$C12,IF(K12=0,IFERROR(VLOOKUP(Lundi!$B12,'[1]Chevaux favoris'!$J$3:$Z$6,16,0),'[1]Chevaux favoris'!R$7),IFERROR(VLOOKUP(Lundi!$B12,'[1]Chevaux favoris'!$J$3:$Z$6,17,0),'[1]Chevaux favoris'!S$7))*AF56,0))</f>
        <v>308</v>
      </c>
      <c r="T12" s="13" t="str">
        <f t="shared" si="2"/>
        <v>Barbara</v>
      </c>
      <c r="U12" s="14" t="str">
        <f t="shared" si="3"/>
        <v/>
      </c>
      <c r="X12" s="8">
        <f t="shared" si="4"/>
        <v>0.45833333333333337</v>
      </c>
      <c r="Y12" s="7"/>
      <c r="Z12" s="7" t="s">
        <v>5</v>
      </c>
      <c r="AA12" s="7" t="s">
        <v>5</v>
      </c>
      <c r="AB12" s="7"/>
      <c r="AC12" s="7"/>
      <c r="AD12" s="7"/>
      <c r="AE12" s="7" t="s">
        <v>5</v>
      </c>
      <c r="AF12" s="7"/>
      <c r="AO12" t="s">
        <v>35</v>
      </c>
    </row>
    <row r="13" spans="1:41" x14ac:dyDescent="0.25">
      <c r="A13" t="str">
        <f>'[1]Planning Chevaux'!A12</f>
        <v>Quaker</v>
      </c>
      <c r="B13" t="str">
        <f>IFERROR('[1]Planning Chevaux'!B12,"")</f>
        <v>trotting</v>
      </c>
      <c r="C13">
        <f>IF(B13&lt;&gt;0,VLOOKUP(B13,'[1]Chevaux favoris'!$J$10:$K$17,2,FALSE),0)</f>
        <v>3</v>
      </c>
      <c r="D13" s="13">
        <f>COUNTIF('[1]Chevaux favoris'!A$2:A$41,Lundi!$A13)</f>
        <v>1</v>
      </c>
      <c r="E13">
        <f>COUNTIF('[1]Chevaux favoris'!B$2:B$41,Lundi!$A13)</f>
        <v>0</v>
      </c>
      <c r="F13">
        <f>COUNTIF('[1]Chevaux favoris'!C$2:C$41,Lundi!$A13)</f>
        <v>1</v>
      </c>
      <c r="G13">
        <f>COUNTIF('[1]Chevaux favoris'!D$2:D$41,Lundi!$A13)</f>
        <v>0</v>
      </c>
      <c r="H13">
        <f>COUNTIF('[1]Chevaux favoris'!E$2:E$41,Lundi!$A13)</f>
        <v>0</v>
      </c>
      <c r="I13">
        <f>COUNTIF('[1]Chevaux favoris'!F$2:F$41,Lundi!$A13)</f>
        <v>0</v>
      </c>
      <c r="J13">
        <f>COUNTIF('[1]Chevaux favoris'!G$2:G$41,Lundi!$A13)</f>
        <v>0</v>
      </c>
      <c r="K13">
        <f>COUNTIF('[1]Chevaux favoris'!H$2:H$41,Lundi!$A13)</f>
        <v>0</v>
      </c>
      <c r="L13" s="13">
        <f>IF($B13=0,0,IF(Y57&gt;$C13,IF(D13=0,IFERROR(VLOOKUP(Lundi!$B13,'[1]Chevaux favoris'!$J$3:$Z$6,2,0),'[1]Chevaux favoris'!K$7),IFERROR(VLOOKUP(Lundi!$B13,'[1]Chevaux favoris'!$J$3:$Z$6,3,0),'[1]Chevaux favoris'!L$7))*Y57,0))</f>
        <v>810</v>
      </c>
      <c r="M13">
        <f>IF($B13=0,0,IF(Z57&gt;$C13,IF(E13=0,IFERROR(VLOOKUP(Lundi!$B13,'[1]Chevaux favoris'!$J$3:$Z$6,4,0),'[1]Chevaux favoris'!L$7),IFERROR(VLOOKUP(Lundi!$B13,'[1]Chevaux favoris'!$J$3:$Z$6,5,0),'[1]Chevaux favoris'!M$7))*Z57,0))</f>
        <v>0</v>
      </c>
      <c r="N13">
        <f>IF($B13=0,0,IF(AA57&gt;$C13,IF(F13=0,IFERROR(VLOOKUP(Lundi!$B13,'[1]Chevaux favoris'!$J$3:$Z$6,6,0),'[1]Chevaux favoris'!M$7),IFERROR(VLOOKUP(Lundi!$B13,'[1]Chevaux favoris'!$J$3:$Z$6,7,0),'[1]Chevaux favoris'!N$7))*AA57,0))</f>
        <v>0</v>
      </c>
      <c r="O13">
        <f>IF($B13=0,0,IF(AB57&gt;$C13,IF(G13=0,IFERROR(VLOOKUP(Lundi!$B13,'[1]Chevaux favoris'!$J$3:$Z$6,8,0),'[1]Chevaux favoris'!N$7),IFERROR(VLOOKUP(Lundi!$B13,'[1]Chevaux favoris'!$J$3:$Z$6,9,0),'[1]Chevaux favoris'!O$7))*AB57,0))</f>
        <v>108</v>
      </c>
      <c r="P13">
        <f>IF($B13=0,0,IF(AC57&gt;$C13,IF(H13=0,IFERROR(VLOOKUP(Lundi!$B13,'[1]Chevaux favoris'!$J$3:$Z$6,10,0),'[1]Chevaux favoris'!O$7),IFERROR(VLOOKUP(Lundi!$B13,'[1]Chevaux favoris'!$J$3:$Z$6,11,0),'[1]Chevaux favoris'!P$7))*AC57,0))</f>
        <v>21</v>
      </c>
      <c r="Q13">
        <f>IF($B13=0,0,IF(AD57&gt;$C13,IF(I13=0,IFERROR(VLOOKUP(Lundi!$B13,'[1]Chevaux favoris'!$J$3:$Z$6,12,0),'[1]Chevaux favoris'!P$7),IFERROR(VLOOKUP(Lundi!$B13,'[1]Chevaux favoris'!$J$3:$Z$6,13,0),'[1]Chevaux favoris'!Q$7))*AD57,0))</f>
        <v>21</v>
      </c>
      <c r="R13">
        <f>IF($B13=0,0,IF(AE57&gt;$C13,IF(J13=0,IFERROR(VLOOKUP(Lundi!$B13,'[1]Chevaux favoris'!$J$3:$Z$6,14,0),'[1]Chevaux favoris'!Q$7),IFERROR(VLOOKUP(Lundi!$B13,'[1]Chevaux favoris'!$J$3:$Z$6,15,0),'[1]Chevaux favoris'!R$7))*AE57,0))</f>
        <v>0</v>
      </c>
      <c r="S13">
        <f>IF($B13=0,0,IF(AF57&gt;$C13,IF(K13=0,IFERROR(VLOOKUP(Lundi!$B13,'[1]Chevaux favoris'!$J$3:$Z$6,16,0),'[1]Chevaux favoris'!R$7),IFERROR(VLOOKUP(Lundi!$B13,'[1]Chevaux favoris'!$J$3:$Z$6,17,0),'[1]Chevaux favoris'!S$7))*AF57,0))</f>
        <v>0</v>
      </c>
      <c r="T13" s="13" t="str">
        <f t="shared" si="2"/>
        <v>Mathieu</v>
      </c>
      <c r="U13" s="14" t="str">
        <f t="shared" si="3"/>
        <v/>
      </c>
      <c r="X13" s="8">
        <f t="shared" si="4"/>
        <v>0.47222222222222227</v>
      </c>
      <c r="Y13" s="7"/>
      <c r="Z13" s="7" t="s">
        <v>5</v>
      </c>
      <c r="AA13" s="7" t="s">
        <v>5</v>
      </c>
      <c r="AB13" s="7"/>
      <c r="AC13" s="7"/>
      <c r="AD13" s="7"/>
      <c r="AE13" s="7" t="s">
        <v>5</v>
      </c>
      <c r="AF13" s="7"/>
    </row>
    <row r="14" spans="1:41" x14ac:dyDescent="0.25">
      <c r="A14" t="str">
        <f>'[1]Planning Chevaux'!A13</f>
        <v>Kos</v>
      </c>
      <c r="B14" t="str">
        <f>IFERROR('[1]Planning Chevaux'!B13,"")</f>
        <v>longe</v>
      </c>
      <c r="C14">
        <f>IF(B14&lt;&gt;0,VLOOKUP(B14,'[1]Chevaux favoris'!$J$10:$K$17,2,FALSE),0)</f>
        <v>2</v>
      </c>
      <c r="D14" s="13">
        <f>COUNTIF('[1]Chevaux favoris'!A$2:A$41,Lundi!$A14)</f>
        <v>1</v>
      </c>
      <c r="E14">
        <f>COUNTIF('[1]Chevaux favoris'!B$2:B$41,Lundi!$A14)</f>
        <v>0</v>
      </c>
      <c r="F14">
        <f>COUNTIF('[1]Chevaux favoris'!C$2:C$41,Lundi!$A14)</f>
        <v>1</v>
      </c>
      <c r="G14">
        <f>COUNTIF('[1]Chevaux favoris'!D$2:D$41,Lundi!$A14)</f>
        <v>0</v>
      </c>
      <c r="H14">
        <f>COUNTIF('[1]Chevaux favoris'!E$2:E$41,Lundi!$A14)</f>
        <v>0</v>
      </c>
      <c r="I14">
        <f>COUNTIF('[1]Chevaux favoris'!F$2:F$41,Lundi!$A14)</f>
        <v>0</v>
      </c>
      <c r="J14">
        <f>COUNTIF('[1]Chevaux favoris'!G$2:G$41,Lundi!$A14)</f>
        <v>0</v>
      </c>
      <c r="K14">
        <f>COUNTIF('[1]Chevaux favoris'!H$2:H$41,Lundi!$A14)</f>
        <v>0</v>
      </c>
      <c r="L14" s="13">
        <f>IF($B14=0,0,IF(Y58&gt;$C14,IF(D14=0,IFERROR(VLOOKUP(Lundi!$B14,'[1]Chevaux favoris'!$J$3:$Z$6,2,0),'[1]Chevaux favoris'!K$7),IFERROR(VLOOKUP(Lundi!$B14,'[1]Chevaux favoris'!$J$3:$Z$6,3,0),'[1]Chevaux favoris'!L$7))*Y58,0))</f>
        <v>15</v>
      </c>
      <c r="M14">
        <f>IF($B14=0,0,IF(Z58&gt;$C14,IF(E14=0,IFERROR(VLOOKUP(Lundi!$B14,'[1]Chevaux favoris'!$J$3:$Z$6,4,0),'[1]Chevaux favoris'!L$7),IFERROR(VLOOKUP(Lundi!$B14,'[1]Chevaux favoris'!$J$3:$Z$6,5,0),'[1]Chevaux favoris'!M$7))*Z58,0))</f>
        <v>0</v>
      </c>
      <c r="N14">
        <f>IF($B14=0,0,IF(AA58&gt;$C14,IF(F14=0,IFERROR(VLOOKUP(Lundi!$B14,'[1]Chevaux favoris'!$J$3:$Z$6,6,0),'[1]Chevaux favoris'!M$7),IFERROR(VLOOKUP(Lundi!$B14,'[1]Chevaux favoris'!$J$3:$Z$6,7,0),'[1]Chevaux favoris'!N$7))*AA58,0))</f>
        <v>0</v>
      </c>
      <c r="O14">
        <f>IF($B14=0,0,IF(AB58&gt;$C14,IF(G14=0,IFERROR(VLOOKUP(Lundi!$B14,'[1]Chevaux favoris'!$J$3:$Z$6,8,0),'[1]Chevaux favoris'!N$7),IFERROR(VLOOKUP(Lundi!$B14,'[1]Chevaux favoris'!$J$3:$Z$6,9,0),'[1]Chevaux favoris'!O$7))*AB58,0))</f>
        <v>9</v>
      </c>
      <c r="P14">
        <f>IF($B14=0,0,IF(AC58&gt;$C14,IF(H14=0,IFERROR(VLOOKUP(Lundi!$B14,'[1]Chevaux favoris'!$J$3:$Z$6,10,0),'[1]Chevaux favoris'!O$7),IFERROR(VLOOKUP(Lundi!$B14,'[1]Chevaux favoris'!$J$3:$Z$6,11,0),'[1]Chevaux favoris'!P$7))*AC58,0))</f>
        <v>525</v>
      </c>
      <c r="Q14">
        <f>IF($B14=0,0,IF(AD58&gt;$C14,IF(I14=0,IFERROR(VLOOKUP(Lundi!$B14,'[1]Chevaux favoris'!$J$3:$Z$6,12,0),'[1]Chevaux favoris'!P$7),IFERROR(VLOOKUP(Lundi!$B14,'[1]Chevaux favoris'!$J$3:$Z$6,13,0),'[1]Chevaux favoris'!Q$7))*AD58,0))</f>
        <v>504</v>
      </c>
      <c r="R14">
        <f>IF($B14=0,0,IF(AE58&gt;$C14,IF(J14=0,IFERROR(VLOOKUP(Lundi!$B14,'[1]Chevaux favoris'!$J$3:$Z$6,14,0),'[1]Chevaux favoris'!Q$7),IFERROR(VLOOKUP(Lundi!$B14,'[1]Chevaux favoris'!$J$3:$Z$6,15,0),'[1]Chevaux favoris'!R$7))*AE58,0))</f>
        <v>468</v>
      </c>
      <c r="S14">
        <f>IF($B14=0,0,IF(AF58&gt;$C14,IF(K14=0,IFERROR(VLOOKUP(Lundi!$B14,'[1]Chevaux favoris'!$J$3:$Z$6,16,0),'[1]Chevaux favoris'!R$7),IFERROR(VLOOKUP(Lundi!$B14,'[1]Chevaux favoris'!$J$3:$Z$6,17,0),'[1]Chevaux favoris'!S$7))*AF58,0))</f>
        <v>594</v>
      </c>
      <c r="T14" s="13" t="str">
        <f t="shared" si="2"/>
        <v>Stagiaire</v>
      </c>
      <c r="U14" s="14" t="str">
        <f t="shared" si="3"/>
        <v/>
      </c>
      <c r="X14" s="8">
        <f t="shared" si="4"/>
        <v>0.48611111111111116</v>
      </c>
      <c r="Y14" s="7"/>
      <c r="Z14" s="7" t="s">
        <v>5</v>
      </c>
      <c r="AA14" s="7" t="s">
        <v>5</v>
      </c>
      <c r="AB14" s="7"/>
      <c r="AC14" s="7"/>
      <c r="AD14" s="7"/>
      <c r="AE14" s="7" t="s">
        <v>5</v>
      </c>
      <c r="AF14" s="7"/>
    </row>
    <row r="15" spans="1:41" x14ac:dyDescent="0.25">
      <c r="A15" t="str">
        <f>'[1]Planning Chevaux'!A14</f>
        <v>Henxel</v>
      </c>
      <c r="B15" t="str">
        <f>IFERROR('[1]Planning Chevaux'!B14,"")</f>
        <v>PL</v>
      </c>
      <c r="C15">
        <f>IF(B15&lt;&gt;0,VLOOKUP(B15,'[1]Chevaux favoris'!$J$10:$K$17,2,FALSE),0)</f>
        <v>3</v>
      </c>
      <c r="D15" s="13">
        <f>COUNTIF('[1]Chevaux favoris'!A$2:A$41,Lundi!$A15)</f>
        <v>0</v>
      </c>
      <c r="E15">
        <f>COUNTIF('[1]Chevaux favoris'!B$2:B$41,Lundi!$A15)</f>
        <v>1</v>
      </c>
      <c r="F15">
        <f>COUNTIF('[1]Chevaux favoris'!C$2:C$41,Lundi!$A15)</f>
        <v>0</v>
      </c>
      <c r="G15">
        <f>COUNTIF('[1]Chevaux favoris'!D$2:D$41,Lundi!$A15)</f>
        <v>0</v>
      </c>
      <c r="H15">
        <f>COUNTIF('[1]Chevaux favoris'!E$2:E$41,Lundi!$A15)</f>
        <v>0</v>
      </c>
      <c r="I15">
        <f>COUNTIF('[1]Chevaux favoris'!F$2:F$41,Lundi!$A15)</f>
        <v>0</v>
      </c>
      <c r="J15">
        <f>COUNTIF('[1]Chevaux favoris'!G$2:G$41,Lundi!$A15)</f>
        <v>0</v>
      </c>
      <c r="K15">
        <f>COUNTIF('[1]Chevaux favoris'!H$2:H$41,Lundi!$A15)</f>
        <v>0</v>
      </c>
      <c r="L15" s="13">
        <f>IF($B15=0,0,IF(Y59&gt;$C15,IF(D15=0,IFERROR(VLOOKUP(Lundi!$B15,'[1]Chevaux favoris'!$J$3:$Z$6,2,0),'[1]Chevaux favoris'!K$7),IFERROR(VLOOKUP(Lundi!$B15,'[1]Chevaux favoris'!$J$3:$Z$6,3,0),'[1]Chevaux favoris'!L$7))*Y59,0))</f>
        <v>270</v>
      </c>
      <c r="M15">
        <f>IF($B15=0,0,IF(Z59&gt;$C15,IF(E15=0,IFERROR(VLOOKUP(Lundi!$B15,'[1]Chevaux favoris'!$J$3:$Z$6,4,0),'[1]Chevaux favoris'!L$7),IFERROR(VLOOKUP(Lundi!$B15,'[1]Chevaux favoris'!$J$3:$Z$6,5,0),'[1]Chevaux favoris'!M$7))*Z59,0))</f>
        <v>0</v>
      </c>
      <c r="N15">
        <f>IF($B15=0,0,IF(AA59&gt;$C15,IF(F15=0,IFERROR(VLOOKUP(Lundi!$B15,'[1]Chevaux favoris'!$J$3:$Z$6,6,0),'[1]Chevaux favoris'!M$7),IFERROR(VLOOKUP(Lundi!$B15,'[1]Chevaux favoris'!$J$3:$Z$6,7,0),'[1]Chevaux favoris'!N$7))*AA59,0))</f>
        <v>0</v>
      </c>
      <c r="O15">
        <f>IF($B15=0,0,IF(AB59&gt;$C15,IF(G15=0,IFERROR(VLOOKUP(Lundi!$B15,'[1]Chevaux favoris'!$J$3:$Z$6,8,0),'[1]Chevaux favoris'!N$7),IFERROR(VLOOKUP(Lundi!$B15,'[1]Chevaux favoris'!$J$3:$Z$6,9,0),'[1]Chevaux favoris'!O$7))*AB59,0))</f>
        <v>270</v>
      </c>
      <c r="P15">
        <f>IF($B15=0,0,IF(AC59&gt;$C15,IF(H15=0,IFERROR(VLOOKUP(Lundi!$B15,'[1]Chevaux favoris'!$J$3:$Z$6,10,0),'[1]Chevaux favoris'!O$7),IFERROR(VLOOKUP(Lundi!$B15,'[1]Chevaux favoris'!$J$3:$Z$6,11,0),'[1]Chevaux favoris'!P$7))*AC59,0))</f>
        <v>336</v>
      </c>
      <c r="Q15">
        <f>IF($B15=0,0,IF(AD59&gt;$C15,IF(I15=0,IFERROR(VLOOKUP(Lundi!$B15,'[1]Chevaux favoris'!$J$3:$Z$6,12,0),'[1]Chevaux favoris'!P$7),IFERROR(VLOOKUP(Lundi!$B15,'[1]Chevaux favoris'!$J$3:$Z$6,13,0),'[1]Chevaux favoris'!Q$7))*AD59,0))</f>
        <v>357</v>
      </c>
      <c r="R15">
        <f>IF($B15=0,0,IF(AE59&gt;$C15,IF(J15=0,IFERROR(VLOOKUP(Lundi!$B15,'[1]Chevaux favoris'!$J$3:$Z$6,14,0),'[1]Chevaux favoris'!Q$7),IFERROR(VLOOKUP(Lundi!$B15,'[1]Chevaux favoris'!$J$3:$Z$6,15,0),'[1]Chevaux favoris'!R$7))*AE59,0))</f>
        <v>270</v>
      </c>
      <c r="S15">
        <f>IF($B15=0,0,IF(AF59&gt;$C15,IF(K15=0,IFERROR(VLOOKUP(Lundi!$B15,'[1]Chevaux favoris'!$J$3:$Z$6,16,0),'[1]Chevaux favoris'!R$7),IFERROR(VLOOKUP(Lundi!$B15,'[1]Chevaux favoris'!$J$3:$Z$6,17,0),'[1]Chevaux favoris'!S$7))*AF59,0))</f>
        <v>280</v>
      </c>
      <c r="T15" s="13" t="str">
        <f t="shared" si="2"/>
        <v>Viviane</v>
      </c>
      <c r="U15" s="14" t="str">
        <f t="shared" si="3"/>
        <v/>
      </c>
      <c r="X15" s="6">
        <f t="shared" si="4"/>
        <v>0.5</v>
      </c>
      <c r="Y15" s="7" t="s">
        <v>5</v>
      </c>
      <c r="Z15" s="7" t="s">
        <v>5</v>
      </c>
      <c r="AA15" s="7" t="s">
        <v>5</v>
      </c>
      <c r="AB15" s="7" t="s">
        <v>5</v>
      </c>
      <c r="AC15" s="7" t="s">
        <v>5</v>
      </c>
      <c r="AD15" s="7" t="s">
        <v>5</v>
      </c>
      <c r="AE15" s="7" t="s">
        <v>5</v>
      </c>
      <c r="AF15" s="7" t="s">
        <v>5</v>
      </c>
    </row>
    <row r="16" spans="1:41" x14ac:dyDescent="0.25">
      <c r="A16" t="str">
        <f>'[1]Planning Chevaux'!A15</f>
        <v>Ask</v>
      </c>
      <c r="B16">
        <f>IFERROR('[1]Planning Chevaux'!B15,"")</f>
        <v>0</v>
      </c>
      <c r="C16">
        <f>IF(B16&lt;&gt;0,VLOOKUP(B16,'[1]Chevaux favoris'!$J$10:$K$17,2,FALSE),0)</f>
        <v>0</v>
      </c>
      <c r="D16" s="13">
        <f>COUNTIF('[1]Chevaux favoris'!A$2:A$41,Lundi!$A16)</f>
        <v>0</v>
      </c>
      <c r="E16">
        <f>COUNTIF('[1]Chevaux favoris'!B$2:B$41,Lundi!$A16)</f>
        <v>1</v>
      </c>
      <c r="F16">
        <f>COUNTIF('[1]Chevaux favoris'!C$2:C$41,Lundi!$A16)</f>
        <v>0</v>
      </c>
      <c r="G16">
        <f>COUNTIF('[1]Chevaux favoris'!D$2:D$41,Lundi!$A16)</f>
        <v>1</v>
      </c>
      <c r="H16">
        <f>COUNTIF('[1]Chevaux favoris'!E$2:E$41,Lundi!$A16)</f>
        <v>0</v>
      </c>
      <c r="I16">
        <f>COUNTIF('[1]Chevaux favoris'!F$2:F$41,Lundi!$A16)</f>
        <v>0</v>
      </c>
      <c r="J16">
        <f>COUNTIF('[1]Chevaux favoris'!G$2:G$41,Lundi!$A16)</f>
        <v>0</v>
      </c>
      <c r="K16">
        <f>COUNTIF('[1]Chevaux favoris'!H$2:H$41,Lundi!$A16)</f>
        <v>0</v>
      </c>
      <c r="L16" s="13">
        <f>IF($B16=0,0,IF(Y60&gt;$C16,IF(D16=0,IFERROR(VLOOKUP(Lundi!$B16,'[1]Chevaux favoris'!$J$3:$Z$6,2,0),'[1]Chevaux favoris'!K$7),IFERROR(VLOOKUP(Lundi!$B16,'[1]Chevaux favoris'!$J$3:$Z$6,3,0),'[1]Chevaux favoris'!L$7))*Y60,0))</f>
        <v>0</v>
      </c>
      <c r="M16">
        <f>IF($B16=0,0,IF(Z60&gt;$C16,IF(E16=0,IFERROR(VLOOKUP(Lundi!$B16,'[1]Chevaux favoris'!$J$3:$Z$6,4,0),'[1]Chevaux favoris'!L$7),IFERROR(VLOOKUP(Lundi!$B16,'[1]Chevaux favoris'!$J$3:$Z$6,5,0),'[1]Chevaux favoris'!M$7))*Z60,0))</f>
        <v>0</v>
      </c>
      <c r="N16">
        <f>IF($B16=0,0,IF(AA60&gt;$C16,IF(F16=0,IFERROR(VLOOKUP(Lundi!$B16,'[1]Chevaux favoris'!$J$3:$Z$6,6,0),'[1]Chevaux favoris'!M$7),IFERROR(VLOOKUP(Lundi!$B16,'[1]Chevaux favoris'!$J$3:$Z$6,7,0),'[1]Chevaux favoris'!N$7))*AA60,0))</f>
        <v>0</v>
      </c>
      <c r="O16">
        <f>IF($B16=0,0,IF(AB60&gt;$C16,IF(G16=0,IFERROR(VLOOKUP(Lundi!$B16,'[1]Chevaux favoris'!$J$3:$Z$6,8,0),'[1]Chevaux favoris'!N$7),IFERROR(VLOOKUP(Lundi!$B16,'[1]Chevaux favoris'!$J$3:$Z$6,9,0),'[1]Chevaux favoris'!O$7))*AB60,0))</f>
        <v>0</v>
      </c>
      <c r="P16">
        <f>IF($B16=0,0,IF(AC60&gt;$C16,IF(H16=0,IFERROR(VLOOKUP(Lundi!$B16,'[1]Chevaux favoris'!$J$3:$Z$6,10,0),'[1]Chevaux favoris'!O$7),IFERROR(VLOOKUP(Lundi!$B16,'[1]Chevaux favoris'!$J$3:$Z$6,11,0),'[1]Chevaux favoris'!P$7))*AC60,0))</f>
        <v>0</v>
      </c>
      <c r="Q16">
        <f>IF($B16=0,0,IF(AD60&gt;$C16,IF(I16=0,IFERROR(VLOOKUP(Lundi!$B16,'[1]Chevaux favoris'!$J$3:$Z$6,12,0),'[1]Chevaux favoris'!P$7),IFERROR(VLOOKUP(Lundi!$B16,'[1]Chevaux favoris'!$J$3:$Z$6,13,0),'[1]Chevaux favoris'!Q$7))*AD60,0))</f>
        <v>0</v>
      </c>
      <c r="R16">
        <f>IF($B16=0,0,IF(AE60&gt;$C16,IF(J16=0,IFERROR(VLOOKUP(Lundi!$B16,'[1]Chevaux favoris'!$J$3:$Z$6,14,0),'[1]Chevaux favoris'!Q$7),IFERROR(VLOOKUP(Lundi!$B16,'[1]Chevaux favoris'!$J$3:$Z$6,15,0),'[1]Chevaux favoris'!R$7))*AE60,0))</f>
        <v>0</v>
      </c>
      <c r="S16">
        <f>IF($B16=0,0,IF(AF60&gt;$C16,IF(K16=0,IFERROR(VLOOKUP(Lundi!$B16,'[1]Chevaux favoris'!$J$3:$Z$6,16,0),'[1]Chevaux favoris'!R$7),IFERROR(VLOOKUP(Lundi!$B16,'[1]Chevaux favoris'!$J$3:$Z$6,17,0),'[1]Chevaux favoris'!S$7))*AF60,0))</f>
        <v>0</v>
      </c>
      <c r="T16" s="13" t="str">
        <f t="shared" si="2"/>
        <v/>
      </c>
      <c r="U16" s="14" t="str">
        <f t="shared" si="3"/>
        <v/>
      </c>
      <c r="X16" s="6">
        <f t="shared" si="4"/>
        <v>0.51388888888888884</v>
      </c>
      <c r="Y16" s="7" t="s">
        <v>5</v>
      </c>
      <c r="Z16" s="7" t="s">
        <v>5</v>
      </c>
      <c r="AA16" s="7" t="s">
        <v>5</v>
      </c>
      <c r="AB16" s="7" t="s">
        <v>5</v>
      </c>
      <c r="AC16" s="7" t="s">
        <v>5</v>
      </c>
      <c r="AD16" s="7" t="s">
        <v>5</v>
      </c>
      <c r="AE16" s="7" t="s">
        <v>5</v>
      </c>
      <c r="AF16" s="7" t="s">
        <v>5</v>
      </c>
    </row>
    <row r="17" spans="1:32" x14ac:dyDescent="0.25">
      <c r="A17" t="str">
        <f>'[1]Planning Chevaux'!A16</f>
        <v>Kampella</v>
      </c>
      <c r="B17" t="str">
        <f>IFERROR('[1]Planning Chevaux'!B16,"")</f>
        <v>PL</v>
      </c>
      <c r="C17">
        <f>IF(B17&lt;&gt;0,VLOOKUP(B17,'[1]Chevaux favoris'!$J$10:$K$17,2,FALSE),0)</f>
        <v>3</v>
      </c>
      <c r="D17" s="13">
        <f>COUNTIF('[1]Chevaux favoris'!A$2:A$41,Lundi!$A17)</f>
        <v>0</v>
      </c>
      <c r="E17">
        <f>COUNTIF('[1]Chevaux favoris'!B$2:B$41,Lundi!$A17)</f>
        <v>1</v>
      </c>
      <c r="F17">
        <f>COUNTIF('[1]Chevaux favoris'!C$2:C$41,Lundi!$A17)</f>
        <v>1</v>
      </c>
      <c r="G17">
        <f>COUNTIF('[1]Chevaux favoris'!D$2:D$41,Lundi!$A17)</f>
        <v>0</v>
      </c>
      <c r="H17">
        <f>COUNTIF('[1]Chevaux favoris'!E$2:E$41,Lundi!$A17)</f>
        <v>0</v>
      </c>
      <c r="I17">
        <f>COUNTIF('[1]Chevaux favoris'!F$2:F$41,Lundi!$A17)</f>
        <v>0</v>
      </c>
      <c r="J17">
        <f>COUNTIF('[1]Chevaux favoris'!G$2:G$41,Lundi!$A17)</f>
        <v>0</v>
      </c>
      <c r="K17">
        <f>COUNTIF('[1]Chevaux favoris'!H$2:H$41,Lundi!$A17)</f>
        <v>0</v>
      </c>
      <c r="L17" s="13">
        <f>IF($B17=0,0,IF(Y61&gt;$C17,IF(D17=0,IFERROR(VLOOKUP(Lundi!$B17,'[1]Chevaux favoris'!$J$3:$Z$6,2,0),'[1]Chevaux favoris'!K$7),IFERROR(VLOOKUP(Lundi!$B17,'[1]Chevaux favoris'!$J$3:$Z$6,3,0),'[1]Chevaux favoris'!L$7))*Y61,0))</f>
        <v>270</v>
      </c>
      <c r="M17">
        <f>IF($B17=0,0,IF(Z61&gt;$C17,IF(E17=0,IFERROR(VLOOKUP(Lundi!$B17,'[1]Chevaux favoris'!$J$3:$Z$6,4,0),'[1]Chevaux favoris'!L$7),IFERROR(VLOOKUP(Lundi!$B17,'[1]Chevaux favoris'!$J$3:$Z$6,5,0),'[1]Chevaux favoris'!M$7))*Z61,0))</f>
        <v>0</v>
      </c>
      <c r="N17">
        <f>IF($B17=0,0,IF(AA61&gt;$C17,IF(F17=0,IFERROR(VLOOKUP(Lundi!$B17,'[1]Chevaux favoris'!$J$3:$Z$6,6,0),'[1]Chevaux favoris'!M$7),IFERROR(VLOOKUP(Lundi!$B17,'[1]Chevaux favoris'!$J$3:$Z$6,7,0),'[1]Chevaux favoris'!N$7))*AA61,0))</f>
        <v>0</v>
      </c>
      <c r="O17">
        <f>IF($B17=0,0,IF(AB61&gt;$C17,IF(G17=0,IFERROR(VLOOKUP(Lundi!$B17,'[1]Chevaux favoris'!$J$3:$Z$6,8,0),'[1]Chevaux favoris'!N$7),IFERROR(VLOOKUP(Lundi!$B17,'[1]Chevaux favoris'!$J$3:$Z$6,9,0),'[1]Chevaux favoris'!O$7))*AB61,0))</f>
        <v>270</v>
      </c>
      <c r="P17">
        <f>IF($B17=0,0,IF(AC61&gt;$C17,IF(H17=0,IFERROR(VLOOKUP(Lundi!$B17,'[1]Chevaux favoris'!$J$3:$Z$6,10,0),'[1]Chevaux favoris'!O$7),IFERROR(VLOOKUP(Lundi!$B17,'[1]Chevaux favoris'!$J$3:$Z$6,11,0),'[1]Chevaux favoris'!P$7))*AC61,0))</f>
        <v>336</v>
      </c>
      <c r="Q17">
        <f>IF($B17=0,0,IF(AD61&gt;$C17,IF(I17=0,IFERROR(VLOOKUP(Lundi!$B17,'[1]Chevaux favoris'!$J$3:$Z$6,12,0),'[1]Chevaux favoris'!P$7),IFERROR(VLOOKUP(Lundi!$B17,'[1]Chevaux favoris'!$J$3:$Z$6,13,0),'[1]Chevaux favoris'!Q$7))*AD61,0))</f>
        <v>306</v>
      </c>
      <c r="R17">
        <f>IF($B17=0,0,IF(AE61&gt;$C17,IF(J17=0,IFERROR(VLOOKUP(Lundi!$B17,'[1]Chevaux favoris'!$J$3:$Z$6,14,0),'[1]Chevaux favoris'!Q$7),IFERROR(VLOOKUP(Lundi!$B17,'[1]Chevaux favoris'!$J$3:$Z$6,15,0),'[1]Chevaux favoris'!R$7))*AE61,0))</f>
        <v>270</v>
      </c>
      <c r="S17">
        <f>IF($B17=0,0,IF(AF61&gt;$C17,IF(K17=0,IFERROR(VLOOKUP(Lundi!$B17,'[1]Chevaux favoris'!$J$3:$Z$6,16,0),'[1]Chevaux favoris'!R$7),IFERROR(VLOOKUP(Lundi!$B17,'[1]Chevaux favoris'!$J$3:$Z$6,17,0),'[1]Chevaux favoris'!S$7))*AF61,0))</f>
        <v>280</v>
      </c>
      <c r="T17" s="13" t="str">
        <f t="shared" si="2"/>
        <v>Pierre</v>
      </c>
      <c r="U17" s="14" t="str">
        <f t="shared" si="3"/>
        <v/>
      </c>
      <c r="X17" s="6">
        <f t="shared" si="4"/>
        <v>0.52777777777777768</v>
      </c>
      <c r="Y17" s="7" t="s">
        <v>5</v>
      </c>
      <c r="Z17" s="7" t="s">
        <v>5</v>
      </c>
      <c r="AA17" s="7" t="s">
        <v>5</v>
      </c>
      <c r="AB17" s="7" t="s">
        <v>5</v>
      </c>
      <c r="AC17" s="7" t="s">
        <v>5</v>
      </c>
      <c r="AD17" s="7" t="s">
        <v>5</v>
      </c>
      <c r="AE17" s="7" t="s">
        <v>5</v>
      </c>
      <c r="AF17" s="7" t="s">
        <v>5</v>
      </c>
    </row>
    <row r="18" spans="1:32" x14ac:dyDescent="0.25">
      <c r="A18" t="str">
        <f>'[1]Planning Chevaux'!A17</f>
        <v>Galant</v>
      </c>
      <c r="B18">
        <f>IFERROR('[1]Planning Chevaux'!B17,"")</f>
        <v>0</v>
      </c>
      <c r="C18">
        <f>IF(B18&lt;&gt;0,VLOOKUP(B18,'[1]Chevaux favoris'!$J$10:$K$17,2,FALSE),0)</f>
        <v>0</v>
      </c>
      <c r="D18" s="13">
        <f>COUNTIF('[1]Chevaux favoris'!A$2:A$41,Lundi!$A18)</f>
        <v>0</v>
      </c>
      <c r="E18">
        <f>COUNTIF('[1]Chevaux favoris'!B$2:B$41,Lundi!$A18)</f>
        <v>1</v>
      </c>
      <c r="F18">
        <f>COUNTIF('[1]Chevaux favoris'!C$2:C$41,Lundi!$A18)</f>
        <v>0</v>
      </c>
      <c r="G18">
        <f>COUNTIF('[1]Chevaux favoris'!D$2:D$41,Lundi!$A18)</f>
        <v>1</v>
      </c>
      <c r="H18">
        <f>COUNTIF('[1]Chevaux favoris'!E$2:E$41,Lundi!$A18)</f>
        <v>0</v>
      </c>
      <c r="I18">
        <f>COUNTIF('[1]Chevaux favoris'!F$2:F$41,Lundi!$A18)</f>
        <v>0</v>
      </c>
      <c r="J18">
        <f>COUNTIF('[1]Chevaux favoris'!G$2:G$41,Lundi!$A18)</f>
        <v>0</v>
      </c>
      <c r="K18">
        <f>COUNTIF('[1]Chevaux favoris'!H$2:H$41,Lundi!$A18)</f>
        <v>0</v>
      </c>
      <c r="L18" s="13">
        <f>IF($B18=0,0,IF(Y62&gt;$C18,IF(D18=0,IFERROR(VLOOKUP(Lundi!$B18,'[1]Chevaux favoris'!$J$3:$Z$6,2,0),'[1]Chevaux favoris'!K$7),IFERROR(VLOOKUP(Lundi!$B18,'[1]Chevaux favoris'!$J$3:$Z$6,3,0),'[1]Chevaux favoris'!L$7))*Y62,0))</f>
        <v>0</v>
      </c>
      <c r="M18">
        <f>IF($B18=0,0,IF(Z62&gt;$C18,IF(E18=0,IFERROR(VLOOKUP(Lundi!$B18,'[1]Chevaux favoris'!$J$3:$Z$6,4,0),'[1]Chevaux favoris'!L$7),IFERROR(VLOOKUP(Lundi!$B18,'[1]Chevaux favoris'!$J$3:$Z$6,5,0),'[1]Chevaux favoris'!M$7))*Z62,0))</f>
        <v>0</v>
      </c>
      <c r="N18">
        <f>IF($B18=0,0,IF(AA62&gt;$C18,IF(F18=0,IFERROR(VLOOKUP(Lundi!$B18,'[1]Chevaux favoris'!$J$3:$Z$6,6,0),'[1]Chevaux favoris'!M$7),IFERROR(VLOOKUP(Lundi!$B18,'[1]Chevaux favoris'!$J$3:$Z$6,7,0),'[1]Chevaux favoris'!N$7))*AA62,0))</f>
        <v>0</v>
      </c>
      <c r="O18">
        <f>IF($B18=0,0,IF(AB62&gt;$C18,IF(G18=0,IFERROR(VLOOKUP(Lundi!$B18,'[1]Chevaux favoris'!$J$3:$Z$6,8,0),'[1]Chevaux favoris'!N$7),IFERROR(VLOOKUP(Lundi!$B18,'[1]Chevaux favoris'!$J$3:$Z$6,9,0),'[1]Chevaux favoris'!O$7))*AB62,0))</f>
        <v>0</v>
      </c>
      <c r="P18">
        <f>IF($B18=0,0,IF(AC62&gt;$C18,IF(H18=0,IFERROR(VLOOKUP(Lundi!$B18,'[1]Chevaux favoris'!$J$3:$Z$6,10,0),'[1]Chevaux favoris'!O$7),IFERROR(VLOOKUP(Lundi!$B18,'[1]Chevaux favoris'!$J$3:$Z$6,11,0),'[1]Chevaux favoris'!P$7))*AC62,0))</f>
        <v>0</v>
      </c>
      <c r="Q18">
        <f>IF($B18=0,0,IF(AD62&gt;$C18,IF(I18=0,IFERROR(VLOOKUP(Lundi!$B18,'[1]Chevaux favoris'!$J$3:$Z$6,12,0),'[1]Chevaux favoris'!P$7),IFERROR(VLOOKUP(Lundi!$B18,'[1]Chevaux favoris'!$J$3:$Z$6,13,0),'[1]Chevaux favoris'!Q$7))*AD62,0))</f>
        <v>0</v>
      </c>
      <c r="R18">
        <f>IF($B18=0,0,IF(AE62&gt;$C18,IF(J18=0,IFERROR(VLOOKUP(Lundi!$B18,'[1]Chevaux favoris'!$J$3:$Z$6,14,0),'[1]Chevaux favoris'!Q$7),IFERROR(VLOOKUP(Lundi!$B18,'[1]Chevaux favoris'!$J$3:$Z$6,15,0),'[1]Chevaux favoris'!R$7))*AE62,0))</f>
        <v>0</v>
      </c>
      <c r="S18">
        <f>IF($B18=0,0,IF(AF62&gt;$C18,IF(K18=0,IFERROR(VLOOKUP(Lundi!$B18,'[1]Chevaux favoris'!$J$3:$Z$6,16,0),'[1]Chevaux favoris'!R$7),IFERROR(VLOOKUP(Lundi!$B18,'[1]Chevaux favoris'!$J$3:$Z$6,17,0),'[1]Chevaux favoris'!S$7))*AF62,0))</f>
        <v>0</v>
      </c>
      <c r="T18" s="13" t="str">
        <f t="shared" si="2"/>
        <v/>
      </c>
      <c r="U18" s="14" t="str">
        <f t="shared" si="3"/>
        <v/>
      </c>
      <c r="X18" s="8">
        <f t="shared" si="4"/>
        <v>0.54166666666666652</v>
      </c>
      <c r="Y18" s="7" t="s">
        <v>5</v>
      </c>
      <c r="Z18" s="7" t="s">
        <v>5</v>
      </c>
      <c r="AA18" s="7" t="s">
        <v>5</v>
      </c>
      <c r="AB18" s="7" t="s">
        <v>5</v>
      </c>
      <c r="AC18" s="7" t="s">
        <v>5</v>
      </c>
      <c r="AD18" s="7" t="s">
        <v>5</v>
      </c>
      <c r="AE18" s="7" t="s">
        <v>5</v>
      </c>
      <c r="AF18" s="7" t="s">
        <v>5</v>
      </c>
    </row>
    <row r="19" spans="1:32" x14ac:dyDescent="0.25">
      <c r="A19" t="str">
        <f>'[1]Planning Chevaux'!A18</f>
        <v>Hanny</v>
      </c>
      <c r="B19">
        <f>IFERROR('[1]Planning Chevaux'!B18,"")</f>
        <v>0</v>
      </c>
      <c r="C19">
        <f>IF(B19&lt;&gt;0,VLOOKUP(B19,'[1]Chevaux favoris'!$J$10:$K$17,2,FALSE),0)</f>
        <v>0</v>
      </c>
      <c r="D19" s="13">
        <f>COUNTIF('[1]Chevaux favoris'!A$2:A$41,Lundi!$A19)</f>
        <v>0</v>
      </c>
      <c r="E19">
        <f>COUNTIF('[1]Chevaux favoris'!B$2:B$41,Lundi!$A19)</f>
        <v>1</v>
      </c>
      <c r="F19">
        <f>COUNTIF('[1]Chevaux favoris'!C$2:C$41,Lundi!$A19)</f>
        <v>0</v>
      </c>
      <c r="G19">
        <f>COUNTIF('[1]Chevaux favoris'!D$2:D$41,Lundi!$A19)</f>
        <v>0</v>
      </c>
      <c r="H19">
        <f>COUNTIF('[1]Chevaux favoris'!E$2:E$41,Lundi!$A19)</f>
        <v>0</v>
      </c>
      <c r="I19">
        <f>COUNTIF('[1]Chevaux favoris'!F$2:F$41,Lundi!$A19)</f>
        <v>0</v>
      </c>
      <c r="J19">
        <f>COUNTIF('[1]Chevaux favoris'!G$2:G$41,Lundi!$A19)</f>
        <v>0</v>
      </c>
      <c r="K19">
        <f>COUNTIF('[1]Chevaux favoris'!H$2:H$41,Lundi!$A19)</f>
        <v>0</v>
      </c>
      <c r="L19" s="13">
        <f>IF($B19=0,0,IF(Y63&gt;$C19,IF(D19=0,IFERROR(VLOOKUP(Lundi!$B19,'[1]Chevaux favoris'!$J$3:$Z$6,2,0),'[1]Chevaux favoris'!K$7),IFERROR(VLOOKUP(Lundi!$B19,'[1]Chevaux favoris'!$J$3:$Z$6,3,0),'[1]Chevaux favoris'!L$7))*Y63,0))</f>
        <v>0</v>
      </c>
      <c r="M19">
        <f>IF($B19=0,0,IF(Z63&gt;$C19,IF(E19=0,IFERROR(VLOOKUP(Lundi!$B19,'[1]Chevaux favoris'!$J$3:$Z$6,4,0),'[1]Chevaux favoris'!L$7),IFERROR(VLOOKUP(Lundi!$B19,'[1]Chevaux favoris'!$J$3:$Z$6,5,0),'[1]Chevaux favoris'!M$7))*Z63,0))</f>
        <v>0</v>
      </c>
      <c r="N19">
        <f>IF($B19=0,0,IF(AA63&gt;$C19,IF(F19=0,IFERROR(VLOOKUP(Lundi!$B19,'[1]Chevaux favoris'!$J$3:$Z$6,6,0),'[1]Chevaux favoris'!M$7),IFERROR(VLOOKUP(Lundi!$B19,'[1]Chevaux favoris'!$J$3:$Z$6,7,0),'[1]Chevaux favoris'!N$7))*AA63,0))</f>
        <v>0</v>
      </c>
      <c r="O19">
        <f>IF($B19=0,0,IF(AB63&gt;$C19,IF(G19=0,IFERROR(VLOOKUP(Lundi!$B19,'[1]Chevaux favoris'!$J$3:$Z$6,8,0),'[1]Chevaux favoris'!N$7),IFERROR(VLOOKUP(Lundi!$B19,'[1]Chevaux favoris'!$J$3:$Z$6,9,0),'[1]Chevaux favoris'!O$7))*AB63,0))</f>
        <v>0</v>
      </c>
      <c r="P19">
        <f>IF($B19=0,0,IF(AC63&gt;$C19,IF(H19=0,IFERROR(VLOOKUP(Lundi!$B19,'[1]Chevaux favoris'!$J$3:$Z$6,10,0),'[1]Chevaux favoris'!O$7),IFERROR(VLOOKUP(Lundi!$B19,'[1]Chevaux favoris'!$J$3:$Z$6,11,0),'[1]Chevaux favoris'!P$7))*AC63,0))</f>
        <v>0</v>
      </c>
      <c r="Q19">
        <f>IF($B19=0,0,IF(AD63&gt;$C19,IF(I19=0,IFERROR(VLOOKUP(Lundi!$B19,'[1]Chevaux favoris'!$J$3:$Z$6,12,0),'[1]Chevaux favoris'!P$7),IFERROR(VLOOKUP(Lundi!$B19,'[1]Chevaux favoris'!$J$3:$Z$6,13,0),'[1]Chevaux favoris'!Q$7))*AD63,0))</f>
        <v>0</v>
      </c>
      <c r="R19">
        <f>IF($B19=0,0,IF(AE63&gt;$C19,IF(J19=0,IFERROR(VLOOKUP(Lundi!$B19,'[1]Chevaux favoris'!$J$3:$Z$6,14,0),'[1]Chevaux favoris'!Q$7),IFERROR(VLOOKUP(Lundi!$B19,'[1]Chevaux favoris'!$J$3:$Z$6,15,0),'[1]Chevaux favoris'!R$7))*AE63,0))</f>
        <v>0</v>
      </c>
      <c r="S19">
        <f>IF($B19=0,0,IF(AF63&gt;$C19,IF(K19=0,IFERROR(VLOOKUP(Lundi!$B19,'[1]Chevaux favoris'!$J$3:$Z$6,16,0),'[1]Chevaux favoris'!R$7),IFERROR(VLOOKUP(Lundi!$B19,'[1]Chevaux favoris'!$J$3:$Z$6,17,0),'[1]Chevaux favoris'!S$7))*AF63,0))</f>
        <v>0</v>
      </c>
      <c r="T19" s="13" t="str">
        <f t="shared" si="2"/>
        <v/>
      </c>
      <c r="U19" s="14" t="str">
        <f t="shared" si="3"/>
        <v/>
      </c>
      <c r="X19" s="8">
        <f t="shared" si="4"/>
        <v>0.55555555555555536</v>
      </c>
      <c r="Y19" s="7" t="s">
        <v>5</v>
      </c>
      <c r="Z19" s="7" t="s">
        <v>5</v>
      </c>
      <c r="AA19" s="7" t="s">
        <v>5</v>
      </c>
      <c r="AB19" s="7" t="s">
        <v>5</v>
      </c>
      <c r="AC19" s="7" t="s">
        <v>5</v>
      </c>
      <c r="AD19" s="7" t="s">
        <v>5</v>
      </c>
      <c r="AE19" s="7" t="s">
        <v>5</v>
      </c>
      <c r="AF19" s="7" t="s">
        <v>5</v>
      </c>
    </row>
    <row r="20" spans="1:32" x14ac:dyDescent="0.25">
      <c r="A20" t="str">
        <f>'[1]Planning Chevaux'!A19</f>
        <v>Barbier</v>
      </c>
      <c r="B20" t="str">
        <f>IFERROR('[1]Planning Chevaux'!B19,"")</f>
        <v>so</v>
      </c>
      <c r="C20">
        <f>IF(B20&lt;&gt;0,VLOOKUP(B20,'[1]Chevaux favoris'!$J$10:$K$17,2,FALSE),0)</f>
        <v>3</v>
      </c>
      <c r="D20" s="13">
        <f>COUNTIF('[1]Chevaux favoris'!A$2:A$41,Lundi!$A20)</f>
        <v>0</v>
      </c>
      <c r="E20">
        <f>COUNTIF('[1]Chevaux favoris'!B$2:B$41,Lundi!$A20)</f>
        <v>0</v>
      </c>
      <c r="F20">
        <f>COUNTIF('[1]Chevaux favoris'!C$2:C$41,Lundi!$A20)</f>
        <v>0</v>
      </c>
      <c r="G20">
        <f>COUNTIF('[1]Chevaux favoris'!D$2:D$41,Lundi!$A20)</f>
        <v>0</v>
      </c>
      <c r="H20">
        <f>COUNTIF('[1]Chevaux favoris'!E$2:E$41,Lundi!$A20)</f>
        <v>1</v>
      </c>
      <c r="I20">
        <f>COUNTIF('[1]Chevaux favoris'!F$2:F$41,Lundi!$A20)</f>
        <v>0</v>
      </c>
      <c r="J20">
        <f>COUNTIF('[1]Chevaux favoris'!G$2:G$41,Lundi!$A20)</f>
        <v>0</v>
      </c>
      <c r="K20">
        <f>COUNTIF('[1]Chevaux favoris'!H$2:H$41,Lundi!$A20)</f>
        <v>0</v>
      </c>
      <c r="L20" s="13">
        <f>IF($B20=0,0,IF(Y64&gt;$C20,IF(D20=0,IFERROR(VLOOKUP(Lundi!$B20,'[1]Chevaux favoris'!$J$3:$Z$6,2,0),'[1]Chevaux favoris'!K$7),IFERROR(VLOOKUP(Lundi!$B20,'[1]Chevaux favoris'!$J$3:$Z$6,3,0),'[1]Chevaux favoris'!L$7))*Y64,0))</f>
        <v>600</v>
      </c>
      <c r="M20">
        <f>IF($B20=0,0,IF(Z64&gt;$C20,IF(E20=0,IFERROR(VLOOKUP(Lundi!$B20,'[1]Chevaux favoris'!$J$3:$Z$6,4,0),'[1]Chevaux favoris'!L$7),IFERROR(VLOOKUP(Lundi!$B20,'[1]Chevaux favoris'!$J$3:$Z$6,5,0),'[1]Chevaux favoris'!M$7))*Z64,0))</f>
        <v>0</v>
      </c>
      <c r="N20">
        <f>IF($B20=0,0,IF(AA64&gt;$C20,IF(F20=0,IFERROR(VLOOKUP(Lundi!$B20,'[1]Chevaux favoris'!$J$3:$Z$6,6,0),'[1]Chevaux favoris'!M$7),IFERROR(VLOOKUP(Lundi!$B20,'[1]Chevaux favoris'!$J$3:$Z$6,7,0),'[1]Chevaux favoris'!N$7))*AA64,0))</f>
        <v>0</v>
      </c>
      <c r="O20">
        <f>IF($B20=0,0,IF(AB64&gt;$C20,IF(G20=0,IFERROR(VLOOKUP(Lundi!$B20,'[1]Chevaux favoris'!$J$3:$Z$6,8,0),'[1]Chevaux favoris'!N$7),IFERROR(VLOOKUP(Lundi!$B20,'[1]Chevaux favoris'!$J$3:$Z$6,9,0),'[1]Chevaux favoris'!O$7))*AB64,0))</f>
        <v>0</v>
      </c>
      <c r="P20">
        <f>IF($B20=0,0,IF(AC64&gt;$C20,IF(H20=0,IFERROR(VLOOKUP(Lundi!$B20,'[1]Chevaux favoris'!$J$3:$Z$6,10,0),'[1]Chevaux favoris'!O$7),IFERROR(VLOOKUP(Lundi!$B20,'[1]Chevaux favoris'!$J$3:$Z$6,11,0),'[1]Chevaux favoris'!P$7))*AC64,0))</f>
        <v>1926</v>
      </c>
      <c r="Q20">
        <f>IF($B20=0,0,IF(AD64&gt;$C20,IF(I20=0,IFERROR(VLOOKUP(Lundi!$B20,'[1]Chevaux favoris'!$J$3:$Z$6,12,0),'[1]Chevaux favoris'!P$7),IFERROR(VLOOKUP(Lundi!$B20,'[1]Chevaux favoris'!$J$3:$Z$6,13,0),'[1]Chevaux favoris'!Q$7))*AD64,0))</f>
        <v>0</v>
      </c>
      <c r="R20">
        <f>IF($B20=0,0,IF(AE64&gt;$C20,IF(J20=0,IFERROR(VLOOKUP(Lundi!$B20,'[1]Chevaux favoris'!$J$3:$Z$6,14,0),'[1]Chevaux favoris'!Q$7),IFERROR(VLOOKUP(Lundi!$B20,'[1]Chevaux favoris'!$J$3:$Z$6,15,0),'[1]Chevaux favoris'!R$7))*AE64,0))</f>
        <v>0</v>
      </c>
      <c r="S20">
        <f>IF($B20=0,0,IF(AF64&gt;$C20,IF(K20=0,IFERROR(VLOOKUP(Lundi!$B20,'[1]Chevaux favoris'!$J$3:$Z$6,16,0),'[1]Chevaux favoris'!R$7),IFERROR(VLOOKUP(Lundi!$B20,'[1]Chevaux favoris'!$J$3:$Z$6,17,0),'[1]Chevaux favoris'!S$7))*AF64,0))</f>
        <v>0</v>
      </c>
      <c r="T20" s="13" t="str">
        <f t="shared" si="2"/>
        <v>Pierre</v>
      </c>
      <c r="U20" s="14" t="str">
        <f t="shared" si="3"/>
        <v/>
      </c>
      <c r="X20" s="8">
        <f t="shared" si="4"/>
        <v>0.5694444444444442</v>
      </c>
      <c r="Y20" s="7" t="s">
        <v>5</v>
      </c>
      <c r="Z20" s="7" t="s">
        <v>5</v>
      </c>
      <c r="AA20" s="7" t="s">
        <v>5</v>
      </c>
      <c r="AB20" s="7" t="s">
        <v>5</v>
      </c>
      <c r="AC20" s="7" t="s">
        <v>5</v>
      </c>
      <c r="AD20" s="7" t="s">
        <v>5</v>
      </c>
      <c r="AE20" s="7" t="s">
        <v>5</v>
      </c>
      <c r="AF20" s="7" t="s">
        <v>5</v>
      </c>
    </row>
    <row r="21" spans="1:32" x14ac:dyDescent="0.25">
      <c r="A21" t="str">
        <f>'[1]Planning Chevaux'!A20</f>
        <v>Eden</v>
      </c>
      <c r="B21">
        <f>IFERROR('[1]Planning Chevaux'!B20,"")</f>
        <v>0</v>
      </c>
      <c r="C21">
        <f>IF(B21&lt;&gt;0,VLOOKUP(B21,'[1]Chevaux favoris'!$J$10:$K$17,2,FALSE),0)</f>
        <v>0</v>
      </c>
      <c r="D21" s="13">
        <f>COUNTIF('[1]Chevaux favoris'!A$2:A$41,Lundi!$A21)</f>
        <v>0</v>
      </c>
      <c r="E21">
        <f>COUNTIF('[1]Chevaux favoris'!B$2:B$41,Lundi!$A21)</f>
        <v>0</v>
      </c>
      <c r="F21">
        <f>COUNTIF('[1]Chevaux favoris'!C$2:C$41,Lundi!$A21)</f>
        <v>0</v>
      </c>
      <c r="G21">
        <f>COUNTIF('[1]Chevaux favoris'!D$2:D$41,Lundi!$A21)</f>
        <v>0</v>
      </c>
      <c r="H21">
        <f>COUNTIF('[1]Chevaux favoris'!E$2:E$41,Lundi!$A21)</f>
        <v>0</v>
      </c>
      <c r="I21">
        <f>COUNTIF('[1]Chevaux favoris'!F$2:F$41,Lundi!$A21)</f>
        <v>0</v>
      </c>
      <c r="J21">
        <f>COUNTIF('[1]Chevaux favoris'!G$2:G$41,Lundi!$A21)</f>
        <v>0</v>
      </c>
      <c r="K21">
        <f>COUNTIF('[1]Chevaux favoris'!H$2:H$41,Lundi!$A21)</f>
        <v>0</v>
      </c>
      <c r="L21" s="13">
        <f>IF($B21=0,0,IF(Y65&gt;$C21,IF(D21=0,IFERROR(VLOOKUP(Lundi!$B21,'[1]Chevaux favoris'!$J$3:$Z$6,2,0),'[1]Chevaux favoris'!K$7),IFERROR(VLOOKUP(Lundi!$B21,'[1]Chevaux favoris'!$J$3:$Z$6,3,0),'[1]Chevaux favoris'!L$7))*Y65,0))</f>
        <v>0</v>
      </c>
      <c r="M21">
        <f>IF($B21=0,0,IF(Z65&gt;$C21,IF(E21=0,IFERROR(VLOOKUP(Lundi!$B21,'[1]Chevaux favoris'!$J$3:$Z$6,4,0),'[1]Chevaux favoris'!L$7),IFERROR(VLOOKUP(Lundi!$B21,'[1]Chevaux favoris'!$J$3:$Z$6,5,0),'[1]Chevaux favoris'!M$7))*Z65,0))</f>
        <v>0</v>
      </c>
      <c r="N21">
        <f>IF($B21=0,0,IF(AA65&gt;$C21,IF(F21=0,IFERROR(VLOOKUP(Lundi!$B21,'[1]Chevaux favoris'!$J$3:$Z$6,6,0),'[1]Chevaux favoris'!M$7),IFERROR(VLOOKUP(Lundi!$B21,'[1]Chevaux favoris'!$J$3:$Z$6,7,0),'[1]Chevaux favoris'!N$7))*AA65,0))</f>
        <v>0</v>
      </c>
      <c r="O21">
        <f>IF($B21=0,0,IF(AB65&gt;$C21,IF(G21=0,IFERROR(VLOOKUP(Lundi!$B21,'[1]Chevaux favoris'!$J$3:$Z$6,8,0),'[1]Chevaux favoris'!N$7),IFERROR(VLOOKUP(Lundi!$B21,'[1]Chevaux favoris'!$J$3:$Z$6,9,0),'[1]Chevaux favoris'!O$7))*AB65,0))</f>
        <v>0</v>
      </c>
      <c r="P21">
        <f>IF($B21=0,0,IF(AC65&gt;$C21,IF(H21=0,IFERROR(VLOOKUP(Lundi!$B21,'[1]Chevaux favoris'!$J$3:$Z$6,10,0),'[1]Chevaux favoris'!O$7),IFERROR(VLOOKUP(Lundi!$B21,'[1]Chevaux favoris'!$J$3:$Z$6,11,0),'[1]Chevaux favoris'!P$7))*AC65,0))</f>
        <v>0</v>
      </c>
      <c r="Q21">
        <f>IF($B21=0,0,IF(AD65&gt;$C21,IF(I21=0,IFERROR(VLOOKUP(Lundi!$B21,'[1]Chevaux favoris'!$J$3:$Z$6,12,0),'[1]Chevaux favoris'!P$7),IFERROR(VLOOKUP(Lundi!$B21,'[1]Chevaux favoris'!$J$3:$Z$6,13,0),'[1]Chevaux favoris'!Q$7))*AD65,0))</f>
        <v>0</v>
      </c>
      <c r="R21">
        <f>IF($B21=0,0,IF(AE65&gt;$C21,IF(J21=0,IFERROR(VLOOKUP(Lundi!$B21,'[1]Chevaux favoris'!$J$3:$Z$6,14,0),'[1]Chevaux favoris'!Q$7),IFERROR(VLOOKUP(Lundi!$B21,'[1]Chevaux favoris'!$J$3:$Z$6,15,0),'[1]Chevaux favoris'!R$7))*AE65,0))</f>
        <v>0</v>
      </c>
      <c r="S21">
        <f>IF($B21=0,0,IF(AF65&gt;$C21,IF(K21=0,IFERROR(VLOOKUP(Lundi!$B21,'[1]Chevaux favoris'!$J$3:$Z$6,16,0),'[1]Chevaux favoris'!R$7),IFERROR(VLOOKUP(Lundi!$B21,'[1]Chevaux favoris'!$J$3:$Z$6,17,0),'[1]Chevaux favoris'!S$7))*AF65,0))</f>
        <v>0</v>
      </c>
      <c r="T21" s="13" t="str">
        <f t="shared" si="2"/>
        <v/>
      </c>
      <c r="U21" s="14" t="str">
        <f t="shared" si="3"/>
        <v/>
      </c>
      <c r="X21" s="6">
        <f t="shared" si="4"/>
        <v>0.58333333333333304</v>
      </c>
      <c r="Y21" s="7"/>
      <c r="Z21" s="7" t="s">
        <v>5</v>
      </c>
      <c r="AA21" s="7" t="s">
        <v>5</v>
      </c>
      <c r="AB21" s="7"/>
      <c r="AC21" s="7"/>
      <c r="AD21" s="7"/>
      <c r="AE21" s="7"/>
      <c r="AF21" s="7"/>
    </row>
    <row r="22" spans="1:32" x14ac:dyDescent="0.25">
      <c r="A22" t="str">
        <f>'[1]Planning Chevaux'!A21</f>
        <v>Ugo</v>
      </c>
      <c r="B22" t="str">
        <f>IFERROR('[1]Planning Chevaux'!B21,"")</f>
        <v>PL</v>
      </c>
      <c r="C22">
        <f>IF(B22&lt;&gt;0,VLOOKUP(B22,'[1]Chevaux favoris'!$J$10:$K$17,2,FALSE),0)</f>
        <v>3</v>
      </c>
      <c r="D22" s="13">
        <f>COUNTIF('[1]Chevaux favoris'!A$2:A$41,Lundi!$A22)</f>
        <v>0</v>
      </c>
      <c r="E22">
        <f>COUNTIF('[1]Chevaux favoris'!B$2:B$41,Lundi!$A22)</f>
        <v>0</v>
      </c>
      <c r="F22">
        <f>COUNTIF('[1]Chevaux favoris'!C$2:C$41,Lundi!$A22)</f>
        <v>0</v>
      </c>
      <c r="G22">
        <f>COUNTIF('[1]Chevaux favoris'!D$2:D$41,Lundi!$A22)</f>
        <v>0</v>
      </c>
      <c r="H22">
        <f>COUNTIF('[1]Chevaux favoris'!E$2:E$41,Lundi!$A22)</f>
        <v>0</v>
      </c>
      <c r="I22">
        <f>COUNTIF('[1]Chevaux favoris'!F$2:F$41,Lundi!$A22)</f>
        <v>0</v>
      </c>
      <c r="J22">
        <f>COUNTIF('[1]Chevaux favoris'!G$2:G$41,Lundi!$A22)</f>
        <v>0</v>
      </c>
      <c r="K22">
        <f>COUNTIF('[1]Chevaux favoris'!H$2:H$41,Lundi!$A22)</f>
        <v>0</v>
      </c>
      <c r="L22" s="13">
        <f>IF($B22=0,0,IF(Y66&gt;$C22,IF(D22=0,IFERROR(VLOOKUP(Lundi!$B22,'[1]Chevaux favoris'!$J$3:$Z$6,2,0),'[1]Chevaux favoris'!K$7),IFERROR(VLOOKUP(Lundi!$B22,'[1]Chevaux favoris'!$J$3:$Z$6,3,0),'[1]Chevaux favoris'!L$7))*Y66,0))</f>
        <v>270</v>
      </c>
      <c r="M22">
        <f>IF($B22=0,0,IF(Z66&gt;$C22,IF(E22=0,IFERROR(VLOOKUP(Lundi!$B22,'[1]Chevaux favoris'!$J$3:$Z$6,4,0),'[1]Chevaux favoris'!L$7),IFERROR(VLOOKUP(Lundi!$B22,'[1]Chevaux favoris'!$J$3:$Z$6,5,0),'[1]Chevaux favoris'!M$7))*Z66,0))</f>
        <v>0</v>
      </c>
      <c r="N22">
        <f>IF($B22=0,0,IF(AA66&gt;$C22,IF(F22=0,IFERROR(VLOOKUP(Lundi!$B22,'[1]Chevaux favoris'!$J$3:$Z$6,6,0),'[1]Chevaux favoris'!M$7),IFERROR(VLOOKUP(Lundi!$B22,'[1]Chevaux favoris'!$J$3:$Z$6,7,0),'[1]Chevaux favoris'!N$7))*AA66,0))</f>
        <v>0</v>
      </c>
      <c r="O22">
        <f>IF($B22=0,0,IF(AB66&gt;$C22,IF(G22=0,IFERROR(VLOOKUP(Lundi!$B22,'[1]Chevaux favoris'!$J$3:$Z$6,8,0),'[1]Chevaux favoris'!N$7),IFERROR(VLOOKUP(Lundi!$B22,'[1]Chevaux favoris'!$J$3:$Z$6,9,0),'[1]Chevaux favoris'!O$7))*AB66,0))</f>
        <v>270</v>
      </c>
      <c r="P22">
        <f>IF($B22=0,0,IF(AC66&gt;$C22,IF(H22=0,IFERROR(VLOOKUP(Lundi!$B22,'[1]Chevaux favoris'!$J$3:$Z$6,10,0),'[1]Chevaux favoris'!O$7),IFERROR(VLOOKUP(Lundi!$B22,'[1]Chevaux favoris'!$J$3:$Z$6,11,0),'[1]Chevaux favoris'!P$7))*AC66,0))</f>
        <v>240</v>
      </c>
      <c r="Q22">
        <f>IF($B22=0,0,IF(AD66&gt;$C22,IF(I22=0,IFERROR(VLOOKUP(Lundi!$B22,'[1]Chevaux favoris'!$J$3:$Z$6,12,0),'[1]Chevaux favoris'!P$7),IFERROR(VLOOKUP(Lundi!$B22,'[1]Chevaux favoris'!$J$3:$Z$6,13,0),'[1]Chevaux favoris'!Q$7))*AD66,0))</f>
        <v>306</v>
      </c>
      <c r="R22">
        <f>IF($B22=0,0,IF(AE66&gt;$C22,IF(J22=0,IFERROR(VLOOKUP(Lundi!$B22,'[1]Chevaux favoris'!$J$3:$Z$6,14,0),'[1]Chevaux favoris'!Q$7),IFERROR(VLOOKUP(Lundi!$B22,'[1]Chevaux favoris'!$J$3:$Z$6,15,0),'[1]Chevaux favoris'!R$7))*AE66,0))</f>
        <v>270</v>
      </c>
      <c r="S22">
        <f>IF($B22=0,0,IF(AF66&gt;$C22,IF(K22=0,IFERROR(VLOOKUP(Lundi!$B22,'[1]Chevaux favoris'!$J$3:$Z$6,16,0),'[1]Chevaux favoris'!R$7),IFERROR(VLOOKUP(Lundi!$B22,'[1]Chevaux favoris'!$J$3:$Z$6,17,0),'[1]Chevaux favoris'!S$7))*AF66,0))</f>
        <v>280</v>
      </c>
      <c r="T22" s="13" t="str">
        <f t="shared" si="2"/>
        <v>Viviane</v>
      </c>
      <c r="U22" s="14" t="str">
        <f t="shared" si="3"/>
        <v/>
      </c>
      <c r="X22" s="6">
        <f t="shared" si="4"/>
        <v>0.59722222222222188</v>
      </c>
      <c r="Y22" s="7"/>
      <c r="Z22" s="7" t="s">
        <v>5</v>
      </c>
      <c r="AA22" s="7" t="s">
        <v>5</v>
      </c>
      <c r="AB22" s="7"/>
      <c r="AC22" s="7"/>
      <c r="AD22" s="7"/>
      <c r="AE22" s="7"/>
      <c r="AF22" s="7"/>
    </row>
    <row r="23" spans="1:32" x14ac:dyDescent="0.25">
      <c r="A23" t="str">
        <f>'[1]Planning Chevaux'!A22</f>
        <v>Zina</v>
      </c>
      <c r="B23">
        <f>IFERROR('[1]Planning Chevaux'!B22,"")</f>
        <v>0</v>
      </c>
      <c r="C23">
        <f>IF(B23&lt;&gt;0,VLOOKUP(B23,'[1]Chevaux favoris'!$J$10:$K$17,2,FALSE),0)</f>
        <v>0</v>
      </c>
      <c r="D23" s="13">
        <f>COUNTIF('[1]Chevaux favoris'!A$2:A$41,Lundi!$A23)</f>
        <v>0</v>
      </c>
      <c r="E23">
        <f>COUNTIF('[1]Chevaux favoris'!B$2:B$41,Lundi!$A23)</f>
        <v>0</v>
      </c>
      <c r="F23">
        <f>COUNTIF('[1]Chevaux favoris'!C$2:C$41,Lundi!$A23)</f>
        <v>0</v>
      </c>
      <c r="G23">
        <f>COUNTIF('[1]Chevaux favoris'!D$2:D$41,Lundi!$A23)</f>
        <v>0</v>
      </c>
      <c r="H23">
        <f>COUNTIF('[1]Chevaux favoris'!E$2:E$41,Lundi!$A23)</f>
        <v>0</v>
      </c>
      <c r="I23">
        <f>COUNTIF('[1]Chevaux favoris'!F$2:F$41,Lundi!$A23)</f>
        <v>1</v>
      </c>
      <c r="J23">
        <f>COUNTIF('[1]Chevaux favoris'!G$2:G$41,Lundi!$A23)</f>
        <v>0</v>
      </c>
      <c r="K23">
        <f>COUNTIF('[1]Chevaux favoris'!H$2:H$41,Lundi!$A23)</f>
        <v>0</v>
      </c>
      <c r="L23" s="13">
        <f>IF($B23=0,0,IF(Y67&gt;$C23,IF(D23=0,IFERROR(VLOOKUP(Lundi!$B23,'[1]Chevaux favoris'!$J$3:$Z$6,2,0),'[1]Chevaux favoris'!K$7),IFERROR(VLOOKUP(Lundi!$B23,'[1]Chevaux favoris'!$J$3:$Z$6,3,0),'[1]Chevaux favoris'!L$7))*Y67,0))</f>
        <v>0</v>
      </c>
      <c r="M23">
        <f>IF($B23=0,0,IF(Z67&gt;$C23,IF(E23=0,IFERROR(VLOOKUP(Lundi!$B23,'[1]Chevaux favoris'!$J$3:$Z$6,4,0),'[1]Chevaux favoris'!L$7),IFERROR(VLOOKUP(Lundi!$B23,'[1]Chevaux favoris'!$J$3:$Z$6,5,0),'[1]Chevaux favoris'!M$7))*Z67,0))</f>
        <v>0</v>
      </c>
      <c r="N23">
        <f>IF($B23=0,0,IF(AA67&gt;$C23,IF(F23=0,IFERROR(VLOOKUP(Lundi!$B23,'[1]Chevaux favoris'!$J$3:$Z$6,6,0),'[1]Chevaux favoris'!M$7),IFERROR(VLOOKUP(Lundi!$B23,'[1]Chevaux favoris'!$J$3:$Z$6,7,0),'[1]Chevaux favoris'!N$7))*AA67,0))</f>
        <v>0</v>
      </c>
      <c r="O23">
        <f>IF($B23=0,0,IF(AB67&gt;$C23,IF(G23=0,IFERROR(VLOOKUP(Lundi!$B23,'[1]Chevaux favoris'!$J$3:$Z$6,8,0),'[1]Chevaux favoris'!N$7),IFERROR(VLOOKUP(Lundi!$B23,'[1]Chevaux favoris'!$J$3:$Z$6,9,0),'[1]Chevaux favoris'!O$7))*AB67,0))</f>
        <v>0</v>
      </c>
      <c r="P23">
        <f>IF($B23=0,0,IF(AC67&gt;$C23,IF(H23=0,IFERROR(VLOOKUP(Lundi!$B23,'[1]Chevaux favoris'!$J$3:$Z$6,10,0),'[1]Chevaux favoris'!O$7),IFERROR(VLOOKUP(Lundi!$B23,'[1]Chevaux favoris'!$J$3:$Z$6,11,0),'[1]Chevaux favoris'!P$7))*AC67,0))</f>
        <v>0</v>
      </c>
      <c r="Q23">
        <f>IF($B23=0,0,IF(AD67&gt;$C23,IF(I23=0,IFERROR(VLOOKUP(Lundi!$B23,'[1]Chevaux favoris'!$J$3:$Z$6,12,0),'[1]Chevaux favoris'!P$7),IFERROR(VLOOKUP(Lundi!$B23,'[1]Chevaux favoris'!$J$3:$Z$6,13,0),'[1]Chevaux favoris'!Q$7))*AD67,0))</f>
        <v>0</v>
      </c>
      <c r="R23">
        <f>IF($B23=0,0,IF(AE67&gt;$C23,IF(J23=0,IFERROR(VLOOKUP(Lundi!$B23,'[1]Chevaux favoris'!$J$3:$Z$6,14,0),'[1]Chevaux favoris'!Q$7),IFERROR(VLOOKUP(Lundi!$B23,'[1]Chevaux favoris'!$J$3:$Z$6,15,0),'[1]Chevaux favoris'!R$7))*AE67,0))</f>
        <v>0</v>
      </c>
      <c r="S23">
        <f>IF($B23=0,0,IF(AF67&gt;$C23,IF(K23=0,IFERROR(VLOOKUP(Lundi!$B23,'[1]Chevaux favoris'!$J$3:$Z$6,16,0),'[1]Chevaux favoris'!R$7),IFERROR(VLOOKUP(Lundi!$B23,'[1]Chevaux favoris'!$J$3:$Z$6,17,0),'[1]Chevaux favoris'!S$7))*AF67,0))</f>
        <v>0</v>
      </c>
      <c r="T23" s="13" t="str">
        <f t="shared" si="2"/>
        <v/>
      </c>
      <c r="U23" s="14" t="str">
        <f t="shared" si="3"/>
        <v/>
      </c>
      <c r="X23" s="6">
        <f t="shared" si="4"/>
        <v>0.61111111111111072</v>
      </c>
      <c r="Y23" s="7"/>
      <c r="Z23" s="7" t="s">
        <v>5</v>
      </c>
      <c r="AA23" s="7" t="s">
        <v>5</v>
      </c>
      <c r="AB23" s="7"/>
      <c r="AC23" s="7"/>
      <c r="AD23" s="7"/>
      <c r="AE23" s="7"/>
      <c r="AF23" s="7"/>
    </row>
    <row r="24" spans="1:32" x14ac:dyDescent="0.25">
      <c r="A24" t="str">
        <f>'[1]Planning Chevaux'!A23</f>
        <v>Fairytale</v>
      </c>
      <c r="B24">
        <f>IFERROR('[1]Planning Chevaux'!B23,"")</f>
        <v>0</v>
      </c>
      <c r="C24">
        <f>IF(B24&lt;&gt;0,VLOOKUP(B24,'[1]Chevaux favoris'!$J$10:$K$17,2,FALSE),0)</f>
        <v>0</v>
      </c>
      <c r="D24" s="13">
        <f>COUNTIF('[1]Chevaux favoris'!A$2:A$41,Lundi!$A24)</f>
        <v>0</v>
      </c>
      <c r="E24">
        <f>COUNTIF('[1]Chevaux favoris'!B$2:B$41,Lundi!$A24)</f>
        <v>0</v>
      </c>
      <c r="F24">
        <f>COUNTIF('[1]Chevaux favoris'!C$2:C$41,Lundi!$A24)</f>
        <v>0</v>
      </c>
      <c r="G24">
        <f>COUNTIF('[1]Chevaux favoris'!D$2:D$41,Lundi!$A24)</f>
        <v>0</v>
      </c>
      <c r="H24">
        <f>COUNTIF('[1]Chevaux favoris'!E$2:E$41,Lundi!$A24)</f>
        <v>0</v>
      </c>
      <c r="I24">
        <f>COUNTIF('[1]Chevaux favoris'!F$2:F$41,Lundi!$A24)</f>
        <v>1</v>
      </c>
      <c r="J24">
        <f>COUNTIF('[1]Chevaux favoris'!G$2:G$41,Lundi!$A24)</f>
        <v>0</v>
      </c>
      <c r="K24">
        <f>COUNTIF('[1]Chevaux favoris'!H$2:H$41,Lundi!$A24)</f>
        <v>0</v>
      </c>
      <c r="L24" s="13">
        <f>IF($B24=0,0,IF(Y68&gt;$C24,IF(D24=0,IFERROR(VLOOKUP(Lundi!$B24,'[1]Chevaux favoris'!$J$3:$Z$6,2,0),'[1]Chevaux favoris'!K$7),IFERROR(VLOOKUP(Lundi!$B24,'[1]Chevaux favoris'!$J$3:$Z$6,3,0),'[1]Chevaux favoris'!L$7))*Y68,0))</f>
        <v>0</v>
      </c>
      <c r="M24">
        <f>IF($B24=0,0,IF(Z68&gt;$C24,IF(E24=0,IFERROR(VLOOKUP(Lundi!$B24,'[1]Chevaux favoris'!$J$3:$Z$6,4,0),'[1]Chevaux favoris'!L$7),IFERROR(VLOOKUP(Lundi!$B24,'[1]Chevaux favoris'!$J$3:$Z$6,5,0),'[1]Chevaux favoris'!M$7))*Z68,0))</f>
        <v>0</v>
      </c>
      <c r="N24">
        <f>IF($B24=0,0,IF(AA68&gt;$C24,IF(F24=0,IFERROR(VLOOKUP(Lundi!$B24,'[1]Chevaux favoris'!$J$3:$Z$6,6,0),'[1]Chevaux favoris'!M$7),IFERROR(VLOOKUP(Lundi!$B24,'[1]Chevaux favoris'!$J$3:$Z$6,7,0),'[1]Chevaux favoris'!N$7))*AA68,0))</f>
        <v>0</v>
      </c>
      <c r="O24">
        <f>IF($B24=0,0,IF(AB68&gt;$C24,IF(G24=0,IFERROR(VLOOKUP(Lundi!$B24,'[1]Chevaux favoris'!$J$3:$Z$6,8,0),'[1]Chevaux favoris'!N$7),IFERROR(VLOOKUP(Lundi!$B24,'[1]Chevaux favoris'!$J$3:$Z$6,9,0),'[1]Chevaux favoris'!O$7))*AB68,0))</f>
        <v>0</v>
      </c>
      <c r="P24">
        <f>IF($B24=0,0,IF(AC68&gt;$C24,IF(H24=0,IFERROR(VLOOKUP(Lundi!$B24,'[1]Chevaux favoris'!$J$3:$Z$6,10,0),'[1]Chevaux favoris'!O$7),IFERROR(VLOOKUP(Lundi!$B24,'[1]Chevaux favoris'!$J$3:$Z$6,11,0),'[1]Chevaux favoris'!P$7))*AC68,0))</f>
        <v>0</v>
      </c>
      <c r="Q24">
        <f>IF($B24=0,0,IF(AD68&gt;$C24,IF(I24=0,IFERROR(VLOOKUP(Lundi!$B24,'[1]Chevaux favoris'!$J$3:$Z$6,12,0),'[1]Chevaux favoris'!P$7),IFERROR(VLOOKUP(Lundi!$B24,'[1]Chevaux favoris'!$J$3:$Z$6,13,0),'[1]Chevaux favoris'!Q$7))*AD68,0))</f>
        <v>0</v>
      </c>
      <c r="R24">
        <f>IF($B24=0,0,IF(AE68&gt;$C24,IF(J24=0,IFERROR(VLOOKUP(Lundi!$B24,'[1]Chevaux favoris'!$J$3:$Z$6,14,0),'[1]Chevaux favoris'!Q$7),IFERROR(VLOOKUP(Lundi!$B24,'[1]Chevaux favoris'!$J$3:$Z$6,15,0),'[1]Chevaux favoris'!R$7))*AE68,0))</f>
        <v>0</v>
      </c>
      <c r="S24">
        <f>IF($B24=0,0,IF(AF68&gt;$C24,IF(K24=0,IFERROR(VLOOKUP(Lundi!$B24,'[1]Chevaux favoris'!$J$3:$Z$6,16,0),'[1]Chevaux favoris'!R$7),IFERROR(VLOOKUP(Lundi!$B24,'[1]Chevaux favoris'!$J$3:$Z$6,17,0),'[1]Chevaux favoris'!S$7))*AF68,0))</f>
        <v>0</v>
      </c>
      <c r="T24" s="13" t="str">
        <f t="shared" si="2"/>
        <v/>
      </c>
      <c r="U24" s="14" t="str">
        <f t="shared" si="3"/>
        <v/>
      </c>
      <c r="X24" s="8">
        <f t="shared" si="4"/>
        <v>0.62499999999999956</v>
      </c>
      <c r="Y24" s="7"/>
      <c r="Z24" s="7" t="s">
        <v>5</v>
      </c>
      <c r="AA24" s="7" t="s">
        <v>5</v>
      </c>
      <c r="AB24" s="7"/>
      <c r="AC24" s="7"/>
      <c r="AD24" s="7"/>
      <c r="AE24" s="7"/>
      <c r="AF24" s="7"/>
    </row>
    <row r="25" spans="1:32" x14ac:dyDescent="0.25">
      <c r="A25" t="str">
        <f>'[1]Planning Chevaux'!A24</f>
        <v>Izar</v>
      </c>
      <c r="B25" t="str">
        <f>IFERROR('[1]Planning Chevaux'!B24,"")</f>
        <v>PL</v>
      </c>
      <c r="C25">
        <f>IF(B25&lt;&gt;0,VLOOKUP(B25,'[1]Chevaux favoris'!$J$10:$K$17,2,FALSE),0)</f>
        <v>3</v>
      </c>
      <c r="D25" s="13">
        <f>COUNTIF('[1]Chevaux favoris'!A$2:A$41,Lundi!$A25)</f>
        <v>0</v>
      </c>
      <c r="E25">
        <f>COUNTIF('[1]Chevaux favoris'!B$2:B$41,Lundi!$A25)</f>
        <v>0</v>
      </c>
      <c r="F25">
        <f>COUNTIF('[1]Chevaux favoris'!C$2:C$41,Lundi!$A25)</f>
        <v>0</v>
      </c>
      <c r="G25">
        <f>COUNTIF('[1]Chevaux favoris'!D$2:D$41,Lundi!$A25)</f>
        <v>0</v>
      </c>
      <c r="H25">
        <f>COUNTIF('[1]Chevaux favoris'!E$2:E$41,Lundi!$A25)</f>
        <v>0</v>
      </c>
      <c r="I25">
        <f>COUNTIF('[1]Chevaux favoris'!F$2:F$41,Lundi!$A25)</f>
        <v>0</v>
      </c>
      <c r="J25">
        <f>COUNTIF('[1]Chevaux favoris'!G$2:G$41,Lundi!$A25)</f>
        <v>0</v>
      </c>
      <c r="K25">
        <f>COUNTIF('[1]Chevaux favoris'!H$2:H$41,Lundi!$A25)</f>
        <v>0</v>
      </c>
      <c r="L25" s="13">
        <f>IF($B25=0,0,IF(Y69&gt;$C25,IF(D25=0,IFERROR(VLOOKUP(Lundi!$B25,'[1]Chevaux favoris'!$J$3:$Z$6,2,0),'[1]Chevaux favoris'!K$7),IFERROR(VLOOKUP(Lundi!$B25,'[1]Chevaux favoris'!$J$3:$Z$6,3,0),'[1]Chevaux favoris'!L$7))*Y69,0))</f>
        <v>270</v>
      </c>
      <c r="M25">
        <f>IF($B25=0,0,IF(Z69&gt;$C25,IF(E25=0,IFERROR(VLOOKUP(Lundi!$B25,'[1]Chevaux favoris'!$J$3:$Z$6,4,0),'[1]Chevaux favoris'!L$7),IFERROR(VLOOKUP(Lundi!$B25,'[1]Chevaux favoris'!$J$3:$Z$6,5,0),'[1]Chevaux favoris'!M$7))*Z69,0))</f>
        <v>0</v>
      </c>
      <c r="N25">
        <f>IF($B25=0,0,IF(AA69&gt;$C25,IF(F25=0,IFERROR(VLOOKUP(Lundi!$B25,'[1]Chevaux favoris'!$J$3:$Z$6,6,0),'[1]Chevaux favoris'!M$7),IFERROR(VLOOKUP(Lundi!$B25,'[1]Chevaux favoris'!$J$3:$Z$6,7,0),'[1]Chevaux favoris'!N$7))*AA69,0))</f>
        <v>0</v>
      </c>
      <c r="O25">
        <f>IF($B25=0,0,IF(AB69&gt;$C25,IF(G25=0,IFERROR(VLOOKUP(Lundi!$B25,'[1]Chevaux favoris'!$J$3:$Z$6,8,0),'[1]Chevaux favoris'!N$7),IFERROR(VLOOKUP(Lundi!$B25,'[1]Chevaux favoris'!$J$3:$Z$6,9,0),'[1]Chevaux favoris'!O$7))*AB69,0))</f>
        <v>270</v>
      </c>
      <c r="P25">
        <f>IF($B25=0,0,IF(AC69&gt;$C25,IF(H25=0,IFERROR(VLOOKUP(Lundi!$B25,'[1]Chevaux favoris'!$J$3:$Z$6,10,0),'[1]Chevaux favoris'!O$7),IFERROR(VLOOKUP(Lundi!$B25,'[1]Chevaux favoris'!$J$3:$Z$6,11,0),'[1]Chevaux favoris'!P$7))*AC69,0))</f>
        <v>240</v>
      </c>
      <c r="Q25">
        <f>IF($B25=0,0,IF(AD69&gt;$C25,IF(I25=0,IFERROR(VLOOKUP(Lundi!$B25,'[1]Chevaux favoris'!$J$3:$Z$6,12,0),'[1]Chevaux favoris'!P$7),IFERROR(VLOOKUP(Lundi!$B25,'[1]Chevaux favoris'!$J$3:$Z$6,13,0),'[1]Chevaux favoris'!Q$7))*AD69,0))</f>
        <v>255</v>
      </c>
      <c r="R25">
        <f>IF($B25=0,0,IF(AE69&gt;$C25,IF(J25=0,IFERROR(VLOOKUP(Lundi!$B25,'[1]Chevaux favoris'!$J$3:$Z$6,14,0),'[1]Chevaux favoris'!Q$7),IFERROR(VLOOKUP(Lundi!$B25,'[1]Chevaux favoris'!$J$3:$Z$6,15,0),'[1]Chevaux favoris'!R$7))*AE69,0))</f>
        <v>270</v>
      </c>
      <c r="S25">
        <f>IF($B25=0,0,IF(AF69&gt;$C25,IF(K25=0,IFERROR(VLOOKUP(Lundi!$B25,'[1]Chevaux favoris'!$J$3:$Z$6,16,0),'[1]Chevaux favoris'!R$7),IFERROR(VLOOKUP(Lundi!$B25,'[1]Chevaux favoris'!$J$3:$Z$6,17,0),'[1]Chevaux favoris'!S$7))*AF69,0))</f>
        <v>280</v>
      </c>
      <c r="T25" s="13" t="str">
        <f t="shared" si="2"/>
        <v>Stagiaire</v>
      </c>
      <c r="U25" s="14" t="str">
        <f t="shared" si="3"/>
        <v/>
      </c>
      <c r="X25" s="8">
        <f t="shared" si="4"/>
        <v>0.6388888888888884</v>
      </c>
      <c r="Y25" s="7"/>
      <c r="Z25" s="7" t="s">
        <v>5</v>
      </c>
      <c r="AA25" s="7" t="s">
        <v>5</v>
      </c>
      <c r="AB25" s="7"/>
      <c r="AC25" s="7"/>
      <c r="AD25" s="7"/>
      <c r="AE25" s="7"/>
      <c r="AF25" s="7"/>
    </row>
    <row r="26" spans="1:32" x14ac:dyDescent="0.25">
      <c r="A26" t="str">
        <f>'[1]Planning Chevaux'!A25</f>
        <v>Nao</v>
      </c>
      <c r="B26">
        <f>IFERROR('[1]Planning Chevaux'!B25,"")</f>
        <v>0</v>
      </c>
      <c r="C26">
        <f>IF(B26&lt;&gt;0,VLOOKUP(B26,'[1]Chevaux favoris'!$J$10:$K$17,2,FALSE),0)</f>
        <v>0</v>
      </c>
      <c r="D26" s="13">
        <f>COUNTIF('[1]Chevaux favoris'!A$2:A$41,Lundi!$A26)</f>
        <v>0</v>
      </c>
      <c r="E26">
        <f>COUNTIF('[1]Chevaux favoris'!B$2:B$41,Lundi!$A26)</f>
        <v>1</v>
      </c>
      <c r="F26">
        <f>COUNTIF('[1]Chevaux favoris'!C$2:C$41,Lundi!$A26)</f>
        <v>0</v>
      </c>
      <c r="G26">
        <f>COUNTIF('[1]Chevaux favoris'!D$2:D$41,Lundi!$A26)</f>
        <v>1</v>
      </c>
      <c r="H26">
        <f>COUNTIF('[1]Chevaux favoris'!E$2:E$41,Lundi!$A26)</f>
        <v>0</v>
      </c>
      <c r="I26">
        <f>COUNTIF('[1]Chevaux favoris'!F$2:F$41,Lundi!$A26)</f>
        <v>0</v>
      </c>
      <c r="J26">
        <f>COUNTIF('[1]Chevaux favoris'!G$2:G$41,Lundi!$A26)</f>
        <v>0</v>
      </c>
      <c r="K26">
        <f>COUNTIF('[1]Chevaux favoris'!H$2:H$41,Lundi!$A26)</f>
        <v>0</v>
      </c>
      <c r="L26" s="13">
        <f>IF($B26=0,0,IF(Y70&gt;$C26,IF(D26=0,IFERROR(VLOOKUP(Lundi!$B26,'[1]Chevaux favoris'!$J$3:$Z$6,2,0),'[1]Chevaux favoris'!K$7),IFERROR(VLOOKUP(Lundi!$B26,'[1]Chevaux favoris'!$J$3:$Z$6,3,0),'[1]Chevaux favoris'!L$7))*Y70,0))</f>
        <v>0</v>
      </c>
      <c r="M26">
        <f>IF($B26=0,0,IF(Z70&gt;$C26,IF(E26=0,IFERROR(VLOOKUP(Lundi!$B26,'[1]Chevaux favoris'!$J$3:$Z$6,4,0),'[1]Chevaux favoris'!L$7),IFERROR(VLOOKUP(Lundi!$B26,'[1]Chevaux favoris'!$J$3:$Z$6,5,0),'[1]Chevaux favoris'!M$7))*Z70,0))</f>
        <v>0</v>
      </c>
      <c r="N26">
        <f>IF($B26=0,0,IF(AA70&gt;$C26,IF(F26=0,IFERROR(VLOOKUP(Lundi!$B26,'[1]Chevaux favoris'!$J$3:$Z$6,6,0),'[1]Chevaux favoris'!M$7),IFERROR(VLOOKUP(Lundi!$B26,'[1]Chevaux favoris'!$J$3:$Z$6,7,0),'[1]Chevaux favoris'!N$7))*AA70,0))</f>
        <v>0</v>
      </c>
      <c r="O26">
        <f>IF($B26=0,0,IF(AB70&gt;$C26,IF(G26=0,IFERROR(VLOOKUP(Lundi!$B26,'[1]Chevaux favoris'!$J$3:$Z$6,8,0),'[1]Chevaux favoris'!N$7),IFERROR(VLOOKUP(Lundi!$B26,'[1]Chevaux favoris'!$J$3:$Z$6,9,0),'[1]Chevaux favoris'!O$7))*AB70,0))</f>
        <v>0</v>
      </c>
      <c r="P26">
        <f>IF($B26=0,0,IF(AC70&gt;$C26,IF(H26=0,IFERROR(VLOOKUP(Lundi!$B26,'[1]Chevaux favoris'!$J$3:$Z$6,10,0),'[1]Chevaux favoris'!O$7),IFERROR(VLOOKUP(Lundi!$B26,'[1]Chevaux favoris'!$J$3:$Z$6,11,0),'[1]Chevaux favoris'!P$7))*AC70,0))</f>
        <v>0</v>
      </c>
      <c r="Q26">
        <f>IF($B26=0,0,IF(AD70&gt;$C26,IF(I26=0,IFERROR(VLOOKUP(Lundi!$B26,'[1]Chevaux favoris'!$J$3:$Z$6,12,0),'[1]Chevaux favoris'!P$7),IFERROR(VLOOKUP(Lundi!$B26,'[1]Chevaux favoris'!$J$3:$Z$6,13,0),'[1]Chevaux favoris'!Q$7))*AD70,0))</f>
        <v>0</v>
      </c>
      <c r="R26">
        <f>IF($B26=0,0,IF(AE70&gt;$C26,IF(J26=0,IFERROR(VLOOKUP(Lundi!$B26,'[1]Chevaux favoris'!$J$3:$Z$6,14,0),'[1]Chevaux favoris'!Q$7),IFERROR(VLOOKUP(Lundi!$B26,'[1]Chevaux favoris'!$J$3:$Z$6,15,0),'[1]Chevaux favoris'!R$7))*AE70,0))</f>
        <v>0</v>
      </c>
      <c r="S26">
        <f>IF($B26=0,0,IF(AF70&gt;$C26,IF(K26=0,IFERROR(VLOOKUP(Lundi!$B26,'[1]Chevaux favoris'!$J$3:$Z$6,16,0),'[1]Chevaux favoris'!R$7),IFERROR(VLOOKUP(Lundi!$B26,'[1]Chevaux favoris'!$J$3:$Z$6,17,0),'[1]Chevaux favoris'!S$7))*AF70,0))</f>
        <v>0</v>
      </c>
      <c r="T26" s="13" t="str">
        <f t="shared" si="2"/>
        <v/>
      </c>
      <c r="U26" s="14" t="str">
        <f t="shared" si="3"/>
        <v/>
      </c>
      <c r="X26" s="8">
        <f t="shared" si="4"/>
        <v>0.65277777777777724</v>
      </c>
      <c r="Y26" s="7"/>
      <c r="Z26" s="7" t="s">
        <v>5</v>
      </c>
      <c r="AA26" s="7" t="s">
        <v>5</v>
      </c>
      <c r="AB26" s="7"/>
      <c r="AC26" s="7"/>
      <c r="AD26" s="7"/>
      <c r="AE26" s="7"/>
      <c r="AF26" s="7"/>
    </row>
    <row r="27" spans="1:32" x14ac:dyDescent="0.25">
      <c r="A27" t="str">
        <f>'[1]Planning Chevaux'!A26</f>
        <v>Diego</v>
      </c>
      <c r="B27">
        <f>IFERROR('[1]Planning Chevaux'!B26,"")</f>
        <v>0</v>
      </c>
      <c r="C27">
        <f>IF(B27&lt;&gt;0,VLOOKUP(B27,'[1]Chevaux favoris'!$J$10:$K$17,2,FALSE),0)</f>
        <v>0</v>
      </c>
      <c r="D27" s="13">
        <f>COUNTIF('[1]Chevaux favoris'!A$2:A$41,Lundi!$A27)</f>
        <v>0</v>
      </c>
      <c r="E27">
        <f>COUNTIF('[1]Chevaux favoris'!B$2:B$41,Lundi!$A27)</f>
        <v>0</v>
      </c>
      <c r="F27">
        <f>COUNTIF('[1]Chevaux favoris'!C$2:C$41,Lundi!$A27)</f>
        <v>0</v>
      </c>
      <c r="G27">
        <f>COUNTIF('[1]Chevaux favoris'!D$2:D$41,Lundi!$A27)</f>
        <v>0</v>
      </c>
      <c r="H27">
        <f>COUNTIF('[1]Chevaux favoris'!E$2:E$41,Lundi!$A27)</f>
        <v>0</v>
      </c>
      <c r="I27">
        <f>COUNTIF('[1]Chevaux favoris'!F$2:F$41,Lundi!$A27)</f>
        <v>0</v>
      </c>
      <c r="J27">
        <f>COUNTIF('[1]Chevaux favoris'!G$2:G$41,Lundi!$A27)</f>
        <v>1</v>
      </c>
      <c r="K27">
        <f>COUNTIF('[1]Chevaux favoris'!H$2:H$41,Lundi!$A27)</f>
        <v>0</v>
      </c>
      <c r="L27" s="13">
        <f>IF($B27=0,0,IF(Y71&gt;$C27,IF(D27=0,IFERROR(VLOOKUP(Lundi!$B27,'[1]Chevaux favoris'!$J$3:$Z$6,2,0),'[1]Chevaux favoris'!K$7),IFERROR(VLOOKUP(Lundi!$B27,'[1]Chevaux favoris'!$J$3:$Z$6,3,0),'[1]Chevaux favoris'!L$7))*Y71,0))</f>
        <v>0</v>
      </c>
      <c r="M27">
        <f>IF($B27=0,0,IF(Z71&gt;$C27,IF(E27=0,IFERROR(VLOOKUP(Lundi!$B27,'[1]Chevaux favoris'!$J$3:$Z$6,4,0),'[1]Chevaux favoris'!L$7),IFERROR(VLOOKUP(Lundi!$B27,'[1]Chevaux favoris'!$J$3:$Z$6,5,0),'[1]Chevaux favoris'!M$7))*Z71,0))</f>
        <v>0</v>
      </c>
      <c r="N27">
        <f>IF($B27=0,0,IF(AA71&gt;$C27,IF(F27=0,IFERROR(VLOOKUP(Lundi!$B27,'[1]Chevaux favoris'!$J$3:$Z$6,6,0),'[1]Chevaux favoris'!M$7),IFERROR(VLOOKUP(Lundi!$B27,'[1]Chevaux favoris'!$J$3:$Z$6,7,0),'[1]Chevaux favoris'!N$7))*AA71,0))</f>
        <v>0</v>
      </c>
      <c r="O27">
        <f>IF($B27=0,0,IF(AB71&gt;$C27,IF(G27=0,IFERROR(VLOOKUP(Lundi!$B27,'[1]Chevaux favoris'!$J$3:$Z$6,8,0),'[1]Chevaux favoris'!N$7),IFERROR(VLOOKUP(Lundi!$B27,'[1]Chevaux favoris'!$J$3:$Z$6,9,0),'[1]Chevaux favoris'!O$7))*AB71,0))</f>
        <v>0</v>
      </c>
      <c r="P27">
        <f>IF($B27=0,0,IF(AC71&gt;$C27,IF(H27=0,IFERROR(VLOOKUP(Lundi!$B27,'[1]Chevaux favoris'!$J$3:$Z$6,10,0),'[1]Chevaux favoris'!O$7),IFERROR(VLOOKUP(Lundi!$B27,'[1]Chevaux favoris'!$J$3:$Z$6,11,0),'[1]Chevaux favoris'!P$7))*AC71,0))</f>
        <v>0</v>
      </c>
      <c r="Q27">
        <f>IF($B27=0,0,IF(AD71&gt;$C27,IF(I27=0,IFERROR(VLOOKUP(Lundi!$B27,'[1]Chevaux favoris'!$J$3:$Z$6,12,0),'[1]Chevaux favoris'!P$7),IFERROR(VLOOKUP(Lundi!$B27,'[1]Chevaux favoris'!$J$3:$Z$6,13,0),'[1]Chevaux favoris'!Q$7))*AD71,0))</f>
        <v>0</v>
      </c>
      <c r="R27">
        <f>IF($B27=0,0,IF(AE71&gt;$C27,IF(J27=0,IFERROR(VLOOKUP(Lundi!$B27,'[1]Chevaux favoris'!$J$3:$Z$6,14,0),'[1]Chevaux favoris'!Q$7),IFERROR(VLOOKUP(Lundi!$B27,'[1]Chevaux favoris'!$J$3:$Z$6,15,0),'[1]Chevaux favoris'!R$7))*AE71,0))</f>
        <v>0</v>
      </c>
      <c r="S27">
        <f>IF($B27=0,0,IF(AF71&gt;$C27,IF(K27=0,IFERROR(VLOOKUP(Lundi!$B27,'[1]Chevaux favoris'!$J$3:$Z$6,16,0),'[1]Chevaux favoris'!R$7),IFERROR(VLOOKUP(Lundi!$B27,'[1]Chevaux favoris'!$J$3:$Z$6,17,0),'[1]Chevaux favoris'!S$7))*AF71,0))</f>
        <v>0</v>
      </c>
      <c r="T27" s="13" t="str">
        <f t="shared" si="2"/>
        <v/>
      </c>
      <c r="U27" s="14" t="str">
        <f t="shared" si="3"/>
        <v/>
      </c>
      <c r="X27" s="6">
        <f t="shared" si="4"/>
        <v>0.66666666666666607</v>
      </c>
      <c r="Y27" s="7"/>
      <c r="Z27" s="7" t="s">
        <v>5</v>
      </c>
      <c r="AA27" s="7" t="s">
        <v>5</v>
      </c>
      <c r="AB27" s="7"/>
      <c r="AC27" s="7"/>
      <c r="AD27" s="7"/>
      <c r="AE27" s="7"/>
      <c r="AF27" s="7"/>
    </row>
    <row r="28" spans="1:32" x14ac:dyDescent="0.25">
      <c r="A28" t="str">
        <f>'[1]Planning Chevaux'!A27</f>
        <v>Erico</v>
      </c>
      <c r="B28" t="str">
        <f>IFERROR('[1]Planning Chevaux'!B27,"")</f>
        <v>PL</v>
      </c>
      <c r="C28">
        <f>IF(B28&lt;&gt;0,VLOOKUP(B28,'[1]Chevaux favoris'!$J$10:$K$17,2,FALSE),0)</f>
        <v>3</v>
      </c>
      <c r="D28" s="13">
        <f>COUNTIF('[1]Chevaux favoris'!A$2:A$41,Lundi!$A28)</f>
        <v>1</v>
      </c>
      <c r="E28">
        <f>COUNTIF('[1]Chevaux favoris'!B$2:B$41,Lundi!$A28)</f>
        <v>0</v>
      </c>
      <c r="F28">
        <f>COUNTIF('[1]Chevaux favoris'!C$2:C$41,Lundi!$A28)</f>
        <v>0</v>
      </c>
      <c r="G28">
        <f>COUNTIF('[1]Chevaux favoris'!D$2:D$41,Lundi!$A28)</f>
        <v>1</v>
      </c>
      <c r="H28">
        <f>COUNTIF('[1]Chevaux favoris'!E$2:E$41,Lundi!$A28)</f>
        <v>0</v>
      </c>
      <c r="I28">
        <f>COUNTIF('[1]Chevaux favoris'!F$2:F$41,Lundi!$A28)</f>
        <v>1</v>
      </c>
      <c r="J28">
        <f>COUNTIF('[1]Chevaux favoris'!G$2:G$41,Lundi!$A28)</f>
        <v>0</v>
      </c>
      <c r="K28">
        <f>COUNTIF('[1]Chevaux favoris'!H$2:H$41,Lundi!$A28)</f>
        <v>0</v>
      </c>
      <c r="L28" s="13">
        <f>IF($B28=0,0,IF(Y72&gt;$C28,IF(D28=0,IFERROR(VLOOKUP(Lundi!$B28,'[1]Chevaux favoris'!$J$3:$Z$6,2,0),'[1]Chevaux favoris'!K$7),IFERROR(VLOOKUP(Lundi!$B28,'[1]Chevaux favoris'!$J$3:$Z$6,3,0),'[1]Chevaux favoris'!L$7))*Y72,0))</f>
        <v>900</v>
      </c>
      <c r="M28">
        <f>IF($B28=0,0,IF(Z72&gt;$C28,IF(E28=0,IFERROR(VLOOKUP(Lundi!$B28,'[1]Chevaux favoris'!$J$3:$Z$6,4,0),'[1]Chevaux favoris'!L$7),IFERROR(VLOOKUP(Lundi!$B28,'[1]Chevaux favoris'!$J$3:$Z$6,5,0),'[1]Chevaux favoris'!M$7))*Z72,0))</f>
        <v>0</v>
      </c>
      <c r="N28">
        <f>IF($B28=0,0,IF(AA72&gt;$C28,IF(F28=0,IFERROR(VLOOKUP(Lundi!$B28,'[1]Chevaux favoris'!$J$3:$Z$6,6,0),'[1]Chevaux favoris'!M$7),IFERROR(VLOOKUP(Lundi!$B28,'[1]Chevaux favoris'!$J$3:$Z$6,7,0),'[1]Chevaux favoris'!N$7))*AA72,0))</f>
        <v>0</v>
      </c>
      <c r="O28">
        <f>IF($B28=0,0,IF(AB72&gt;$C28,IF(G28=0,IFERROR(VLOOKUP(Lundi!$B28,'[1]Chevaux favoris'!$J$3:$Z$6,8,0),'[1]Chevaux favoris'!N$7),IFERROR(VLOOKUP(Lundi!$B28,'[1]Chevaux favoris'!$J$3:$Z$6,9,0),'[1]Chevaux favoris'!O$7))*AB72,0))</f>
        <v>909</v>
      </c>
      <c r="P28">
        <f>IF($B28=0,0,IF(AC72&gt;$C28,IF(H28=0,IFERROR(VLOOKUP(Lundi!$B28,'[1]Chevaux favoris'!$J$3:$Z$6,10,0),'[1]Chevaux favoris'!O$7),IFERROR(VLOOKUP(Lundi!$B28,'[1]Chevaux favoris'!$J$3:$Z$6,11,0),'[1]Chevaux favoris'!P$7))*AC72,0))</f>
        <v>240</v>
      </c>
      <c r="Q28">
        <f>IF($B28=0,0,IF(AD72&gt;$C28,IF(I28=0,IFERROR(VLOOKUP(Lundi!$B28,'[1]Chevaux favoris'!$J$3:$Z$6,12,0),'[1]Chevaux favoris'!P$7),IFERROR(VLOOKUP(Lundi!$B28,'[1]Chevaux favoris'!$J$3:$Z$6,13,0),'[1]Chevaux favoris'!Q$7))*AD72,0))</f>
        <v>810</v>
      </c>
      <c r="R28">
        <f>IF($B28=0,0,IF(AE72&gt;$C28,IF(J28=0,IFERROR(VLOOKUP(Lundi!$B28,'[1]Chevaux favoris'!$J$3:$Z$6,14,0),'[1]Chevaux favoris'!Q$7),IFERROR(VLOOKUP(Lundi!$B28,'[1]Chevaux favoris'!$J$3:$Z$6,15,0),'[1]Chevaux favoris'!R$7))*AE72,0))</f>
        <v>270</v>
      </c>
      <c r="S28">
        <f>IF($B28=0,0,IF(AF72&gt;$C28,IF(K28=0,IFERROR(VLOOKUP(Lundi!$B28,'[1]Chevaux favoris'!$J$3:$Z$6,16,0),'[1]Chevaux favoris'!R$7),IFERROR(VLOOKUP(Lundi!$B28,'[1]Chevaux favoris'!$J$3:$Z$6,17,0),'[1]Chevaux favoris'!S$7))*AF72,0))</f>
        <v>238</v>
      </c>
      <c r="T28" s="13" t="str">
        <f t="shared" si="2"/>
        <v>Barbara</v>
      </c>
      <c r="U28" s="14" t="str">
        <f t="shared" si="3"/>
        <v/>
      </c>
      <c r="X28" s="6">
        <f t="shared" si="4"/>
        <v>0.68055555555555491</v>
      </c>
      <c r="Y28" s="7"/>
      <c r="Z28" s="7" t="s">
        <v>5</v>
      </c>
      <c r="AA28" s="7" t="s">
        <v>5</v>
      </c>
      <c r="AB28" s="7"/>
      <c r="AC28" s="7"/>
      <c r="AD28" s="7"/>
      <c r="AE28" s="7"/>
      <c r="AF28" s="7"/>
    </row>
    <row r="29" spans="1:32" x14ac:dyDescent="0.25">
      <c r="A29" t="str">
        <f>'[1]Planning Chevaux'!A28</f>
        <v>Champagne</v>
      </c>
      <c r="B29" t="str">
        <f>IFERROR('[1]Planning Chevaux'!B28,"")</f>
        <v>PL</v>
      </c>
      <c r="C29">
        <f>IF(B29&lt;&gt;0,VLOOKUP(B29,'[1]Chevaux favoris'!$J$10:$K$17,2,FALSE),0)</f>
        <v>3</v>
      </c>
      <c r="D29" s="13">
        <f>COUNTIF('[1]Chevaux favoris'!A$2:A$41,Lundi!$A29)</f>
        <v>0</v>
      </c>
      <c r="E29">
        <f>COUNTIF('[1]Chevaux favoris'!B$2:B$41,Lundi!$A29)</f>
        <v>0</v>
      </c>
      <c r="F29">
        <f>COUNTIF('[1]Chevaux favoris'!C$2:C$41,Lundi!$A29)</f>
        <v>0</v>
      </c>
      <c r="G29">
        <f>COUNTIF('[1]Chevaux favoris'!D$2:D$41,Lundi!$A29)</f>
        <v>0</v>
      </c>
      <c r="H29">
        <f>COUNTIF('[1]Chevaux favoris'!E$2:E$41,Lundi!$A29)</f>
        <v>0</v>
      </c>
      <c r="I29">
        <f>COUNTIF('[1]Chevaux favoris'!F$2:F$41,Lundi!$A29)</f>
        <v>0</v>
      </c>
      <c r="J29">
        <f>COUNTIF('[1]Chevaux favoris'!G$2:G$41,Lundi!$A29)</f>
        <v>0</v>
      </c>
      <c r="K29">
        <f>COUNTIF('[1]Chevaux favoris'!H$2:H$41,Lundi!$A29)</f>
        <v>0</v>
      </c>
      <c r="L29" s="13">
        <f>IF($B29=0,0,IF(Y73&gt;$C29,IF(D29=0,IFERROR(VLOOKUP(Lundi!$B29,'[1]Chevaux favoris'!$J$3:$Z$6,2,0),'[1]Chevaux favoris'!K$7),IFERROR(VLOOKUP(Lundi!$B29,'[1]Chevaux favoris'!$J$3:$Z$6,3,0),'[1]Chevaux favoris'!L$7))*Y73,0))</f>
        <v>270</v>
      </c>
      <c r="M29">
        <f>IF($B29=0,0,IF(Z73&gt;$C29,IF(E29=0,IFERROR(VLOOKUP(Lundi!$B29,'[1]Chevaux favoris'!$J$3:$Z$6,4,0),'[1]Chevaux favoris'!L$7),IFERROR(VLOOKUP(Lundi!$B29,'[1]Chevaux favoris'!$J$3:$Z$6,5,0),'[1]Chevaux favoris'!M$7))*Z73,0))</f>
        <v>0</v>
      </c>
      <c r="N29">
        <f>IF($B29=0,0,IF(AA73&gt;$C29,IF(F29=0,IFERROR(VLOOKUP(Lundi!$B29,'[1]Chevaux favoris'!$J$3:$Z$6,6,0),'[1]Chevaux favoris'!M$7),IFERROR(VLOOKUP(Lundi!$B29,'[1]Chevaux favoris'!$J$3:$Z$6,7,0),'[1]Chevaux favoris'!N$7))*AA73,0))</f>
        <v>0</v>
      </c>
      <c r="O29">
        <f>IF($B29=0,0,IF(AB73&gt;$C29,IF(G29=0,IFERROR(VLOOKUP(Lundi!$B29,'[1]Chevaux favoris'!$J$3:$Z$6,8,0),'[1]Chevaux favoris'!N$7),IFERROR(VLOOKUP(Lundi!$B29,'[1]Chevaux favoris'!$J$3:$Z$6,9,0),'[1]Chevaux favoris'!O$7))*AB73,0))</f>
        <v>180</v>
      </c>
      <c r="P29">
        <f>IF($B29=0,0,IF(AC73&gt;$C29,IF(H29=0,IFERROR(VLOOKUP(Lundi!$B29,'[1]Chevaux favoris'!$J$3:$Z$6,10,0),'[1]Chevaux favoris'!O$7),IFERROR(VLOOKUP(Lundi!$B29,'[1]Chevaux favoris'!$J$3:$Z$6,11,0),'[1]Chevaux favoris'!P$7))*AC73,0))</f>
        <v>240</v>
      </c>
      <c r="Q29">
        <f>IF($B29=0,0,IF(AD73&gt;$C29,IF(I29=0,IFERROR(VLOOKUP(Lundi!$B29,'[1]Chevaux favoris'!$J$3:$Z$6,12,0),'[1]Chevaux favoris'!P$7),IFERROR(VLOOKUP(Lundi!$B29,'[1]Chevaux favoris'!$J$3:$Z$6,13,0),'[1]Chevaux favoris'!Q$7))*AD73,0))</f>
        <v>255</v>
      </c>
      <c r="R29">
        <f>IF($B29=0,0,IF(AE73&gt;$C29,IF(J29=0,IFERROR(VLOOKUP(Lundi!$B29,'[1]Chevaux favoris'!$J$3:$Z$6,14,0),'[1]Chevaux favoris'!Q$7),IFERROR(VLOOKUP(Lundi!$B29,'[1]Chevaux favoris'!$J$3:$Z$6,15,0),'[1]Chevaux favoris'!R$7))*AE73,0))</f>
        <v>270</v>
      </c>
      <c r="S29">
        <f>IF($B29=0,0,IF(AF73&gt;$C29,IF(K29=0,IFERROR(VLOOKUP(Lundi!$B29,'[1]Chevaux favoris'!$J$3:$Z$6,16,0),'[1]Chevaux favoris'!R$7),IFERROR(VLOOKUP(Lundi!$B29,'[1]Chevaux favoris'!$J$3:$Z$6,17,0),'[1]Chevaux favoris'!S$7))*AF73,0))</f>
        <v>238</v>
      </c>
      <c r="T29" s="13" t="str">
        <f t="shared" si="2"/>
        <v>Mathieu</v>
      </c>
      <c r="U29" s="14" t="str">
        <f t="shared" si="3"/>
        <v/>
      </c>
      <c r="X29" s="6">
        <f t="shared" si="4"/>
        <v>0.69444444444444375</v>
      </c>
      <c r="Y29" s="7"/>
      <c r="Z29" s="7" t="s">
        <v>5</v>
      </c>
      <c r="AA29" s="7" t="s">
        <v>5</v>
      </c>
      <c r="AB29" s="7"/>
      <c r="AC29" s="7"/>
      <c r="AD29" s="7"/>
      <c r="AE29" s="7"/>
      <c r="AF29" s="7"/>
    </row>
    <row r="30" spans="1:32" x14ac:dyDescent="0.25">
      <c r="A30" t="str">
        <f>'[1]Planning Chevaux'!A29</f>
        <v>Special girl</v>
      </c>
      <c r="B30" t="str">
        <f>IFERROR('[1]Planning Chevaux'!B29,"")</f>
        <v>PL</v>
      </c>
      <c r="C30">
        <f>IF(B30&lt;&gt;0,VLOOKUP(B30,'[1]Chevaux favoris'!$J$10:$K$17,2,FALSE),0)</f>
        <v>3</v>
      </c>
      <c r="D30" s="13">
        <f>COUNTIF('[1]Chevaux favoris'!A$2:A$41,Lundi!$A30)</f>
        <v>0</v>
      </c>
      <c r="E30">
        <f>COUNTIF('[1]Chevaux favoris'!B$2:B$41,Lundi!$A30)</f>
        <v>0</v>
      </c>
      <c r="F30">
        <f>COUNTIF('[1]Chevaux favoris'!C$2:C$41,Lundi!$A30)</f>
        <v>0</v>
      </c>
      <c r="G30">
        <f>COUNTIF('[1]Chevaux favoris'!D$2:D$41,Lundi!$A30)</f>
        <v>0</v>
      </c>
      <c r="H30">
        <f>COUNTIF('[1]Chevaux favoris'!E$2:E$41,Lundi!$A30)</f>
        <v>0</v>
      </c>
      <c r="I30">
        <f>COUNTIF('[1]Chevaux favoris'!F$2:F$41,Lundi!$A30)</f>
        <v>0</v>
      </c>
      <c r="J30">
        <f>COUNTIF('[1]Chevaux favoris'!G$2:G$41,Lundi!$A30)</f>
        <v>0</v>
      </c>
      <c r="K30">
        <f>COUNTIF('[1]Chevaux favoris'!H$2:H$41,Lundi!$A30)</f>
        <v>0</v>
      </c>
      <c r="L30" s="13">
        <f>IF($B30=0,0,IF(Y74&gt;$C30,IF(D30=0,IFERROR(VLOOKUP(Lundi!$B30,'[1]Chevaux favoris'!$J$3:$Z$6,2,0),'[1]Chevaux favoris'!K$7),IFERROR(VLOOKUP(Lundi!$B30,'[1]Chevaux favoris'!$J$3:$Z$6,3,0),'[1]Chevaux favoris'!L$7))*Y74,0))</f>
        <v>216</v>
      </c>
      <c r="M30">
        <f>IF($B30=0,0,IF(Z74&gt;$C30,IF(E30=0,IFERROR(VLOOKUP(Lundi!$B30,'[1]Chevaux favoris'!$J$3:$Z$6,4,0),'[1]Chevaux favoris'!L$7),IFERROR(VLOOKUP(Lundi!$B30,'[1]Chevaux favoris'!$J$3:$Z$6,5,0),'[1]Chevaux favoris'!M$7))*Z74,0))</f>
        <v>0</v>
      </c>
      <c r="N30">
        <f>IF($B30=0,0,IF(AA74&gt;$C30,IF(F30=0,IFERROR(VLOOKUP(Lundi!$B30,'[1]Chevaux favoris'!$J$3:$Z$6,6,0),'[1]Chevaux favoris'!M$7),IFERROR(VLOOKUP(Lundi!$B30,'[1]Chevaux favoris'!$J$3:$Z$6,7,0),'[1]Chevaux favoris'!N$7))*AA74,0))</f>
        <v>0</v>
      </c>
      <c r="O30">
        <f>IF($B30=0,0,IF(AB74&gt;$C30,IF(G30=0,IFERROR(VLOOKUP(Lundi!$B30,'[1]Chevaux favoris'!$J$3:$Z$6,8,0),'[1]Chevaux favoris'!N$7),IFERROR(VLOOKUP(Lundi!$B30,'[1]Chevaux favoris'!$J$3:$Z$6,9,0),'[1]Chevaux favoris'!O$7))*AB74,0))</f>
        <v>180</v>
      </c>
      <c r="P30">
        <f>IF($B30=0,0,IF(AC74&gt;$C30,IF(H30=0,IFERROR(VLOOKUP(Lundi!$B30,'[1]Chevaux favoris'!$J$3:$Z$6,10,0),'[1]Chevaux favoris'!O$7),IFERROR(VLOOKUP(Lundi!$B30,'[1]Chevaux favoris'!$J$3:$Z$6,11,0),'[1]Chevaux favoris'!P$7))*AC74,0))</f>
        <v>240</v>
      </c>
      <c r="Q30">
        <f>IF($B30=0,0,IF(AD74&gt;$C30,IF(I30=0,IFERROR(VLOOKUP(Lundi!$B30,'[1]Chevaux favoris'!$J$3:$Z$6,12,0),'[1]Chevaux favoris'!P$7),IFERROR(VLOOKUP(Lundi!$B30,'[1]Chevaux favoris'!$J$3:$Z$6,13,0),'[1]Chevaux favoris'!Q$7))*AD74,0))</f>
        <v>255</v>
      </c>
      <c r="R30">
        <f>IF($B30=0,0,IF(AE74&gt;$C30,IF(J30=0,IFERROR(VLOOKUP(Lundi!$B30,'[1]Chevaux favoris'!$J$3:$Z$6,14,0),'[1]Chevaux favoris'!Q$7),IFERROR(VLOOKUP(Lundi!$B30,'[1]Chevaux favoris'!$J$3:$Z$6,15,0),'[1]Chevaux favoris'!R$7))*AE74,0))</f>
        <v>270</v>
      </c>
      <c r="S30">
        <f>IF($B30=0,0,IF(AF74&gt;$C30,IF(K30=0,IFERROR(VLOOKUP(Lundi!$B30,'[1]Chevaux favoris'!$J$3:$Z$6,16,0),'[1]Chevaux favoris'!R$7),IFERROR(VLOOKUP(Lundi!$B30,'[1]Chevaux favoris'!$J$3:$Z$6,17,0),'[1]Chevaux favoris'!S$7))*AF74,0))</f>
        <v>238</v>
      </c>
      <c r="T30" s="13" t="str">
        <f t="shared" si="2"/>
        <v>Lisa</v>
      </c>
      <c r="U30" s="14" t="str">
        <f t="shared" si="3"/>
        <v/>
      </c>
      <c r="X30" s="8">
        <f t="shared" si="4"/>
        <v>0.70833333333333259</v>
      </c>
      <c r="Y30" s="7"/>
      <c r="Z30" s="7" t="s">
        <v>5</v>
      </c>
      <c r="AA30" s="7" t="s">
        <v>5</v>
      </c>
      <c r="AB30" s="7"/>
      <c r="AC30" s="7"/>
      <c r="AD30" s="7"/>
      <c r="AE30" s="7"/>
      <c r="AF30" s="7"/>
    </row>
    <row r="31" spans="1:32" x14ac:dyDescent="0.25">
      <c r="A31" t="str">
        <f>'[1]Planning Chevaux'!A30</f>
        <v>Biranka</v>
      </c>
      <c r="B31">
        <f>IFERROR('[1]Planning Chevaux'!B30,"")</f>
        <v>0</v>
      </c>
      <c r="C31">
        <f>IF(B31&lt;&gt;0,VLOOKUP(B31,'[1]Chevaux favoris'!$J$10:$K$17,2,FALSE),0)</f>
        <v>0</v>
      </c>
      <c r="D31" s="13">
        <f>COUNTIF('[1]Chevaux favoris'!A$2:A$41,Lundi!$A31)</f>
        <v>0</v>
      </c>
      <c r="E31">
        <f>COUNTIF('[1]Chevaux favoris'!B$2:B$41,Lundi!$A31)</f>
        <v>0</v>
      </c>
      <c r="F31">
        <f>COUNTIF('[1]Chevaux favoris'!C$2:C$41,Lundi!$A31)</f>
        <v>0</v>
      </c>
      <c r="G31">
        <f>COUNTIF('[1]Chevaux favoris'!D$2:D$41,Lundi!$A31)</f>
        <v>0</v>
      </c>
      <c r="H31">
        <f>COUNTIF('[1]Chevaux favoris'!E$2:E$41,Lundi!$A31)</f>
        <v>0</v>
      </c>
      <c r="I31">
        <f>COUNTIF('[1]Chevaux favoris'!F$2:F$41,Lundi!$A31)</f>
        <v>0</v>
      </c>
      <c r="J31">
        <f>COUNTIF('[1]Chevaux favoris'!G$2:G$41,Lundi!$A31)</f>
        <v>0</v>
      </c>
      <c r="K31">
        <f>COUNTIF('[1]Chevaux favoris'!H$2:H$41,Lundi!$A31)</f>
        <v>0</v>
      </c>
      <c r="L31" s="13">
        <f>IF($B31=0,0,IF(Y75&gt;$C31,IF(D31=0,IFERROR(VLOOKUP(Lundi!$B31,'[1]Chevaux favoris'!$J$3:$Z$6,2,0),'[1]Chevaux favoris'!K$7),IFERROR(VLOOKUP(Lundi!$B31,'[1]Chevaux favoris'!$J$3:$Z$6,3,0),'[1]Chevaux favoris'!L$7))*Y75,0))</f>
        <v>0</v>
      </c>
      <c r="M31">
        <f>IF($B31=0,0,IF(Z75&gt;$C31,IF(E31=0,IFERROR(VLOOKUP(Lundi!$B31,'[1]Chevaux favoris'!$J$3:$Z$6,4,0),'[1]Chevaux favoris'!L$7),IFERROR(VLOOKUP(Lundi!$B31,'[1]Chevaux favoris'!$J$3:$Z$6,5,0),'[1]Chevaux favoris'!M$7))*Z75,0))</f>
        <v>0</v>
      </c>
      <c r="N31">
        <f>IF($B31=0,0,IF(AA75&gt;$C31,IF(F31=0,IFERROR(VLOOKUP(Lundi!$B31,'[1]Chevaux favoris'!$J$3:$Z$6,6,0),'[1]Chevaux favoris'!M$7),IFERROR(VLOOKUP(Lundi!$B31,'[1]Chevaux favoris'!$J$3:$Z$6,7,0),'[1]Chevaux favoris'!N$7))*AA75,0))</f>
        <v>0</v>
      </c>
      <c r="O31">
        <f>IF($B31=0,0,IF(AB75&gt;$C31,IF(G31=0,IFERROR(VLOOKUP(Lundi!$B31,'[1]Chevaux favoris'!$J$3:$Z$6,8,0),'[1]Chevaux favoris'!N$7),IFERROR(VLOOKUP(Lundi!$B31,'[1]Chevaux favoris'!$J$3:$Z$6,9,0),'[1]Chevaux favoris'!O$7))*AB75,0))</f>
        <v>0</v>
      </c>
      <c r="P31">
        <f>IF($B31=0,0,IF(AC75&gt;$C31,IF(H31=0,IFERROR(VLOOKUP(Lundi!$B31,'[1]Chevaux favoris'!$J$3:$Z$6,10,0),'[1]Chevaux favoris'!O$7),IFERROR(VLOOKUP(Lundi!$B31,'[1]Chevaux favoris'!$J$3:$Z$6,11,0),'[1]Chevaux favoris'!P$7))*AC75,0))</f>
        <v>0</v>
      </c>
      <c r="Q31">
        <f>IF($B31=0,0,IF(AD75&gt;$C31,IF(I31=0,IFERROR(VLOOKUP(Lundi!$B31,'[1]Chevaux favoris'!$J$3:$Z$6,12,0),'[1]Chevaux favoris'!P$7),IFERROR(VLOOKUP(Lundi!$B31,'[1]Chevaux favoris'!$J$3:$Z$6,13,0),'[1]Chevaux favoris'!Q$7))*AD75,0))</f>
        <v>0</v>
      </c>
      <c r="R31">
        <f>IF($B31=0,0,IF(AE75&gt;$C31,IF(J31=0,IFERROR(VLOOKUP(Lundi!$B31,'[1]Chevaux favoris'!$J$3:$Z$6,14,0),'[1]Chevaux favoris'!Q$7),IFERROR(VLOOKUP(Lundi!$B31,'[1]Chevaux favoris'!$J$3:$Z$6,15,0),'[1]Chevaux favoris'!R$7))*AE75,0))</f>
        <v>0</v>
      </c>
      <c r="S31">
        <f>IF($B31=0,0,IF(AF75&gt;$C31,IF(K31=0,IFERROR(VLOOKUP(Lundi!$B31,'[1]Chevaux favoris'!$J$3:$Z$6,16,0),'[1]Chevaux favoris'!R$7),IFERROR(VLOOKUP(Lundi!$B31,'[1]Chevaux favoris'!$J$3:$Z$6,17,0),'[1]Chevaux favoris'!S$7))*AF75,0))</f>
        <v>0</v>
      </c>
      <c r="T31" s="13" t="str">
        <f t="shared" si="2"/>
        <v/>
      </c>
      <c r="U31" s="14" t="str">
        <f t="shared" si="3"/>
        <v/>
      </c>
      <c r="X31" s="8">
        <f t="shared" si="4"/>
        <v>0.72222222222222143</v>
      </c>
      <c r="Y31" s="7"/>
      <c r="Z31" s="7" t="s">
        <v>5</v>
      </c>
      <c r="AA31" s="7" t="s">
        <v>5</v>
      </c>
      <c r="AB31" s="7"/>
      <c r="AC31" s="7"/>
      <c r="AD31" s="7"/>
      <c r="AE31" s="7"/>
      <c r="AF31" s="7"/>
    </row>
    <row r="32" spans="1:32" x14ac:dyDescent="0.25">
      <c r="A32" t="str">
        <f>'[1]Planning Chevaux'!A31</f>
        <v>Oliver</v>
      </c>
      <c r="B32">
        <f>IFERROR('[1]Planning Chevaux'!B31,"")</f>
        <v>0</v>
      </c>
      <c r="C32">
        <f>IF(B32&lt;&gt;0,VLOOKUP(B32,'[1]Chevaux favoris'!$J$10:$K$17,2,FALSE),0)</f>
        <v>0</v>
      </c>
      <c r="D32" s="13">
        <f>COUNTIF('[1]Chevaux favoris'!A$2:A$41,Lundi!$A32)</f>
        <v>0</v>
      </c>
      <c r="E32">
        <f>COUNTIF('[1]Chevaux favoris'!B$2:B$41,Lundi!$A32)</f>
        <v>0</v>
      </c>
      <c r="F32">
        <f>COUNTIF('[1]Chevaux favoris'!C$2:C$41,Lundi!$A32)</f>
        <v>0</v>
      </c>
      <c r="G32">
        <f>COUNTIF('[1]Chevaux favoris'!D$2:D$41,Lundi!$A32)</f>
        <v>0</v>
      </c>
      <c r="H32">
        <f>COUNTIF('[1]Chevaux favoris'!E$2:E$41,Lundi!$A32)</f>
        <v>0</v>
      </c>
      <c r="I32">
        <f>COUNTIF('[1]Chevaux favoris'!F$2:F$41,Lundi!$A32)</f>
        <v>0</v>
      </c>
      <c r="J32">
        <f>COUNTIF('[1]Chevaux favoris'!G$2:G$41,Lundi!$A32)</f>
        <v>0</v>
      </c>
      <c r="K32">
        <f>COUNTIF('[1]Chevaux favoris'!H$2:H$41,Lundi!$A32)</f>
        <v>0</v>
      </c>
      <c r="L32" s="13">
        <f>IF($B32=0,0,IF(Y76&gt;$C32,IF(D32=0,IFERROR(VLOOKUP(Lundi!$B32,'[1]Chevaux favoris'!$J$3:$Z$6,2,0),'[1]Chevaux favoris'!K$7),IFERROR(VLOOKUP(Lundi!$B32,'[1]Chevaux favoris'!$J$3:$Z$6,3,0),'[1]Chevaux favoris'!L$7))*Y76,0))</f>
        <v>0</v>
      </c>
      <c r="M32">
        <f>IF($B32=0,0,IF(Z76&gt;$C32,IF(E32=0,IFERROR(VLOOKUP(Lundi!$B32,'[1]Chevaux favoris'!$J$3:$Z$6,4,0),'[1]Chevaux favoris'!L$7),IFERROR(VLOOKUP(Lundi!$B32,'[1]Chevaux favoris'!$J$3:$Z$6,5,0),'[1]Chevaux favoris'!M$7))*Z76,0))</f>
        <v>0</v>
      </c>
      <c r="N32">
        <f>IF($B32=0,0,IF(AA76&gt;$C32,IF(F32=0,IFERROR(VLOOKUP(Lundi!$B32,'[1]Chevaux favoris'!$J$3:$Z$6,6,0),'[1]Chevaux favoris'!M$7),IFERROR(VLOOKUP(Lundi!$B32,'[1]Chevaux favoris'!$J$3:$Z$6,7,0),'[1]Chevaux favoris'!N$7))*AA76,0))</f>
        <v>0</v>
      </c>
      <c r="O32">
        <f>IF($B32=0,0,IF(AB76&gt;$C32,IF(G32=0,IFERROR(VLOOKUP(Lundi!$B32,'[1]Chevaux favoris'!$J$3:$Z$6,8,0),'[1]Chevaux favoris'!N$7),IFERROR(VLOOKUP(Lundi!$B32,'[1]Chevaux favoris'!$J$3:$Z$6,9,0),'[1]Chevaux favoris'!O$7))*AB76,0))</f>
        <v>0</v>
      </c>
      <c r="P32">
        <f>IF($B32=0,0,IF(AC76&gt;$C32,IF(H32=0,IFERROR(VLOOKUP(Lundi!$B32,'[1]Chevaux favoris'!$J$3:$Z$6,10,0),'[1]Chevaux favoris'!O$7),IFERROR(VLOOKUP(Lundi!$B32,'[1]Chevaux favoris'!$J$3:$Z$6,11,0),'[1]Chevaux favoris'!P$7))*AC76,0))</f>
        <v>0</v>
      </c>
      <c r="Q32">
        <f>IF($B32=0,0,IF(AD76&gt;$C32,IF(I32=0,IFERROR(VLOOKUP(Lundi!$B32,'[1]Chevaux favoris'!$J$3:$Z$6,12,0),'[1]Chevaux favoris'!P$7),IFERROR(VLOOKUP(Lundi!$B32,'[1]Chevaux favoris'!$J$3:$Z$6,13,0),'[1]Chevaux favoris'!Q$7))*AD76,0))</f>
        <v>0</v>
      </c>
      <c r="R32">
        <f>IF($B32=0,0,IF(AE76&gt;$C32,IF(J32=0,IFERROR(VLOOKUP(Lundi!$B32,'[1]Chevaux favoris'!$J$3:$Z$6,14,0),'[1]Chevaux favoris'!Q$7),IFERROR(VLOOKUP(Lundi!$B32,'[1]Chevaux favoris'!$J$3:$Z$6,15,0),'[1]Chevaux favoris'!R$7))*AE76,0))</f>
        <v>0</v>
      </c>
      <c r="S32">
        <f>IF($B32=0,0,IF(AF76&gt;$C32,IF(K32=0,IFERROR(VLOOKUP(Lundi!$B32,'[1]Chevaux favoris'!$J$3:$Z$6,16,0),'[1]Chevaux favoris'!R$7),IFERROR(VLOOKUP(Lundi!$B32,'[1]Chevaux favoris'!$J$3:$Z$6,17,0),'[1]Chevaux favoris'!S$7))*AF76,0))</f>
        <v>0</v>
      </c>
      <c r="T32" s="13" t="str">
        <f t="shared" si="2"/>
        <v/>
      </c>
      <c r="U32" s="14" t="str">
        <f t="shared" si="3"/>
        <v/>
      </c>
      <c r="X32" s="8">
        <f t="shared" si="4"/>
        <v>0.73611111111111027</v>
      </c>
      <c r="Y32" s="7"/>
      <c r="Z32" s="7" t="s">
        <v>5</v>
      </c>
      <c r="AA32" s="7" t="s">
        <v>5</v>
      </c>
      <c r="AB32" s="7"/>
      <c r="AC32" s="7"/>
      <c r="AD32" s="7"/>
      <c r="AE32" s="7"/>
      <c r="AF32" s="7"/>
    </row>
    <row r="33" spans="1:32" x14ac:dyDescent="0.25">
      <c r="A33" t="str">
        <f>'[1]Planning Chevaux'!A32</f>
        <v>Vivaldi</v>
      </c>
      <c r="B33" t="str">
        <f>IFERROR('[1]Planning Chevaux'!B32,"")</f>
        <v>main 20 min</v>
      </c>
      <c r="C33">
        <f>IF(B33&lt;&gt;0,VLOOKUP(B33,'[1]Chevaux favoris'!$J$10:$K$17,2,FALSE),0)</f>
        <v>1</v>
      </c>
      <c r="D33" s="13">
        <f>COUNTIF('[1]Chevaux favoris'!A$2:A$41,Lundi!$A33)</f>
        <v>0</v>
      </c>
      <c r="E33">
        <f>COUNTIF('[1]Chevaux favoris'!B$2:B$41,Lundi!$A33)</f>
        <v>0</v>
      </c>
      <c r="F33">
        <f>COUNTIF('[1]Chevaux favoris'!C$2:C$41,Lundi!$A33)</f>
        <v>0</v>
      </c>
      <c r="G33">
        <f>COUNTIF('[1]Chevaux favoris'!D$2:D$41,Lundi!$A33)</f>
        <v>0</v>
      </c>
      <c r="H33">
        <f>COUNTIF('[1]Chevaux favoris'!E$2:E$41,Lundi!$A33)</f>
        <v>0</v>
      </c>
      <c r="I33">
        <f>COUNTIF('[1]Chevaux favoris'!F$2:F$41,Lundi!$A33)</f>
        <v>0</v>
      </c>
      <c r="J33">
        <f>COUNTIF('[1]Chevaux favoris'!G$2:G$41,Lundi!$A33)</f>
        <v>0</v>
      </c>
      <c r="K33">
        <f>COUNTIF('[1]Chevaux favoris'!H$2:H$41,Lundi!$A33)</f>
        <v>0</v>
      </c>
      <c r="L33" s="13">
        <f>IF($B33=0,0,IF(Y77&gt;$C33,IF(D33=0,IFERROR(VLOOKUP(Lundi!$B33,'[1]Chevaux favoris'!$J$3:$Z$6,2,0),'[1]Chevaux favoris'!K$7),IFERROR(VLOOKUP(Lundi!$B33,'[1]Chevaux favoris'!$J$3:$Z$6,3,0),'[1]Chevaux favoris'!L$7))*Y77,0))</f>
        <v>12</v>
      </c>
      <c r="M33">
        <f>IF($B33=0,0,IF(Z77&gt;$C33,IF(E33=0,IFERROR(VLOOKUP(Lundi!$B33,'[1]Chevaux favoris'!$J$3:$Z$6,4,0),'[1]Chevaux favoris'!L$7),IFERROR(VLOOKUP(Lundi!$B33,'[1]Chevaux favoris'!$J$3:$Z$6,5,0),'[1]Chevaux favoris'!M$7))*Z77,0))</f>
        <v>0</v>
      </c>
      <c r="N33">
        <f>IF($B33=0,0,IF(AA77&gt;$C33,IF(F33=0,IFERROR(VLOOKUP(Lundi!$B33,'[1]Chevaux favoris'!$J$3:$Z$6,6,0),'[1]Chevaux favoris'!M$7),IFERROR(VLOOKUP(Lundi!$B33,'[1]Chevaux favoris'!$J$3:$Z$6,7,0),'[1]Chevaux favoris'!N$7))*AA77,0))</f>
        <v>0</v>
      </c>
      <c r="O33">
        <f>IF($B33=0,0,IF(AB77&gt;$C33,IF(G33=0,IFERROR(VLOOKUP(Lundi!$B33,'[1]Chevaux favoris'!$J$3:$Z$6,8,0),'[1]Chevaux favoris'!N$7),IFERROR(VLOOKUP(Lundi!$B33,'[1]Chevaux favoris'!$J$3:$Z$6,9,0),'[1]Chevaux favoris'!O$7))*AB77,0))</f>
        <v>120</v>
      </c>
      <c r="P33">
        <f>IF($B33=0,0,IF(AC77&gt;$C33,IF(H33=0,IFERROR(VLOOKUP(Lundi!$B33,'[1]Chevaux favoris'!$J$3:$Z$6,10,0),'[1]Chevaux favoris'!O$7),IFERROR(VLOOKUP(Lundi!$B33,'[1]Chevaux favoris'!$J$3:$Z$6,11,0),'[1]Chevaux favoris'!P$7))*AC77,0))</f>
        <v>15</v>
      </c>
      <c r="Q33">
        <f>IF($B33=0,0,IF(AD77&gt;$C33,IF(I33=0,IFERROR(VLOOKUP(Lundi!$B33,'[1]Chevaux favoris'!$J$3:$Z$6,12,0),'[1]Chevaux favoris'!P$7),IFERROR(VLOOKUP(Lundi!$B33,'[1]Chevaux favoris'!$J$3:$Z$6,13,0),'[1]Chevaux favoris'!Q$7))*AD77,0))</f>
        <v>15</v>
      </c>
      <c r="R33">
        <f>IF($B33=0,0,IF(AE77&gt;$C33,IF(J33=0,IFERROR(VLOOKUP(Lundi!$B33,'[1]Chevaux favoris'!$J$3:$Z$6,14,0),'[1]Chevaux favoris'!Q$7),IFERROR(VLOOKUP(Lundi!$B33,'[1]Chevaux favoris'!$J$3:$Z$6,15,0),'[1]Chevaux favoris'!R$7))*AE77,0))</f>
        <v>15</v>
      </c>
      <c r="S33">
        <f>IF($B33=0,0,IF(AF77&gt;$C33,IF(K33=0,IFERROR(VLOOKUP(Lundi!$B33,'[1]Chevaux favoris'!$J$3:$Z$6,16,0),'[1]Chevaux favoris'!R$7),IFERROR(VLOOKUP(Lundi!$B33,'[1]Chevaux favoris'!$J$3:$Z$6,17,0),'[1]Chevaux favoris'!S$7))*AF77,0))</f>
        <v>391</v>
      </c>
      <c r="T33" s="13" t="str">
        <f t="shared" si="2"/>
        <v>Stagiaire</v>
      </c>
      <c r="U33" s="14" t="str">
        <f t="shared" si="3"/>
        <v/>
      </c>
      <c r="X33" s="6">
        <f t="shared" si="4"/>
        <v>0.74999999999999911</v>
      </c>
      <c r="Y33" s="7"/>
      <c r="Z33" s="7" t="s">
        <v>5</v>
      </c>
      <c r="AA33" s="7" t="s">
        <v>5</v>
      </c>
      <c r="AB33" s="7"/>
      <c r="AC33" s="7"/>
      <c r="AD33" s="7"/>
      <c r="AE33" s="7"/>
      <c r="AF33" s="7"/>
    </row>
    <row r="34" spans="1:32" x14ac:dyDescent="0.25">
      <c r="A34" t="str">
        <f>'[1]Planning Chevaux'!A33</f>
        <v>ckerito</v>
      </c>
      <c r="B34">
        <f>IFERROR('[1]Planning Chevaux'!B33,"")</f>
        <v>0</v>
      </c>
      <c r="C34">
        <f>IF(B34&lt;&gt;0,VLOOKUP(B34,'[1]Chevaux favoris'!$J$10:$K$17,2,FALSE),0)</f>
        <v>0</v>
      </c>
      <c r="D34" s="13">
        <f>COUNTIF('[1]Chevaux favoris'!A$2:A$41,Lundi!$A34)</f>
        <v>0</v>
      </c>
      <c r="E34">
        <f>COUNTIF('[1]Chevaux favoris'!B$2:B$41,Lundi!$A34)</f>
        <v>0</v>
      </c>
      <c r="F34">
        <f>COUNTIF('[1]Chevaux favoris'!C$2:C$41,Lundi!$A34)</f>
        <v>0</v>
      </c>
      <c r="G34">
        <f>COUNTIF('[1]Chevaux favoris'!D$2:D$41,Lundi!$A34)</f>
        <v>0</v>
      </c>
      <c r="H34">
        <f>COUNTIF('[1]Chevaux favoris'!E$2:E$41,Lundi!$A34)</f>
        <v>1</v>
      </c>
      <c r="I34">
        <f>COUNTIF('[1]Chevaux favoris'!F$2:F$41,Lundi!$A34)</f>
        <v>0</v>
      </c>
      <c r="J34">
        <f>COUNTIF('[1]Chevaux favoris'!G$2:G$41,Lundi!$A34)</f>
        <v>0</v>
      </c>
      <c r="K34">
        <f>COUNTIF('[1]Chevaux favoris'!H$2:H$41,Lundi!$A34)</f>
        <v>0</v>
      </c>
      <c r="L34" s="13">
        <f>IF($B34=0,0,IF(Y78&gt;$C34,IF(D34=0,IFERROR(VLOOKUP(Lundi!$B34,'[1]Chevaux favoris'!$J$3:$Z$6,2,0),'[1]Chevaux favoris'!K$7),IFERROR(VLOOKUP(Lundi!$B34,'[1]Chevaux favoris'!$J$3:$Z$6,3,0),'[1]Chevaux favoris'!L$7))*Y78,0))</f>
        <v>0</v>
      </c>
      <c r="M34">
        <f>IF($B34=0,0,IF(Z78&gt;$C34,IF(E34=0,IFERROR(VLOOKUP(Lundi!$B34,'[1]Chevaux favoris'!$J$3:$Z$6,4,0),'[1]Chevaux favoris'!L$7),IFERROR(VLOOKUP(Lundi!$B34,'[1]Chevaux favoris'!$J$3:$Z$6,5,0),'[1]Chevaux favoris'!M$7))*Z78,0))</f>
        <v>0</v>
      </c>
      <c r="N34">
        <f>IF($B34=0,0,IF(AA78&gt;$C34,IF(F34=0,IFERROR(VLOOKUP(Lundi!$B34,'[1]Chevaux favoris'!$J$3:$Z$6,6,0),'[1]Chevaux favoris'!M$7),IFERROR(VLOOKUP(Lundi!$B34,'[1]Chevaux favoris'!$J$3:$Z$6,7,0),'[1]Chevaux favoris'!N$7))*AA78,0))</f>
        <v>0</v>
      </c>
      <c r="O34">
        <f>IF($B34=0,0,IF(AB78&gt;$C34,IF(G34=0,IFERROR(VLOOKUP(Lundi!$B34,'[1]Chevaux favoris'!$J$3:$Z$6,8,0),'[1]Chevaux favoris'!N$7),IFERROR(VLOOKUP(Lundi!$B34,'[1]Chevaux favoris'!$J$3:$Z$6,9,0),'[1]Chevaux favoris'!O$7))*AB78,0))</f>
        <v>0</v>
      </c>
      <c r="P34">
        <f>IF($B34=0,0,IF(AC78&gt;$C34,IF(H34=0,IFERROR(VLOOKUP(Lundi!$B34,'[1]Chevaux favoris'!$J$3:$Z$6,10,0),'[1]Chevaux favoris'!O$7),IFERROR(VLOOKUP(Lundi!$B34,'[1]Chevaux favoris'!$J$3:$Z$6,11,0),'[1]Chevaux favoris'!P$7))*AC78,0))</f>
        <v>0</v>
      </c>
      <c r="Q34">
        <f>IF($B34=0,0,IF(AD78&gt;$C34,IF(I34=0,IFERROR(VLOOKUP(Lundi!$B34,'[1]Chevaux favoris'!$J$3:$Z$6,12,0),'[1]Chevaux favoris'!P$7),IFERROR(VLOOKUP(Lundi!$B34,'[1]Chevaux favoris'!$J$3:$Z$6,13,0),'[1]Chevaux favoris'!Q$7))*AD78,0))</f>
        <v>0</v>
      </c>
      <c r="R34">
        <f>IF($B34=0,0,IF(AE78&gt;$C34,IF(J34=0,IFERROR(VLOOKUP(Lundi!$B34,'[1]Chevaux favoris'!$J$3:$Z$6,14,0),'[1]Chevaux favoris'!Q$7),IFERROR(VLOOKUP(Lundi!$B34,'[1]Chevaux favoris'!$J$3:$Z$6,15,0),'[1]Chevaux favoris'!R$7))*AE78,0))</f>
        <v>0</v>
      </c>
      <c r="S34">
        <f>IF($B34=0,0,IF(AF78&gt;$C34,IF(K34=0,IFERROR(VLOOKUP(Lundi!$B34,'[1]Chevaux favoris'!$J$3:$Z$6,16,0),'[1]Chevaux favoris'!R$7),IFERROR(VLOOKUP(Lundi!$B34,'[1]Chevaux favoris'!$J$3:$Z$6,17,0),'[1]Chevaux favoris'!S$7))*AF78,0))</f>
        <v>0</v>
      </c>
      <c r="T34" s="13" t="str">
        <f t="shared" si="2"/>
        <v/>
      </c>
      <c r="U34" s="14" t="str">
        <f t="shared" si="3"/>
        <v/>
      </c>
      <c r="X34" s="6">
        <f t="shared" si="4"/>
        <v>0.76388888888888795</v>
      </c>
      <c r="Y34" s="7"/>
      <c r="Z34" s="7" t="s">
        <v>5</v>
      </c>
      <c r="AA34" s="7" t="s">
        <v>5</v>
      </c>
      <c r="AB34" s="7"/>
      <c r="AC34" s="7"/>
      <c r="AD34" s="7"/>
      <c r="AE34" s="7"/>
      <c r="AF34" s="7"/>
    </row>
    <row r="35" spans="1:32" x14ac:dyDescent="0.25">
      <c r="A35" t="str">
        <f>'[1]Planning Chevaux'!A34</f>
        <v>Louis</v>
      </c>
      <c r="B35" t="str">
        <f>IFERROR('[1]Planning Chevaux'!B34,"")</f>
        <v>PL</v>
      </c>
      <c r="C35">
        <f>IF(B35&lt;&gt;0,VLOOKUP(B35,'[1]Chevaux favoris'!$J$10:$K$17,2,FALSE),0)</f>
        <v>3</v>
      </c>
      <c r="D35" s="13">
        <f>COUNTIF('[1]Chevaux favoris'!A$2:A$41,Lundi!$A35)</f>
        <v>0</v>
      </c>
      <c r="E35">
        <f>COUNTIF('[1]Chevaux favoris'!B$2:B$41,Lundi!$A35)</f>
        <v>0</v>
      </c>
      <c r="F35">
        <f>COUNTIF('[1]Chevaux favoris'!C$2:C$41,Lundi!$A35)</f>
        <v>0</v>
      </c>
      <c r="G35">
        <f>COUNTIF('[1]Chevaux favoris'!D$2:D$41,Lundi!$A35)</f>
        <v>0</v>
      </c>
      <c r="H35">
        <f>COUNTIF('[1]Chevaux favoris'!E$2:E$41,Lundi!$A35)</f>
        <v>0</v>
      </c>
      <c r="I35">
        <f>COUNTIF('[1]Chevaux favoris'!F$2:F$41,Lundi!$A35)</f>
        <v>0</v>
      </c>
      <c r="J35">
        <f>COUNTIF('[1]Chevaux favoris'!G$2:G$41,Lundi!$A35)</f>
        <v>0</v>
      </c>
      <c r="K35">
        <f>COUNTIF('[1]Chevaux favoris'!H$2:H$41,Lundi!$A35)</f>
        <v>0</v>
      </c>
      <c r="L35" s="13">
        <f>IF($B35=0,0,IF(Y79&gt;$C35,IF(D35=0,IFERROR(VLOOKUP(Lundi!$B35,'[1]Chevaux favoris'!$J$3:$Z$6,2,0),'[1]Chevaux favoris'!K$7),IFERROR(VLOOKUP(Lundi!$B35,'[1]Chevaux favoris'!$J$3:$Z$6,3,0),'[1]Chevaux favoris'!L$7))*Y79,0))</f>
        <v>216</v>
      </c>
      <c r="M35">
        <f>IF($B35=0,0,IF(Z79&gt;$C35,IF(E35=0,IFERROR(VLOOKUP(Lundi!$B35,'[1]Chevaux favoris'!$J$3:$Z$6,4,0),'[1]Chevaux favoris'!L$7),IFERROR(VLOOKUP(Lundi!$B35,'[1]Chevaux favoris'!$J$3:$Z$6,5,0),'[1]Chevaux favoris'!M$7))*Z79,0))</f>
        <v>0</v>
      </c>
      <c r="N35">
        <f>IF($B35=0,0,IF(AA79&gt;$C35,IF(F35=0,IFERROR(VLOOKUP(Lundi!$B35,'[1]Chevaux favoris'!$J$3:$Z$6,6,0),'[1]Chevaux favoris'!M$7),IFERROR(VLOOKUP(Lundi!$B35,'[1]Chevaux favoris'!$J$3:$Z$6,7,0),'[1]Chevaux favoris'!N$7))*AA79,0))</f>
        <v>0</v>
      </c>
      <c r="O35">
        <f>IF($B35=0,0,IF(AB79&gt;$C35,IF(G35=0,IFERROR(VLOOKUP(Lundi!$B35,'[1]Chevaux favoris'!$J$3:$Z$6,8,0),'[1]Chevaux favoris'!N$7),IFERROR(VLOOKUP(Lundi!$B35,'[1]Chevaux favoris'!$J$3:$Z$6,9,0),'[1]Chevaux favoris'!O$7))*AB79,0))</f>
        <v>180</v>
      </c>
      <c r="P35">
        <f>IF($B35=0,0,IF(AC79&gt;$C35,IF(H35=0,IFERROR(VLOOKUP(Lundi!$B35,'[1]Chevaux favoris'!$J$3:$Z$6,10,0),'[1]Chevaux favoris'!O$7),IFERROR(VLOOKUP(Lundi!$B35,'[1]Chevaux favoris'!$J$3:$Z$6,11,0),'[1]Chevaux favoris'!P$7))*AC79,0))</f>
        <v>240</v>
      </c>
      <c r="Q35">
        <f>IF($B35=0,0,IF(AD79&gt;$C35,IF(I35=0,IFERROR(VLOOKUP(Lundi!$B35,'[1]Chevaux favoris'!$J$3:$Z$6,12,0),'[1]Chevaux favoris'!P$7),IFERROR(VLOOKUP(Lundi!$B35,'[1]Chevaux favoris'!$J$3:$Z$6,13,0),'[1]Chevaux favoris'!Q$7))*AD79,0))</f>
        <v>255</v>
      </c>
      <c r="R35">
        <f>IF($B35=0,0,IF(AE79&gt;$C35,IF(J35=0,IFERROR(VLOOKUP(Lundi!$B35,'[1]Chevaux favoris'!$J$3:$Z$6,14,0),'[1]Chevaux favoris'!Q$7),IFERROR(VLOOKUP(Lundi!$B35,'[1]Chevaux favoris'!$J$3:$Z$6,15,0),'[1]Chevaux favoris'!R$7))*AE79,0))</f>
        <v>225</v>
      </c>
      <c r="S35">
        <f>IF($B35=0,0,IF(AF79&gt;$C35,IF(K35=0,IFERROR(VLOOKUP(Lundi!$B35,'[1]Chevaux favoris'!$J$3:$Z$6,16,0),'[1]Chevaux favoris'!R$7),IFERROR(VLOOKUP(Lundi!$B35,'[1]Chevaux favoris'!$J$3:$Z$6,17,0),'[1]Chevaux favoris'!S$7))*AF79,0))</f>
        <v>224</v>
      </c>
      <c r="T35" s="13" t="str">
        <f t="shared" si="2"/>
        <v>Viviane</v>
      </c>
      <c r="U35" s="14" t="str">
        <f t="shared" si="3"/>
        <v/>
      </c>
      <c r="X35" s="6">
        <f t="shared" si="4"/>
        <v>0.77777777777777679</v>
      </c>
      <c r="Y35" s="7"/>
      <c r="Z35" s="7" t="s">
        <v>5</v>
      </c>
      <c r="AA35" s="7" t="s">
        <v>5</v>
      </c>
      <c r="AB35" s="7"/>
      <c r="AC35" s="7"/>
      <c r="AD35" s="7"/>
      <c r="AE35" s="7"/>
      <c r="AF35" s="7"/>
    </row>
    <row r="36" spans="1:32" x14ac:dyDescent="0.25">
      <c r="A36" t="str">
        <f>'[1]Planning Chevaux'!A35</f>
        <v>Cloud</v>
      </c>
      <c r="B36" t="str">
        <f>IFERROR('[1]Planning Chevaux'!B35,"")</f>
        <v>main 20 min</v>
      </c>
      <c r="C36">
        <f>IF(B36&lt;&gt;0,VLOOKUP(B36,'[1]Chevaux favoris'!$J$10:$K$17,2,FALSE),0)</f>
        <v>1</v>
      </c>
      <c r="D36" s="13">
        <f>COUNTIF('[1]Chevaux favoris'!A$2:A$41,Lundi!$A36)</f>
        <v>0</v>
      </c>
      <c r="E36">
        <f>COUNTIF('[1]Chevaux favoris'!B$2:B$41,Lundi!$A36)</f>
        <v>0</v>
      </c>
      <c r="F36">
        <f>COUNTIF('[1]Chevaux favoris'!C$2:C$41,Lundi!$A36)</f>
        <v>0</v>
      </c>
      <c r="G36">
        <f>COUNTIF('[1]Chevaux favoris'!D$2:D$41,Lundi!$A36)</f>
        <v>0</v>
      </c>
      <c r="H36">
        <f>COUNTIF('[1]Chevaux favoris'!E$2:E$41,Lundi!$A36)</f>
        <v>0</v>
      </c>
      <c r="I36">
        <f>COUNTIF('[1]Chevaux favoris'!F$2:F$41,Lundi!$A36)</f>
        <v>0</v>
      </c>
      <c r="J36">
        <f>COUNTIF('[1]Chevaux favoris'!G$2:G$41,Lundi!$A36)</f>
        <v>1</v>
      </c>
      <c r="K36">
        <f>COUNTIF('[1]Chevaux favoris'!H$2:H$41,Lundi!$A36)</f>
        <v>0</v>
      </c>
      <c r="L36" s="13">
        <f>IF($B36=0,0,IF(Y80&gt;$C36,IF(D36=0,IFERROR(VLOOKUP(Lundi!$B36,'[1]Chevaux favoris'!$J$3:$Z$6,2,0),'[1]Chevaux favoris'!K$7),IFERROR(VLOOKUP(Lundi!$B36,'[1]Chevaux favoris'!$J$3:$Z$6,3,0),'[1]Chevaux favoris'!L$7))*Y80,0))</f>
        <v>12</v>
      </c>
      <c r="M36">
        <f>IF($B36=0,0,IF(Z80&gt;$C36,IF(E36=0,IFERROR(VLOOKUP(Lundi!$B36,'[1]Chevaux favoris'!$J$3:$Z$6,4,0),'[1]Chevaux favoris'!L$7),IFERROR(VLOOKUP(Lundi!$B36,'[1]Chevaux favoris'!$J$3:$Z$6,5,0),'[1]Chevaux favoris'!M$7))*Z80,0))</f>
        <v>0</v>
      </c>
      <c r="N36">
        <f>IF($B36=0,0,IF(AA80&gt;$C36,IF(F36=0,IFERROR(VLOOKUP(Lundi!$B36,'[1]Chevaux favoris'!$J$3:$Z$6,6,0),'[1]Chevaux favoris'!M$7),IFERROR(VLOOKUP(Lundi!$B36,'[1]Chevaux favoris'!$J$3:$Z$6,7,0),'[1]Chevaux favoris'!N$7))*AA80,0))</f>
        <v>0</v>
      </c>
      <c r="O36">
        <f>IF($B36=0,0,IF(AB80&gt;$C36,IF(G36=0,IFERROR(VLOOKUP(Lundi!$B36,'[1]Chevaux favoris'!$J$3:$Z$6,8,0),'[1]Chevaux favoris'!N$7),IFERROR(VLOOKUP(Lundi!$B36,'[1]Chevaux favoris'!$J$3:$Z$6,9,0),'[1]Chevaux favoris'!O$7))*AB80,0))</f>
        <v>120</v>
      </c>
      <c r="P36">
        <f>IF($B36=0,0,IF(AC80&gt;$C36,IF(H36=0,IFERROR(VLOOKUP(Lundi!$B36,'[1]Chevaux favoris'!$J$3:$Z$6,10,0),'[1]Chevaux favoris'!O$7),IFERROR(VLOOKUP(Lundi!$B36,'[1]Chevaux favoris'!$J$3:$Z$6,11,0),'[1]Chevaux favoris'!P$7))*AC80,0))</f>
        <v>15</v>
      </c>
      <c r="Q36">
        <f>IF($B36=0,0,IF(AD80&gt;$C36,IF(I36=0,IFERROR(VLOOKUP(Lundi!$B36,'[1]Chevaux favoris'!$J$3:$Z$6,12,0),'[1]Chevaux favoris'!P$7),IFERROR(VLOOKUP(Lundi!$B36,'[1]Chevaux favoris'!$J$3:$Z$6,13,0),'[1]Chevaux favoris'!Q$7))*AD80,0))</f>
        <v>12</v>
      </c>
      <c r="R36">
        <f>IF($B36=0,0,IF(AE80&gt;$C36,IF(J36=0,IFERROR(VLOOKUP(Lundi!$B36,'[1]Chevaux favoris'!$J$3:$Z$6,14,0),'[1]Chevaux favoris'!Q$7),IFERROR(VLOOKUP(Lundi!$B36,'[1]Chevaux favoris'!$J$3:$Z$6,15,0),'[1]Chevaux favoris'!R$7))*AE80,0))</f>
        <v>345</v>
      </c>
      <c r="S36">
        <f>IF($B36=0,0,IF(AF80&gt;$C36,IF(K36=0,IFERROR(VLOOKUP(Lundi!$B36,'[1]Chevaux favoris'!$J$3:$Z$6,16,0),'[1]Chevaux favoris'!R$7),IFERROR(VLOOKUP(Lundi!$B36,'[1]Chevaux favoris'!$J$3:$Z$6,17,0),'[1]Chevaux favoris'!S$7))*AF80,0))</f>
        <v>368</v>
      </c>
      <c r="T36" s="13" t="str">
        <f t="shared" si="2"/>
        <v>Stagiaire</v>
      </c>
      <c r="U36" s="14" t="str">
        <f t="shared" si="3"/>
        <v/>
      </c>
      <c r="X36" s="8">
        <f t="shared" si="4"/>
        <v>0.79166666666666563</v>
      </c>
      <c r="Y36" s="7"/>
      <c r="Z36" s="7" t="s">
        <v>5</v>
      </c>
      <c r="AA36" s="7" t="s">
        <v>5</v>
      </c>
      <c r="AB36" s="7"/>
      <c r="AC36" s="7"/>
      <c r="AD36" s="7"/>
      <c r="AE36" s="7"/>
      <c r="AF36" s="7"/>
    </row>
    <row r="37" spans="1:32" x14ac:dyDescent="0.25">
      <c r="A37" t="str">
        <f>'[1]Planning Chevaux'!A36</f>
        <v>Saint K</v>
      </c>
      <c r="B37" t="str">
        <f>IFERROR('[1]Planning Chevaux'!B36,"")</f>
        <v>trotting</v>
      </c>
      <c r="C37">
        <f>IF(B37&lt;&gt;0,VLOOKUP(B37,'[1]Chevaux favoris'!$J$10:$K$17,2,FALSE),0)</f>
        <v>3</v>
      </c>
      <c r="D37" s="13">
        <f>COUNTIF('[1]Chevaux favoris'!A$2:A$41,Lundi!$A37)</f>
        <v>0</v>
      </c>
      <c r="E37">
        <f>COUNTIF('[1]Chevaux favoris'!B$2:B$41,Lundi!$A37)</f>
        <v>0</v>
      </c>
      <c r="F37">
        <f>COUNTIF('[1]Chevaux favoris'!C$2:C$41,Lundi!$A37)</f>
        <v>0</v>
      </c>
      <c r="G37">
        <f>COUNTIF('[1]Chevaux favoris'!D$2:D$41,Lundi!$A37)</f>
        <v>0</v>
      </c>
      <c r="H37">
        <f>COUNTIF('[1]Chevaux favoris'!E$2:E$41,Lundi!$A37)</f>
        <v>0</v>
      </c>
      <c r="I37">
        <f>COUNTIF('[1]Chevaux favoris'!F$2:F$41,Lundi!$A37)</f>
        <v>0</v>
      </c>
      <c r="J37">
        <f>COUNTIF('[1]Chevaux favoris'!G$2:G$41,Lundi!$A37)</f>
        <v>1</v>
      </c>
      <c r="K37">
        <f>COUNTIF('[1]Chevaux favoris'!H$2:H$41,Lundi!$A37)</f>
        <v>0</v>
      </c>
      <c r="L37" s="13">
        <f>IF($B37=0,0,IF(Y81&gt;$C37,IF(D37=0,IFERROR(VLOOKUP(Lundi!$B37,'[1]Chevaux favoris'!$J$3:$Z$6,2,0),'[1]Chevaux favoris'!K$7),IFERROR(VLOOKUP(Lundi!$B37,'[1]Chevaux favoris'!$J$3:$Z$6,3,0),'[1]Chevaux favoris'!L$7))*Y81,0))</f>
        <v>180</v>
      </c>
      <c r="M37">
        <f>IF($B37=0,0,IF(Z81&gt;$C37,IF(E37=0,IFERROR(VLOOKUP(Lundi!$B37,'[1]Chevaux favoris'!$J$3:$Z$6,4,0),'[1]Chevaux favoris'!L$7),IFERROR(VLOOKUP(Lundi!$B37,'[1]Chevaux favoris'!$J$3:$Z$6,5,0),'[1]Chevaux favoris'!M$7))*Z81,0))</f>
        <v>0</v>
      </c>
      <c r="N37">
        <f>IF($B37=0,0,IF(AA81&gt;$C37,IF(F37=0,IFERROR(VLOOKUP(Lundi!$B37,'[1]Chevaux favoris'!$J$3:$Z$6,6,0),'[1]Chevaux favoris'!M$7),IFERROR(VLOOKUP(Lundi!$B37,'[1]Chevaux favoris'!$J$3:$Z$6,7,0),'[1]Chevaux favoris'!N$7))*AA81,0))</f>
        <v>0</v>
      </c>
      <c r="O37">
        <f>IF($B37=0,0,IF(AB81&gt;$C37,IF(G37=0,IFERROR(VLOOKUP(Lundi!$B37,'[1]Chevaux favoris'!$J$3:$Z$6,8,0),'[1]Chevaux favoris'!N$7),IFERROR(VLOOKUP(Lundi!$B37,'[1]Chevaux favoris'!$J$3:$Z$6,9,0),'[1]Chevaux favoris'!O$7))*AB81,0))</f>
        <v>72</v>
      </c>
      <c r="P37">
        <f>IF($B37=0,0,IF(AC81&gt;$C37,IF(H37=0,IFERROR(VLOOKUP(Lundi!$B37,'[1]Chevaux favoris'!$J$3:$Z$6,10,0),'[1]Chevaux favoris'!O$7),IFERROR(VLOOKUP(Lundi!$B37,'[1]Chevaux favoris'!$J$3:$Z$6,11,0),'[1]Chevaux favoris'!P$7))*AC81,0))</f>
        <v>15</v>
      </c>
      <c r="Q37">
        <f>IF($B37=0,0,IF(AD81&gt;$C37,IF(I37=0,IFERROR(VLOOKUP(Lundi!$B37,'[1]Chevaux favoris'!$J$3:$Z$6,12,0),'[1]Chevaux favoris'!P$7),IFERROR(VLOOKUP(Lundi!$B37,'[1]Chevaux favoris'!$J$3:$Z$6,13,0),'[1]Chevaux favoris'!Q$7))*AD81,0))</f>
        <v>12</v>
      </c>
      <c r="R37">
        <f>IF($B37=0,0,IF(AE81&gt;$C37,IF(J37=0,IFERROR(VLOOKUP(Lundi!$B37,'[1]Chevaux favoris'!$J$3:$Z$6,14,0),'[1]Chevaux favoris'!Q$7),IFERROR(VLOOKUP(Lundi!$B37,'[1]Chevaux favoris'!$J$3:$Z$6,15,0),'[1]Chevaux favoris'!R$7))*AE81,0))</f>
        <v>0</v>
      </c>
      <c r="S37">
        <f>IF($B37=0,0,IF(AF81&gt;$C37,IF(K37=0,IFERROR(VLOOKUP(Lundi!$B37,'[1]Chevaux favoris'!$J$3:$Z$6,16,0),'[1]Chevaux favoris'!R$7),IFERROR(VLOOKUP(Lundi!$B37,'[1]Chevaux favoris'!$J$3:$Z$6,17,0),'[1]Chevaux favoris'!S$7))*AF81,0))</f>
        <v>0</v>
      </c>
      <c r="T37" s="13" t="str">
        <f t="shared" si="2"/>
        <v>Mathieu</v>
      </c>
      <c r="U37" s="14" t="str">
        <f t="shared" si="3"/>
        <v/>
      </c>
      <c r="X37" s="8">
        <f t="shared" si="4"/>
        <v>0.80555555555555447</v>
      </c>
      <c r="Y37" s="7"/>
      <c r="Z37" s="7" t="s">
        <v>5</v>
      </c>
      <c r="AA37" s="7" t="s">
        <v>5</v>
      </c>
      <c r="AB37" s="7"/>
      <c r="AC37" s="7"/>
      <c r="AD37" s="7"/>
      <c r="AE37" s="7"/>
      <c r="AF37" s="7"/>
    </row>
    <row r="38" spans="1:32" x14ac:dyDescent="0.25">
      <c r="A38" t="str">
        <f>'[1]Planning Chevaux'!A37</f>
        <v>Vendredi</v>
      </c>
      <c r="B38">
        <f>IFERROR('[1]Planning Chevaux'!B37,"")</f>
        <v>0</v>
      </c>
      <c r="C38">
        <f>IF(B38&lt;&gt;0,VLOOKUP(B38,'[1]Chevaux favoris'!$J$10:$K$17,2,FALSE),0)</f>
        <v>0</v>
      </c>
      <c r="D38" s="13">
        <f>COUNTIF('[1]Chevaux favoris'!A$2:A$41,Lundi!$A38)</f>
        <v>0</v>
      </c>
      <c r="E38">
        <f>COUNTIF('[1]Chevaux favoris'!B$2:B$41,Lundi!$A38)</f>
        <v>0</v>
      </c>
      <c r="F38">
        <f>COUNTIF('[1]Chevaux favoris'!C$2:C$41,Lundi!$A38)</f>
        <v>0</v>
      </c>
      <c r="G38">
        <f>COUNTIF('[1]Chevaux favoris'!D$2:D$41,Lundi!$A38)</f>
        <v>0</v>
      </c>
      <c r="H38">
        <f>COUNTIF('[1]Chevaux favoris'!E$2:E$41,Lundi!$A38)</f>
        <v>0</v>
      </c>
      <c r="I38">
        <f>COUNTIF('[1]Chevaux favoris'!F$2:F$41,Lundi!$A38)</f>
        <v>0</v>
      </c>
      <c r="J38">
        <f>COUNTIF('[1]Chevaux favoris'!G$2:G$41,Lundi!$A38)</f>
        <v>0</v>
      </c>
      <c r="K38">
        <f>COUNTIF('[1]Chevaux favoris'!H$2:H$41,Lundi!$A38)</f>
        <v>0</v>
      </c>
      <c r="L38" s="13">
        <f>IF($B38=0,0,IF(Y82&gt;$C38,IF(D38=0,IFERROR(VLOOKUP(Lundi!$B38,'[1]Chevaux favoris'!$J$3:$Z$6,2,0),'[1]Chevaux favoris'!K$7),IFERROR(VLOOKUP(Lundi!$B38,'[1]Chevaux favoris'!$J$3:$Z$6,3,0),'[1]Chevaux favoris'!L$7))*Y82,0))</f>
        <v>0</v>
      </c>
      <c r="M38">
        <f>IF($B38=0,0,IF(Z82&gt;$C38,IF(E38=0,IFERROR(VLOOKUP(Lundi!$B38,'[1]Chevaux favoris'!$J$3:$Z$6,4,0),'[1]Chevaux favoris'!L$7),IFERROR(VLOOKUP(Lundi!$B38,'[1]Chevaux favoris'!$J$3:$Z$6,5,0),'[1]Chevaux favoris'!M$7))*Z82,0))</f>
        <v>0</v>
      </c>
      <c r="N38">
        <f>IF($B38=0,0,IF(AA82&gt;$C38,IF(F38=0,IFERROR(VLOOKUP(Lundi!$B38,'[1]Chevaux favoris'!$J$3:$Z$6,6,0),'[1]Chevaux favoris'!M$7),IFERROR(VLOOKUP(Lundi!$B38,'[1]Chevaux favoris'!$J$3:$Z$6,7,0),'[1]Chevaux favoris'!N$7))*AA82,0))</f>
        <v>0</v>
      </c>
      <c r="O38">
        <f>IF($B38=0,0,IF(AB82&gt;$C38,IF(G38=0,IFERROR(VLOOKUP(Lundi!$B38,'[1]Chevaux favoris'!$J$3:$Z$6,8,0),'[1]Chevaux favoris'!N$7),IFERROR(VLOOKUP(Lundi!$B38,'[1]Chevaux favoris'!$J$3:$Z$6,9,0),'[1]Chevaux favoris'!O$7))*AB82,0))</f>
        <v>0</v>
      </c>
      <c r="P38">
        <f>IF($B38=0,0,IF(AC82&gt;$C38,IF(H38=0,IFERROR(VLOOKUP(Lundi!$B38,'[1]Chevaux favoris'!$J$3:$Z$6,10,0),'[1]Chevaux favoris'!O$7),IFERROR(VLOOKUP(Lundi!$B38,'[1]Chevaux favoris'!$J$3:$Z$6,11,0),'[1]Chevaux favoris'!P$7))*AC82,0))</f>
        <v>0</v>
      </c>
      <c r="Q38">
        <f>IF($B38=0,0,IF(AD82&gt;$C38,IF(I38=0,IFERROR(VLOOKUP(Lundi!$B38,'[1]Chevaux favoris'!$J$3:$Z$6,12,0),'[1]Chevaux favoris'!P$7),IFERROR(VLOOKUP(Lundi!$B38,'[1]Chevaux favoris'!$J$3:$Z$6,13,0),'[1]Chevaux favoris'!Q$7))*AD82,0))</f>
        <v>0</v>
      </c>
      <c r="R38">
        <f>IF($B38=0,0,IF(AE82&gt;$C38,IF(J38=0,IFERROR(VLOOKUP(Lundi!$B38,'[1]Chevaux favoris'!$J$3:$Z$6,14,0),'[1]Chevaux favoris'!Q$7),IFERROR(VLOOKUP(Lundi!$B38,'[1]Chevaux favoris'!$J$3:$Z$6,15,0),'[1]Chevaux favoris'!R$7))*AE82,0))</f>
        <v>0</v>
      </c>
      <c r="S38">
        <f>IF($B38=0,0,IF(AF82&gt;$C38,IF(K38=0,IFERROR(VLOOKUP(Lundi!$B38,'[1]Chevaux favoris'!$J$3:$Z$6,16,0),'[1]Chevaux favoris'!R$7),IFERROR(VLOOKUP(Lundi!$B38,'[1]Chevaux favoris'!$J$3:$Z$6,17,0),'[1]Chevaux favoris'!S$7))*AF82,0))</f>
        <v>0</v>
      </c>
      <c r="T38" s="13" t="str">
        <f t="shared" si="2"/>
        <v/>
      </c>
      <c r="U38" s="14" t="str">
        <f t="shared" si="3"/>
        <v/>
      </c>
      <c r="X38" s="8">
        <f t="shared" si="4"/>
        <v>0.81944444444444331</v>
      </c>
      <c r="Y38" s="7"/>
      <c r="Z38" s="7" t="s">
        <v>5</v>
      </c>
      <c r="AA38" s="7" t="s">
        <v>5</v>
      </c>
      <c r="AB38" s="7"/>
      <c r="AC38" s="7"/>
      <c r="AD38" s="7"/>
      <c r="AE38" s="7"/>
      <c r="AF38" s="7"/>
    </row>
    <row r="39" spans="1:32" ht="15.75" thickBot="1" x14ac:dyDescent="0.3">
      <c r="A39" t="str">
        <f>'[1]Planning Chevaux'!A38</f>
        <v>Captain</v>
      </c>
      <c r="B39" t="str">
        <f>IFERROR('[1]Planning Chevaux'!B38,"")</f>
        <v>main 20 min</v>
      </c>
      <c r="C39">
        <f>IF(B39&lt;&gt;0,VLOOKUP(B39,'[1]Chevaux favoris'!$J$10:$K$17,2,FALSE),0)</f>
        <v>1</v>
      </c>
      <c r="D39" s="13">
        <f>COUNTIF('[1]Chevaux favoris'!A$2:A$41,Lundi!$A39)</f>
        <v>1</v>
      </c>
      <c r="E39">
        <f>COUNTIF('[1]Chevaux favoris'!B$2:B$41,Lundi!$A39)</f>
        <v>0</v>
      </c>
      <c r="F39">
        <f>COUNTIF('[1]Chevaux favoris'!C$2:C$41,Lundi!$A39)</f>
        <v>1</v>
      </c>
      <c r="G39">
        <f>COUNTIF('[1]Chevaux favoris'!D$2:D$41,Lundi!$A39)</f>
        <v>0</v>
      </c>
      <c r="H39">
        <f>COUNTIF('[1]Chevaux favoris'!E$2:E$41,Lundi!$A39)</f>
        <v>0</v>
      </c>
      <c r="I39">
        <f>COUNTIF('[1]Chevaux favoris'!F$2:F$41,Lundi!$A39)</f>
        <v>0</v>
      </c>
      <c r="J39">
        <f>COUNTIF('[1]Chevaux favoris'!G$2:G$41,Lundi!$A39)</f>
        <v>0</v>
      </c>
      <c r="K39">
        <f>COUNTIF('[1]Chevaux favoris'!H$2:H$41,Lundi!$A39)</f>
        <v>0</v>
      </c>
      <c r="L39" s="13">
        <f>IF($B39=0,0,IF(Y83&gt;$C39,IF(D39=0,IFERROR(VLOOKUP(Lundi!$B39,'[1]Chevaux favoris'!$J$3:$Z$6,2,0),'[1]Chevaux favoris'!K$7),IFERROR(VLOOKUP(Lundi!$B39,'[1]Chevaux favoris'!$J$3:$Z$6,3,0),'[1]Chevaux favoris'!L$7))*Y83,0))</f>
        <v>9</v>
      </c>
      <c r="M39">
        <f>IF($B39=0,0,IF(Z83&gt;$C39,IF(E39=0,IFERROR(VLOOKUP(Lundi!$B39,'[1]Chevaux favoris'!$J$3:$Z$6,4,0),'[1]Chevaux favoris'!L$7),IFERROR(VLOOKUP(Lundi!$B39,'[1]Chevaux favoris'!$J$3:$Z$6,5,0),'[1]Chevaux favoris'!M$7))*Z83,0))</f>
        <v>0</v>
      </c>
      <c r="N39">
        <f>IF($B39=0,0,IF(AA83&gt;$C39,IF(F39=0,IFERROR(VLOOKUP(Lundi!$B39,'[1]Chevaux favoris'!$J$3:$Z$6,6,0),'[1]Chevaux favoris'!M$7),IFERROR(VLOOKUP(Lundi!$B39,'[1]Chevaux favoris'!$J$3:$Z$6,7,0),'[1]Chevaux favoris'!N$7))*AA83,0))</f>
        <v>0</v>
      </c>
      <c r="O39">
        <f>IF($B39=0,0,IF(AB83&gt;$C39,IF(G39=0,IFERROR(VLOOKUP(Lundi!$B39,'[1]Chevaux favoris'!$J$3:$Z$6,8,0),'[1]Chevaux favoris'!N$7),IFERROR(VLOOKUP(Lundi!$B39,'[1]Chevaux favoris'!$J$3:$Z$6,9,0),'[1]Chevaux favoris'!O$7))*AB83,0))</f>
        <v>120</v>
      </c>
      <c r="P39">
        <f>IF($B39=0,0,IF(AC83&gt;$C39,IF(H39=0,IFERROR(VLOOKUP(Lundi!$B39,'[1]Chevaux favoris'!$J$3:$Z$6,10,0),'[1]Chevaux favoris'!O$7),IFERROR(VLOOKUP(Lundi!$B39,'[1]Chevaux favoris'!$J$3:$Z$6,11,0),'[1]Chevaux favoris'!P$7))*AC83,0))</f>
        <v>15</v>
      </c>
      <c r="Q39">
        <f>IF($B39=0,0,IF(AD83&gt;$C39,IF(I39=0,IFERROR(VLOOKUP(Lundi!$B39,'[1]Chevaux favoris'!$J$3:$Z$6,12,0),'[1]Chevaux favoris'!P$7),IFERROR(VLOOKUP(Lundi!$B39,'[1]Chevaux favoris'!$J$3:$Z$6,13,0),'[1]Chevaux favoris'!Q$7))*AD83,0))</f>
        <v>12</v>
      </c>
      <c r="R39">
        <f>IF($B39=0,0,IF(AE83&gt;$C39,IF(J39=0,IFERROR(VLOOKUP(Lundi!$B39,'[1]Chevaux favoris'!$J$3:$Z$6,14,0),'[1]Chevaux favoris'!Q$7),IFERROR(VLOOKUP(Lundi!$B39,'[1]Chevaux favoris'!$J$3:$Z$6,15,0),'[1]Chevaux favoris'!R$7))*AE83,0))</f>
        <v>15</v>
      </c>
      <c r="S39">
        <f>IF($B39=0,0,IF(AF83&gt;$C39,IF(K39=0,IFERROR(VLOOKUP(Lundi!$B39,'[1]Chevaux favoris'!$J$3:$Z$6,16,0),'[1]Chevaux favoris'!R$7),IFERROR(VLOOKUP(Lundi!$B39,'[1]Chevaux favoris'!$J$3:$Z$6,17,0),'[1]Chevaux favoris'!S$7))*AF83,0))</f>
        <v>345</v>
      </c>
      <c r="T39" s="13" t="str">
        <f t="shared" si="2"/>
        <v>Stagiaire</v>
      </c>
      <c r="U39" s="14" t="str">
        <f t="shared" si="3"/>
        <v/>
      </c>
      <c r="X39" s="9">
        <f t="shared" si="4"/>
        <v>0.83333333333333215</v>
      </c>
      <c r="Y39" s="10" t="s">
        <v>5</v>
      </c>
      <c r="Z39" s="10" t="s">
        <v>5</v>
      </c>
      <c r="AA39" s="10" t="s">
        <v>5</v>
      </c>
      <c r="AB39" s="10" t="s">
        <v>5</v>
      </c>
      <c r="AC39" s="10" t="s">
        <v>5</v>
      </c>
      <c r="AD39" s="10" t="s">
        <v>5</v>
      </c>
      <c r="AE39" s="10" t="s">
        <v>5</v>
      </c>
      <c r="AF39" s="10" t="s">
        <v>5</v>
      </c>
    </row>
    <row r="40" spans="1:32" x14ac:dyDescent="0.25">
      <c r="A40" t="str">
        <f>'[1]Planning Chevaux'!A39</f>
        <v>Voltaire</v>
      </c>
      <c r="B40" t="str">
        <f>IFERROR('[1]Planning Chevaux'!B39,"")</f>
        <v>main 20 min</v>
      </c>
      <c r="C40">
        <f>IF(B40&lt;&gt;0,VLOOKUP(B40,'[1]Chevaux favoris'!$J$10:$K$17,2,FALSE),0)</f>
        <v>1</v>
      </c>
      <c r="D40" s="13">
        <f>COUNTIF('[1]Chevaux favoris'!A$2:A$41,Lundi!$A40)</f>
        <v>0</v>
      </c>
      <c r="E40">
        <f>COUNTIF('[1]Chevaux favoris'!B$2:B$41,Lundi!$A40)</f>
        <v>0</v>
      </c>
      <c r="F40">
        <f>COUNTIF('[1]Chevaux favoris'!C$2:C$41,Lundi!$A40)</f>
        <v>0</v>
      </c>
      <c r="G40">
        <f>COUNTIF('[1]Chevaux favoris'!D$2:D$41,Lundi!$A40)</f>
        <v>0</v>
      </c>
      <c r="H40">
        <f>COUNTIF('[1]Chevaux favoris'!E$2:E$41,Lundi!$A40)</f>
        <v>0</v>
      </c>
      <c r="I40">
        <f>COUNTIF('[1]Chevaux favoris'!F$2:F$41,Lundi!$A40)</f>
        <v>0</v>
      </c>
      <c r="J40">
        <f>COUNTIF('[1]Chevaux favoris'!G$2:G$41,Lundi!$A40)</f>
        <v>0</v>
      </c>
      <c r="K40">
        <f>COUNTIF('[1]Chevaux favoris'!H$2:H$41,Lundi!$A40)</f>
        <v>0</v>
      </c>
      <c r="L40" s="13">
        <f>IF($B40=0,0,IF(Y84&gt;$C40,IF(D40=0,IFERROR(VLOOKUP(Lundi!$B40,'[1]Chevaux favoris'!$J$3:$Z$6,2,0),'[1]Chevaux favoris'!K$7),IFERROR(VLOOKUP(Lundi!$B40,'[1]Chevaux favoris'!$J$3:$Z$6,3,0),'[1]Chevaux favoris'!L$7))*Y84,0))</f>
        <v>9</v>
      </c>
      <c r="M40">
        <f>IF($B40=0,0,IF(Z84&gt;$C40,IF(E40=0,IFERROR(VLOOKUP(Lundi!$B40,'[1]Chevaux favoris'!$J$3:$Z$6,4,0),'[1]Chevaux favoris'!L$7),IFERROR(VLOOKUP(Lundi!$B40,'[1]Chevaux favoris'!$J$3:$Z$6,5,0),'[1]Chevaux favoris'!M$7))*Z84,0))</f>
        <v>0</v>
      </c>
      <c r="N40">
        <f>IF($B40=0,0,IF(AA84&gt;$C40,IF(F40=0,IFERROR(VLOOKUP(Lundi!$B40,'[1]Chevaux favoris'!$J$3:$Z$6,6,0),'[1]Chevaux favoris'!M$7),IFERROR(VLOOKUP(Lundi!$B40,'[1]Chevaux favoris'!$J$3:$Z$6,7,0),'[1]Chevaux favoris'!N$7))*AA84,0))</f>
        <v>0</v>
      </c>
      <c r="O40">
        <f>IF($B40=0,0,IF(AB84&gt;$C40,IF(G40=0,IFERROR(VLOOKUP(Lundi!$B40,'[1]Chevaux favoris'!$J$3:$Z$6,8,0),'[1]Chevaux favoris'!N$7),IFERROR(VLOOKUP(Lundi!$B40,'[1]Chevaux favoris'!$J$3:$Z$6,9,0),'[1]Chevaux favoris'!O$7))*AB84,0))</f>
        <v>120</v>
      </c>
      <c r="P40">
        <f>IF($B40=0,0,IF(AC84&gt;$C40,IF(H40=0,IFERROR(VLOOKUP(Lundi!$B40,'[1]Chevaux favoris'!$J$3:$Z$6,10,0),'[1]Chevaux favoris'!O$7),IFERROR(VLOOKUP(Lundi!$B40,'[1]Chevaux favoris'!$J$3:$Z$6,11,0),'[1]Chevaux favoris'!P$7))*AC84,0))</f>
        <v>15</v>
      </c>
      <c r="Q40">
        <f>IF($B40=0,0,IF(AD84&gt;$C40,IF(I40=0,IFERROR(VLOOKUP(Lundi!$B40,'[1]Chevaux favoris'!$J$3:$Z$6,12,0),'[1]Chevaux favoris'!P$7),IFERROR(VLOOKUP(Lundi!$B40,'[1]Chevaux favoris'!$J$3:$Z$6,13,0),'[1]Chevaux favoris'!Q$7))*AD84,0))</f>
        <v>12</v>
      </c>
      <c r="R40">
        <f>IF($B40=0,0,IF(AE84&gt;$C40,IF(J40=0,IFERROR(VLOOKUP(Lundi!$B40,'[1]Chevaux favoris'!$J$3:$Z$6,14,0),'[1]Chevaux favoris'!Q$7),IFERROR(VLOOKUP(Lundi!$B40,'[1]Chevaux favoris'!$J$3:$Z$6,15,0),'[1]Chevaux favoris'!R$7))*AE84,0))</f>
        <v>15</v>
      </c>
      <c r="S40">
        <f>IF($B40=0,0,IF(AF84&gt;$C40,IF(K40=0,IFERROR(VLOOKUP(Lundi!$B40,'[1]Chevaux favoris'!$J$3:$Z$6,16,0),'[1]Chevaux favoris'!R$7),IFERROR(VLOOKUP(Lundi!$B40,'[1]Chevaux favoris'!$J$3:$Z$6,17,0),'[1]Chevaux favoris'!S$7))*AF84,0))</f>
        <v>322</v>
      </c>
      <c r="T40" s="13" t="str">
        <f t="shared" si="2"/>
        <v>Stagiaire</v>
      </c>
      <c r="U40" s="14" t="str">
        <f t="shared" si="3"/>
        <v/>
      </c>
    </row>
    <row r="41" spans="1:32" x14ac:dyDescent="0.25">
      <c r="A41" t="str">
        <f>'[1]Planning Chevaux'!A40</f>
        <v>Jackpot</v>
      </c>
      <c r="B41" t="str">
        <f>IFERROR('[1]Planning Chevaux'!B40,"")</f>
        <v>main 40 min</v>
      </c>
      <c r="C41">
        <f>IF(B41&lt;&gt;0,VLOOKUP(B41,'[1]Chevaux favoris'!$J$10:$K$17,2,FALSE),0)</f>
        <v>2</v>
      </c>
      <c r="D41" s="13">
        <f>COUNTIF('[1]Chevaux favoris'!A$2:A$41,Lundi!$A41)</f>
        <v>0</v>
      </c>
      <c r="E41">
        <f>COUNTIF('[1]Chevaux favoris'!B$2:B$41,Lundi!$A41)</f>
        <v>0</v>
      </c>
      <c r="F41">
        <f>COUNTIF('[1]Chevaux favoris'!C$2:C$41,Lundi!$A41)</f>
        <v>0</v>
      </c>
      <c r="G41">
        <f>COUNTIF('[1]Chevaux favoris'!D$2:D$41,Lundi!$A41)</f>
        <v>0</v>
      </c>
      <c r="H41">
        <f>COUNTIF('[1]Chevaux favoris'!E$2:E$41,Lundi!$A41)</f>
        <v>0</v>
      </c>
      <c r="I41">
        <f>COUNTIF('[1]Chevaux favoris'!F$2:F$41,Lundi!$A41)</f>
        <v>0</v>
      </c>
      <c r="J41">
        <f>COUNTIF('[1]Chevaux favoris'!G$2:G$41,Lundi!$A41)</f>
        <v>0</v>
      </c>
      <c r="K41">
        <f>COUNTIF('[1]Chevaux favoris'!H$2:H$41,Lundi!$A41)</f>
        <v>0</v>
      </c>
      <c r="L41" s="13">
        <f>IF($B41=0,0,IF(Y85&gt;$C41,IF(D41=0,IFERROR(VLOOKUP(Lundi!$B41,'[1]Chevaux favoris'!$J$3:$Z$6,2,0),'[1]Chevaux favoris'!K$7),IFERROR(VLOOKUP(Lundi!$B41,'[1]Chevaux favoris'!$J$3:$Z$6,3,0),'[1]Chevaux favoris'!L$7))*Y85,0))</f>
        <v>9</v>
      </c>
      <c r="M41">
        <f>IF($B41=0,0,IF(Z85&gt;$C41,IF(E41=0,IFERROR(VLOOKUP(Lundi!$B41,'[1]Chevaux favoris'!$J$3:$Z$6,4,0),'[1]Chevaux favoris'!L$7),IFERROR(VLOOKUP(Lundi!$B41,'[1]Chevaux favoris'!$J$3:$Z$6,5,0),'[1]Chevaux favoris'!M$7))*Z85,0))</f>
        <v>0</v>
      </c>
      <c r="N41">
        <f>IF($B41=0,0,IF(AA85&gt;$C41,IF(F41=0,IFERROR(VLOOKUP(Lundi!$B41,'[1]Chevaux favoris'!$J$3:$Z$6,6,0),'[1]Chevaux favoris'!M$7),IFERROR(VLOOKUP(Lundi!$B41,'[1]Chevaux favoris'!$J$3:$Z$6,7,0),'[1]Chevaux favoris'!N$7))*AA85,0))</f>
        <v>0</v>
      </c>
      <c r="O41">
        <f>IF($B41=0,0,IF(AB85&gt;$C41,IF(G41=0,IFERROR(VLOOKUP(Lundi!$B41,'[1]Chevaux favoris'!$J$3:$Z$6,8,0),'[1]Chevaux favoris'!N$7),IFERROR(VLOOKUP(Lundi!$B41,'[1]Chevaux favoris'!$J$3:$Z$6,9,0),'[1]Chevaux favoris'!O$7))*AB85,0))</f>
        <v>120</v>
      </c>
      <c r="P41">
        <f>IF($B41=0,0,IF(AC85&gt;$C41,IF(H41=0,IFERROR(VLOOKUP(Lundi!$B41,'[1]Chevaux favoris'!$J$3:$Z$6,10,0),'[1]Chevaux favoris'!O$7),IFERROR(VLOOKUP(Lundi!$B41,'[1]Chevaux favoris'!$J$3:$Z$6,11,0),'[1]Chevaux favoris'!P$7))*AC85,0))</f>
        <v>15</v>
      </c>
      <c r="Q41">
        <f>IF($B41=0,0,IF(AD85&gt;$C41,IF(I41=0,IFERROR(VLOOKUP(Lundi!$B41,'[1]Chevaux favoris'!$J$3:$Z$6,12,0),'[1]Chevaux favoris'!P$7),IFERROR(VLOOKUP(Lundi!$B41,'[1]Chevaux favoris'!$J$3:$Z$6,13,0),'[1]Chevaux favoris'!Q$7))*AD85,0))</f>
        <v>12</v>
      </c>
      <c r="R41">
        <f>IF($B41=0,0,IF(AE85&gt;$C41,IF(J41=0,IFERROR(VLOOKUP(Lundi!$B41,'[1]Chevaux favoris'!$J$3:$Z$6,14,0),'[1]Chevaux favoris'!Q$7),IFERROR(VLOOKUP(Lundi!$B41,'[1]Chevaux favoris'!$J$3:$Z$6,15,0),'[1]Chevaux favoris'!R$7))*AE85,0))</f>
        <v>15</v>
      </c>
      <c r="S41">
        <f>IF($B41=0,0,IF(AF85&gt;$C41,IF(K41=0,IFERROR(VLOOKUP(Lundi!$B41,'[1]Chevaux favoris'!$J$3:$Z$6,16,0),'[1]Chevaux favoris'!R$7),IFERROR(VLOOKUP(Lundi!$B41,'[1]Chevaux favoris'!$J$3:$Z$6,17,0),'[1]Chevaux favoris'!S$7))*AF85,0))</f>
        <v>299</v>
      </c>
      <c r="T41" s="13" t="str">
        <f t="shared" si="2"/>
        <v>Stagiaire</v>
      </c>
      <c r="U41" s="14" t="str">
        <f t="shared" si="3"/>
        <v/>
      </c>
    </row>
    <row r="42" spans="1:32" x14ac:dyDescent="0.25">
      <c r="A42" t="str">
        <f>'[1]Planning Chevaux'!A41</f>
        <v>Star</v>
      </c>
      <c r="B42">
        <f>IFERROR('[1]Planning Chevaux'!B41,"")</f>
        <v>0</v>
      </c>
      <c r="C42">
        <f>IF(B42&lt;&gt;0,VLOOKUP(B42,'[1]Chevaux favoris'!$J$10:$K$17,2,FALSE),0)</f>
        <v>0</v>
      </c>
      <c r="D42" s="13">
        <f>COUNTIF('[1]Chevaux favoris'!A$2:A$41,Lundi!$A42)</f>
        <v>0</v>
      </c>
      <c r="E42">
        <f>COUNTIF('[1]Chevaux favoris'!B$2:B$41,Lundi!$A42)</f>
        <v>1</v>
      </c>
      <c r="F42">
        <f>COUNTIF('[1]Chevaux favoris'!C$2:C$41,Lundi!$A42)</f>
        <v>0</v>
      </c>
      <c r="G42">
        <f>COUNTIF('[1]Chevaux favoris'!D$2:D$41,Lundi!$A42)</f>
        <v>1</v>
      </c>
      <c r="H42">
        <f>COUNTIF('[1]Chevaux favoris'!E$2:E$41,Lundi!$A42)</f>
        <v>0</v>
      </c>
      <c r="I42">
        <f>COUNTIF('[1]Chevaux favoris'!F$2:F$41,Lundi!$A42)</f>
        <v>0</v>
      </c>
      <c r="J42">
        <f>COUNTIF('[1]Chevaux favoris'!G$2:G$41,Lundi!$A42)</f>
        <v>0</v>
      </c>
      <c r="K42">
        <f>COUNTIF('[1]Chevaux favoris'!H$2:H$41,Lundi!$A42)</f>
        <v>0</v>
      </c>
      <c r="L42" s="13">
        <f>IF($B42=0,0,IF(Y86&gt;$C42,IF(D42=0,IFERROR(VLOOKUP(Lundi!$B42,'[1]Chevaux favoris'!$J$3:$Z$6,2,0),'[1]Chevaux favoris'!K$7),IFERROR(VLOOKUP(Lundi!$B42,'[1]Chevaux favoris'!$J$3:$Z$6,3,0),'[1]Chevaux favoris'!L$7))*Y86,0))</f>
        <v>0</v>
      </c>
      <c r="M42">
        <f>IF($B42=0,0,IF(Z86&gt;$C42,IF(E42=0,IFERROR(VLOOKUP(Lundi!$B42,'[1]Chevaux favoris'!$J$3:$Z$6,4,0),'[1]Chevaux favoris'!L$7),IFERROR(VLOOKUP(Lundi!$B42,'[1]Chevaux favoris'!$J$3:$Z$6,5,0),'[1]Chevaux favoris'!M$7))*Z86,0))</f>
        <v>0</v>
      </c>
      <c r="N42">
        <f>IF($B42=0,0,IF(AA86&gt;$C42,IF(F42=0,IFERROR(VLOOKUP(Lundi!$B42,'[1]Chevaux favoris'!$J$3:$Z$6,6,0),'[1]Chevaux favoris'!M$7),IFERROR(VLOOKUP(Lundi!$B42,'[1]Chevaux favoris'!$J$3:$Z$6,7,0),'[1]Chevaux favoris'!N$7))*AA86,0))</f>
        <v>0</v>
      </c>
      <c r="O42">
        <f>IF($B42=0,0,IF(AB86&gt;$C42,IF(G42=0,IFERROR(VLOOKUP(Lundi!$B42,'[1]Chevaux favoris'!$J$3:$Z$6,8,0),'[1]Chevaux favoris'!N$7),IFERROR(VLOOKUP(Lundi!$B42,'[1]Chevaux favoris'!$J$3:$Z$6,9,0),'[1]Chevaux favoris'!O$7))*AB86,0))</f>
        <v>0</v>
      </c>
      <c r="P42">
        <f>IF($B42=0,0,IF(AC86&gt;$C42,IF(H42=0,IFERROR(VLOOKUP(Lundi!$B42,'[1]Chevaux favoris'!$J$3:$Z$6,10,0),'[1]Chevaux favoris'!O$7),IFERROR(VLOOKUP(Lundi!$B42,'[1]Chevaux favoris'!$J$3:$Z$6,11,0),'[1]Chevaux favoris'!P$7))*AC86,0))</f>
        <v>0</v>
      </c>
      <c r="Q42">
        <f>IF($B42=0,0,IF(AD86&gt;$C42,IF(I42=0,IFERROR(VLOOKUP(Lundi!$B42,'[1]Chevaux favoris'!$J$3:$Z$6,12,0),'[1]Chevaux favoris'!P$7),IFERROR(VLOOKUP(Lundi!$B42,'[1]Chevaux favoris'!$J$3:$Z$6,13,0),'[1]Chevaux favoris'!Q$7))*AD86,0))</f>
        <v>0</v>
      </c>
      <c r="R42">
        <f>IF($B42=0,0,IF(AE86&gt;$C42,IF(J42=0,IFERROR(VLOOKUP(Lundi!$B42,'[1]Chevaux favoris'!$J$3:$Z$6,14,0),'[1]Chevaux favoris'!Q$7),IFERROR(VLOOKUP(Lundi!$B42,'[1]Chevaux favoris'!$J$3:$Z$6,15,0),'[1]Chevaux favoris'!R$7))*AE86,0))</f>
        <v>0</v>
      </c>
      <c r="S42">
        <f>IF($B42=0,0,IF(AF86&gt;$C42,IF(K42=0,IFERROR(VLOOKUP(Lundi!$B42,'[1]Chevaux favoris'!$J$3:$Z$6,16,0),'[1]Chevaux favoris'!R$7),IFERROR(VLOOKUP(Lundi!$B42,'[1]Chevaux favoris'!$J$3:$Z$6,17,0),'[1]Chevaux favoris'!S$7))*AF86,0))</f>
        <v>0</v>
      </c>
      <c r="T42" s="13" t="str">
        <f t="shared" si="2"/>
        <v/>
      </c>
      <c r="U42" s="14" t="str">
        <f t="shared" si="3"/>
        <v/>
      </c>
      <c r="X42" s="2" t="s">
        <v>39</v>
      </c>
      <c r="Y42">
        <f>(Y43*3+Y44*2+Y45)/3</f>
        <v>5</v>
      </c>
      <c r="Z42">
        <f t="shared" ref="Z42:AF42" si="5">(Z43*3+Z44*2+Z45)/3</f>
        <v>0</v>
      </c>
      <c r="AA42">
        <f t="shared" si="5"/>
        <v>0</v>
      </c>
      <c r="AB42">
        <f t="shared" si="5"/>
        <v>6</v>
      </c>
      <c r="AC42">
        <f t="shared" si="5"/>
        <v>3</v>
      </c>
      <c r="AD42">
        <f t="shared" si="5"/>
        <v>4</v>
      </c>
      <c r="AE42">
        <f t="shared" si="5"/>
        <v>1</v>
      </c>
      <c r="AF42">
        <f t="shared" si="5"/>
        <v>5</v>
      </c>
    </row>
    <row r="43" spans="1:32" x14ac:dyDescent="0.25">
      <c r="A43" t="str">
        <f>'[1]Planning Chevaux'!A42</f>
        <v>Hi light</v>
      </c>
      <c r="B43" t="str">
        <f>IFERROR('[1]Planning Chevaux'!B42,"")</f>
        <v>main 20 min</v>
      </c>
      <c r="C43">
        <f>IF(B43&lt;&gt;0,VLOOKUP(B43,'[1]Chevaux favoris'!$J$10:$K$17,2,FALSE),0)</f>
        <v>1</v>
      </c>
      <c r="D43" s="13">
        <f>COUNTIF('[1]Chevaux favoris'!A$2:A$41,Lundi!$A43)</f>
        <v>0</v>
      </c>
      <c r="E43">
        <f>COUNTIF('[1]Chevaux favoris'!B$2:B$41,Lundi!$A43)</f>
        <v>0</v>
      </c>
      <c r="F43">
        <f>COUNTIF('[1]Chevaux favoris'!C$2:C$41,Lundi!$A43)</f>
        <v>0</v>
      </c>
      <c r="G43">
        <f>COUNTIF('[1]Chevaux favoris'!D$2:D$41,Lundi!$A43)</f>
        <v>0</v>
      </c>
      <c r="H43">
        <f>COUNTIF('[1]Chevaux favoris'!E$2:E$41,Lundi!$A43)</f>
        <v>0</v>
      </c>
      <c r="I43">
        <f>COUNTIF('[1]Chevaux favoris'!F$2:F$41,Lundi!$A43)</f>
        <v>0</v>
      </c>
      <c r="J43">
        <f>COUNTIF('[1]Chevaux favoris'!G$2:G$41,Lundi!$A43)</f>
        <v>0</v>
      </c>
      <c r="K43">
        <f>COUNTIF('[1]Chevaux favoris'!H$2:H$41,Lundi!$A43)</f>
        <v>0</v>
      </c>
      <c r="L43" s="13">
        <f>IF($B43=0,0,IF(Y87&gt;$C43,IF(D43=0,IFERROR(VLOOKUP(Lundi!$B43,'[1]Chevaux favoris'!$J$3:$Z$6,2,0),'[1]Chevaux favoris'!K$7),IFERROR(VLOOKUP(Lundi!$B43,'[1]Chevaux favoris'!$J$3:$Z$6,3,0),'[1]Chevaux favoris'!L$7))*Y87,0))</f>
        <v>9</v>
      </c>
      <c r="M43">
        <f>IF($B43=0,0,IF(Z87&gt;$C43,IF(E43=0,IFERROR(VLOOKUP(Lundi!$B43,'[1]Chevaux favoris'!$J$3:$Z$6,4,0),'[1]Chevaux favoris'!L$7),IFERROR(VLOOKUP(Lundi!$B43,'[1]Chevaux favoris'!$J$3:$Z$6,5,0),'[1]Chevaux favoris'!M$7))*Z87,0))</f>
        <v>0</v>
      </c>
      <c r="N43">
        <f>IF($B43=0,0,IF(AA87&gt;$C43,IF(F43=0,IFERROR(VLOOKUP(Lundi!$B43,'[1]Chevaux favoris'!$J$3:$Z$6,6,0),'[1]Chevaux favoris'!M$7),IFERROR(VLOOKUP(Lundi!$B43,'[1]Chevaux favoris'!$J$3:$Z$6,7,0),'[1]Chevaux favoris'!N$7))*AA87,0))</f>
        <v>0</v>
      </c>
      <c r="O43">
        <f>IF($B43=0,0,IF(AB87&gt;$C43,IF(G43=0,IFERROR(VLOOKUP(Lundi!$B43,'[1]Chevaux favoris'!$J$3:$Z$6,8,0),'[1]Chevaux favoris'!N$7),IFERROR(VLOOKUP(Lundi!$B43,'[1]Chevaux favoris'!$J$3:$Z$6,9,0),'[1]Chevaux favoris'!O$7))*AB87,0))</f>
        <v>120</v>
      </c>
      <c r="P43">
        <f>IF($B43=0,0,IF(AC87&gt;$C43,IF(H43=0,IFERROR(VLOOKUP(Lundi!$B43,'[1]Chevaux favoris'!$J$3:$Z$6,10,0),'[1]Chevaux favoris'!O$7),IFERROR(VLOOKUP(Lundi!$B43,'[1]Chevaux favoris'!$J$3:$Z$6,11,0),'[1]Chevaux favoris'!P$7))*AC87,0))</f>
        <v>15</v>
      </c>
      <c r="Q43">
        <f>IF($B43=0,0,IF(AD87&gt;$C43,IF(I43=0,IFERROR(VLOOKUP(Lundi!$B43,'[1]Chevaux favoris'!$J$3:$Z$6,12,0),'[1]Chevaux favoris'!P$7),IFERROR(VLOOKUP(Lundi!$B43,'[1]Chevaux favoris'!$J$3:$Z$6,13,0),'[1]Chevaux favoris'!Q$7))*AD87,0))</f>
        <v>12</v>
      </c>
      <c r="R43">
        <f>IF($B43=0,0,IF(AE87&gt;$C43,IF(J43=0,IFERROR(VLOOKUP(Lundi!$B43,'[1]Chevaux favoris'!$J$3:$Z$6,14,0),'[1]Chevaux favoris'!Q$7),IFERROR(VLOOKUP(Lundi!$B43,'[1]Chevaux favoris'!$J$3:$Z$6,15,0),'[1]Chevaux favoris'!R$7))*AE87,0))</f>
        <v>15</v>
      </c>
      <c r="S43">
        <f>IF($B43=0,0,IF(AF87&gt;$C43,IF(K43=0,IFERROR(VLOOKUP(Lundi!$B43,'[1]Chevaux favoris'!$J$3:$Z$6,16,0),'[1]Chevaux favoris'!R$7),IFERROR(VLOOKUP(Lundi!$B43,'[1]Chevaux favoris'!$J$3:$Z$6,17,0),'[1]Chevaux favoris'!S$7))*AF87,0))</f>
        <v>253</v>
      </c>
      <c r="T43" s="13" t="str">
        <f t="shared" si="2"/>
        <v>Stagiaire</v>
      </c>
      <c r="U43" s="14" t="str">
        <f t="shared" si="3"/>
        <v/>
      </c>
      <c r="X43" s="2" t="s">
        <v>40</v>
      </c>
      <c r="Y43">
        <f>SUMIFS($C$3:$C$60,$C$3:$C$60,"=3",$T$3:$T$60,"=mathieu")/3</f>
        <v>5</v>
      </c>
      <c r="Z43">
        <f>SUMIFS($C$3:$C$60,$C$3:$C$60,"=3",$T$3:$T$60,"=zak")/3</f>
        <v>0</v>
      </c>
      <c r="AA43">
        <f>SUMIFS($C$3:$C$60,$C$3:$C$60,"=3",$T$3:$T$60,"=Chris")/3</f>
        <v>0</v>
      </c>
      <c r="AB43">
        <f>SUMIFS($C$3:$C$60,$C$3:$C$60,"=3",$T$3:$T$60,"=barbara")/3</f>
        <v>6</v>
      </c>
      <c r="AC43">
        <f>SUMIFS($C$3:$C$60,$C$3:$C$60,"=3",$T$3:$T$60,"=Pierre")/3</f>
        <v>3</v>
      </c>
      <c r="AD43">
        <f>SUMIFS($C$3:$C$60,$C$3:$C$60,"=3",$T$3:$T$60,"=Viviane")/3</f>
        <v>4</v>
      </c>
      <c r="AE43">
        <f>SUMIFS($C$3:$C$60,$C$3:$C$60,"=3",$T$3:$T$60,"=Lisa")/3</f>
        <v>1</v>
      </c>
      <c r="AF43">
        <f>SUMIFS($C$3:$C$60,$C$3:$C$60,"=3",$T$3:$T$60,"=Stagiaire")/3</f>
        <v>1</v>
      </c>
    </row>
    <row r="44" spans="1:32" x14ac:dyDescent="0.25">
      <c r="A44" t="str">
        <f>'[1]Planning Chevaux'!A43</f>
        <v>Bibiche</v>
      </c>
      <c r="B44" t="str">
        <f>IFERROR('[1]Planning Chevaux'!B43,"")</f>
        <v>main 20 min</v>
      </c>
      <c r="C44">
        <f>IF(B44&lt;&gt;0,VLOOKUP(B44,'[1]Chevaux favoris'!$J$10:$K$17,2,FALSE),0)</f>
        <v>1</v>
      </c>
      <c r="D44" s="13">
        <f>COUNTIF('[1]Chevaux favoris'!A$2:A$41,Lundi!$A44)</f>
        <v>0</v>
      </c>
      <c r="E44">
        <f>COUNTIF('[1]Chevaux favoris'!B$2:B$41,Lundi!$A44)</f>
        <v>0</v>
      </c>
      <c r="F44">
        <f>COUNTIF('[1]Chevaux favoris'!C$2:C$41,Lundi!$A44)</f>
        <v>0</v>
      </c>
      <c r="G44">
        <f>COUNTIF('[1]Chevaux favoris'!D$2:D$41,Lundi!$A44)</f>
        <v>0</v>
      </c>
      <c r="H44">
        <f>COUNTIF('[1]Chevaux favoris'!E$2:E$41,Lundi!$A44)</f>
        <v>0</v>
      </c>
      <c r="I44">
        <f>COUNTIF('[1]Chevaux favoris'!F$2:F$41,Lundi!$A44)</f>
        <v>0</v>
      </c>
      <c r="J44">
        <f>COUNTIF('[1]Chevaux favoris'!G$2:G$41,Lundi!$A44)</f>
        <v>0</v>
      </c>
      <c r="K44">
        <f>COUNTIF('[1]Chevaux favoris'!H$2:H$41,Lundi!$A44)</f>
        <v>0</v>
      </c>
      <c r="L44" s="13">
        <f>IF($B44=0,0,IF(Y88&gt;$C44,IF(D44=0,IFERROR(VLOOKUP(Lundi!$B44,'[1]Chevaux favoris'!$J$3:$Z$6,2,0),'[1]Chevaux favoris'!K$7),IFERROR(VLOOKUP(Lundi!$B44,'[1]Chevaux favoris'!$J$3:$Z$6,3,0),'[1]Chevaux favoris'!L$7))*Y88,0))</f>
        <v>9</v>
      </c>
      <c r="M44">
        <f>IF($B44=0,0,IF(Z88&gt;$C44,IF(E44=0,IFERROR(VLOOKUP(Lundi!$B44,'[1]Chevaux favoris'!$J$3:$Z$6,4,0),'[1]Chevaux favoris'!L$7),IFERROR(VLOOKUP(Lundi!$B44,'[1]Chevaux favoris'!$J$3:$Z$6,5,0),'[1]Chevaux favoris'!M$7))*Z88,0))</f>
        <v>0</v>
      </c>
      <c r="N44">
        <f>IF($B44=0,0,IF(AA88&gt;$C44,IF(F44=0,IFERROR(VLOOKUP(Lundi!$B44,'[1]Chevaux favoris'!$J$3:$Z$6,6,0),'[1]Chevaux favoris'!M$7),IFERROR(VLOOKUP(Lundi!$B44,'[1]Chevaux favoris'!$J$3:$Z$6,7,0),'[1]Chevaux favoris'!N$7))*AA88,0))</f>
        <v>0</v>
      </c>
      <c r="O44">
        <f>IF($B44=0,0,IF(AB88&gt;$C44,IF(G44=0,IFERROR(VLOOKUP(Lundi!$B44,'[1]Chevaux favoris'!$J$3:$Z$6,8,0),'[1]Chevaux favoris'!N$7),IFERROR(VLOOKUP(Lundi!$B44,'[1]Chevaux favoris'!$J$3:$Z$6,9,0),'[1]Chevaux favoris'!O$7))*AB88,0))</f>
        <v>120</v>
      </c>
      <c r="P44">
        <f>IF($B44=0,0,IF(AC88&gt;$C44,IF(H44=0,IFERROR(VLOOKUP(Lundi!$B44,'[1]Chevaux favoris'!$J$3:$Z$6,10,0),'[1]Chevaux favoris'!O$7),IFERROR(VLOOKUP(Lundi!$B44,'[1]Chevaux favoris'!$J$3:$Z$6,11,0),'[1]Chevaux favoris'!P$7))*AC88,0))</f>
        <v>15</v>
      </c>
      <c r="Q44">
        <f>IF($B44=0,0,IF(AD88&gt;$C44,IF(I44=0,IFERROR(VLOOKUP(Lundi!$B44,'[1]Chevaux favoris'!$J$3:$Z$6,12,0),'[1]Chevaux favoris'!P$7),IFERROR(VLOOKUP(Lundi!$B44,'[1]Chevaux favoris'!$J$3:$Z$6,13,0),'[1]Chevaux favoris'!Q$7))*AD88,0))</f>
        <v>12</v>
      </c>
      <c r="R44">
        <f>IF($B44=0,0,IF(AE88&gt;$C44,IF(J44=0,IFERROR(VLOOKUP(Lundi!$B44,'[1]Chevaux favoris'!$J$3:$Z$6,14,0),'[1]Chevaux favoris'!Q$7),IFERROR(VLOOKUP(Lundi!$B44,'[1]Chevaux favoris'!$J$3:$Z$6,15,0),'[1]Chevaux favoris'!R$7))*AE88,0))</f>
        <v>15</v>
      </c>
      <c r="S44">
        <f>IF($B44=0,0,IF(AF88&gt;$C44,IF(K44=0,IFERROR(VLOOKUP(Lundi!$B44,'[1]Chevaux favoris'!$J$3:$Z$6,16,0),'[1]Chevaux favoris'!R$7),IFERROR(VLOOKUP(Lundi!$B44,'[1]Chevaux favoris'!$J$3:$Z$6,17,0),'[1]Chevaux favoris'!S$7))*AF88,0))</f>
        <v>230</v>
      </c>
      <c r="T44" s="13" t="str">
        <f t="shared" si="2"/>
        <v>Stagiaire</v>
      </c>
      <c r="U44" s="14" t="str">
        <f t="shared" si="3"/>
        <v/>
      </c>
      <c r="X44" s="2" t="s">
        <v>41</v>
      </c>
      <c r="Y44">
        <f>SUMIFS($C$3:$C$60,$C$3:$C$60,"=2",$T$3:$T$60,"=mathieu")/2</f>
        <v>0</v>
      </c>
      <c r="Z44">
        <f>SUMIFS($C$3:$C$60,$C$3:$C$60,"=2",$T$3:$T$60,"=zak")/2</f>
        <v>0</v>
      </c>
      <c r="AA44">
        <f>SUMIFS($C$3:$C$60,$C$3:$C$60,"=2",$T$3:$T$60,"=Chris")/2</f>
        <v>0</v>
      </c>
      <c r="AB44">
        <f>SUMIFS($C$3:$C$60,$C$3:$C$60,"=2",$T$3:$T$60,"=barbara")/2</f>
        <v>0</v>
      </c>
      <c r="AC44">
        <f>SUMIFS($C$3:$C$60,$C$3:$C$60,"=2",$T$3:$T$60,"=Pierre")/2</f>
        <v>0</v>
      </c>
      <c r="AD44">
        <f>SUMIFS($C$3:$C$60,$C$3:$C$60,"=2",$T$3:$T$60,"=Viviane")/2</f>
        <v>0</v>
      </c>
      <c r="AE44">
        <f>SUMIFS($C$3:$C$60,$C$3:$C$60,"=2",$T$3:$T$60,"=Lisa")/2</f>
        <v>0</v>
      </c>
      <c r="AF44">
        <f>SUMIFS($C$3:$C$60,$C$3:$C$60,"=2",$T$3:$T$60,"=Stagiaire")/2</f>
        <v>3</v>
      </c>
    </row>
    <row r="45" spans="1:32" x14ac:dyDescent="0.25">
      <c r="A45">
        <f>'[1]Planning Chevaux'!A44</f>
        <v>0</v>
      </c>
      <c r="B45">
        <f>IFERROR('[1]Planning Chevaux'!B44,"")</f>
        <v>0</v>
      </c>
      <c r="C45">
        <f>IF(B45&lt;&gt;0,VLOOKUP(B45,'[1]Chevaux favoris'!$J$10:$K$17,2,FALSE),0)</f>
        <v>0</v>
      </c>
      <c r="D45" s="13">
        <f>COUNTIF('[1]Chevaux favoris'!A$2:A$41,Lundi!$A45)</f>
        <v>0</v>
      </c>
      <c r="E45">
        <f>COUNTIF('[1]Chevaux favoris'!B$2:B$41,Lundi!$A45)</f>
        <v>0</v>
      </c>
      <c r="F45">
        <f>COUNTIF('[1]Chevaux favoris'!C$2:C$41,Lundi!$A45)</f>
        <v>0</v>
      </c>
      <c r="G45">
        <f>COUNTIF('[1]Chevaux favoris'!D$2:D$41,Lundi!$A45)</f>
        <v>0</v>
      </c>
      <c r="H45">
        <f>COUNTIF('[1]Chevaux favoris'!E$2:E$41,Lundi!$A45)</f>
        <v>0</v>
      </c>
      <c r="I45">
        <f>COUNTIF('[1]Chevaux favoris'!F$2:F$41,Lundi!$A45)</f>
        <v>0</v>
      </c>
      <c r="J45">
        <f>COUNTIF('[1]Chevaux favoris'!G$2:G$41,Lundi!$A45)</f>
        <v>0</v>
      </c>
      <c r="K45">
        <f>COUNTIF('[1]Chevaux favoris'!H$2:H$41,Lundi!$A45)</f>
        <v>0</v>
      </c>
      <c r="L45" s="13">
        <f>IF($B45=0,0,IF(Y89&gt;$C45,IF(D45=0,IFERROR(VLOOKUP(Lundi!$B45,'[1]Chevaux favoris'!$J$3:$Z$6,2,0),'[1]Chevaux favoris'!K$7),IFERROR(VLOOKUP(Lundi!$B45,'[1]Chevaux favoris'!$J$3:$Z$6,3,0),'[1]Chevaux favoris'!L$7))*Y89,0))</f>
        <v>0</v>
      </c>
      <c r="M45">
        <f>IF($B45=0,0,IF(Z89&gt;$C45,IF(E45=0,IFERROR(VLOOKUP(Lundi!$B45,'[1]Chevaux favoris'!$J$3:$Z$6,4,0),'[1]Chevaux favoris'!L$7),IFERROR(VLOOKUP(Lundi!$B45,'[1]Chevaux favoris'!$J$3:$Z$6,5,0),'[1]Chevaux favoris'!M$7))*Z89,0))</f>
        <v>0</v>
      </c>
      <c r="N45">
        <f>IF($B45=0,0,IF(AA89&gt;$C45,IF(F45=0,IFERROR(VLOOKUP(Lundi!$B45,'[1]Chevaux favoris'!$J$3:$Z$6,6,0),'[1]Chevaux favoris'!M$7),IFERROR(VLOOKUP(Lundi!$B45,'[1]Chevaux favoris'!$J$3:$Z$6,7,0),'[1]Chevaux favoris'!N$7))*AA89,0))</f>
        <v>0</v>
      </c>
      <c r="O45">
        <f>IF($B45=0,0,IF(AB89&gt;$C45,IF(G45=0,IFERROR(VLOOKUP(Lundi!$B45,'[1]Chevaux favoris'!$J$3:$Z$6,8,0),'[1]Chevaux favoris'!N$7),IFERROR(VLOOKUP(Lundi!$B45,'[1]Chevaux favoris'!$J$3:$Z$6,9,0),'[1]Chevaux favoris'!O$7))*AB89,0))</f>
        <v>0</v>
      </c>
      <c r="P45">
        <f>IF($B45=0,0,IF(AC89&gt;$C45,IF(H45=0,IFERROR(VLOOKUP(Lundi!$B45,'[1]Chevaux favoris'!$J$3:$Z$6,10,0),'[1]Chevaux favoris'!O$7),IFERROR(VLOOKUP(Lundi!$B45,'[1]Chevaux favoris'!$J$3:$Z$6,11,0),'[1]Chevaux favoris'!P$7))*AC89,0))</f>
        <v>0</v>
      </c>
      <c r="Q45">
        <f>IF($B45=0,0,IF(AD89&gt;$C45,IF(I45=0,IFERROR(VLOOKUP(Lundi!$B45,'[1]Chevaux favoris'!$J$3:$Z$6,12,0),'[1]Chevaux favoris'!P$7),IFERROR(VLOOKUP(Lundi!$B45,'[1]Chevaux favoris'!$J$3:$Z$6,13,0),'[1]Chevaux favoris'!Q$7))*AD89,0))</f>
        <v>0</v>
      </c>
      <c r="R45">
        <f>IF($B45=0,0,IF(AE89&gt;$C45,IF(J45=0,IFERROR(VLOOKUP(Lundi!$B45,'[1]Chevaux favoris'!$J$3:$Z$6,14,0),'[1]Chevaux favoris'!Q$7),IFERROR(VLOOKUP(Lundi!$B45,'[1]Chevaux favoris'!$J$3:$Z$6,15,0),'[1]Chevaux favoris'!R$7))*AE89,0))</f>
        <v>0</v>
      </c>
      <c r="S45">
        <f>IF($B45=0,0,IF(AF89&gt;$C45,IF(K45=0,IFERROR(VLOOKUP(Lundi!$B45,'[1]Chevaux favoris'!$J$3:$Z$6,16,0),'[1]Chevaux favoris'!R$7),IFERROR(VLOOKUP(Lundi!$B45,'[1]Chevaux favoris'!$J$3:$Z$6,17,0),'[1]Chevaux favoris'!S$7))*AF89,0))</f>
        <v>0</v>
      </c>
      <c r="T45" s="13" t="str">
        <f t="shared" si="2"/>
        <v/>
      </c>
      <c r="U45" s="14" t="str">
        <f t="shared" si="3"/>
        <v/>
      </c>
      <c r="X45" s="2" t="s">
        <v>42</v>
      </c>
      <c r="Y45">
        <f>SUMIFS($C$3:$C$60,$C$3:$C$60,"=1",$T$3:$T$60,"=mathieu")</f>
        <v>0</v>
      </c>
      <c r="Z45">
        <f>SUMIFS($C$3:$C$60,$C$3:$C$60,"=1",$T$3:$T$60,"=zak")/1</f>
        <v>0</v>
      </c>
      <c r="AA45">
        <f>SUMIFS($C$3:$C$60,$C$3:$C$60,"=1",$T$3:$T$60,"=Chris")/1</f>
        <v>0</v>
      </c>
      <c r="AB45">
        <f>SUMIFS($C$3:$C$60,$C$3:$C$60,"=1",$T$3:$T$60,"=barbara")/1</f>
        <v>0</v>
      </c>
      <c r="AC45">
        <f>SUMIFS($C$3:$C$60,$C$3:$C$60,"=1",$T$3:$T$60,"=Pierre")/1</f>
        <v>0</v>
      </c>
      <c r="AD45">
        <f>SUMIFS($C$3:$C$60,$C$3:$C$60,"=1",$T$3:$T$60,"=Viviane")/1</f>
        <v>0</v>
      </c>
      <c r="AE45">
        <f>SUMIFS($C$3:$C$60,$C$3:$C$60,"=1",$T$3:$T$60,"=Lisa")/1</f>
        <v>0</v>
      </c>
      <c r="AF45">
        <f>SUMIFS($C$3:$C$60,$C$3:$C$60,"=1",$T$3:$T$60,"=Stagiaire")/1</f>
        <v>6</v>
      </c>
    </row>
    <row r="46" spans="1:32" x14ac:dyDescent="0.25">
      <c r="A46">
        <f>'[1]Planning Chevaux'!A45</f>
        <v>0</v>
      </c>
      <c r="B46">
        <f>IFERROR('[1]Planning Chevaux'!B45,"")</f>
        <v>0</v>
      </c>
      <c r="C46">
        <f>IF(B46&lt;&gt;0,VLOOKUP(B46,'[1]Chevaux favoris'!$J$10:$K$17,2,FALSE),0)</f>
        <v>0</v>
      </c>
      <c r="D46" s="13">
        <f>COUNTIF('[1]Chevaux favoris'!A$2:A$41,Lundi!$A46)</f>
        <v>0</v>
      </c>
      <c r="E46">
        <f>COUNTIF('[1]Chevaux favoris'!B$2:B$41,Lundi!$A46)</f>
        <v>0</v>
      </c>
      <c r="F46">
        <f>COUNTIF('[1]Chevaux favoris'!C$2:C$41,Lundi!$A46)</f>
        <v>0</v>
      </c>
      <c r="G46">
        <f>COUNTIF('[1]Chevaux favoris'!D$2:D$41,Lundi!$A46)</f>
        <v>0</v>
      </c>
      <c r="H46">
        <f>COUNTIF('[1]Chevaux favoris'!E$2:E$41,Lundi!$A46)</f>
        <v>0</v>
      </c>
      <c r="I46">
        <f>COUNTIF('[1]Chevaux favoris'!F$2:F$41,Lundi!$A46)</f>
        <v>0</v>
      </c>
      <c r="J46">
        <f>COUNTIF('[1]Chevaux favoris'!G$2:G$41,Lundi!$A46)</f>
        <v>0</v>
      </c>
      <c r="K46">
        <f>COUNTIF('[1]Chevaux favoris'!H$2:H$41,Lundi!$A46)</f>
        <v>0</v>
      </c>
      <c r="L46" s="13">
        <f>IF($B46=0,0,IF(Y90&gt;$C46,IF(D46=0,IFERROR(VLOOKUP(Lundi!$B46,'[1]Chevaux favoris'!$J$3:$Z$6,2,0),'[1]Chevaux favoris'!K$7),IFERROR(VLOOKUP(Lundi!$B46,'[1]Chevaux favoris'!$J$3:$Z$6,3,0),'[1]Chevaux favoris'!L$7))*Y90,0))</f>
        <v>0</v>
      </c>
      <c r="M46">
        <f>IF($B46=0,0,IF(Z90&gt;$C46,IF(E46=0,IFERROR(VLOOKUP(Lundi!$B46,'[1]Chevaux favoris'!$J$3:$Z$6,4,0),'[1]Chevaux favoris'!L$7),IFERROR(VLOOKUP(Lundi!$B46,'[1]Chevaux favoris'!$J$3:$Z$6,5,0),'[1]Chevaux favoris'!M$7))*Z90,0))</f>
        <v>0</v>
      </c>
      <c r="N46">
        <f>IF($B46=0,0,IF(AA90&gt;$C46,IF(F46=0,IFERROR(VLOOKUP(Lundi!$B46,'[1]Chevaux favoris'!$J$3:$Z$6,6,0),'[1]Chevaux favoris'!M$7),IFERROR(VLOOKUP(Lundi!$B46,'[1]Chevaux favoris'!$J$3:$Z$6,7,0),'[1]Chevaux favoris'!N$7))*AA90,0))</f>
        <v>0</v>
      </c>
      <c r="O46">
        <f>IF($B46=0,0,IF(AB90&gt;$C46,IF(G46=0,IFERROR(VLOOKUP(Lundi!$B46,'[1]Chevaux favoris'!$J$3:$Z$6,8,0),'[1]Chevaux favoris'!N$7),IFERROR(VLOOKUP(Lundi!$B46,'[1]Chevaux favoris'!$J$3:$Z$6,9,0),'[1]Chevaux favoris'!O$7))*AB90,0))</f>
        <v>0</v>
      </c>
      <c r="P46">
        <f>IF($B46=0,0,IF(AC90&gt;$C46,IF(H46=0,IFERROR(VLOOKUP(Lundi!$B46,'[1]Chevaux favoris'!$J$3:$Z$6,10,0),'[1]Chevaux favoris'!O$7),IFERROR(VLOOKUP(Lundi!$B46,'[1]Chevaux favoris'!$J$3:$Z$6,11,0),'[1]Chevaux favoris'!P$7))*AC90,0))</f>
        <v>0</v>
      </c>
      <c r="Q46">
        <f>IF($B46=0,0,IF(AD90&gt;$C46,IF(I46=0,IFERROR(VLOOKUP(Lundi!$B46,'[1]Chevaux favoris'!$J$3:$Z$6,12,0),'[1]Chevaux favoris'!P$7),IFERROR(VLOOKUP(Lundi!$B46,'[1]Chevaux favoris'!$J$3:$Z$6,13,0),'[1]Chevaux favoris'!Q$7))*AD90,0))</f>
        <v>0</v>
      </c>
      <c r="R46">
        <f>IF($B46=0,0,IF(AE90&gt;$C46,IF(J46=0,IFERROR(VLOOKUP(Lundi!$B46,'[1]Chevaux favoris'!$J$3:$Z$6,14,0),'[1]Chevaux favoris'!Q$7),IFERROR(VLOOKUP(Lundi!$B46,'[1]Chevaux favoris'!$J$3:$Z$6,15,0),'[1]Chevaux favoris'!R$7))*AE90,0))</f>
        <v>0</v>
      </c>
      <c r="S46">
        <f>IF($B46=0,0,IF(AF90&gt;$C46,IF(K46=0,IFERROR(VLOOKUP(Lundi!$B46,'[1]Chevaux favoris'!$J$3:$Z$6,16,0),'[1]Chevaux favoris'!R$7),IFERROR(VLOOKUP(Lundi!$B46,'[1]Chevaux favoris'!$J$3:$Z$6,17,0),'[1]Chevaux favoris'!S$7))*AF90,0))</f>
        <v>0</v>
      </c>
      <c r="T46" s="13" t="str">
        <f t="shared" si="2"/>
        <v/>
      </c>
      <c r="U46" s="14" t="str">
        <f t="shared" si="3"/>
        <v/>
      </c>
    </row>
    <row r="47" spans="1:32" x14ac:dyDescent="0.25">
      <c r="A47">
        <f>'[1]Planning Chevaux'!A46</f>
        <v>0</v>
      </c>
      <c r="B47">
        <f>IFERROR('[1]Planning Chevaux'!B46,"")</f>
        <v>0</v>
      </c>
      <c r="C47">
        <f>IF(B47&lt;&gt;0,VLOOKUP(B47,'[1]Chevaux favoris'!$J$10:$K$17,2,FALSE),0)</f>
        <v>0</v>
      </c>
      <c r="D47" s="13">
        <f>COUNTIF('[1]Chevaux favoris'!A$2:A$41,Lundi!$A47)</f>
        <v>0</v>
      </c>
      <c r="E47">
        <f>COUNTIF('[1]Chevaux favoris'!B$2:B$41,Lundi!$A47)</f>
        <v>0</v>
      </c>
      <c r="F47">
        <f>COUNTIF('[1]Chevaux favoris'!C$2:C$41,Lundi!$A47)</f>
        <v>0</v>
      </c>
      <c r="G47">
        <f>COUNTIF('[1]Chevaux favoris'!D$2:D$41,Lundi!$A47)</f>
        <v>0</v>
      </c>
      <c r="H47">
        <f>COUNTIF('[1]Chevaux favoris'!E$2:E$41,Lundi!$A47)</f>
        <v>0</v>
      </c>
      <c r="I47">
        <f>COUNTIF('[1]Chevaux favoris'!F$2:F$41,Lundi!$A47)</f>
        <v>0</v>
      </c>
      <c r="J47">
        <f>COUNTIF('[1]Chevaux favoris'!G$2:G$41,Lundi!$A47)</f>
        <v>0</v>
      </c>
      <c r="K47">
        <f>COUNTIF('[1]Chevaux favoris'!H$2:H$41,Lundi!$A47)</f>
        <v>0</v>
      </c>
      <c r="L47" s="13">
        <f>IF($B47=0,0,IF(Y91&gt;$C47,IF(D47=0,IFERROR(VLOOKUP(Lundi!$B47,'[1]Chevaux favoris'!$J$3:$Z$6,2,0),'[1]Chevaux favoris'!K$7),IFERROR(VLOOKUP(Lundi!$B47,'[1]Chevaux favoris'!$J$3:$Z$6,3,0),'[1]Chevaux favoris'!L$7))*Y91,0))</f>
        <v>0</v>
      </c>
      <c r="M47">
        <f>IF($B47=0,0,IF(Z91&gt;$C47,IF(E47=0,IFERROR(VLOOKUP(Lundi!$B47,'[1]Chevaux favoris'!$J$3:$Z$6,4,0),'[1]Chevaux favoris'!L$7),IFERROR(VLOOKUP(Lundi!$B47,'[1]Chevaux favoris'!$J$3:$Z$6,5,0),'[1]Chevaux favoris'!M$7))*Z91,0))</f>
        <v>0</v>
      </c>
      <c r="N47">
        <f>IF($B47=0,0,IF(AA91&gt;$C47,IF(F47=0,IFERROR(VLOOKUP(Lundi!$B47,'[1]Chevaux favoris'!$J$3:$Z$6,6,0),'[1]Chevaux favoris'!M$7),IFERROR(VLOOKUP(Lundi!$B47,'[1]Chevaux favoris'!$J$3:$Z$6,7,0),'[1]Chevaux favoris'!N$7))*AA91,0))</f>
        <v>0</v>
      </c>
      <c r="O47">
        <f>IF($B47=0,0,IF(AB91&gt;$C47,IF(G47=0,IFERROR(VLOOKUP(Lundi!$B47,'[1]Chevaux favoris'!$J$3:$Z$6,8,0),'[1]Chevaux favoris'!N$7),IFERROR(VLOOKUP(Lundi!$B47,'[1]Chevaux favoris'!$J$3:$Z$6,9,0),'[1]Chevaux favoris'!O$7))*AB91,0))</f>
        <v>0</v>
      </c>
      <c r="P47">
        <f>IF($B47=0,0,IF(AC91&gt;$C47,IF(H47=0,IFERROR(VLOOKUP(Lundi!$B47,'[1]Chevaux favoris'!$J$3:$Z$6,10,0),'[1]Chevaux favoris'!O$7),IFERROR(VLOOKUP(Lundi!$B47,'[1]Chevaux favoris'!$J$3:$Z$6,11,0),'[1]Chevaux favoris'!P$7))*AC91,0))</f>
        <v>0</v>
      </c>
      <c r="Q47">
        <f>IF($B47=0,0,IF(AD91&gt;$C47,IF(I47=0,IFERROR(VLOOKUP(Lundi!$B47,'[1]Chevaux favoris'!$J$3:$Z$6,12,0),'[1]Chevaux favoris'!P$7),IFERROR(VLOOKUP(Lundi!$B47,'[1]Chevaux favoris'!$J$3:$Z$6,13,0),'[1]Chevaux favoris'!Q$7))*AD91,0))</f>
        <v>0</v>
      </c>
      <c r="R47">
        <f>IF($B47=0,0,IF(AE91&gt;$C47,IF(J47=0,IFERROR(VLOOKUP(Lundi!$B47,'[1]Chevaux favoris'!$J$3:$Z$6,14,0),'[1]Chevaux favoris'!Q$7),IFERROR(VLOOKUP(Lundi!$B47,'[1]Chevaux favoris'!$J$3:$Z$6,15,0),'[1]Chevaux favoris'!R$7))*AE91,0))</f>
        <v>0</v>
      </c>
      <c r="S47">
        <f>IF($B47=0,0,IF(AF91&gt;$C47,IF(K47=0,IFERROR(VLOOKUP(Lundi!$B47,'[1]Chevaux favoris'!$J$3:$Z$6,16,0),'[1]Chevaux favoris'!R$7),IFERROR(VLOOKUP(Lundi!$B47,'[1]Chevaux favoris'!$J$3:$Z$6,17,0),'[1]Chevaux favoris'!S$7))*AF91,0))</f>
        <v>0</v>
      </c>
      <c r="T47" s="13" t="str">
        <f t="shared" si="2"/>
        <v/>
      </c>
      <c r="U47" s="14" t="str">
        <f t="shared" si="3"/>
        <v/>
      </c>
      <c r="X47" s="2" t="s">
        <v>43</v>
      </c>
      <c r="Y47">
        <f>COUNTBLANK(Y3:Y39)</f>
        <v>24</v>
      </c>
      <c r="Z47">
        <f>COUNTBLANK(Z3:Z39)</f>
        <v>0</v>
      </c>
      <c r="AA47">
        <f>COUNTBLANK(AA3:AA39)</f>
        <v>0</v>
      </c>
      <c r="AB47">
        <f>COUNTBLANK(AB3:AB39)</f>
        <v>24</v>
      </c>
      <c r="AC47">
        <f>COUNTBLANK(AC3:AC39)</f>
        <v>24</v>
      </c>
      <c r="AD47">
        <f>COUNTBLANK(AD3:AD39)</f>
        <v>24</v>
      </c>
      <c r="AE47">
        <f>COUNTBLANK(AE3:AE39)</f>
        <v>18</v>
      </c>
      <c r="AF47">
        <f>COUNTBLANK(AF3:AF39)</f>
        <v>24</v>
      </c>
    </row>
    <row r="48" spans="1:32" x14ac:dyDescent="0.25">
      <c r="A48">
        <f>'[1]Planning Chevaux'!A47</f>
        <v>0</v>
      </c>
      <c r="B48">
        <f>IFERROR('[1]Planning Chevaux'!B47,"")</f>
        <v>0</v>
      </c>
      <c r="C48">
        <f>IF(B48&lt;&gt;0,VLOOKUP(B48,'[1]Chevaux favoris'!$J$10:$K$17,2,FALSE),0)</f>
        <v>0</v>
      </c>
      <c r="D48" s="13">
        <f>COUNTIF('[1]Chevaux favoris'!A$2:A$41,Lundi!$A48)</f>
        <v>0</v>
      </c>
      <c r="E48">
        <f>COUNTIF('[1]Chevaux favoris'!B$2:B$41,Lundi!$A48)</f>
        <v>0</v>
      </c>
      <c r="F48">
        <f>COUNTIF('[1]Chevaux favoris'!C$2:C$41,Lundi!$A48)</f>
        <v>0</v>
      </c>
      <c r="G48">
        <f>COUNTIF('[1]Chevaux favoris'!D$2:D$41,Lundi!$A48)</f>
        <v>0</v>
      </c>
      <c r="H48">
        <f>COUNTIF('[1]Chevaux favoris'!E$2:E$41,Lundi!$A48)</f>
        <v>0</v>
      </c>
      <c r="I48">
        <f>COUNTIF('[1]Chevaux favoris'!F$2:F$41,Lundi!$A48)</f>
        <v>0</v>
      </c>
      <c r="J48">
        <f>COUNTIF('[1]Chevaux favoris'!G$2:G$41,Lundi!$A48)</f>
        <v>0</v>
      </c>
      <c r="K48">
        <f>COUNTIF('[1]Chevaux favoris'!H$2:H$41,Lundi!$A48)</f>
        <v>0</v>
      </c>
      <c r="L48" s="13">
        <f>IF($B48=0,0,IF(Y92&gt;$C48,IF(D48=0,IFERROR(VLOOKUP(Lundi!$B48,'[1]Chevaux favoris'!$J$3:$Z$6,2,0),'[1]Chevaux favoris'!K$7),IFERROR(VLOOKUP(Lundi!$B48,'[1]Chevaux favoris'!$J$3:$Z$6,3,0),'[1]Chevaux favoris'!L$7))*Y92,0))</f>
        <v>0</v>
      </c>
      <c r="M48">
        <f>IF($B48=0,0,IF(Z92&gt;$C48,IF(E48=0,IFERROR(VLOOKUP(Lundi!$B48,'[1]Chevaux favoris'!$J$3:$Z$6,4,0),'[1]Chevaux favoris'!L$7),IFERROR(VLOOKUP(Lundi!$B48,'[1]Chevaux favoris'!$J$3:$Z$6,5,0),'[1]Chevaux favoris'!M$7))*Z92,0))</f>
        <v>0</v>
      </c>
      <c r="N48">
        <f>IF($B48=0,0,IF(AA92&gt;$C48,IF(F48=0,IFERROR(VLOOKUP(Lundi!$B48,'[1]Chevaux favoris'!$J$3:$Z$6,6,0),'[1]Chevaux favoris'!M$7),IFERROR(VLOOKUP(Lundi!$B48,'[1]Chevaux favoris'!$J$3:$Z$6,7,0),'[1]Chevaux favoris'!N$7))*AA92,0))</f>
        <v>0</v>
      </c>
      <c r="O48">
        <f>IF($B48=0,0,IF(AB92&gt;$C48,IF(G48=0,IFERROR(VLOOKUP(Lundi!$B48,'[1]Chevaux favoris'!$J$3:$Z$6,8,0),'[1]Chevaux favoris'!N$7),IFERROR(VLOOKUP(Lundi!$B48,'[1]Chevaux favoris'!$J$3:$Z$6,9,0),'[1]Chevaux favoris'!O$7))*AB92,0))</f>
        <v>0</v>
      </c>
      <c r="P48">
        <f>IF($B48=0,0,IF(AC92&gt;$C48,IF(H48=0,IFERROR(VLOOKUP(Lundi!$B48,'[1]Chevaux favoris'!$J$3:$Z$6,10,0),'[1]Chevaux favoris'!O$7),IFERROR(VLOOKUP(Lundi!$B48,'[1]Chevaux favoris'!$J$3:$Z$6,11,0),'[1]Chevaux favoris'!P$7))*AC92,0))</f>
        <v>0</v>
      </c>
      <c r="Q48">
        <f>IF($B48=0,0,IF(AD92&gt;$C48,IF(I48=0,IFERROR(VLOOKUP(Lundi!$B48,'[1]Chevaux favoris'!$J$3:$Z$6,12,0),'[1]Chevaux favoris'!P$7),IFERROR(VLOOKUP(Lundi!$B48,'[1]Chevaux favoris'!$J$3:$Z$6,13,0),'[1]Chevaux favoris'!Q$7))*AD92,0))</f>
        <v>0</v>
      </c>
      <c r="R48">
        <f>IF($B48=0,0,IF(AE92&gt;$C48,IF(J48=0,IFERROR(VLOOKUP(Lundi!$B48,'[1]Chevaux favoris'!$J$3:$Z$6,14,0),'[1]Chevaux favoris'!Q$7),IFERROR(VLOOKUP(Lundi!$B48,'[1]Chevaux favoris'!$J$3:$Z$6,15,0),'[1]Chevaux favoris'!R$7))*AE92,0))</f>
        <v>0</v>
      </c>
      <c r="S48">
        <f>IF($B48=0,0,IF(AF92&gt;$C48,IF(K48=0,IFERROR(VLOOKUP(Lundi!$B48,'[1]Chevaux favoris'!$J$3:$Z$6,16,0),'[1]Chevaux favoris'!R$7),IFERROR(VLOOKUP(Lundi!$B48,'[1]Chevaux favoris'!$J$3:$Z$6,17,0),'[1]Chevaux favoris'!S$7))*AF92,0))</f>
        <v>0</v>
      </c>
      <c r="T48" s="13" t="str">
        <f t="shared" si="2"/>
        <v/>
      </c>
      <c r="U48" s="14" t="str">
        <f t="shared" si="3"/>
        <v/>
      </c>
      <c r="Y48">
        <f>IF($T3=Y$2,Y47-$C3,Y47)</f>
        <v>24</v>
      </c>
      <c r="Z48">
        <f>IF($T3=Z$2,Z47-$C3,Z47)</f>
        <v>0</v>
      </c>
      <c r="AA48">
        <f>IF($T3=AA$2,AA47-$C3,AA47)</f>
        <v>0</v>
      </c>
      <c r="AB48">
        <f>IF($T3=AB$2,AB47-$C3,AB47)</f>
        <v>21</v>
      </c>
      <c r="AC48">
        <f>IF($T3=AC$2,AC47-$C3,AC47)</f>
        <v>24</v>
      </c>
      <c r="AD48">
        <f>IF($T3=AD$2,AD47-$C3,AD47)</f>
        <v>24</v>
      </c>
      <c r="AE48">
        <f>IF($T3=AE$2,AE47-$C3,AE47)</f>
        <v>18</v>
      </c>
      <c r="AF48">
        <f>IF($T3=AF$2,AF47-$C3,AF47)</f>
        <v>24</v>
      </c>
    </row>
    <row r="49" spans="1:32" x14ac:dyDescent="0.25">
      <c r="A49">
        <f>'[1]Planning Chevaux'!A48</f>
        <v>0</v>
      </c>
      <c r="B49">
        <f>IFERROR('[1]Planning Chevaux'!B48,"")</f>
        <v>0</v>
      </c>
      <c r="C49">
        <f>IF(B49&lt;&gt;0,VLOOKUP(B49,'[1]Chevaux favoris'!$J$10:$K$17,2,FALSE),0)</f>
        <v>0</v>
      </c>
      <c r="D49" s="13">
        <f>COUNTIF('[1]Chevaux favoris'!A$2:A$41,Lundi!$A49)</f>
        <v>0</v>
      </c>
      <c r="E49">
        <f>COUNTIF('[1]Chevaux favoris'!B$2:B$41,Lundi!$A49)</f>
        <v>0</v>
      </c>
      <c r="F49">
        <f>COUNTIF('[1]Chevaux favoris'!C$2:C$41,Lundi!$A49)</f>
        <v>0</v>
      </c>
      <c r="G49">
        <f>COUNTIF('[1]Chevaux favoris'!D$2:D$41,Lundi!$A49)</f>
        <v>0</v>
      </c>
      <c r="H49">
        <f>COUNTIF('[1]Chevaux favoris'!E$2:E$41,Lundi!$A49)</f>
        <v>0</v>
      </c>
      <c r="I49">
        <f>COUNTIF('[1]Chevaux favoris'!F$2:F$41,Lundi!$A49)</f>
        <v>0</v>
      </c>
      <c r="J49">
        <f>COUNTIF('[1]Chevaux favoris'!G$2:G$41,Lundi!$A49)</f>
        <v>0</v>
      </c>
      <c r="K49">
        <f>COUNTIF('[1]Chevaux favoris'!H$2:H$41,Lundi!$A49)</f>
        <v>0</v>
      </c>
      <c r="L49" s="13">
        <f>IF($B49=0,0,IF(Y93&gt;$C49,IF(D49=0,IFERROR(VLOOKUP(Lundi!$B49,'[1]Chevaux favoris'!$J$3:$Z$6,2,0),'[1]Chevaux favoris'!K$7),IFERROR(VLOOKUP(Lundi!$B49,'[1]Chevaux favoris'!$J$3:$Z$6,3,0),'[1]Chevaux favoris'!L$7))*Y93,0))</f>
        <v>0</v>
      </c>
      <c r="M49">
        <f>IF($B49=0,0,IF(Z93&gt;$C49,IF(E49=0,IFERROR(VLOOKUP(Lundi!$B49,'[1]Chevaux favoris'!$J$3:$Z$6,4,0),'[1]Chevaux favoris'!L$7),IFERROR(VLOOKUP(Lundi!$B49,'[1]Chevaux favoris'!$J$3:$Z$6,5,0),'[1]Chevaux favoris'!M$7))*Z93,0))</f>
        <v>0</v>
      </c>
      <c r="N49">
        <f>IF($B49=0,0,IF(AA93&gt;$C49,IF(F49=0,IFERROR(VLOOKUP(Lundi!$B49,'[1]Chevaux favoris'!$J$3:$Z$6,6,0),'[1]Chevaux favoris'!M$7),IFERROR(VLOOKUP(Lundi!$B49,'[1]Chevaux favoris'!$J$3:$Z$6,7,0),'[1]Chevaux favoris'!N$7))*AA93,0))</f>
        <v>0</v>
      </c>
      <c r="O49">
        <f>IF($B49=0,0,IF(AB93&gt;$C49,IF(G49=0,IFERROR(VLOOKUP(Lundi!$B49,'[1]Chevaux favoris'!$J$3:$Z$6,8,0),'[1]Chevaux favoris'!N$7),IFERROR(VLOOKUP(Lundi!$B49,'[1]Chevaux favoris'!$J$3:$Z$6,9,0),'[1]Chevaux favoris'!O$7))*AB93,0))</f>
        <v>0</v>
      </c>
      <c r="P49">
        <f>IF($B49=0,0,IF(AC93&gt;$C49,IF(H49=0,IFERROR(VLOOKUP(Lundi!$B49,'[1]Chevaux favoris'!$J$3:$Z$6,10,0),'[1]Chevaux favoris'!O$7),IFERROR(VLOOKUP(Lundi!$B49,'[1]Chevaux favoris'!$J$3:$Z$6,11,0),'[1]Chevaux favoris'!P$7))*AC93,0))</f>
        <v>0</v>
      </c>
      <c r="Q49">
        <f>IF($B49=0,0,IF(AD93&gt;$C49,IF(I49=0,IFERROR(VLOOKUP(Lundi!$B49,'[1]Chevaux favoris'!$J$3:$Z$6,12,0),'[1]Chevaux favoris'!P$7),IFERROR(VLOOKUP(Lundi!$B49,'[1]Chevaux favoris'!$J$3:$Z$6,13,0),'[1]Chevaux favoris'!Q$7))*AD93,0))</f>
        <v>0</v>
      </c>
      <c r="R49">
        <f>IF($B49=0,0,IF(AE93&gt;$C49,IF(J49=0,IFERROR(VLOOKUP(Lundi!$B49,'[1]Chevaux favoris'!$J$3:$Z$6,14,0),'[1]Chevaux favoris'!Q$7),IFERROR(VLOOKUP(Lundi!$B49,'[1]Chevaux favoris'!$J$3:$Z$6,15,0),'[1]Chevaux favoris'!R$7))*AE93,0))</f>
        <v>0</v>
      </c>
      <c r="S49">
        <f>IF($B49=0,0,IF(AF93&gt;$C49,IF(K49=0,IFERROR(VLOOKUP(Lundi!$B49,'[1]Chevaux favoris'!$J$3:$Z$6,16,0),'[1]Chevaux favoris'!R$7),IFERROR(VLOOKUP(Lundi!$B49,'[1]Chevaux favoris'!$J$3:$Z$6,17,0),'[1]Chevaux favoris'!S$7))*AF93,0))</f>
        <v>0</v>
      </c>
      <c r="T49" s="13" t="str">
        <f t="shared" si="2"/>
        <v/>
      </c>
      <c r="U49" s="14" t="str">
        <f t="shared" si="3"/>
        <v/>
      </c>
      <c r="Y49">
        <f>IF($T4=Y$2,Y48-$C4,Y48)</f>
        <v>24</v>
      </c>
      <c r="Z49">
        <f>IF($T4=Z$2,Z48-$C4,Z48)</f>
        <v>0</v>
      </c>
      <c r="AA49">
        <f>IF($T4=AA$2,AA48-$C4,AA48)</f>
        <v>0</v>
      </c>
      <c r="AB49">
        <f>IF($T4=AB$2,AB48-$C4,AB48)</f>
        <v>21</v>
      </c>
      <c r="AC49">
        <f>IF($T4=AC$2,AC48-$C4,AC48)</f>
        <v>24</v>
      </c>
      <c r="AD49">
        <f>IF($T4=AD$2,AD48-$C4,AD48)</f>
        <v>24</v>
      </c>
      <c r="AE49">
        <f>IF($T4=AE$2,AE48-$C4,AE48)</f>
        <v>18</v>
      </c>
      <c r="AF49">
        <f>IF($T4=AF$2,AF48-$C4,AF48)</f>
        <v>22</v>
      </c>
    </row>
    <row r="50" spans="1:32" x14ac:dyDescent="0.25">
      <c r="A50">
        <f>'[1]Planning Chevaux'!A49</f>
        <v>0</v>
      </c>
      <c r="B50">
        <f>IFERROR('[1]Planning Chevaux'!B49,"")</f>
        <v>0</v>
      </c>
      <c r="C50">
        <f>IF(B50&lt;&gt;0,VLOOKUP(B50,'[1]Chevaux favoris'!$J$10:$K$17,2,FALSE),0)</f>
        <v>0</v>
      </c>
      <c r="D50" s="13">
        <f>COUNTIF('[1]Chevaux favoris'!A$2:A$41,Lundi!$A50)</f>
        <v>0</v>
      </c>
      <c r="E50">
        <f>COUNTIF('[1]Chevaux favoris'!B$2:B$41,Lundi!$A50)</f>
        <v>0</v>
      </c>
      <c r="F50">
        <f>COUNTIF('[1]Chevaux favoris'!C$2:C$41,Lundi!$A50)</f>
        <v>0</v>
      </c>
      <c r="G50">
        <f>COUNTIF('[1]Chevaux favoris'!D$2:D$41,Lundi!$A50)</f>
        <v>0</v>
      </c>
      <c r="H50">
        <f>COUNTIF('[1]Chevaux favoris'!E$2:E$41,Lundi!$A50)</f>
        <v>0</v>
      </c>
      <c r="I50">
        <f>COUNTIF('[1]Chevaux favoris'!F$2:F$41,Lundi!$A50)</f>
        <v>0</v>
      </c>
      <c r="J50">
        <f>COUNTIF('[1]Chevaux favoris'!G$2:G$41,Lundi!$A50)</f>
        <v>0</v>
      </c>
      <c r="K50">
        <f>COUNTIF('[1]Chevaux favoris'!H$2:H$41,Lundi!$A50)</f>
        <v>0</v>
      </c>
      <c r="L50" s="13">
        <f>IF($B50=0,0,IF(Y94&gt;$C50,IF(D50=0,IFERROR(VLOOKUP(Lundi!$B50,'[1]Chevaux favoris'!$J$3:$Z$6,2,0),'[1]Chevaux favoris'!K$7),IFERROR(VLOOKUP(Lundi!$B50,'[1]Chevaux favoris'!$J$3:$Z$6,3,0),'[1]Chevaux favoris'!L$7))*Y94,0))</f>
        <v>0</v>
      </c>
      <c r="M50">
        <f>IF($B50=0,0,IF(Z94&gt;$C50,IF(E50=0,IFERROR(VLOOKUP(Lundi!$B50,'[1]Chevaux favoris'!$J$3:$Z$6,4,0),'[1]Chevaux favoris'!L$7),IFERROR(VLOOKUP(Lundi!$B50,'[1]Chevaux favoris'!$J$3:$Z$6,5,0),'[1]Chevaux favoris'!M$7))*Z94,0))</f>
        <v>0</v>
      </c>
      <c r="N50">
        <f>IF($B50=0,0,IF(AA94&gt;$C50,IF(F50=0,IFERROR(VLOOKUP(Lundi!$B50,'[1]Chevaux favoris'!$J$3:$Z$6,6,0),'[1]Chevaux favoris'!M$7),IFERROR(VLOOKUP(Lundi!$B50,'[1]Chevaux favoris'!$J$3:$Z$6,7,0),'[1]Chevaux favoris'!N$7))*AA94,0))</f>
        <v>0</v>
      </c>
      <c r="O50">
        <f>IF($B50=0,0,IF(AB94&gt;$C50,IF(G50=0,IFERROR(VLOOKUP(Lundi!$B50,'[1]Chevaux favoris'!$J$3:$Z$6,8,0),'[1]Chevaux favoris'!N$7),IFERROR(VLOOKUP(Lundi!$B50,'[1]Chevaux favoris'!$J$3:$Z$6,9,0),'[1]Chevaux favoris'!O$7))*AB94,0))</f>
        <v>0</v>
      </c>
      <c r="P50">
        <f>IF($B50=0,0,IF(AC94&gt;$C50,IF(H50=0,IFERROR(VLOOKUP(Lundi!$B50,'[1]Chevaux favoris'!$J$3:$Z$6,10,0),'[1]Chevaux favoris'!O$7),IFERROR(VLOOKUP(Lundi!$B50,'[1]Chevaux favoris'!$J$3:$Z$6,11,0),'[1]Chevaux favoris'!P$7))*AC94,0))</f>
        <v>0</v>
      </c>
      <c r="Q50">
        <f>IF($B50=0,0,IF(AD94&gt;$C50,IF(I50=0,IFERROR(VLOOKUP(Lundi!$B50,'[1]Chevaux favoris'!$J$3:$Z$6,12,0),'[1]Chevaux favoris'!P$7),IFERROR(VLOOKUP(Lundi!$B50,'[1]Chevaux favoris'!$J$3:$Z$6,13,0),'[1]Chevaux favoris'!Q$7))*AD94,0))</f>
        <v>0</v>
      </c>
      <c r="R50">
        <f>IF($B50=0,0,IF(AE94&gt;$C50,IF(J50=0,IFERROR(VLOOKUP(Lundi!$B50,'[1]Chevaux favoris'!$J$3:$Z$6,14,0),'[1]Chevaux favoris'!Q$7),IFERROR(VLOOKUP(Lundi!$B50,'[1]Chevaux favoris'!$J$3:$Z$6,15,0),'[1]Chevaux favoris'!R$7))*AE94,0))</f>
        <v>0</v>
      </c>
      <c r="S50">
        <f>IF($B50=0,0,IF(AF94&gt;$C50,IF(K50=0,IFERROR(VLOOKUP(Lundi!$B50,'[1]Chevaux favoris'!$J$3:$Z$6,16,0),'[1]Chevaux favoris'!R$7),IFERROR(VLOOKUP(Lundi!$B50,'[1]Chevaux favoris'!$J$3:$Z$6,17,0),'[1]Chevaux favoris'!S$7))*AF94,0))</f>
        <v>0</v>
      </c>
      <c r="T50" s="13" t="str">
        <f t="shared" si="2"/>
        <v/>
      </c>
      <c r="U50" s="14" t="str">
        <f t="shared" si="3"/>
        <v/>
      </c>
      <c r="Y50">
        <f>IF($T5=Y$2,Y49-$C5,Y49)</f>
        <v>21</v>
      </c>
      <c r="Z50">
        <f>IF($T5=Z$2,Z49-$C5,Z49)</f>
        <v>0</v>
      </c>
      <c r="AA50">
        <f>IF($T5=AA$2,AA49-$C5,AA49)</f>
        <v>0</v>
      </c>
      <c r="AB50">
        <f>IF($T5=AB$2,AB49-$C5,AB49)</f>
        <v>21</v>
      </c>
      <c r="AC50">
        <f>IF($T5=AC$2,AC49-$C5,AC49)</f>
        <v>24</v>
      </c>
      <c r="AD50">
        <f>IF($T5=AD$2,AD49-$C5,AD49)</f>
        <v>24</v>
      </c>
      <c r="AE50">
        <f>IF($T5=AE$2,AE49-$C5,AE49)</f>
        <v>18</v>
      </c>
      <c r="AF50">
        <f>IF($T5=AF$2,AF49-$C5,AF49)</f>
        <v>22</v>
      </c>
    </row>
    <row r="51" spans="1:32" x14ac:dyDescent="0.25">
      <c r="A51">
        <f>'[1]Planning Chevaux'!A50</f>
        <v>0</v>
      </c>
      <c r="B51">
        <f>IFERROR('[1]Planning Chevaux'!B50,"")</f>
        <v>0</v>
      </c>
      <c r="C51">
        <f>IF(B51&lt;&gt;0,VLOOKUP(B51,'[1]Chevaux favoris'!$J$10:$K$17,2,FALSE),0)</f>
        <v>0</v>
      </c>
      <c r="D51" s="13">
        <f>COUNTIF('[1]Chevaux favoris'!A$2:A$41,Lundi!$A51)</f>
        <v>0</v>
      </c>
      <c r="E51">
        <f>COUNTIF('[1]Chevaux favoris'!B$2:B$41,Lundi!$A51)</f>
        <v>0</v>
      </c>
      <c r="F51">
        <f>COUNTIF('[1]Chevaux favoris'!C$2:C$41,Lundi!$A51)</f>
        <v>0</v>
      </c>
      <c r="G51">
        <f>COUNTIF('[1]Chevaux favoris'!D$2:D$41,Lundi!$A51)</f>
        <v>0</v>
      </c>
      <c r="H51">
        <f>COUNTIF('[1]Chevaux favoris'!E$2:E$41,Lundi!$A51)</f>
        <v>0</v>
      </c>
      <c r="I51">
        <f>COUNTIF('[1]Chevaux favoris'!F$2:F$41,Lundi!$A51)</f>
        <v>0</v>
      </c>
      <c r="J51">
        <f>COUNTIF('[1]Chevaux favoris'!G$2:G$41,Lundi!$A51)</f>
        <v>0</v>
      </c>
      <c r="K51">
        <f>COUNTIF('[1]Chevaux favoris'!H$2:H$41,Lundi!$A51)</f>
        <v>0</v>
      </c>
      <c r="L51" s="13">
        <f>IF($B51=0,0,IF(Y95&gt;$C51,IF(D51=0,IFERROR(VLOOKUP(Lundi!$B51,'[1]Chevaux favoris'!$J$3:$Z$6,2,0),'[1]Chevaux favoris'!K$7),IFERROR(VLOOKUP(Lundi!$B51,'[1]Chevaux favoris'!$J$3:$Z$6,3,0),'[1]Chevaux favoris'!L$7))*Y95,0))</f>
        <v>0</v>
      </c>
      <c r="M51">
        <f>IF($B51=0,0,IF(Z95&gt;$C51,IF(E51=0,IFERROR(VLOOKUP(Lundi!$B51,'[1]Chevaux favoris'!$J$3:$Z$6,4,0),'[1]Chevaux favoris'!L$7),IFERROR(VLOOKUP(Lundi!$B51,'[1]Chevaux favoris'!$J$3:$Z$6,5,0),'[1]Chevaux favoris'!M$7))*Z95,0))</f>
        <v>0</v>
      </c>
      <c r="N51">
        <f>IF($B51=0,0,IF(AA95&gt;$C51,IF(F51=0,IFERROR(VLOOKUP(Lundi!$B51,'[1]Chevaux favoris'!$J$3:$Z$6,6,0),'[1]Chevaux favoris'!M$7),IFERROR(VLOOKUP(Lundi!$B51,'[1]Chevaux favoris'!$J$3:$Z$6,7,0),'[1]Chevaux favoris'!N$7))*AA95,0))</f>
        <v>0</v>
      </c>
      <c r="O51">
        <f>IF($B51=0,0,IF(AB95&gt;$C51,IF(G51=0,IFERROR(VLOOKUP(Lundi!$B51,'[1]Chevaux favoris'!$J$3:$Z$6,8,0),'[1]Chevaux favoris'!N$7),IFERROR(VLOOKUP(Lundi!$B51,'[1]Chevaux favoris'!$J$3:$Z$6,9,0),'[1]Chevaux favoris'!O$7))*AB95,0))</f>
        <v>0</v>
      </c>
      <c r="P51">
        <f>IF($B51=0,0,IF(AC95&gt;$C51,IF(H51=0,IFERROR(VLOOKUP(Lundi!$B51,'[1]Chevaux favoris'!$J$3:$Z$6,10,0),'[1]Chevaux favoris'!O$7),IFERROR(VLOOKUP(Lundi!$B51,'[1]Chevaux favoris'!$J$3:$Z$6,11,0),'[1]Chevaux favoris'!P$7))*AC95,0))</f>
        <v>0</v>
      </c>
      <c r="Q51">
        <f>IF($B51=0,0,IF(AD95&gt;$C51,IF(I51=0,IFERROR(VLOOKUP(Lundi!$B51,'[1]Chevaux favoris'!$J$3:$Z$6,12,0),'[1]Chevaux favoris'!P$7),IFERROR(VLOOKUP(Lundi!$B51,'[1]Chevaux favoris'!$J$3:$Z$6,13,0),'[1]Chevaux favoris'!Q$7))*AD95,0))</f>
        <v>0</v>
      </c>
      <c r="R51">
        <f>IF($B51=0,0,IF(AE95&gt;$C51,IF(J51=0,IFERROR(VLOOKUP(Lundi!$B51,'[1]Chevaux favoris'!$J$3:$Z$6,14,0),'[1]Chevaux favoris'!Q$7),IFERROR(VLOOKUP(Lundi!$B51,'[1]Chevaux favoris'!$J$3:$Z$6,15,0),'[1]Chevaux favoris'!R$7))*AE95,0))</f>
        <v>0</v>
      </c>
      <c r="S51">
        <f>IF($B51=0,0,IF(AF95&gt;$C51,IF(K51=0,IFERROR(VLOOKUP(Lundi!$B51,'[1]Chevaux favoris'!$J$3:$Z$6,16,0),'[1]Chevaux favoris'!R$7),IFERROR(VLOOKUP(Lundi!$B51,'[1]Chevaux favoris'!$J$3:$Z$6,17,0),'[1]Chevaux favoris'!S$7))*AF95,0))</f>
        <v>0</v>
      </c>
      <c r="T51" s="13" t="str">
        <f t="shared" si="2"/>
        <v/>
      </c>
      <c r="U51" s="14" t="str">
        <f t="shared" si="3"/>
        <v/>
      </c>
      <c r="Y51">
        <f>IF($T6=Y$2,Y50-$C6,Y50)</f>
        <v>21</v>
      </c>
      <c r="Z51">
        <f>IF($T6=Z$2,Z50-$C6,Z50)</f>
        <v>0</v>
      </c>
      <c r="AA51">
        <f>IF($T6=AA$2,AA50-$C6,AA50)</f>
        <v>0</v>
      </c>
      <c r="AB51">
        <f>IF($T6=AB$2,AB50-$C6,AB50)</f>
        <v>18</v>
      </c>
      <c r="AC51">
        <f>IF($T6=AC$2,AC50-$C6,AC50)</f>
        <v>24</v>
      </c>
      <c r="AD51">
        <f>IF($T6=AD$2,AD50-$C6,AD50)</f>
        <v>24</v>
      </c>
      <c r="AE51">
        <f>IF($T6=AE$2,AE50-$C6,AE50)</f>
        <v>18</v>
      </c>
      <c r="AF51">
        <f>IF($T6=AF$2,AF50-$C6,AF50)</f>
        <v>22</v>
      </c>
    </row>
    <row r="52" spans="1:32" x14ac:dyDescent="0.25">
      <c r="A52">
        <f>'[1]Planning Chevaux'!A51</f>
        <v>0</v>
      </c>
      <c r="B52">
        <f>IFERROR('[1]Planning Chevaux'!B51,"")</f>
        <v>0</v>
      </c>
      <c r="C52">
        <f>IF(B52&lt;&gt;0,VLOOKUP(B52,'[1]Chevaux favoris'!$J$10:$K$17,2,FALSE),0)</f>
        <v>0</v>
      </c>
      <c r="D52" s="13">
        <f>COUNTIF('[1]Chevaux favoris'!A$2:A$41,Lundi!$A52)</f>
        <v>0</v>
      </c>
      <c r="E52">
        <f>COUNTIF('[1]Chevaux favoris'!B$2:B$41,Lundi!$A52)</f>
        <v>0</v>
      </c>
      <c r="F52">
        <f>COUNTIF('[1]Chevaux favoris'!C$2:C$41,Lundi!$A52)</f>
        <v>0</v>
      </c>
      <c r="G52">
        <f>COUNTIF('[1]Chevaux favoris'!D$2:D$41,Lundi!$A52)</f>
        <v>0</v>
      </c>
      <c r="H52">
        <f>COUNTIF('[1]Chevaux favoris'!E$2:E$41,Lundi!$A52)</f>
        <v>0</v>
      </c>
      <c r="I52">
        <f>COUNTIF('[1]Chevaux favoris'!F$2:F$41,Lundi!$A52)</f>
        <v>0</v>
      </c>
      <c r="J52">
        <f>COUNTIF('[1]Chevaux favoris'!G$2:G$41,Lundi!$A52)</f>
        <v>0</v>
      </c>
      <c r="K52">
        <f>COUNTIF('[1]Chevaux favoris'!H$2:H$41,Lundi!$A52)</f>
        <v>0</v>
      </c>
      <c r="L52" s="13">
        <f>IF($B52=0,0,IF(Y96&gt;$C52,IF(D52=0,IFERROR(VLOOKUP(Lundi!$B52,'[1]Chevaux favoris'!$J$3:$Z$6,2,0),'[1]Chevaux favoris'!K$7),IFERROR(VLOOKUP(Lundi!$B52,'[1]Chevaux favoris'!$J$3:$Z$6,3,0),'[1]Chevaux favoris'!L$7))*Y96,0))</f>
        <v>0</v>
      </c>
      <c r="M52">
        <f>IF($B52=0,0,IF(Z96&gt;$C52,IF(E52=0,IFERROR(VLOOKUP(Lundi!$B52,'[1]Chevaux favoris'!$J$3:$Z$6,4,0),'[1]Chevaux favoris'!L$7),IFERROR(VLOOKUP(Lundi!$B52,'[1]Chevaux favoris'!$J$3:$Z$6,5,0),'[1]Chevaux favoris'!M$7))*Z96,0))</f>
        <v>0</v>
      </c>
      <c r="N52">
        <f>IF($B52=0,0,IF(AA96&gt;$C52,IF(F52=0,IFERROR(VLOOKUP(Lundi!$B52,'[1]Chevaux favoris'!$J$3:$Z$6,6,0),'[1]Chevaux favoris'!M$7),IFERROR(VLOOKUP(Lundi!$B52,'[1]Chevaux favoris'!$J$3:$Z$6,7,0),'[1]Chevaux favoris'!N$7))*AA96,0))</f>
        <v>0</v>
      </c>
      <c r="O52">
        <f>IF($B52=0,0,IF(AB96&gt;$C52,IF(G52=0,IFERROR(VLOOKUP(Lundi!$B52,'[1]Chevaux favoris'!$J$3:$Z$6,8,0),'[1]Chevaux favoris'!N$7),IFERROR(VLOOKUP(Lundi!$B52,'[1]Chevaux favoris'!$J$3:$Z$6,9,0),'[1]Chevaux favoris'!O$7))*AB96,0))</f>
        <v>0</v>
      </c>
      <c r="P52">
        <f>IF($B52=0,0,IF(AC96&gt;$C52,IF(H52=0,IFERROR(VLOOKUP(Lundi!$B52,'[1]Chevaux favoris'!$J$3:$Z$6,10,0),'[1]Chevaux favoris'!O$7),IFERROR(VLOOKUP(Lundi!$B52,'[1]Chevaux favoris'!$J$3:$Z$6,11,0),'[1]Chevaux favoris'!P$7))*AC96,0))</f>
        <v>0</v>
      </c>
      <c r="Q52">
        <f>IF($B52=0,0,IF(AD96&gt;$C52,IF(I52=0,IFERROR(VLOOKUP(Lundi!$B52,'[1]Chevaux favoris'!$J$3:$Z$6,12,0),'[1]Chevaux favoris'!P$7),IFERROR(VLOOKUP(Lundi!$B52,'[1]Chevaux favoris'!$J$3:$Z$6,13,0),'[1]Chevaux favoris'!Q$7))*AD96,0))</f>
        <v>0</v>
      </c>
      <c r="R52">
        <f>IF($B52=0,0,IF(AE96&gt;$C52,IF(J52=0,IFERROR(VLOOKUP(Lundi!$B52,'[1]Chevaux favoris'!$J$3:$Z$6,14,0),'[1]Chevaux favoris'!Q$7),IFERROR(VLOOKUP(Lundi!$B52,'[1]Chevaux favoris'!$J$3:$Z$6,15,0),'[1]Chevaux favoris'!R$7))*AE96,0))</f>
        <v>0</v>
      </c>
      <c r="S52">
        <f>IF($B52=0,0,IF(AF96&gt;$C52,IF(K52=0,IFERROR(VLOOKUP(Lundi!$B52,'[1]Chevaux favoris'!$J$3:$Z$6,16,0),'[1]Chevaux favoris'!R$7),IFERROR(VLOOKUP(Lundi!$B52,'[1]Chevaux favoris'!$J$3:$Z$6,17,0),'[1]Chevaux favoris'!S$7))*AF96,0))</f>
        <v>0</v>
      </c>
      <c r="T52" s="13" t="str">
        <f t="shared" si="2"/>
        <v/>
      </c>
      <c r="U52" s="14" t="str">
        <f t="shared" si="3"/>
        <v/>
      </c>
      <c r="Y52">
        <f>IF($T7=Y$2,Y51-$C7,Y51)</f>
        <v>18</v>
      </c>
      <c r="Z52">
        <f>IF($T7=Z$2,Z51-$C7,Z51)</f>
        <v>0</v>
      </c>
      <c r="AA52">
        <f>IF($T7=AA$2,AA51-$C7,AA51)</f>
        <v>0</v>
      </c>
      <c r="AB52">
        <f>IF($T7=AB$2,AB51-$C7,AB51)</f>
        <v>18</v>
      </c>
      <c r="AC52">
        <f>IF($T7=AC$2,AC51-$C7,AC51)</f>
        <v>24</v>
      </c>
      <c r="AD52">
        <f>IF($T7=AD$2,AD51-$C7,AD51)</f>
        <v>24</v>
      </c>
      <c r="AE52">
        <f>IF($T7=AE$2,AE51-$C7,AE51)</f>
        <v>18</v>
      </c>
      <c r="AF52">
        <f>IF($T7=AF$2,AF51-$C7,AF51)</f>
        <v>22</v>
      </c>
    </row>
    <row r="53" spans="1:32" x14ac:dyDescent="0.25">
      <c r="A53">
        <f>'[1]Planning Chevaux'!A52</f>
        <v>0</v>
      </c>
      <c r="B53">
        <f>IFERROR('[1]Planning Chevaux'!B52,"")</f>
        <v>0</v>
      </c>
      <c r="C53">
        <f>IF(B53&lt;&gt;0,VLOOKUP(B53,'[1]Chevaux favoris'!$J$10:$K$17,2,FALSE),0)</f>
        <v>0</v>
      </c>
      <c r="D53" s="13">
        <f>COUNTIF('[1]Chevaux favoris'!A$2:A$41,Lundi!$A53)</f>
        <v>0</v>
      </c>
      <c r="E53">
        <f>COUNTIF('[1]Chevaux favoris'!B$2:B$41,Lundi!$A53)</f>
        <v>0</v>
      </c>
      <c r="F53">
        <f>COUNTIF('[1]Chevaux favoris'!C$2:C$41,Lundi!$A53)</f>
        <v>0</v>
      </c>
      <c r="G53">
        <f>COUNTIF('[1]Chevaux favoris'!D$2:D$41,Lundi!$A53)</f>
        <v>0</v>
      </c>
      <c r="H53">
        <f>COUNTIF('[1]Chevaux favoris'!E$2:E$41,Lundi!$A53)</f>
        <v>0</v>
      </c>
      <c r="I53">
        <f>COUNTIF('[1]Chevaux favoris'!F$2:F$41,Lundi!$A53)</f>
        <v>0</v>
      </c>
      <c r="J53">
        <f>COUNTIF('[1]Chevaux favoris'!G$2:G$41,Lundi!$A53)</f>
        <v>0</v>
      </c>
      <c r="K53">
        <f>COUNTIF('[1]Chevaux favoris'!H$2:H$41,Lundi!$A53)</f>
        <v>0</v>
      </c>
      <c r="L53" s="13">
        <f>IF($B53=0,0,IF(Y97&gt;$C53,IF(D53=0,IFERROR(VLOOKUP(Lundi!$B53,'[1]Chevaux favoris'!$J$3:$Z$6,2,0),'[1]Chevaux favoris'!K$7),IFERROR(VLOOKUP(Lundi!$B53,'[1]Chevaux favoris'!$J$3:$Z$6,3,0),'[1]Chevaux favoris'!L$7))*Y97,0))</f>
        <v>0</v>
      </c>
      <c r="M53">
        <f>IF($B53=0,0,IF(Z97&gt;$C53,IF(E53=0,IFERROR(VLOOKUP(Lundi!$B53,'[1]Chevaux favoris'!$J$3:$Z$6,4,0),'[1]Chevaux favoris'!L$7),IFERROR(VLOOKUP(Lundi!$B53,'[1]Chevaux favoris'!$J$3:$Z$6,5,0),'[1]Chevaux favoris'!M$7))*Z97,0))</f>
        <v>0</v>
      </c>
      <c r="N53">
        <f>IF($B53=0,0,IF(AA97&gt;$C53,IF(F53=0,IFERROR(VLOOKUP(Lundi!$B53,'[1]Chevaux favoris'!$J$3:$Z$6,6,0),'[1]Chevaux favoris'!M$7),IFERROR(VLOOKUP(Lundi!$B53,'[1]Chevaux favoris'!$J$3:$Z$6,7,0),'[1]Chevaux favoris'!N$7))*AA97,0))</f>
        <v>0</v>
      </c>
      <c r="O53">
        <f>IF($B53=0,0,IF(AB97&gt;$C53,IF(G53=0,IFERROR(VLOOKUP(Lundi!$B53,'[1]Chevaux favoris'!$J$3:$Z$6,8,0),'[1]Chevaux favoris'!N$7),IFERROR(VLOOKUP(Lundi!$B53,'[1]Chevaux favoris'!$J$3:$Z$6,9,0),'[1]Chevaux favoris'!O$7))*AB97,0))</f>
        <v>0</v>
      </c>
      <c r="P53">
        <f>IF($B53=0,0,IF(AC97&gt;$C53,IF(H53=0,IFERROR(VLOOKUP(Lundi!$B53,'[1]Chevaux favoris'!$J$3:$Z$6,10,0),'[1]Chevaux favoris'!O$7),IFERROR(VLOOKUP(Lundi!$B53,'[1]Chevaux favoris'!$J$3:$Z$6,11,0),'[1]Chevaux favoris'!P$7))*AC97,0))</f>
        <v>0</v>
      </c>
      <c r="Q53">
        <f>IF($B53=0,0,IF(AD97&gt;$C53,IF(I53=0,IFERROR(VLOOKUP(Lundi!$B53,'[1]Chevaux favoris'!$J$3:$Z$6,12,0),'[1]Chevaux favoris'!P$7),IFERROR(VLOOKUP(Lundi!$B53,'[1]Chevaux favoris'!$J$3:$Z$6,13,0),'[1]Chevaux favoris'!Q$7))*AD97,0))</f>
        <v>0</v>
      </c>
      <c r="R53">
        <f>IF($B53=0,0,IF(AE97&gt;$C53,IF(J53=0,IFERROR(VLOOKUP(Lundi!$B53,'[1]Chevaux favoris'!$J$3:$Z$6,14,0),'[1]Chevaux favoris'!Q$7),IFERROR(VLOOKUP(Lundi!$B53,'[1]Chevaux favoris'!$J$3:$Z$6,15,0),'[1]Chevaux favoris'!R$7))*AE97,0))</f>
        <v>0</v>
      </c>
      <c r="S53">
        <f>IF($B53=0,0,IF(AF97&gt;$C53,IF(K53=0,IFERROR(VLOOKUP(Lundi!$B53,'[1]Chevaux favoris'!$J$3:$Z$6,16,0),'[1]Chevaux favoris'!R$7),IFERROR(VLOOKUP(Lundi!$B53,'[1]Chevaux favoris'!$J$3:$Z$6,17,0),'[1]Chevaux favoris'!S$7))*AF97,0))</f>
        <v>0</v>
      </c>
      <c r="T53" s="13" t="str">
        <f t="shared" si="2"/>
        <v/>
      </c>
      <c r="U53" s="14" t="str">
        <f t="shared" si="3"/>
        <v/>
      </c>
      <c r="Y53">
        <f>IF($T8=Y$2,Y52-$C8,Y52)</f>
        <v>18</v>
      </c>
      <c r="Z53">
        <f>IF($T8=Z$2,Z52-$C8,Z52)</f>
        <v>0</v>
      </c>
      <c r="AA53">
        <f>IF($T8=AA$2,AA52-$C8,AA52)</f>
        <v>0</v>
      </c>
      <c r="AB53">
        <f>IF($T8=AB$2,AB52-$C8,AB52)</f>
        <v>15</v>
      </c>
      <c r="AC53">
        <f>IF($T8=AC$2,AC52-$C8,AC52)</f>
        <v>24</v>
      </c>
      <c r="AD53">
        <f>IF($T8=AD$2,AD52-$C8,AD52)</f>
        <v>24</v>
      </c>
      <c r="AE53">
        <f>IF($T8=AE$2,AE52-$C8,AE52)</f>
        <v>18</v>
      </c>
      <c r="AF53">
        <f>IF($T8=AF$2,AF52-$C8,AF52)</f>
        <v>22</v>
      </c>
    </row>
    <row r="54" spans="1:32" x14ac:dyDescent="0.25">
      <c r="A54">
        <f>'[1]Planning Chevaux'!A53</f>
        <v>0</v>
      </c>
      <c r="B54">
        <f>IFERROR('[1]Planning Chevaux'!B53,"")</f>
        <v>0</v>
      </c>
      <c r="C54">
        <f>IF(B54&lt;&gt;0,VLOOKUP(B54,'[1]Chevaux favoris'!$J$10:$K$17,2,FALSE),0)</f>
        <v>0</v>
      </c>
      <c r="D54" s="13">
        <f>COUNTIF('[1]Chevaux favoris'!A$2:A$41,Lundi!$A54)</f>
        <v>0</v>
      </c>
      <c r="E54">
        <f>COUNTIF('[1]Chevaux favoris'!B$2:B$41,Lundi!$A54)</f>
        <v>0</v>
      </c>
      <c r="F54">
        <f>COUNTIF('[1]Chevaux favoris'!C$2:C$41,Lundi!$A54)</f>
        <v>0</v>
      </c>
      <c r="G54">
        <f>COUNTIF('[1]Chevaux favoris'!D$2:D$41,Lundi!$A54)</f>
        <v>0</v>
      </c>
      <c r="H54">
        <f>COUNTIF('[1]Chevaux favoris'!E$2:E$41,Lundi!$A54)</f>
        <v>0</v>
      </c>
      <c r="I54">
        <f>COUNTIF('[1]Chevaux favoris'!F$2:F$41,Lundi!$A54)</f>
        <v>0</v>
      </c>
      <c r="J54">
        <f>COUNTIF('[1]Chevaux favoris'!G$2:G$41,Lundi!$A54)</f>
        <v>0</v>
      </c>
      <c r="K54">
        <f>COUNTIF('[1]Chevaux favoris'!H$2:H$41,Lundi!$A54)</f>
        <v>0</v>
      </c>
      <c r="L54" s="13">
        <f>IF($B54=0,0,IF(Y98&gt;$C54,IF(D54=0,IFERROR(VLOOKUP(Lundi!$B54,'[1]Chevaux favoris'!$J$3:$Z$6,2,0),'[1]Chevaux favoris'!K$7),IFERROR(VLOOKUP(Lundi!$B54,'[1]Chevaux favoris'!$J$3:$Z$6,3,0),'[1]Chevaux favoris'!L$7))*Y98,0))</f>
        <v>0</v>
      </c>
      <c r="M54">
        <f>IF($B54=0,0,IF(Z98&gt;$C54,IF(E54=0,IFERROR(VLOOKUP(Lundi!$B54,'[1]Chevaux favoris'!$J$3:$Z$6,4,0),'[1]Chevaux favoris'!L$7),IFERROR(VLOOKUP(Lundi!$B54,'[1]Chevaux favoris'!$J$3:$Z$6,5,0),'[1]Chevaux favoris'!M$7))*Z98,0))</f>
        <v>0</v>
      </c>
      <c r="N54">
        <f>IF($B54=0,0,IF(AA98&gt;$C54,IF(F54=0,IFERROR(VLOOKUP(Lundi!$B54,'[1]Chevaux favoris'!$J$3:$Z$6,6,0),'[1]Chevaux favoris'!M$7),IFERROR(VLOOKUP(Lundi!$B54,'[1]Chevaux favoris'!$J$3:$Z$6,7,0),'[1]Chevaux favoris'!N$7))*AA98,0))</f>
        <v>0</v>
      </c>
      <c r="O54">
        <f>IF($B54=0,0,IF(AB98&gt;$C54,IF(G54=0,IFERROR(VLOOKUP(Lundi!$B54,'[1]Chevaux favoris'!$J$3:$Z$6,8,0),'[1]Chevaux favoris'!N$7),IFERROR(VLOOKUP(Lundi!$B54,'[1]Chevaux favoris'!$J$3:$Z$6,9,0),'[1]Chevaux favoris'!O$7))*AB98,0))</f>
        <v>0</v>
      </c>
      <c r="P54">
        <f>IF($B54=0,0,IF(AC98&gt;$C54,IF(H54=0,IFERROR(VLOOKUP(Lundi!$B54,'[1]Chevaux favoris'!$J$3:$Z$6,10,0),'[1]Chevaux favoris'!O$7),IFERROR(VLOOKUP(Lundi!$B54,'[1]Chevaux favoris'!$J$3:$Z$6,11,0),'[1]Chevaux favoris'!P$7))*AC98,0))</f>
        <v>0</v>
      </c>
      <c r="Q54">
        <f>IF($B54=0,0,IF(AD98&gt;$C54,IF(I54=0,IFERROR(VLOOKUP(Lundi!$B54,'[1]Chevaux favoris'!$J$3:$Z$6,12,0),'[1]Chevaux favoris'!P$7),IFERROR(VLOOKUP(Lundi!$B54,'[1]Chevaux favoris'!$J$3:$Z$6,13,0),'[1]Chevaux favoris'!Q$7))*AD98,0))</f>
        <v>0</v>
      </c>
      <c r="R54">
        <f>IF($B54=0,0,IF(AE98&gt;$C54,IF(J54=0,IFERROR(VLOOKUP(Lundi!$B54,'[1]Chevaux favoris'!$J$3:$Z$6,14,0),'[1]Chevaux favoris'!Q$7),IFERROR(VLOOKUP(Lundi!$B54,'[1]Chevaux favoris'!$J$3:$Z$6,15,0),'[1]Chevaux favoris'!R$7))*AE98,0))</f>
        <v>0</v>
      </c>
      <c r="S54">
        <f>IF($B54=0,0,IF(AF98&gt;$C54,IF(K54=0,IFERROR(VLOOKUP(Lundi!$B54,'[1]Chevaux favoris'!$J$3:$Z$6,16,0),'[1]Chevaux favoris'!R$7),IFERROR(VLOOKUP(Lundi!$B54,'[1]Chevaux favoris'!$J$3:$Z$6,17,0),'[1]Chevaux favoris'!S$7))*AF98,0))</f>
        <v>0</v>
      </c>
      <c r="T54" s="13" t="str">
        <f t="shared" si="2"/>
        <v/>
      </c>
      <c r="U54" s="14" t="str">
        <f t="shared" si="3"/>
        <v/>
      </c>
      <c r="Y54">
        <f>IF($T9=Y$2,Y53-$C9,Y53)</f>
        <v>18</v>
      </c>
      <c r="Z54">
        <f>IF($T9=Z$2,Z53-$C9,Z53)</f>
        <v>0</v>
      </c>
      <c r="AA54">
        <f>IF($T9=AA$2,AA53-$C9,AA53)</f>
        <v>0</v>
      </c>
      <c r="AB54">
        <f>IF($T9=AB$2,AB53-$C9,AB53)</f>
        <v>12</v>
      </c>
      <c r="AC54">
        <f>IF($T9=AC$2,AC53-$C9,AC53)</f>
        <v>24</v>
      </c>
      <c r="AD54">
        <f>IF($T9=AD$2,AD53-$C9,AD53)</f>
        <v>24</v>
      </c>
      <c r="AE54">
        <f>IF($T9=AE$2,AE53-$C9,AE53)</f>
        <v>18</v>
      </c>
      <c r="AF54">
        <f>IF($T9=AF$2,AF53-$C9,AF53)</f>
        <v>22</v>
      </c>
    </row>
    <row r="55" spans="1:32" x14ac:dyDescent="0.25">
      <c r="A55">
        <f>'[1]Planning Chevaux'!A54</f>
        <v>0</v>
      </c>
      <c r="B55">
        <f>IFERROR('[1]Planning Chevaux'!B54,"")</f>
        <v>0</v>
      </c>
      <c r="C55">
        <f>IF(B55&lt;&gt;0,VLOOKUP(B55,'[1]Chevaux favoris'!$J$10:$K$17,2,FALSE),0)</f>
        <v>0</v>
      </c>
      <c r="D55" s="13">
        <f>COUNTIF('[1]Chevaux favoris'!A$2:A$41,Lundi!$A55)</f>
        <v>0</v>
      </c>
      <c r="E55">
        <f>COUNTIF('[1]Chevaux favoris'!B$2:B$41,Lundi!$A55)</f>
        <v>0</v>
      </c>
      <c r="F55">
        <f>COUNTIF('[1]Chevaux favoris'!C$2:C$41,Lundi!$A55)</f>
        <v>0</v>
      </c>
      <c r="G55">
        <f>COUNTIF('[1]Chevaux favoris'!D$2:D$41,Lundi!$A55)</f>
        <v>0</v>
      </c>
      <c r="H55">
        <f>COUNTIF('[1]Chevaux favoris'!E$2:E$41,Lundi!$A55)</f>
        <v>0</v>
      </c>
      <c r="I55">
        <f>COUNTIF('[1]Chevaux favoris'!F$2:F$41,Lundi!$A55)</f>
        <v>0</v>
      </c>
      <c r="J55">
        <f>COUNTIF('[1]Chevaux favoris'!G$2:G$41,Lundi!$A55)</f>
        <v>0</v>
      </c>
      <c r="K55">
        <f>COUNTIF('[1]Chevaux favoris'!H$2:H$41,Lundi!$A55)</f>
        <v>0</v>
      </c>
      <c r="L55" s="13">
        <f>IF($B55=0,0,IF(Y99&gt;$C55,IF(D55=0,IFERROR(VLOOKUP(Lundi!$B55,'[1]Chevaux favoris'!$J$3:$Z$6,2,0),'[1]Chevaux favoris'!K$7),IFERROR(VLOOKUP(Lundi!$B55,'[1]Chevaux favoris'!$J$3:$Z$6,3,0),'[1]Chevaux favoris'!L$7))*Y99,0))</f>
        <v>0</v>
      </c>
      <c r="M55">
        <f>IF($B55=0,0,IF(Z99&gt;$C55,IF(E55=0,IFERROR(VLOOKUP(Lundi!$B55,'[1]Chevaux favoris'!$J$3:$Z$6,4,0),'[1]Chevaux favoris'!L$7),IFERROR(VLOOKUP(Lundi!$B55,'[1]Chevaux favoris'!$J$3:$Z$6,5,0),'[1]Chevaux favoris'!M$7))*Z99,0))</f>
        <v>0</v>
      </c>
      <c r="N55">
        <f>IF($B55=0,0,IF(AA99&gt;$C55,IF(F55=0,IFERROR(VLOOKUP(Lundi!$B55,'[1]Chevaux favoris'!$J$3:$Z$6,6,0),'[1]Chevaux favoris'!M$7),IFERROR(VLOOKUP(Lundi!$B55,'[1]Chevaux favoris'!$J$3:$Z$6,7,0),'[1]Chevaux favoris'!N$7))*AA99,0))</f>
        <v>0</v>
      </c>
      <c r="O55">
        <f>IF($B55=0,0,IF(AB99&gt;$C55,IF(G55=0,IFERROR(VLOOKUP(Lundi!$B55,'[1]Chevaux favoris'!$J$3:$Z$6,8,0),'[1]Chevaux favoris'!N$7),IFERROR(VLOOKUP(Lundi!$B55,'[1]Chevaux favoris'!$J$3:$Z$6,9,0),'[1]Chevaux favoris'!O$7))*AB99,0))</f>
        <v>0</v>
      </c>
      <c r="P55">
        <f>IF($B55=0,0,IF(AC99&gt;$C55,IF(H55=0,IFERROR(VLOOKUP(Lundi!$B55,'[1]Chevaux favoris'!$J$3:$Z$6,10,0),'[1]Chevaux favoris'!O$7),IFERROR(VLOOKUP(Lundi!$B55,'[1]Chevaux favoris'!$J$3:$Z$6,11,0),'[1]Chevaux favoris'!P$7))*AC99,0))</f>
        <v>0</v>
      </c>
      <c r="Q55">
        <f>IF($B55=0,0,IF(AD99&gt;$C55,IF(I55=0,IFERROR(VLOOKUP(Lundi!$B55,'[1]Chevaux favoris'!$J$3:$Z$6,12,0),'[1]Chevaux favoris'!P$7),IFERROR(VLOOKUP(Lundi!$B55,'[1]Chevaux favoris'!$J$3:$Z$6,13,0),'[1]Chevaux favoris'!Q$7))*AD99,0))</f>
        <v>0</v>
      </c>
      <c r="R55">
        <f>IF($B55=0,0,IF(AE99&gt;$C55,IF(J55=0,IFERROR(VLOOKUP(Lundi!$B55,'[1]Chevaux favoris'!$J$3:$Z$6,14,0),'[1]Chevaux favoris'!Q$7),IFERROR(VLOOKUP(Lundi!$B55,'[1]Chevaux favoris'!$J$3:$Z$6,15,0),'[1]Chevaux favoris'!R$7))*AE99,0))</f>
        <v>0</v>
      </c>
      <c r="S55">
        <f>IF($B55=0,0,IF(AF99&gt;$C55,IF(K55=0,IFERROR(VLOOKUP(Lundi!$B55,'[1]Chevaux favoris'!$J$3:$Z$6,16,0),'[1]Chevaux favoris'!R$7),IFERROR(VLOOKUP(Lundi!$B55,'[1]Chevaux favoris'!$J$3:$Z$6,17,0),'[1]Chevaux favoris'!S$7))*AF99,0))</f>
        <v>0</v>
      </c>
      <c r="T55" s="13" t="str">
        <f t="shared" si="2"/>
        <v/>
      </c>
      <c r="U55" s="14" t="str">
        <f t="shared" si="3"/>
        <v/>
      </c>
      <c r="Y55">
        <f>IF($T10=Y$2,Y54-$C10,Y54)</f>
        <v>18</v>
      </c>
      <c r="Z55">
        <f>IF($T10=Z$2,Z54-$C10,Z54)</f>
        <v>0</v>
      </c>
      <c r="AA55">
        <f>IF($T10=AA$2,AA54-$C10,AA54)</f>
        <v>0</v>
      </c>
      <c r="AB55">
        <f>IF($T10=AB$2,AB54-$C10,AB54)</f>
        <v>12</v>
      </c>
      <c r="AC55">
        <f>IF($T10=AC$2,AC54-$C10,AC54)</f>
        <v>24</v>
      </c>
      <c r="AD55">
        <f>IF($T10=AD$2,AD54-$C10,AD54)</f>
        <v>21</v>
      </c>
      <c r="AE55">
        <f>IF($T10=AE$2,AE54-$C10,AE54)</f>
        <v>18</v>
      </c>
      <c r="AF55">
        <f>IF($T10=AF$2,AF54-$C10,AF54)</f>
        <v>22</v>
      </c>
    </row>
    <row r="56" spans="1:32" x14ac:dyDescent="0.25">
      <c r="A56">
        <f>'[1]Planning Chevaux'!A55</f>
        <v>0</v>
      </c>
      <c r="B56">
        <f>IFERROR('[1]Planning Chevaux'!B55,"")</f>
        <v>0</v>
      </c>
      <c r="C56">
        <f>IF(B56&lt;&gt;0,VLOOKUP(B56,'[1]Chevaux favoris'!$J$10:$K$17,2,FALSE),0)</f>
        <v>0</v>
      </c>
      <c r="D56" s="13">
        <f>COUNTIF('[1]Chevaux favoris'!A$2:A$41,Lundi!$A56)</f>
        <v>0</v>
      </c>
      <c r="E56">
        <f>COUNTIF('[1]Chevaux favoris'!B$2:B$41,Lundi!$A56)</f>
        <v>0</v>
      </c>
      <c r="F56">
        <f>COUNTIF('[1]Chevaux favoris'!C$2:C$41,Lundi!$A56)</f>
        <v>0</v>
      </c>
      <c r="G56">
        <f>COUNTIF('[1]Chevaux favoris'!D$2:D$41,Lundi!$A56)</f>
        <v>0</v>
      </c>
      <c r="H56">
        <f>COUNTIF('[1]Chevaux favoris'!E$2:E$41,Lundi!$A56)</f>
        <v>0</v>
      </c>
      <c r="I56">
        <f>COUNTIF('[1]Chevaux favoris'!F$2:F$41,Lundi!$A56)</f>
        <v>0</v>
      </c>
      <c r="J56">
        <f>COUNTIF('[1]Chevaux favoris'!G$2:G$41,Lundi!$A56)</f>
        <v>0</v>
      </c>
      <c r="K56">
        <f>COUNTIF('[1]Chevaux favoris'!H$2:H$41,Lundi!$A56)</f>
        <v>0</v>
      </c>
      <c r="L56" s="13">
        <f>IF($B56=0,0,IF(Y100&gt;$C56,IF(D56=0,IFERROR(VLOOKUP(Lundi!$B56,'[1]Chevaux favoris'!$J$3:$Z$6,2,0),'[1]Chevaux favoris'!K$7),IFERROR(VLOOKUP(Lundi!$B56,'[1]Chevaux favoris'!$J$3:$Z$6,3,0),'[1]Chevaux favoris'!L$7))*Y100,0))</f>
        <v>0</v>
      </c>
      <c r="M56">
        <f>IF($B56=0,0,IF(Z100&gt;$C56,IF(E56=0,IFERROR(VLOOKUP(Lundi!$B56,'[1]Chevaux favoris'!$J$3:$Z$6,4,0),'[1]Chevaux favoris'!L$7),IFERROR(VLOOKUP(Lundi!$B56,'[1]Chevaux favoris'!$J$3:$Z$6,5,0),'[1]Chevaux favoris'!M$7))*Z100,0))</f>
        <v>0</v>
      </c>
      <c r="N56">
        <f>IF($B56=0,0,IF(AA100&gt;$C56,IF(F56=0,IFERROR(VLOOKUP(Lundi!$B56,'[1]Chevaux favoris'!$J$3:$Z$6,6,0),'[1]Chevaux favoris'!M$7),IFERROR(VLOOKUP(Lundi!$B56,'[1]Chevaux favoris'!$J$3:$Z$6,7,0),'[1]Chevaux favoris'!N$7))*AA100,0))</f>
        <v>0</v>
      </c>
      <c r="O56">
        <f>IF($B56=0,0,IF(AB100&gt;$C56,IF(G56=0,IFERROR(VLOOKUP(Lundi!$B56,'[1]Chevaux favoris'!$J$3:$Z$6,8,0),'[1]Chevaux favoris'!N$7),IFERROR(VLOOKUP(Lundi!$B56,'[1]Chevaux favoris'!$J$3:$Z$6,9,0),'[1]Chevaux favoris'!O$7))*AB100,0))</f>
        <v>0</v>
      </c>
      <c r="P56">
        <f>IF($B56=0,0,IF(AC100&gt;$C56,IF(H56=0,IFERROR(VLOOKUP(Lundi!$B56,'[1]Chevaux favoris'!$J$3:$Z$6,10,0),'[1]Chevaux favoris'!O$7),IFERROR(VLOOKUP(Lundi!$B56,'[1]Chevaux favoris'!$J$3:$Z$6,11,0),'[1]Chevaux favoris'!P$7))*AC100,0))</f>
        <v>0</v>
      </c>
      <c r="Q56">
        <f>IF($B56=0,0,IF(AD100&gt;$C56,IF(I56=0,IFERROR(VLOOKUP(Lundi!$B56,'[1]Chevaux favoris'!$J$3:$Z$6,12,0),'[1]Chevaux favoris'!P$7),IFERROR(VLOOKUP(Lundi!$B56,'[1]Chevaux favoris'!$J$3:$Z$6,13,0),'[1]Chevaux favoris'!Q$7))*AD100,0))</f>
        <v>0</v>
      </c>
      <c r="R56">
        <f>IF($B56=0,0,IF(AE100&gt;$C56,IF(J56=0,IFERROR(VLOOKUP(Lundi!$B56,'[1]Chevaux favoris'!$J$3:$Z$6,14,0),'[1]Chevaux favoris'!Q$7),IFERROR(VLOOKUP(Lundi!$B56,'[1]Chevaux favoris'!$J$3:$Z$6,15,0),'[1]Chevaux favoris'!R$7))*AE100,0))</f>
        <v>0</v>
      </c>
      <c r="S56">
        <f>IF($B56=0,0,IF(AF100&gt;$C56,IF(K56=0,IFERROR(VLOOKUP(Lundi!$B56,'[1]Chevaux favoris'!$J$3:$Z$6,16,0),'[1]Chevaux favoris'!R$7),IFERROR(VLOOKUP(Lundi!$B56,'[1]Chevaux favoris'!$J$3:$Z$6,17,0),'[1]Chevaux favoris'!S$7))*AF100,0))</f>
        <v>0</v>
      </c>
      <c r="T56" s="13" t="str">
        <f t="shared" si="2"/>
        <v/>
      </c>
      <c r="U56" s="14" t="str">
        <f t="shared" si="3"/>
        <v/>
      </c>
      <c r="Y56">
        <f>IF($T11=Y$2,Y55-$C11,Y55)</f>
        <v>18</v>
      </c>
      <c r="Z56">
        <f>IF($T11=Z$2,Z55-$C11,Z55)</f>
        <v>0</v>
      </c>
      <c r="AA56">
        <f>IF($T11=AA$2,AA55-$C11,AA55)</f>
        <v>0</v>
      </c>
      <c r="AB56">
        <f>IF($T11=AB$2,AB55-$C11,AB55)</f>
        <v>12</v>
      </c>
      <c r="AC56">
        <f>IF($T11=AC$2,AC55-$C11,AC55)</f>
        <v>21</v>
      </c>
      <c r="AD56">
        <f>IF($T11=AD$2,AD55-$C11,AD55)</f>
        <v>21</v>
      </c>
      <c r="AE56">
        <f>IF($T11=AE$2,AE55-$C11,AE55)</f>
        <v>18</v>
      </c>
      <c r="AF56">
        <f>IF($T11=AF$2,AF55-$C11,AF55)</f>
        <v>22</v>
      </c>
    </row>
    <row r="57" spans="1:32" x14ac:dyDescent="0.25">
      <c r="A57">
        <f>'[1]Planning Chevaux'!A56</f>
        <v>0</v>
      </c>
      <c r="B57">
        <f>IFERROR('[1]Planning Chevaux'!B56,"")</f>
        <v>0</v>
      </c>
      <c r="C57">
        <f>IF(B57&lt;&gt;0,VLOOKUP(B57,'[1]Chevaux favoris'!$J$10:$K$17,2,FALSE),0)</f>
        <v>0</v>
      </c>
      <c r="D57" s="13">
        <f>COUNTIF('[1]Chevaux favoris'!A$2:A$41,Lundi!$A57)</f>
        <v>0</v>
      </c>
      <c r="E57">
        <f>COUNTIF('[1]Chevaux favoris'!B$2:B$41,Lundi!$A57)</f>
        <v>0</v>
      </c>
      <c r="F57">
        <f>COUNTIF('[1]Chevaux favoris'!C$2:C$41,Lundi!$A57)</f>
        <v>0</v>
      </c>
      <c r="G57">
        <f>COUNTIF('[1]Chevaux favoris'!D$2:D$41,Lundi!$A57)</f>
        <v>0</v>
      </c>
      <c r="H57">
        <f>COUNTIF('[1]Chevaux favoris'!E$2:E$41,Lundi!$A57)</f>
        <v>0</v>
      </c>
      <c r="I57">
        <f>COUNTIF('[1]Chevaux favoris'!F$2:F$41,Lundi!$A57)</f>
        <v>0</v>
      </c>
      <c r="J57">
        <f>COUNTIF('[1]Chevaux favoris'!G$2:G$41,Lundi!$A57)</f>
        <v>0</v>
      </c>
      <c r="K57">
        <f>COUNTIF('[1]Chevaux favoris'!H$2:H$41,Lundi!$A57)</f>
        <v>0</v>
      </c>
      <c r="L57" s="13">
        <f>IF($B57=0,0,IF(Y101&gt;$C57,IF(D57=0,IFERROR(VLOOKUP(Lundi!$B57,'[1]Chevaux favoris'!$J$3:$Z$6,2,0),'[1]Chevaux favoris'!K$7),IFERROR(VLOOKUP(Lundi!$B57,'[1]Chevaux favoris'!$J$3:$Z$6,3,0),'[1]Chevaux favoris'!L$7))*Y101,0))</f>
        <v>0</v>
      </c>
      <c r="M57">
        <f>IF($B57=0,0,IF(Z101&gt;$C57,IF(E57=0,IFERROR(VLOOKUP(Lundi!$B57,'[1]Chevaux favoris'!$J$3:$Z$6,4,0),'[1]Chevaux favoris'!L$7),IFERROR(VLOOKUP(Lundi!$B57,'[1]Chevaux favoris'!$J$3:$Z$6,5,0),'[1]Chevaux favoris'!M$7))*Z101,0))</f>
        <v>0</v>
      </c>
      <c r="N57">
        <f>IF($B57=0,0,IF(AA101&gt;$C57,IF(F57=0,IFERROR(VLOOKUP(Lundi!$B57,'[1]Chevaux favoris'!$J$3:$Z$6,6,0),'[1]Chevaux favoris'!M$7),IFERROR(VLOOKUP(Lundi!$B57,'[1]Chevaux favoris'!$J$3:$Z$6,7,0),'[1]Chevaux favoris'!N$7))*AA101,0))</f>
        <v>0</v>
      </c>
      <c r="O57">
        <f>IF($B57=0,0,IF(AB101&gt;$C57,IF(G57=0,IFERROR(VLOOKUP(Lundi!$B57,'[1]Chevaux favoris'!$J$3:$Z$6,8,0),'[1]Chevaux favoris'!N$7),IFERROR(VLOOKUP(Lundi!$B57,'[1]Chevaux favoris'!$J$3:$Z$6,9,0),'[1]Chevaux favoris'!O$7))*AB101,0))</f>
        <v>0</v>
      </c>
      <c r="P57">
        <f>IF($B57=0,0,IF(AC101&gt;$C57,IF(H57=0,IFERROR(VLOOKUP(Lundi!$B57,'[1]Chevaux favoris'!$J$3:$Z$6,10,0),'[1]Chevaux favoris'!O$7),IFERROR(VLOOKUP(Lundi!$B57,'[1]Chevaux favoris'!$J$3:$Z$6,11,0),'[1]Chevaux favoris'!P$7))*AC101,0))</f>
        <v>0</v>
      </c>
      <c r="Q57">
        <f>IF($B57=0,0,IF(AD101&gt;$C57,IF(I57=0,IFERROR(VLOOKUP(Lundi!$B57,'[1]Chevaux favoris'!$J$3:$Z$6,12,0),'[1]Chevaux favoris'!P$7),IFERROR(VLOOKUP(Lundi!$B57,'[1]Chevaux favoris'!$J$3:$Z$6,13,0),'[1]Chevaux favoris'!Q$7))*AD101,0))</f>
        <v>0</v>
      </c>
      <c r="R57">
        <f>IF($B57=0,0,IF(AE101&gt;$C57,IF(J57=0,IFERROR(VLOOKUP(Lundi!$B57,'[1]Chevaux favoris'!$J$3:$Z$6,14,0),'[1]Chevaux favoris'!Q$7),IFERROR(VLOOKUP(Lundi!$B57,'[1]Chevaux favoris'!$J$3:$Z$6,15,0),'[1]Chevaux favoris'!R$7))*AE101,0))</f>
        <v>0</v>
      </c>
      <c r="S57">
        <f>IF($B57=0,0,IF(AF101&gt;$C57,IF(K57=0,IFERROR(VLOOKUP(Lundi!$B57,'[1]Chevaux favoris'!$J$3:$Z$6,16,0),'[1]Chevaux favoris'!R$7),IFERROR(VLOOKUP(Lundi!$B57,'[1]Chevaux favoris'!$J$3:$Z$6,17,0),'[1]Chevaux favoris'!S$7))*AF101,0))</f>
        <v>0</v>
      </c>
      <c r="T57" s="13" t="str">
        <f t="shared" si="2"/>
        <v/>
      </c>
      <c r="U57" s="14" t="str">
        <f t="shared" si="3"/>
        <v/>
      </c>
      <c r="Y57">
        <f>IF($T12=Y$2,Y56-$C12,Y56)</f>
        <v>18</v>
      </c>
      <c r="Z57">
        <f>IF($T12=Z$2,Z56-$C12,Z56)</f>
        <v>0</v>
      </c>
      <c r="AA57">
        <f>IF($T12=AA$2,AA56-$C12,AA56)</f>
        <v>0</v>
      </c>
      <c r="AB57">
        <f>IF($T12=AB$2,AB56-$C12,AB56)</f>
        <v>9</v>
      </c>
      <c r="AC57">
        <f>IF($T12=AC$2,AC56-$C12,AC56)</f>
        <v>21</v>
      </c>
      <c r="AD57">
        <f>IF($T12=AD$2,AD56-$C12,AD56)</f>
        <v>21</v>
      </c>
      <c r="AE57">
        <f>IF($T12=AE$2,AE56-$C12,AE56)</f>
        <v>18</v>
      </c>
      <c r="AF57">
        <f>IF($T12=AF$2,AF56-$C12,AF56)</f>
        <v>22</v>
      </c>
    </row>
    <row r="58" spans="1:32" x14ac:dyDescent="0.25">
      <c r="A58">
        <f>'[1]Planning Chevaux'!A57</f>
        <v>0</v>
      </c>
      <c r="B58">
        <f>IFERROR('[1]Planning Chevaux'!B57,"")</f>
        <v>0</v>
      </c>
      <c r="C58">
        <f>IF(B58&lt;&gt;0,VLOOKUP(B58,'[1]Chevaux favoris'!$J$10:$K$17,2,FALSE),0)</f>
        <v>0</v>
      </c>
      <c r="D58" s="13">
        <f>COUNTIF('[1]Chevaux favoris'!A$2:A$41,Lundi!$A58)</f>
        <v>0</v>
      </c>
      <c r="E58">
        <f>COUNTIF('[1]Chevaux favoris'!B$2:B$41,Lundi!$A58)</f>
        <v>0</v>
      </c>
      <c r="F58">
        <f>COUNTIF('[1]Chevaux favoris'!C$2:C$41,Lundi!$A58)</f>
        <v>0</v>
      </c>
      <c r="G58">
        <f>COUNTIF('[1]Chevaux favoris'!D$2:D$41,Lundi!$A58)</f>
        <v>0</v>
      </c>
      <c r="H58">
        <f>COUNTIF('[1]Chevaux favoris'!E$2:E$41,Lundi!$A58)</f>
        <v>0</v>
      </c>
      <c r="I58">
        <f>COUNTIF('[1]Chevaux favoris'!F$2:F$41,Lundi!$A58)</f>
        <v>0</v>
      </c>
      <c r="J58">
        <f>COUNTIF('[1]Chevaux favoris'!G$2:G$41,Lundi!$A58)</f>
        <v>0</v>
      </c>
      <c r="K58">
        <f>COUNTIF('[1]Chevaux favoris'!H$2:H$41,Lundi!$A58)</f>
        <v>0</v>
      </c>
      <c r="L58" s="13">
        <f>IF($B58=0,0,IF(Y102&gt;$C58,IF(D58=0,IFERROR(VLOOKUP(Lundi!$B58,'[1]Chevaux favoris'!$J$3:$Z$6,2,0),'[1]Chevaux favoris'!K$7),IFERROR(VLOOKUP(Lundi!$B58,'[1]Chevaux favoris'!$J$3:$Z$6,3,0),'[1]Chevaux favoris'!L$7))*Y102,0))</f>
        <v>0</v>
      </c>
      <c r="M58">
        <f>IF($B58=0,0,IF(Z102&gt;$C58,IF(E58=0,IFERROR(VLOOKUP(Lundi!$B58,'[1]Chevaux favoris'!$J$3:$Z$6,4,0),'[1]Chevaux favoris'!L$7),IFERROR(VLOOKUP(Lundi!$B58,'[1]Chevaux favoris'!$J$3:$Z$6,5,0),'[1]Chevaux favoris'!M$7))*Z102,0))</f>
        <v>0</v>
      </c>
      <c r="N58">
        <f>IF($B58=0,0,IF(AA102&gt;$C58,IF(F58=0,IFERROR(VLOOKUP(Lundi!$B58,'[1]Chevaux favoris'!$J$3:$Z$6,6,0),'[1]Chevaux favoris'!M$7),IFERROR(VLOOKUP(Lundi!$B58,'[1]Chevaux favoris'!$J$3:$Z$6,7,0),'[1]Chevaux favoris'!N$7))*AA102,0))</f>
        <v>0</v>
      </c>
      <c r="O58">
        <f>IF($B58=0,0,IF(AB102&gt;$C58,IF(G58=0,IFERROR(VLOOKUP(Lundi!$B58,'[1]Chevaux favoris'!$J$3:$Z$6,8,0),'[1]Chevaux favoris'!N$7),IFERROR(VLOOKUP(Lundi!$B58,'[1]Chevaux favoris'!$J$3:$Z$6,9,0),'[1]Chevaux favoris'!O$7))*AB102,0))</f>
        <v>0</v>
      </c>
      <c r="P58">
        <f>IF($B58=0,0,IF(AC102&gt;$C58,IF(H58=0,IFERROR(VLOOKUP(Lundi!$B58,'[1]Chevaux favoris'!$J$3:$Z$6,10,0),'[1]Chevaux favoris'!O$7),IFERROR(VLOOKUP(Lundi!$B58,'[1]Chevaux favoris'!$J$3:$Z$6,11,0),'[1]Chevaux favoris'!P$7))*AC102,0))</f>
        <v>0</v>
      </c>
      <c r="Q58">
        <f>IF($B58=0,0,IF(AD102&gt;$C58,IF(I58=0,IFERROR(VLOOKUP(Lundi!$B58,'[1]Chevaux favoris'!$J$3:$Z$6,12,0),'[1]Chevaux favoris'!P$7),IFERROR(VLOOKUP(Lundi!$B58,'[1]Chevaux favoris'!$J$3:$Z$6,13,0),'[1]Chevaux favoris'!Q$7))*AD102,0))</f>
        <v>0</v>
      </c>
      <c r="R58">
        <f>IF($B58=0,0,IF(AE102&gt;$C58,IF(J58=0,IFERROR(VLOOKUP(Lundi!$B58,'[1]Chevaux favoris'!$J$3:$Z$6,14,0),'[1]Chevaux favoris'!Q$7),IFERROR(VLOOKUP(Lundi!$B58,'[1]Chevaux favoris'!$J$3:$Z$6,15,0),'[1]Chevaux favoris'!R$7))*AE102,0))</f>
        <v>0</v>
      </c>
      <c r="S58">
        <f>IF($B58=0,0,IF(AF102&gt;$C58,IF(K58=0,IFERROR(VLOOKUP(Lundi!$B58,'[1]Chevaux favoris'!$J$3:$Z$6,16,0),'[1]Chevaux favoris'!R$7),IFERROR(VLOOKUP(Lundi!$B58,'[1]Chevaux favoris'!$J$3:$Z$6,17,0),'[1]Chevaux favoris'!S$7))*AF102,0))</f>
        <v>0</v>
      </c>
      <c r="T58" s="13" t="str">
        <f t="shared" si="2"/>
        <v/>
      </c>
      <c r="U58" s="14" t="str">
        <f t="shared" si="3"/>
        <v/>
      </c>
      <c r="Y58">
        <f>IF($T13=Y$2,Y57-$C13,Y57)</f>
        <v>15</v>
      </c>
      <c r="Z58">
        <f>IF($T13=Z$2,Z57-$C13,Z57)</f>
        <v>0</v>
      </c>
      <c r="AA58">
        <f>IF($T13=AA$2,AA57-$C13,AA57)</f>
        <v>0</v>
      </c>
      <c r="AB58">
        <f>IF($T13=AB$2,AB57-$C13,AB57)</f>
        <v>9</v>
      </c>
      <c r="AC58">
        <f>IF($T13=AC$2,AC57-$C13,AC57)</f>
        <v>21</v>
      </c>
      <c r="AD58">
        <f>IF($T13=AD$2,AD57-$C13,AD57)</f>
        <v>21</v>
      </c>
      <c r="AE58">
        <f>IF($T13=AE$2,AE57-$C13,AE57)</f>
        <v>18</v>
      </c>
      <c r="AF58">
        <f>IF($T13=AF$2,AF57-$C13,AF57)</f>
        <v>22</v>
      </c>
    </row>
    <row r="59" spans="1:32" x14ac:dyDescent="0.25">
      <c r="A59">
        <f>'[1]Planning Chevaux'!A58</f>
        <v>0</v>
      </c>
      <c r="B59">
        <f>IFERROR('[1]Planning Chevaux'!B58,"")</f>
        <v>0</v>
      </c>
      <c r="C59">
        <f>IF(B59&lt;&gt;0,VLOOKUP(B59,'[1]Chevaux favoris'!$J$10:$K$17,2,FALSE),0)</f>
        <v>0</v>
      </c>
      <c r="D59" s="13">
        <f>COUNTIF('[1]Chevaux favoris'!A$2:A$41,Lundi!$A59)</f>
        <v>0</v>
      </c>
      <c r="E59">
        <f>COUNTIF('[1]Chevaux favoris'!B$2:B$41,Lundi!$A59)</f>
        <v>0</v>
      </c>
      <c r="F59">
        <f>COUNTIF('[1]Chevaux favoris'!C$2:C$41,Lundi!$A59)</f>
        <v>0</v>
      </c>
      <c r="G59">
        <f>COUNTIF('[1]Chevaux favoris'!D$2:D$41,Lundi!$A59)</f>
        <v>0</v>
      </c>
      <c r="H59">
        <f>COUNTIF('[1]Chevaux favoris'!E$2:E$41,Lundi!$A59)</f>
        <v>0</v>
      </c>
      <c r="I59">
        <f>COUNTIF('[1]Chevaux favoris'!F$2:F$41,Lundi!$A59)</f>
        <v>0</v>
      </c>
      <c r="J59">
        <f>COUNTIF('[1]Chevaux favoris'!G$2:G$41,Lundi!$A59)</f>
        <v>0</v>
      </c>
      <c r="K59">
        <f>COUNTIF('[1]Chevaux favoris'!H$2:H$41,Lundi!$A59)</f>
        <v>0</v>
      </c>
      <c r="L59" s="13">
        <f>IF($B59=0,0,IF(Y103&gt;$C59,IF(D59=0,IFERROR(VLOOKUP(Lundi!$B59,'[1]Chevaux favoris'!$J$3:$Z$6,2,0),'[1]Chevaux favoris'!K$7),IFERROR(VLOOKUP(Lundi!$B59,'[1]Chevaux favoris'!$J$3:$Z$6,3,0),'[1]Chevaux favoris'!L$7))*Y103,0))</f>
        <v>0</v>
      </c>
      <c r="M59">
        <f>IF($B59=0,0,IF(Z103&gt;$C59,IF(E59=0,IFERROR(VLOOKUP(Lundi!$B59,'[1]Chevaux favoris'!$J$3:$Z$6,4,0),'[1]Chevaux favoris'!L$7),IFERROR(VLOOKUP(Lundi!$B59,'[1]Chevaux favoris'!$J$3:$Z$6,5,0),'[1]Chevaux favoris'!M$7))*Z103,0))</f>
        <v>0</v>
      </c>
      <c r="N59">
        <f>IF($B59=0,0,IF(AA103&gt;$C59,IF(F59=0,IFERROR(VLOOKUP(Lundi!$B59,'[1]Chevaux favoris'!$J$3:$Z$6,6,0),'[1]Chevaux favoris'!M$7),IFERROR(VLOOKUP(Lundi!$B59,'[1]Chevaux favoris'!$J$3:$Z$6,7,0),'[1]Chevaux favoris'!N$7))*AA103,0))</f>
        <v>0</v>
      </c>
      <c r="O59">
        <f>IF($B59=0,0,IF(AB103&gt;$C59,IF(G59=0,IFERROR(VLOOKUP(Lundi!$B59,'[1]Chevaux favoris'!$J$3:$Z$6,8,0),'[1]Chevaux favoris'!N$7),IFERROR(VLOOKUP(Lundi!$B59,'[1]Chevaux favoris'!$J$3:$Z$6,9,0),'[1]Chevaux favoris'!O$7))*AB103,0))</f>
        <v>0</v>
      </c>
      <c r="P59">
        <f>IF($B59=0,0,IF(AC103&gt;$C59,IF(H59=0,IFERROR(VLOOKUP(Lundi!$B59,'[1]Chevaux favoris'!$J$3:$Z$6,10,0),'[1]Chevaux favoris'!O$7),IFERROR(VLOOKUP(Lundi!$B59,'[1]Chevaux favoris'!$J$3:$Z$6,11,0),'[1]Chevaux favoris'!P$7))*AC103,0))</f>
        <v>0</v>
      </c>
      <c r="Q59">
        <f>IF($B59=0,0,IF(AD103&gt;$C59,IF(I59=0,IFERROR(VLOOKUP(Lundi!$B59,'[1]Chevaux favoris'!$J$3:$Z$6,12,0),'[1]Chevaux favoris'!P$7),IFERROR(VLOOKUP(Lundi!$B59,'[1]Chevaux favoris'!$J$3:$Z$6,13,0),'[1]Chevaux favoris'!Q$7))*AD103,0))</f>
        <v>0</v>
      </c>
      <c r="R59">
        <f>IF($B59=0,0,IF(AE103&gt;$C59,IF(J59=0,IFERROR(VLOOKUP(Lundi!$B59,'[1]Chevaux favoris'!$J$3:$Z$6,14,0),'[1]Chevaux favoris'!Q$7),IFERROR(VLOOKUP(Lundi!$B59,'[1]Chevaux favoris'!$J$3:$Z$6,15,0),'[1]Chevaux favoris'!R$7))*AE103,0))</f>
        <v>0</v>
      </c>
      <c r="S59">
        <f>IF($B59=0,0,IF(AF103&gt;$C59,IF(K59=0,IFERROR(VLOOKUP(Lundi!$B59,'[1]Chevaux favoris'!$J$3:$Z$6,16,0),'[1]Chevaux favoris'!R$7),IFERROR(VLOOKUP(Lundi!$B59,'[1]Chevaux favoris'!$J$3:$Z$6,17,0),'[1]Chevaux favoris'!S$7))*AF103,0))</f>
        <v>0</v>
      </c>
      <c r="T59" s="13" t="str">
        <f t="shared" si="2"/>
        <v/>
      </c>
      <c r="U59" s="14" t="str">
        <f t="shared" si="3"/>
        <v/>
      </c>
      <c r="Y59">
        <f>IF($T14=Y$2,Y58-$C14,Y58)</f>
        <v>15</v>
      </c>
      <c r="Z59">
        <f>IF($T14=Z$2,Z58-$C14,Z58)</f>
        <v>0</v>
      </c>
      <c r="AA59">
        <f>IF($T14=AA$2,AA58-$C14,AA58)</f>
        <v>0</v>
      </c>
      <c r="AB59">
        <f>IF($T14=AB$2,AB58-$C14,AB58)</f>
        <v>9</v>
      </c>
      <c r="AC59">
        <f>IF($T14=AC$2,AC58-$C14,AC58)</f>
        <v>21</v>
      </c>
      <c r="AD59">
        <f>IF($T14=AD$2,AD58-$C14,AD58)</f>
        <v>21</v>
      </c>
      <c r="AE59">
        <f>IF($T14=AE$2,AE58-$C14,AE58)</f>
        <v>18</v>
      </c>
      <c r="AF59">
        <f>IF($T14=AF$2,AF58-$C14,AF58)</f>
        <v>20</v>
      </c>
    </row>
    <row r="60" spans="1:32" x14ac:dyDescent="0.25">
      <c r="A60">
        <f>'[1]Planning Chevaux'!A59</f>
        <v>0</v>
      </c>
      <c r="B60">
        <f>IFERROR('[1]Planning Chevaux'!B59,"")</f>
        <v>0</v>
      </c>
      <c r="C60">
        <f>IF(B60&lt;&gt;0,VLOOKUP(B60,'[1]Chevaux favoris'!$J$10:$K$17,2,FALSE),0)</f>
        <v>0</v>
      </c>
      <c r="D60" s="13">
        <f>COUNTIF('[1]Chevaux favoris'!A$2:A$41,Lundi!$A60)</f>
        <v>0</v>
      </c>
      <c r="E60">
        <f>COUNTIF('[1]Chevaux favoris'!B$2:B$41,Lundi!$A60)</f>
        <v>0</v>
      </c>
      <c r="F60">
        <f>COUNTIF('[1]Chevaux favoris'!C$2:C$41,Lundi!$A60)</f>
        <v>0</v>
      </c>
      <c r="G60">
        <f>COUNTIF('[1]Chevaux favoris'!D$2:D$41,Lundi!$A60)</f>
        <v>0</v>
      </c>
      <c r="H60">
        <f>COUNTIF('[1]Chevaux favoris'!E$2:E$41,Lundi!$A60)</f>
        <v>0</v>
      </c>
      <c r="I60">
        <f>COUNTIF('[1]Chevaux favoris'!F$2:F$41,Lundi!$A60)</f>
        <v>0</v>
      </c>
      <c r="J60">
        <f>COUNTIF('[1]Chevaux favoris'!G$2:G$41,Lundi!$A60)</f>
        <v>0</v>
      </c>
      <c r="K60">
        <f>COUNTIF('[1]Chevaux favoris'!H$2:H$41,Lundi!$A60)</f>
        <v>0</v>
      </c>
      <c r="L60" s="13">
        <f>IF($B60=0,0,IF(Y104&gt;$C60,IF(D60=0,IFERROR(VLOOKUP(Lundi!$B60,'[1]Chevaux favoris'!$J$3:$Z$6,2,0),'[1]Chevaux favoris'!K$7),IFERROR(VLOOKUP(Lundi!$B60,'[1]Chevaux favoris'!$J$3:$Z$6,3,0),'[1]Chevaux favoris'!L$7))*Y104,0))</f>
        <v>0</v>
      </c>
      <c r="M60">
        <f>IF($B60=0,0,IF(Z104&gt;$C60,IF(E60=0,IFERROR(VLOOKUP(Lundi!$B60,'[1]Chevaux favoris'!$J$3:$Z$6,4,0),'[1]Chevaux favoris'!L$7),IFERROR(VLOOKUP(Lundi!$B60,'[1]Chevaux favoris'!$J$3:$Z$6,5,0),'[1]Chevaux favoris'!M$7))*Z104,0))</f>
        <v>0</v>
      </c>
      <c r="N60">
        <f>IF($B60=0,0,IF(AA104&gt;$C60,IF(F60=0,IFERROR(VLOOKUP(Lundi!$B60,'[1]Chevaux favoris'!$J$3:$Z$6,6,0),'[1]Chevaux favoris'!M$7),IFERROR(VLOOKUP(Lundi!$B60,'[1]Chevaux favoris'!$J$3:$Z$6,7,0),'[1]Chevaux favoris'!N$7))*AA104,0))</f>
        <v>0</v>
      </c>
      <c r="O60">
        <f>IF($B60=0,0,IF(AB104&gt;$C60,IF(G60=0,IFERROR(VLOOKUP(Lundi!$B60,'[1]Chevaux favoris'!$J$3:$Z$6,8,0),'[1]Chevaux favoris'!N$7),IFERROR(VLOOKUP(Lundi!$B60,'[1]Chevaux favoris'!$J$3:$Z$6,9,0),'[1]Chevaux favoris'!O$7))*AB104,0))</f>
        <v>0</v>
      </c>
      <c r="P60">
        <f>IF($B60=0,0,IF(AC104&gt;$C60,IF(H60=0,IFERROR(VLOOKUP(Lundi!$B60,'[1]Chevaux favoris'!$J$3:$Z$6,10,0),'[1]Chevaux favoris'!O$7),IFERROR(VLOOKUP(Lundi!$B60,'[1]Chevaux favoris'!$J$3:$Z$6,11,0),'[1]Chevaux favoris'!P$7))*AC104,0))</f>
        <v>0</v>
      </c>
      <c r="Q60">
        <f>IF($B60=0,0,IF(AD104&gt;$C60,IF(I60=0,IFERROR(VLOOKUP(Lundi!$B60,'[1]Chevaux favoris'!$J$3:$Z$6,12,0),'[1]Chevaux favoris'!P$7),IFERROR(VLOOKUP(Lundi!$B60,'[1]Chevaux favoris'!$J$3:$Z$6,13,0),'[1]Chevaux favoris'!Q$7))*AD104,0))</f>
        <v>0</v>
      </c>
      <c r="R60">
        <f>IF($B60=0,0,IF(AE104&gt;$C60,IF(J60=0,IFERROR(VLOOKUP(Lundi!$B60,'[1]Chevaux favoris'!$J$3:$Z$6,14,0),'[1]Chevaux favoris'!Q$7),IFERROR(VLOOKUP(Lundi!$B60,'[1]Chevaux favoris'!$J$3:$Z$6,15,0),'[1]Chevaux favoris'!R$7))*AE104,0))</f>
        <v>0</v>
      </c>
      <c r="S60">
        <f>IF($B60=0,0,IF(AF104&gt;$C60,IF(K60=0,IFERROR(VLOOKUP(Lundi!$B60,'[1]Chevaux favoris'!$J$3:$Z$6,16,0),'[1]Chevaux favoris'!R$7),IFERROR(VLOOKUP(Lundi!$B60,'[1]Chevaux favoris'!$J$3:$Z$6,17,0),'[1]Chevaux favoris'!S$7))*AF104,0))</f>
        <v>0</v>
      </c>
      <c r="T60" s="13" t="str">
        <f t="shared" si="2"/>
        <v/>
      </c>
      <c r="U60" s="14" t="str">
        <f t="shared" si="3"/>
        <v/>
      </c>
      <c r="Y60">
        <f>IF($T15=Y$2,Y59-$C15,Y59)</f>
        <v>15</v>
      </c>
      <c r="Z60">
        <f>IF($T15=Z$2,Z59-$C15,Z59)</f>
        <v>0</v>
      </c>
      <c r="AA60">
        <f>IF($T15=AA$2,AA59-$C15,AA59)</f>
        <v>0</v>
      </c>
      <c r="AB60">
        <f>IF($T15=AB$2,AB59-$C15,AB59)</f>
        <v>9</v>
      </c>
      <c r="AC60">
        <f>IF($T15=AC$2,AC59-$C15,AC59)</f>
        <v>21</v>
      </c>
      <c r="AD60">
        <f>IF($T15=AD$2,AD59-$C15,AD59)</f>
        <v>18</v>
      </c>
      <c r="AE60">
        <f>IF($T15=AE$2,AE59-$C15,AE59)</f>
        <v>18</v>
      </c>
      <c r="AF60">
        <f>IF($T15=AF$2,AF59-$C15,AF59)</f>
        <v>20</v>
      </c>
    </row>
    <row r="61" spans="1:32" x14ac:dyDescent="0.25">
      <c r="Y61">
        <f>IF($T16=Y$2,Y60-$C16,Y60)</f>
        <v>15</v>
      </c>
      <c r="Z61">
        <f>IF($T16=Z$2,Z60-$C16,Z60)</f>
        <v>0</v>
      </c>
      <c r="AA61">
        <f>IF($T16=AA$2,AA60-$C16,AA60)</f>
        <v>0</v>
      </c>
      <c r="AB61">
        <f>IF($T16=AB$2,AB60-$C16,AB60)</f>
        <v>9</v>
      </c>
      <c r="AC61">
        <f>IF($T16=AC$2,AC60-$C16,AC60)</f>
        <v>21</v>
      </c>
      <c r="AD61">
        <f>IF($T16=AD$2,AD60-$C16,AD60)</f>
        <v>18</v>
      </c>
      <c r="AE61">
        <f>IF($T16=AE$2,AE60-$C16,AE60)</f>
        <v>18</v>
      </c>
      <c r="AF61">
        <f>IF($T16=AF$2,AF60-$C16,AF60)</f>
        <v>20</v>
      </c>
    </row>
    <row r="62" spans="1:32" x14ac:dyDescent="0.25">
      <c r="Y62">
        <f>IF($T17=Y$2,Y61-$C17,Y61)</f>
        <v>15</v>
      </c>
      <c r="Z62">
        <f>IF($T17=Z$2,Z61-$C17,Z61)</f>
        <v>0</v>
      </c>
      <c r="AA62">
        <f>IF($T17=AA$2,AA61-$C17,AA61)</f>
        <v>0</v>
      </c>
      <c r="AB62">
        <f>IF($T17=AB$2,AB61-$C17,AB61)</f>
        <v>9</v>
      </c>
      <c r="AC62">
        <f>IF($T17=AC$2,AC61-$C17,AC61)</f>
        <v>18</v>
      </c>
      <c r="AD62">
        <f>IF($T17=AD$2,AD61-$C17,AD61)</f>
        <v>18</v>
      </c>
      <c r="AE62">
        <f>IF($T17=AE$2,AE61-$C17,AE61)</f>
        <v>18</v>
      </c>
      <c r="AF62">
        <f>IF($T17=AF$2,AF61-$C17,AF61)</f>
        <v>20</v>
      </c>
    </row>
    <row r="63" spans="1:32" x14ac:dyDescent="0.25">
      <c r="Y63">
        <f>IF($T18=Y$2,Y62-$C18,Y62)</f>
        <v>15</v>
      </c>
      <c r="Z63">
        <f>IF($T18=Z$2,Z62-$C18,Z62)</f>
        <v>0</v>
      </c>
      <c r="AA63">
        <f>IF($T18=AA$2,AA62-$C18,AA62)</f>
        <v>0</v>
      </c>
      <c r="AB63">
        <f>IF($T18=AB$2,AB62-$C18,AB62)</f>
        <v>9</v>
      </c>
      <c r="AC63">
        <f>IF($T18=AC$2,AC62-$C18,AC62)</f>
        <v>18</v>
      </c>
      <c r="AD63">
        <f>IF($T18=AD$2,AD62-$C18,AD62)</f>
        <v>18</v>
      </c>
      <c r="AE63">
        <f>IF($T18=AE$2,AE62-$C18,AE62)</f>
        <v>18</v>
      </c>
      <c r="AF63">
        <f>IF($T18=AF$2,AF62-$C18,AF62)</f>
        <v>20</v>
      </c>
    </row>
    <row r="64" spans="1:32" x14ac:dyDescent="0.25">
      <c r="Y64">
        <f>IF($T19=Y$2,Y63-$C19,Y63)</f>
        <v>15</v>
      </c>
      <c r="Z64">
        <f>IF($T19=Z$2,Z63-$C19,Z63)</f>
        <v>0</v>
      </c>
      <c r="AA64">
        <f>IF($T19=AA$2,AA63-$C19,AA63)</f>
        <v>0</v>
      </c>
      <c r="AB64">
        <f>IF($T19=AB$2,AB63-$C19,AB63)</f>
        <v>9</v>
      </c>
      <c r="AC64">
        <f>IF($T19=AC$2,AC63-$C19,AC63)</f>
        <v>18</v>
      </c>
      <c r="AD64">
        <f>IF($T19=AD$2,AD63-$C19,AD63)</f>
        <v>18</v>
      </c>
      <c r="AE64">
        <f>IF($T19=AE$2,AE63-$C19,AE63)</f>
        <v>18</v>
      </c>
      <c r="AF64">
        <f>IF($T19=AF$2,AF63-$C19,AF63)</f>
        <v>20</v>
      </c>
    </row>
    <row r="65" spans="25:32" x14ac:dyDescent="0.25">
      <c r="Y65">
        <f>IF($T20=Y$2,Y64-$C20,Y64)</f>
        <v>15</v>
      </c>
      <c r="Z65">
        <f>IF($T20=Z$2,Z64-$C20,Z64)</f>
        <v>0</v>
      </c>
      <c r="AA65">
        <f>IF($T20=AA$2,AA64-$C20,AA64)</f>
        <v>0</v>
      </c>
      <c r="AB65">
        <f>IF($T20=AB$2,AB64-$C20,AB64)</f>
        <v>9</v>
      </c>
      <c r="AC65">
        <f>IF($T20=AC$2,AC64-$C20,AC64)</f>
        <v>15</v>
      </c>
      <c r="AD65">
        <f>IF($T20=AD$2,AD64-$C20,AD64)</f>
        <v>18</v>
      </c>
      <c r="AE65">
        <f>IF($T20=AE$2,AE64-$C20,AE64)</f>
        <v>18</v>
      </c>
      <c r="AF65">
        <f>IF($T20=AF$2,AF64-$C20,AF64)</f>
        <v>20</v>
      </c>
    </row>
    <row r="66" spans="25:32" x14ac:dyDescent="0.25">
      <c r="Y66">
        <f>IF($T21=Y$2,Y65-$C21,Y65)</f>
        <v>15</v>
      </c>
      <c r="Z66">
        <f>IF($T21=Z$2,Z65-$C21,Z65)</f>
        <v>0</v>
      </c>
      <c r="AA66">
        <f>IF($T21=AA$2,AA65-$C21,AA65)</f>
        <v>0</v>
      </c>
      <c r="AB66">
        <f>IF($T21=AB$2,AB65-$C21,AB65)</f>
        <v>9</v>
      </c>
      <c r="AC66">
        <f>IF($T21=AC$2,AC65-$C21,AC65)</f>
        <v>15</v>
      </c>
      <c r="AD66">
        <f>IF($T21=AD$2,AD65-$C21,AD65)</f>
        <v>18</v>
      </c>
      <c r="AE66">
        <f>IF($T21=AE$2,AE65-$C21,AE65)</f>
        <v>18</v>
      </c>
      <c r="AF66">
        <f>IF($T21=AF$2,AF65-$C21,AF65)</f>
        <v>20</v>
      </c>
    </row>
    <row r="67" spans="25:32" x14ac:dyDescent="0.25">
      <c r="Y67">
        <f>IF($T22=Y$2,Y66-$C22,Y66)</f>
        <v>15</v>
      </c>
      <c r="Z67">
        <f>IF($T22=Z$2,Z66-$C22,Z66)</f>
        <v>0</v>
      </c>
      <c r="AA67">
        <f>IF($T22=AA$2,AA66-$C22,AA66)</f>
        <v>0</v>
      </c>
      <c r="AB67">
        <f>IF($T22=AB$2,AB66-$C22,AB66)</f>
        <v>9</v>
      </c>
      <c r="AC67">
        <f>IF($T22=AC$2,AC66-$C22,AC66)</f>
        <v>15</v>
      </c>
      <c r="AD67">
        <f>IF($T22=AD$2,AD66-$C22,AD66)</f>
        <v>15</v>
      </c>
      <c r="AE67">
        <f>IF($T22=AE$2,AE66-$C22,AE66)</f>
        <v>18</v>
      </c>
      <c r="AF67">
        <f>IF($T22=AF$2,AF66-$C22,AF66)</f>
        <v>20</v>
      </c>
    </row>
    <row r="68" spans="25:32" x14ac:dyDescent="0.25">
      <c r="Y68">
        <f>IF($T23=Y$2,Y67-$C23,Y67)</f>
        <v>15</v>
      </c>
      <c r="Z68">
        <f>IF($T23=Z$2,Z67-$C23,Z67)</f>
        <v>0</v>
      </c>
      <c r="AA68">
        <f>IF($T23=AA$2,AA67-$C23,AA67)</f>
        <v>0</v>
      </c>
      <c r="AB68">
        <f>IF($T23=AB$2,AB67-$C23,AB67)</f>
        <v>9</v>
      </c>
      <c r="AC68">
        <f>IF($T23=AC$2,AC67-$C23,AC67)</f>
        <v>15</v>
      </c>
      <c r="AD68">
        <f>IF($T23=AD$2,AD67-$C23,AD67)</f>
        <v>15</v>
      </c>
      <c r="AE68">
        <f>IF($T23=AE$2,AE67-$C23,AE67)</f>
        <v>18</v>
      </c>
      <c r="AF68">
        <f>IF($T23=AF$2,AF67-$C23,AF67)</f>
        <v>20</v>
      </c>
    </row>
    <row r="69" spans="25:32" x14ac:dyDescent="0.25">
      <c r="Y69">
        <f>IF($T24=Y$2,Y68-$C24,Y68)</f>
        <v>15</v>
      </c>
      <c r="Z69">
        <f>IF($T24=Z$2,Z68-$C24,Z68)</f>
        <v>0</v>
      </c>
      <c r="AA69">
        <f>IF($T24=AA$2,AA68-$C24,AA68)</f>
        <v>0</v>
      </c>
      <c r="AB69">
        <f>IF($T24=AB$2,AB68-$C24,AB68)</f>
        <v>9</v>
      </c>
      <c r="AC69">
        <f>IF($T24=AC$2,AC68-$C24,AC68)</f>
        <v>15</v>
      </c>
      <c r="AD69">
        <f>IF($T24=AD$2,AD68-$C24,AD68)</f>
        <v>15</v>
      </c>
      <c r="AE69">
        <f>IF($T24=AE$2,AE68-$C24,AE68)</f>
        <v>18</v>
      </c>
      <c r="AF69">
        <f>IF($T24=AF$2,AF68-$C24,AF68)</f>
        <v>20</v>
      </c>
    </row>
    <row r="70" spans="25:32" x14ac:dyDescent="0.25">
      <c r="Y70">
        <f>IF($T25=Y$2,Y69-$C25,Y69)</f>
        <v>15</v>
      </c>
      <c r="Z70">
        <f>IF($T25=Z$2,Z69-$C25,Z69)</f>
        <v>0</v>
      </c>
      <c r="AA70">
        <f>IF($T25=AA$2,AA69-$C25,AA69)</f>
        <v>0</v>
      </c>
      <c r="AB70">
        <f>IF($T25=AB$2,AB69-$C25,AB69)</f>
        <v>9</v>
      </c>
      <c r="AC70">
        <f>IF($T25=AC$2,AC69-$C25,AC69)</f>
        <v>15</v>
      </c>
      <c r="AD70">
        <f>IF($T25=AD$2,AD69-$C25,AD69)</f>
        <v>15</v>
      </c>
      <c r="AE70">
        <f>IF($T25=AE$2,AE69-$C25,AE69)</f>
        <v>18</v>
      </c>
      <c r="AF70">
        <f>IF($T25=AF$2,AF69-$C25,AF69)</f>
        <v>17</v>
      </c>
    </row>
    <row r="71" spans="25:32" x14ac:dyDescent="0.25">
      <c r="Y71">
        <f>IF($T26=Y$2,Y70-$C26,Y70)</f>
        <v>15</v>
      </c>
      <c r="Z71">
        <f>IF($T26=Z$2,Z70-$C26,Z70)</f>
        <v>0</v>
      </c>
      <c r="AA71">
        <f>IF($T26=AA$2,AA70-$C26,AA70)</f>
        <v>0</v>
      </c>
      <c r="AB71">
        <f>IF($T26=AB$2,AB70-$C26,AB70)</f>
        <v>9</v>
      </c>
      <c r="AC71">
        <f>IF($T26=AC$2,AC70-$C26,AC70)</f>
        <v>15</v>
      </c>
      <c r="AD71">
        <f>IF($T26=AD$2,AD70-$C26,AD70)</f>
        <v>15</v>
      </c>
      <c r="AE71">
        <f>IF($T26=AE$2,AE70-$C26,AE70)</f>
        <v>18</v>
      </c>
      <c r="AF71">
        <f>IF($T26=AF$2,AF70-$C26,AF70)</f>
        <v>17</v>
      </c>
    </row>
    <row r="72" spans="25:32" x14ac:dyDescent="0.25">
      <c r="Y72">
        <f>IF($T27=Y$2,Y71-$C27,Y71)</f>
        <v>15</v>
      </c>
      <c r="Z72">
        <f>IF($T27=Z$2,Z71-$C27,Z71)</f>
        <v>0</v>
      </c>
      <c r="AA72">
        <f>IF($T27=AA$2,AA71-$C27,AA71)</f>
        <v>0</v>
      </c>
      <c r="AB72">
        <f>IF($T27=AB$2,AB71-$C27,AB71)</f>
        <v>9</v>
      </c>
      <c r="AC72">
        <f>IF($T27=AC$2,AC71-$C27,AC71)</f>
        <v>15</v>
      </c>
      <c r="AD72">
        <f>IF($T27=AD$2,AD71-$C27,AD71)</f>
        <v>15</v>
      </c>
      <c r="AE72">
        <f>IF($T27=AE$2,AE71-$C27,AE71)</f>
        <v>18</v>
      </c>
      <c r="AF72">
        <f>IF($T27=AF$2,AF71-$C27,AF71)</f>
        <v>17</v>
      </c>
    </row>
    <row r="73" spans="25:32" x14ac:dyDescent="0.25">
      <c r="Y73">
        <f>IF($T28=Y$2,Y72-$C28,Y72)</f>
        <v>15</v>
      </c>
      <c r="Z73">
        <f>IF($T28=Z$2,Z72-$C28,Z72)</f>
        <v>0</v>
      </c>
      <c r="AA73">
        <f>IF($T28=AA$2,AA72-$C28,AA72)</f>
        <v>0</v>
      </c>
      <c r="AB73">
        <f>IF($T28=AB$2,AB72-$C28,AB72)</f>
        <v>6</v>
      </c>
      <c r="AC73">
        <f>IF($T28=AC$2,AC72-$C28,AC72)</f>
        <v>15</v>
      </c>
      <c r="AD73">
        <f>IF($T28=AD$2,AD72-$C28,AD72)</f>
        <v>15</v>
      </c>
      <c r="AE73">
        <f>IF($T28=AE$2,AE72-$C28,AE72)</f>
        <v>18</v>
      </c>
      <c r="AF73">
        <f>IF($T28=AF$2,AF72-$C28,AF72)</f>
        <v>17</v>
      </c>
    </row>
    <row r="74" spans="25:32" x14ac:dyDescent="0.25">
      <c r="Y74">
        <f>IF($T29=Y$2,Y73-$C29,Y73)</f>
        <v>12</v>
      </c>
      <c r="Z74">
        <f>IF($T29=Z$2,Z73-$C29,Z73)</f>
        <v>0</v>
      </c>
      <c r="AA74">
        <f>IF($T29=AA$2,AA73-$C29,AA73)</f>
        <v>0</v>
      </c>
      <c r="AB74">
        <f>IF($T29=AB$2,AB73-$C29,AB73)</f>
        <v>6</v>
      </c>
      <c r="AC74">
        <f>IF($T29=AC$2,AC73-$C29,AC73)</f>
        <v>15</v>
      </c>
      <c r="AD74">
        <f>IF($T29=AD$2,AD73-$C29,AD73)</f>
        <v>15</v>
      </c>
      <c r="AE74">
        <f>IF($T29=AE$2,AE73-$C29,AE73)</f>
        <v>18</v>
      </c>
      <c r="AF74">
        <f>IF($T29=AF$2,AF73-$C29,AF73)</f>
        <v>17</v>
      </c>
    </row>
    <row r="75" spans="25:32" x14ac:dyDescent="0.25">
      <c r="Y75">
        <f>IF($T30=Y$2,Y74-$C30,Y74)</f>
        <v>12</v>
      </c>
      <c r="Z75">
        <f>IF($T30=Z$2,Z74-$C30,Z74)</f>
        <v>0</v>
      </c>
      <c r="AA75">
        <f>IF($T30=AA$2,AA74-$C30,AA74)</f>
        <v>0</v>
      </c>
      <c r="AB75">
        <f>IF($T30=AB$2,AB74-$C30,AB74)</f>
        <v>6</v>
      </c>
      <c r="AC75">
        <f>IF($T30=AC$2,AC74-$C30,AC74)</f>
        <v>15</v>
      </c>
      <c r="AD75">
        <f>IF($T30=AD$2,AD74-$C30,AD74)</f>
        <v>15</v>
      </c>
      <c r="AE75">
        <f>IF($T30=AE$2,AE74-$C30,AE74)</f>
        <v>15</v>
      </c>
      <c r="AF75">
        <f>IF($T30=AF$2,AF74-$C30,AF74)</f>
        <v>17</v>
      </c>
    </row>
    <row r="76" spans="25:32" x14ac:dyDescent="0.25">
      <c r="Y76">
        <f>IF($T31=Y$2,Y75-$C31,Y75)</f>
        <v>12</v>
      </c>
      <c r="Z76">
        <f>IF($T31=Z$2,Z75-$C31,Z75)</f>
        <v>0</v>
      </c>
      <c r="AA76">
        <f>IF($T31=AA$2,AA75-$C31,AA75)</f>
        <v>0</v>
      </c>
      <c r="AB76">
        <f>IF($T31=AB$2,AB75-$C31,AB75)</f>
        <v>6</v>
      </c>
      <c r="AC76">
        <f>IF($T31=AC$2,AC75-$C31,AC75)</f>
        <v>15</v>
      </c>
      <c r="AD76">
        <f>IF($T31=AD$2,AD75-$C31,AD75)</f>
        <v>15</v>
      </c>
      <c r="AE76">
        <f>IF($T31=AE$2,AE75-$C31,AE75)</f>
        <v>15</v>
      </c>
      <c r="AF76">
        <f>IF($T31=AF$2,AF75-$C31,AF75)</f>
        <v>17</v>
      </c>
    </row>
    <row r="77" spans="25:32" x14ac:dyDescent="0.25">
      <c r="Y77">
        <f>IF($T32=Y$2,Y76-$C32,Y76)</f>
        <v>12</v>
      </c>
      <c r="Z77">
        <f>IF($T32=Z$2,Z76-$C32,Z76)</f>
        <v>0</v>
      </c>
      <c r="AA77">
        <f>IF($T32=AA$2,AA76-$C32,AA76)</f>
        <v>0</v>
      </c>
      <c r="AB77">
        <f>IF($T32=AB$2,AB76-$C32,AB76)</f>
        <v>6</v>
      </c>
      <c r="AC77">
        <f>IF($T32=AC$2,AC76-$C32,AC76)</f>
        <v>15</v>
      </c>
      <c r="AD77">
        <f>IF($T32=AD$2,AD76-$C32,AD76)</f>
        <v>15</v>
      </c>
      <c r="AE77">
        <f>IF($T32=AE$2,AE76-$C32,AE76)</f>
        <v>15</v>
      </c>
      <c r="AF77">
        <f>IF($T32=AF$2,AF76-$C32,AF76)</f>
        <v>17</v>
      </c>
    </row>
    <row r="78" spans="25:32" x14ac:dyDescent="0.25">
      <c r="Y78">
        <f>IF($T33=Y$2,Y77-$C33,Y77)</f>
        <v>12</v>
      </c>
      <c r="Z78">
        <f>IF($T33=Z$2,Z77-$C33,Z77)</f>
        <v>0</v>
      </c>
      <c r="AA78">
        <f>IF($T33=AA$2,AA77-$C33,AA77)</f>
        <v>0</v>
      </c>
      <c r="AB78">
        <f>IF($T33=AB$2,AB77-$C33,AB77)</f>
        <v>6</v>
      </c>
      <c r="AC78">
        <f>IF($T33=AC$2,AC77-$C33,AC77)</f>
        <v>15</v>
      </c>
      <c r="AD78">
        <f>IF($T33=AD$2,AD77-$C33,AD77)</f>
        <v>15</v>
      </c>
      <c r="AE78">
        <f>IF($T33=AE$2,AE77-$C33,AE77)</f>
        <v>15</v>
      </c>
      <c r="AF78">
        <f>IF($T33=AF$2,AF77-$C33,AF77)</f>
        <v>16</v>
      </c>
    </row>
    <row r="79" spans="25:32" x14ac:dyDescent="0.25">
      <c r="Y79">
        <f>IF($T34=Y$2,Y78-$C34,Y78)</f>
        <v>12</v>
      </c>
      <c r="Z79">
        <f>IF($T34=Z$2,Z78-$C34,Z78)</f>
        <v>0</v>
      </c>
      <c r="AA79">
        <f>IF($T34=AA$2,AA78-$C34,AA78)</f>
        <v>0</v>
      </c>
      <c r="AB79">
        <f>IF($T34=AB$2,AB78-$C34,AB78)</f>
        <v>6</v>
      </c>
      <c r="AC79">
        <f>IF($T34=AC$2,AC78-$C34,AC78)</f>
        <v>15</v>
      </c>
      <c r="AD79">
        <f>IF($T34=AD$2,AD78-$C34,AD78)</f>
        <v>15</v>
      </c>
      <c r="AE79">
        <f>IF($T34=AE$2,AE78-$C34,AE78)</f>
        <v>15</v>
      </c>
      <c r="AF79">
        <f>IF($T34=AF$2,AF78-$C34,AF78)</f>
        <v>16</v>
      </c>
    </row>
    <row r="80" spans="25:32" x14ac:dyDescent="0.25">
      <c r="Y80">
        <f>IF($T35=Y$2,Y79-$C35,Y79)</f>
        <v>12</v>
      </c>
      <c r="Z80">
        <f>IF($T35=Z$2,Z79-$C35,Z79)</f>
        <v>0</v>
      </c>
      <c r="AA80">
        <f>IF($T35=AA$2,AA79-$C35,AA79)</f>
        <v>0</v>
      </c>
      <c r="AB80">
        <f>IF($T35=AB$2,AB79-$C35,AB79)</f>
        <v>6</v>
      </c>
      <c r="AC80">
        <f>IF($T35=AC$2,AC79-$C35,AC79)</f>
        <v>15</v>
      </c>
      <c r="AD80">
        <f>IF($T35=AD$2,AD79-$C35,AD79)</f>
        <v>12</v>
      </c>
      <c r="AE80">
        <f>IF($T35=AE$2,AE79-$C35,AE79)</f>
        <v>15</v>
      </c>
      <c r="AF80">
        <f>IF($T35=AF$2,AF79-$C35,AF79)</f>
        <v>16</v>
      </c>
    </row>
    <row r="81" spans="25:32" x14ac:dyDescent="0.25">
      <c r="Y81">
        <f>IF($T36=Y$2,Y80-$C36,Y80)</f>
        <v>12</v>
      </c>
      <c r="Z81">
        <f>IF($T36=Z$2,Z80-$C36,Z80)</f>
        <v>0</v>
      </c>
      <c r="AA81">
        <f>IF($T36=AA$2,AA80-$C36,AA80)</f>
        <v>0</v>
      </c>
      <c r="AB81">
        <f>IF($T36=AB$2,AB80-$C36,AB80)</f>
        <v>6</v>
      </c>
      <c r="AC81">
        <f>IF($T36=AC$2,AC80-$C36,AC80)</f>
        <v>15</v>
      </c>
      <c r="AD81">
        <f>IF($T36=AD$2,AD80-$C36,AD80)</f>
        <v>12</v>
      </c>
      <c r="AE81">
        <f>IF($T36=AE$2,AE80-$C36,AE80)</f>
        <v>15</v>
      </c>
      <c r="AF81">
        <f>IF($T36=AF$2,AF80-$C36,AF80)</f>
        <v>15</v>
      </c>
    </row>
    <row r="82" spans="25:32" x14ac:dyDescent="0.25">
      <c r="Y82">
        <f>IF($T37=Y$2,Y81-$C37,Y81)</f>
        <v>9</v>
      </c>
      <c r="Z82">
        <f>IF($T37=Z$2,Z81-$C37,Z81)</f>
        <v>0</v>
      </c>
      <c r="AA82">
        <f>IF($T37=AA$2,AA81-$C37,AA81)</f>
        <v>0</v>
      </c>
      <c r="AB82">
        <f>IF($T37=AB$2,AB81-$C37,AB81)</f>
        <v>6</v>
      </c>
      <c r="AC82">
        <f>IF($T37=AC$2,AC81-$C37,AC81)</f>
        <v>15</v>
      </c>
      <c r="AD82">
        <f>IF($T37=AD$2,AD81-$C37,AD81)</f>
        <v>12</v>
      </c>
      <c r="AE82">
        <f>IF($T37=AE$2,AE81-$C37,AE81)</f>
        <v>15</v>
      </c>
      <c r="AF82">
        <f>IF($T37=AF$2,AF81-$C37,AF81)</f>
        <v>15</v>
      </c>
    </row>
    <row r="83" spans="25:32" x14ac:dyDescent="0.25">
      <c r="Y83">
        <f>IF($T38=Y$2,Y82-$C38,Y82)</f>
        <v>9</v>
      </c>
      <c r="Z83">
        <f>IF($T38=Z$2,Z82-$C38,Z82)</f>
        <v>0</v>
      </c>
      <c r="AA83">
        <f>IF($T38=AA$2,AA82-$C38,AA82)</f>
        <v>0</v>
      </c>
      <c r="AB83">
        <f>IF($T38=AB$2,AB82-$C38,AB82)</f>
        <v>6</v>
      </c>
      <c r="AC83">
        <f>IF($T38=AC$2,AC82-$C38,AC82)</f>
        <v>15</v>
      </c>
      <c r="AD83">
        <f>IF($T38=AD$2,AD82-$C38,AD82)</f>
        <v>12</v>
      </c>
      <c r="AE83">
        <f>IF($T38=AE$2,AE82-$C38,AE82)</f>
        <v>15</v>
      </c>
      <c r="AF83">
        <f>IF($T38=AF$2,AF82-$C38,AF82)</f>
        <v>15</v>
      </c>
    </row>
    <row r="84" spans="25:32" x14ac:dyDescent="0.25">
      <c r="Y84">
        <f>IF($T39=Y$2,Y83-$C39,Y83)</f>
        <v>9</v>
      </c>
      <c r="Z84">
        <f>IF($T39=Z$2,Z83-$C39,Z83)</f>
        <v>0</v>
      </c>
      <c r="AA84">
        <f>IF($T39=AA$2,AA83-$C39,AA83)</f>
        <v>0</v>
      </c>
      <c r="AB84">
        <f>IF($T39=AB$2,AB83-$C39,AB83)</f>
        <v>6</v>
      </c>
      <c r="AC84">
        <f>IF($T39=AC$2,AC83-$C39,AC83)</f>
        <v>15</v>
      </c>
      <c r="AD84">
        <f>IF($T39=AD$2,AD83-$C39,AD83)</f>
        <v>12</v>
      </c>
      <c r="AE84">
        <f>IF($T39=AE$2,AE83-$C39,AE83)</f>
        <v>15</v>
      </c>
      <c r="AF84">
        <f>IF($T39=AF$2,AF83-$C39,AF83)</f>
        <v>14</v>
      </c>
    </row>
    <row r="85" spans="25:32" x14ac:dyDescent="0.25">
      <c r="Y85">
        <f>IF($T40=Y$2,Y84-$C40,Y84)</f>
        <v>9</v>
      </c>
      <c r="Z85">
        <f>IF($T40=Z$2,Z84-$C40,Z84)</f>
        <v>0</v>
      </c>
      <c r="AA85">
        <f>IF($T40=AA$2,AA84-$C40,AA84)</f>
        <v>0</v>
      </c>
      <c r="AB85">
        <f>IF($T40=AB$2,AB84-$C40,AB84)</f>
        <v>6</v>
      </c>
      <c r="AC85">
        <f>IF($T40=AC$2,AC84-$C40,AC84)</f>
        <v>15</v>
      </c>
      <c r="AD85">
        <f>IF($T40=AD$2,AD84-$C40,AD84)</f>
        <v>12</v>
      </c>
      <c r="AE85">
        <f>IF($T40=AE$2,AE84-$C40,AE84)</f>
        <v>15</v>
      </c>
      <c r="AF85">
        <f>IF($T40=AF$2,AF84-$C40,AF84)</f>
        <v>13</v>
      </c>
    </row>
    <row r="86" spans="25:32" x14ac:dyDescent="0.25">
      <c r="Y86">
        <f>IF($T41=Y$2,Y85-$C41,Y85)</f>
        <v>9</v>
      </c>
      <c r="Z86">
        <f>IF($T41=Z$2,Z85-$C41,Z85)</f>
        <v>0</v>
      </c>
      <c r="AA86">
        <f>IF($T41=AA$2,AA85-$C41,AA85)</f>
        <v>0</v>
      </c>
      <c r="AB86">
        <f>IF($T41=AB$2,AB85-$C41,AB85)</f>
        <v>6</v>
      </c>
      <c r="AC86">
        <f>IF($T41=AC$2,AC85-$C41,AC85)</f>
        <v>15</v>
      </c>
      <c r="AD86">
        <f>IF($T41=AD$2,AD85-$C41,AD85)</f>
        <v>12</v>
      </c>
      <c r="AE86">
        <f>IF($T41=AE$2,AE85-$C41,AE85)</f>
        <v>15</v>
      </c>
      <c r="AF86">
        <f>IF($T41=AF$2,AF85-$C41,AF85)</f>
        <v>11</v>
      </c>
    </row>
    <row r="87" spans="25:32" x14ac:dyDescent="0.25">
      <c r="Y87">
        <f>IF($T42=Y$2,Y86-$C42,Y86)</f>
        <v>9</v>
      </c>
      <c r="Z87">
        <f>IF($T42=Z$2,Z86-$C42,Z86)</f>
        <v>0</v>
      </c>
      <c r="AA87">
        <f>IF($T42=AA$2,AA86-$C42,AA86)</f>
        <v>0</v>
      </c>
      <c r="AB87">
        <f>IF($T42=AB$2,AB86-$C42,AB86)</f>
        <v>6</v>
      </c>
      <c r="AC87">
        <f>IF($T42=AC$2,AC86-$C42,AC86)</f>
        <v>15</v>
      </c>
      <c r="AD87">
        <f>IF($T42=AD$2,AD86-$C42,AD86)</f>
        <v>12</v>
      </c>
      <c r="AE87">
        <f>IF($T42=AE$2,AE86-$C42,AE86)</f>
        <v>15</v>
      </c>
      <c r="AF87">
        <f>IF($T42=AF$2,AF86-$C42,AF86)</f>
        <v>11</v>
      </c>
    </row>
    <row r="88" spans="25:32" x14ac:dyDescent="0.25">
      <c r="Y88">
        <f>IF($T43=Y$2,Y87-$C43,Y87)</f>
        <v>9</v>
      </c>
      <c r="Z88">
        <f>IF($T43=Z$2,Z87-$C43,Z87)</f>
        <v>0</v>
      </c>
      <c r="AA88">
        <f>IF($T43=AA$2,AA87-$C43,AA87)</f>
        <v>0</v>
      </c>
      <c r="AB88">
        <f>IF($T43=AB$2,AB87-$C43,AB87)</f>
        <v>6</v>
      </c>
      <c r="AC88">
        <f>IF($T43=AC$2,AC87-$C43,AC87)</f>
        <v>15</v>
      </c>
      <c r="AD88">
        <f>IF($T43=AD$2,AD87-$C43,AD87)</f>
        <v>12</v>
      </c>
      <c r="AE88">
        <f>IF($T43=AE$2,AE87-$C43,AE87)</f>
        <v>15</v>
      </c>
      <c r="AF88">
        <f>IF($T43=AF$2,AF87-$C43,AF87)</f>
        <v>10</v>
      </c>
    </row>
    <row r="89" spans="25:32" x14ac:dyDescent="0.25">
      <c r="Y89">
        <f>IF($T44=Y$2,Y88-$C44,Y88)</f>
        <v>9</v>
      </c>
      <c r="Z89">
        <f>IF($T44=Z$2,Z88-$C44,Z88)</f>
        <v>0</v>
      </c>
      <c r="AA89">
        <f>IF($T44=AA$2,AA88-$C44,AA88)</f>
        <v>0</v>
      </c>
      <c r="AB89">
        <f>IF($T44=AB$2,AB88-$C44,AB88)</f>
        <v>6</v>
      </c>
      <c r="AC89">
        <f>IF($T44=AC$2,AC88-$C44,AC88)</f>
        <v>15</v>
      </c>
      <c r="AD89">
        <f>IF($T44=AD$2,AD88-$C44,AD88)</f>
        <v>12</v>
      </c>
      <c r="AE89">
        <f>IF($T44=AE$2,AE88-$C44,AE88)</f>
        <v>15</v>
      </c>
      <c r="AF89">
        <f>IF($T44=AF$2,AF88-$C44,AF88)</f>
        <v>9</v>
      </c>
    </row>
    <row r="90" spans="25:32" x14ac:dyDescent="0.25">
      <c r="Y90">
        <f>IF($T45=Y$2,Y89-$C45,Y89)</f>
        <v>9</v>
      </c>
      <c r="Z90">
        <f>IF($T45=Z$2,Z89-$C45,Z89)</f>
        <v>0</v>
      </c>
      <c r="AA90">
        <f>IF($T45=AA$2,AA89-$C45,AA89)</f>
        <v>0</v>
      </c>
      <c r="AB90">
        <f>IF($T45=AB$2,AB89-$C45,AB89)</f>
        <v>6</v>
      </c>
      <c r="AC90">
        <f>IF($T45=AC$2,AC89-$C45,AC89)</f>
        <v>15</v>
      </c>
      <c r="AD90">
        <f>IF($T45=AD$2,AD89-$C45,AD89)</f>
        <v>12</v>
      </c>
      <c r="AE90">
        <f>IF($T45=AE$2,AE89-$C45,AE89)</f>
        <v>15</v>
      </c>
      <c r="AF90">
        <f>IF($T45=AF$2,AF89-$C45,AF89)</f>
        <v>9</v>
      </c>
    </row>
    <row r="91" spans="25:32" x14ac:dyDescent="0.25">
      <c r="Y91">
        <f>IF($T46=Y$2,Y90-$C46,Y90)</f>
        <v>9</v>
      </c>
      <c r="Z91">
        <f>IF($T46=Z$2,Z90-$C46,Z90)</f>
        <v>0</v>
      </c>
      <c r="AA91">
        <f>IF($T46=AA$2,AA90-$C46,AA90)</f>
        <v>0</v>
      </c>
      <c r="AB91">
        <f>IF($T46=AB$2,AB90-$C46,AB90)</f>
        <v>6</v>
      </c>
      <c r="AC91">
        <f>IF($T46=AC$2,AC90-$C46,AC90)</f>
        <v>15</v>
      </c>
      <c r="AD91">
        <f>IF($T46=AD$2,AD90-$C46,AD90)</f>
        <v>12</v>
      </c>
      <c r="AE91">
        <f>IF($T46=AE$2,AE90-$C46,AE90)</f>
        <v>15</v>
      </c>
      <c r="AF91">
        <f>IF($T46=AF$2,AF90-$C46,AF90)</f>
        <v>9</v>
      </c>
    </row>
    <row r="92" spans="25:32" x14ac:dyDescent="0.25">
      <c r="Y92">
        <f>IF($T47=Y$2,Y91-$C47,Y91)</f>
        <v>9</v>
      </c>
      <c r="Z92">
        <f>IF($T47=Z$2,Z91-$C47,Z91)</f>
        <v>0</v>
      </c>
      <c r="AA92">
        <f>IF($T47=AA$2,AA91-$C47,AA91)</f>
        <v>0</v>
      </c>
      <c r="AB92">
        <f>IF($T47=AB$2,AB91-$C47,AB91)</f>
        <v>6</v>
      </c>
      <c r="AC92">
        <f>IF($T47=AC$2,AC91-$C47,AC91)</f>
        <v>15</v>
      </c>
      <c r="AD92">
        <f>IF($T47=AD$2,AD91-$C47,AD91)</f>
        <v>12</v>
      </c>
      <c r="AE92">
        <f>IF($T47=AE$2,AE91-$C47,AE91)</f>
        <v>15</v>
      </c>
      <c r="AF92">
        <f>IF($T47=AF$2,AF91-$C47,AF91)</f>
        <v>9</v>
      </c>
    </row>
    <row r="93" spans="25:32" x14ac:dyDescent="0.25">
      <c r="Y93">
        <f>IF($T48=Y$2,Y92-$C48,Y92)</f>
        <v>9</v>
      </c>
      <c r="Z93">
        <f>IF($T48=Z$2,Z92-$C48,Z92)</f>
        <v>0</v>
      </c>
      <c r="AA93">
        <f>IF($T48=AA$2,AA92-$C48,AA92)</f>
        <v>0</v>
      </c>
      <c r="AB93">
        <f>IF($T48=AB$2,AB92-$C48,AB92)</f>
        <v>6</v>
      </c>
      <c r="AC93">
        <f>IF($T48=AC$2,AC92-$C48,AC92)</f>
        <v>15</v>
      </c>
      <c r="AD93">
        <f>IF($T48=AD$2,AD92-$C48,AD92)</f>
        <v>12</v>
      </c>
      <c r="AE93">
        <f>IF($T48=AE$2,AE92-$C48,AE92)</f>
        <v>15</v>
      </c>
      <c r="AF93">
        <f>IF($T48=AF$2,AF92-$C48,AF92)</f>
        <v>9</v>
      </c>
    </row>
    <row r="94" spans="25:32" x14ac:dyDescent="0.25">
      <c r="Y94">
        <f>IF($T49=Y$2,Y93-$C49,Y93)</f>
        <v>9</v>
      </c>
      <c r="Z94">
        <f>IF($T49=Z$2,Z93-$C49,Z93)</f>
        <v>0</v>
      </c>
      <c r="AA94">
        <f>IF($T49=AA$2,AA93-$C49,AA93)</f>
        <v>0</v>
      </c>
      <c r="AB94">
        <f>IF($T49=AB$2,AB93-$C49,AB93)</f>
        <v>6</v>
      </c>
      <c r="AC94">
        <f>IF($T49=AC$2,AC93-$C49,AC93)</f>
        <v>15</v>
      </c>
      <c r="AD94">
        <f>IF($T49=AD$2,AD93-$C49,AD93)</f>
        <v>12</v>
      </c>
      <c r="AE94">
        <f>IF($T49=AE$2,AE93-$C49,AE93)</f>
        <v>15</v>
      </c>
      <c r="AF94">
        <f>IF($T49=AF$2,AF93-$C49,AF93)</f>
        <v>9</v>
      </c>
    </row>
    <row r="95" spans="25:32" x14ac:dyDescent="0.25">
      <c r="Y95">
        <f>IF($T50=Y$2,Y94-$C50,Y94)</f>
        <v>9</v>
      </c>
      <c r="Z95">
        <f>IF($T50=Z$2,Z94-$C50,Z94)</f>
        <v>0</v>
      </c>
      <c r="AA95">
        <f>IF($T50=AA$2,AA94-$C50,AA94)</f>
        <v>0</v>
      </c>
      <c r="AB95">
        <f>IF($T50=AB$2,AB94-$C50,AB94)</f>
        <v>6</v>
      </c>
      <c r="AC95">
        <f>IF($T50=AC$2,AC94-$C50,AC94)</f>
        <v>15</v>
      </c>
      <c r="AD95">
        <f>IF($T50=AD$2,AD94-$C50,AD94)</f>
        <v>12</v>
      </c>
      <c r="AE95">
        <f>IF($T50=AE$2,AE94-$C50,AE94)</f>
        <v>15</v>
      </c>
      <c r="AF95">
        <f>IF($T50=AF$2,AF94-$C50,AF94)</f>
        <v>9</v>
      </c>
    </row>
    <row r="96" spans="25:32" x14ac:dyDescent="0.25">
      <c r="Y96">
        <f>IF($T51=Y$2,Y95-$C51,Y95)</f>
        <v>9</v>
      </c>
      <c r="Z96">
        <f>IF($T51=Z$2,Z95-$C51,Z95)</f>
        <v>0</v>
      </c>
      <c r="AA96">
        <f>IF($T51=AA$2,AA95-$C51,AA95)</f>
        <v>0</v>
      </c>
      <c r="AB96">
        <f>IF($T51=AB$2,AB95-$C51,AB95)</f>
        <v>6</v>
      </c>
      <c r="AC96">
        <f>IF($T51=AC$2,AC95-$C51,AC95)</f>
        <v>15</v>
      </c>
      <c r="AD96">
        <f>IF($T51=AD$2,AD95-$C51,AD95)</f>
        <v>12</v>
      </c>
      <c r="AE96">
        <f>IF($T51=AE$2,AE95-$C51,AE95)</f>
        <v>15</v>
      </c>
      <c r="AF96">
        <f>IF($T51=AF$2,AF95-$C51,AF95)</f>
        <v>9</v>
      </c>
    </row>
    <row r="97" spans="25:32" x14ac:dyDescent="0.25">
      <c r="Y97">
        <f>IF($T52=Y$2,Y96-$C52,Y96)</f>
        <v>9</v>
      </c>
      <c r="Z97">
        <f>IF($T52=Z$2,Z96-$C52,Z96)</f>
        <v>0</v>
      </c>
      <c r="AA97">
        <f>IF($T52=AA$2,AA96-$C52,AA96)</f>
        <v>0</v>
      </c>
      <c r="AB97">
        <f>IF($T52=AB$2,AB96-$C52,AB96)</f>
        <v>6</v>
      </c>
      <c r="AC97">
        <f>IF($T52=AC$2,AC96-$C52,AC96)</f>
        <v>15</v>
      </c>
      <c r="AD97">
        <f>IF($T52=AD$2,AD96-$C52,AD96)</f>
        <v>12</v>
      </c>
      <c r="AE97">
        <f>IF($T52=AE$2,AE96-$C52,AE96)</f>
        <v>15</v>
      </c>
      <c r="AF97">
        <f>IF($T52=AF$2,AF96-$C52,AF96)</f>
        <v>9</v>
      </c>
    </row>
    <row r="98" spans="25:32" x14ac:dyDescent="0.25">
      <c r="Y98">
        <f>IF($T53=Y$2,Y97-$C53,Y97)</f>
        <v>9</v>
      </c>
      <c r="Z98">
        <f>IF($T53=Z$2,Z97-$C53,Z97)</f>
        <v>0</v>
      </c>
      <c r="AA98">
        <f>IF($T53=AA$2,AA97-$C53,AA97)</f>
        <v>0</v>
      </c>
      <c r="AB98">
        <f>IF($T53=AB$2,AB97-$C53,AB97)</f>
        <v>6</v>
      </c>
      <c r="AC98">
        <f>IF($T53=AC$2,AC97-$C53,AC97)</f>
        <v>15</v>
      </c>
      <c r="AD98">
        <f>IF($T53=AD$2,AD97-$C53,AD97)</f>
        <v>12</v>
      </c>
      <c r="AE98">
        <f>IF($T53=AE$2,AE97-$C53,AE97)</f>
        <v>15</v>
      </c>
      <c r="AF98">
        <f>IF($T53=AF$2,AF97-$C53,AF97)</f>
        <v>9</v>
      </c>
    </row>
    <row r="99" spans="25:32" x14ac:dyDescent="0.25">
      <c r="Y99">
        <f>IF($T54=Y$2,Y98-$C54,Y98)</f>
        <v>9</v>
      </c>
      <c r="Z99">
        <f>IF($T54=Z$2,Z98-$C54,Z98)</f>
        <v>0</v>
      </c>
      <c r="AA99">
        <f>IF($T54=AA$2,AA98-$C54,AA98)</f>
        <v>0</v>
      </c>
      <c r="AB99">
        <f>IF($T54=AB$2,AB98-$C54,AB98)</f>
        <v>6</v>
      </c>
      <c r="AC99">
        <f>IF($T54=AC$2,AC98-$C54,AC98)</f>
        <v>15</v>
      </c>
      <c r="AD99">
        <f>IF($T54=AD$2,AD98-$C54,AD98)</f>
        <v>12</v>
      </c>
      <c r="AE99">
        <f>IF($T54=AE$2,AE98-$C54,AE98)</f>
        <v>15</v>
      </c>
      <c r="AF99">
        <f>IF($T54=AF$2,AF98-$C54,AF98)</f>
        <v>9</v>
      </c>
    </row>
    <row r="100" spans="25:32" x14ac:dyDescent="0.25">
      <c r="Y100">
        <f>IF($T55=Y$2,Y99-$C55,Y99)</f>
        <v>9</v>
      </c>
      <c r="Z100">
        <f>IF($T55=Z$2,Z99-$C55,Z99)</f>
        <v>0</v>
      </c>
      <c r="AA100">
        <f>IF($T55=AA$2,AA99-$C55,AA99)</f>
        <v>0</v>
      </c>
      <c r="AB100">
        <f>IF($T55=AB$2,AB99-$C55,AB99)</f>
        <v>6</v>
      </c>
      <c r="AC100">
        <f>IF($T55=AC$2,AC99-$C55,AC99)</f>
        <v>15</v>
      </c>
      <c r="AD100">
        <f>IF($T55=AD$2,AD99-$C55,AD99)</f>
        <v>12</v>
      </c>
      <c r="AE100">
        <f>IF($T55=AE$2,AE99-$C55,AE99)</f>
        <v>15</v>
      </c>
      <c r="AF100">
        <f>IF($T55=AF$2,AF99-$C55,AF99)</f>
        <v>9</v>
      </c>
    </row>
    <row r="101" spans="25:32" x14ac:dyDescent="0.25">
      <c r="Y101">
        <f>IF($T56=Y$2,Y100-$C56,Y100)</f>
        <v>9</v>
      </c>
      <c r="Z101">
        <f>IF($T56=Z$2,Z100-$C56,Z100)</f>
        <v>0</v>
      </c>
      <c r="AA101">
        <f>IF($T56=AA$2,AA100-$C56,AA100)</f>
        <v>0</v>
      </c>
      <c r="AB101">
        <f>IF($T56=AB$2,AB100-$C56,AB100)</f>
        <v>6</v>
      </c>
      <c r="AC101">
        <f>IF($T56=AC$2,AC100-$C56,AC100)</f>
        <v>15</v>
      </c>
      <c r="AD101">
        <f>IF($T56=AD$2,AD100-$C56,AD100)</f>
        <v>12</v>
      </c>
      <c r="AE101">
        <f>IF($T56=AE$2,AE100-$C56,AE100)</f>
        <v>15</v>
      </c>
      <c r="AF101">
        <f>IF($T56=AF$2,AF100-$C56,AF100)</f>
        <v>9</v>
      </c>
    </row>
    <row r="102" spans="25:32" x14ac:dyDescent="0.25">
      <c r="Y102">
        <f>IF($T57=Y$2,Y101-$C57,Y101)</f>
        <v>9</v>
      </c>
      <c r="Z102">
        <f>IF($T57=Z$2,Z101-$C57,Z101)</f>
        <v>0</v>
      </c>
      <c r="AA102">
        <f>IF($T57=AA$2,AA101-$C57,AA101)</f>
        <v>0</v>
      </c>
      <c r="AB102">
        <f>IF($T57=AB$2,AB101-$C57,AB101)</f>
        <v>6</v>
      </c>
      <c r="AC102">
        <f>IF($T57=AC$2,AC101-$C57,AC101)</f>
        <v>15</v>
      </c>
      <c r="AD102">
        <f>IF($T57=AD$2,AD101-$C57,AD101)</f>
        <v>12</v>
      </c>
      <c r="AE102">
        <f>IF($T57=AE$2,AE101-$C57,AE101)</f>
        <v>15</v>
      </c>
      <c r="AF102">
        <f>IF($T57=AF$2,AF101-$C57,AF101)</f>
        <v>9</v>
      </c>
    </row>
    <row r="103" spans="25:32" x14ac:dyDescent="0.25">
      <c r="Y103">
        <f>IF($T58=Y$2,Y102-$C58,Y102)</f>
        <v>9</v>
      </c>
      <c r="Z103">
        <f>IF($T58=Z$2,Z102-$C58,Z102)</f>
        <v>0</v>
      </c>
      <c r="AA103">
        <f>IF($T58=AA$2,AA102-$C58,AA102)</f>
        <v>0</v>
      </c>
      <c r="AB103">
        <f>IF($T58=AB$2,AB102-$C58,AB102)</f>
        <v>6</v>
      </c>
      <c r="AC103">
        <f>IF($T58=AC$2,AC102-$C58,AC102)</f>
        <v>15</v>
      </c>
      <c r="AD103">
        <f>IF($T58=AD$2,AD102-$C58,AD102)</f>
        <v>12</v>
      </c>
      <c r="AE103">
        <f>IF($T58=AE$2,AE102-$C58,AE102)</f>
        <v>15</v>
      </c>
      <c r="AF103">
        <f>IF($T58=AF$2,AF102-$C58,AF102)</f>
        <v>9</v>
      </c>
    </row>
    <row r="104" spans="25:32" x14ac:dyDescent="0.25">
      <c r="Y104">
        <f>IF($T59=Y$2,Y103-$C59,Y103)</f>
        <v>9</v>
      </c>
      <c r="Z104">
        <f>IF($T59=Z$2,Z103-$C59,Z103)</f>
        <v>0</v>
      </c>
      <c r="AA104">
        <f>IF($T59=AA$2,AA103-$C59,AA103)</f>
        <v>0</v>
      </c>
      <c r="AB104">
        <f>IF($T59=AB$2,AB103-$C59,AB103)</f>
        <v>6</v>
      </c>
      <c r="AC104">
        <f>IF($T59=AC$2,AC103-$C59,AC103)</f>
        <v>15</v>
      </c>
      <c r="AD104">
        <f>IF($T59=AD$2,AD103-$C59,AD103)</f>
        <v>12</v>
      </c>
      <c r="AE104">
        <f>IF($T59=AE$2,AE103-$C59,AE103)</f>
        <v>15</v>
      </c>
      <c r="AF104">
        <f>IF($T59=AF$2,AF103-$C59,AF103)</f>
        <v>9</v>
      </c>
    </row>
  </sheetData>
  <mergeCells count="2">
    <mergeCell ref="D1:K1"/>
    <mergeCell ref="L1:S1"/>
  </mergeCells>
  <conditionalFormatting sqref="D1:K1048576">
    <cfRule type="colorScale" priority="2">
      <colorScale>
        <cfvo type="min"/>
        <cfvo type="max"/>
        <color rgb="FFFCFCFF"/>
        <color rgb="FF63BE7B"/>
      </colorScale>
    </cfRule>
  </conditionalFormatting>
  <conditionalFormatting sqref="U3:U60">
    <cfRule type="containsText" dxfId="0" priority="1" operator="containsText" text="Pas sorti">
      <formula>NOT(ISERROR(SEARCH("Pas sorti",U3)))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SortiesParCavaliers">
                <anchor moveWithCells="1" sizeWithCells="1">
                  <from>
                    <xdr:col>35</xdr:col>
                    <xdr:colOff>638175</xdr:colOff>
                    <xdr:row>28</xdr:row>
                    <xdr:rowOff>171450</xdr:rowOff>
                  </from>
                  <to>
                    <xdr:col>37</xdr:col>
                    <xdr:colOff>666750</xdr:colOff>
                    <xdr:row>32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Lundi</vt:lpstr>
    </vt:vector>
  </TitlesOfParts>
  <Company>ROLEX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MOURIER Vincent</dc:creator>
  <cp:lastModifiedBy>MOURIER Vincent</cp:lastModifiedBy>
  <dcterms:created xsi:type="dcterms:W3CDTF">2021-03-23T08:21:52Z</dcterms:created>
  <dcterms:modified xsi:type="dcterms:W3CDTF">2021-03-23T09:02:54Z</dcterms:modified>
</cp:coreProperties>
</file>