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if219\Documents\"/>
    </mc:Choice>
  </mc:AlternateContent>
  <xr:revisionPtr revIDLastSave="0" documentId="8_{F656E3AC-6C79-4989-B5F2-0EEAE6948F5E}" xr6:coauthVersionLast="45" xr6:coauthVersionMax="45" xr10:uidLastSave="{00000000-0000-0000-0000-000000000000}"/>
  <bookViews>
    <workbookView xWindow="-120" yWindow="-120" windowWidth="29040" windowHeight="15840" activeTab="1" xr2:uid="{BF00904B-42A5-454F-A541-010099CD5BF5}"/>
  </bookViews>
  <sheets>
    <sheet name="Férié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" i="2" l="1"/>
  <c r="L2" i="2" s="1" a="1"/>
  <c r="L2" i="2" s="1"/>
  <c r="B8" i="1"/>
  <c r="B7" i="1"/>
  <c r="B3" i="1"/>
  <c r="B13" i="1"/>
  <c r="B12" i="1"/>
  <c r="B11" i="1"/>
  <c r="B10" i="1"/>
  <c r="B9" i="1"/>
  <c r="B6" i="1"/>
  <c r="B5" i="1"/>
  <c r="B2" i="1"/>
  <c r="I2" i="2"/>
  <c r="G2" i="2"/>
  <c r="F2" i="2"/>
  <c r="E2" i="2"/>
  <c r="D2" i="2"/>
  <c r="C2" i="2"/>
  <c r="B4" i="1" l="1"/>
  <c r="E3" i="2" l="1"/>
  <c r="C3" i="2"/>
  <c r="H9" i="2"/>
  <c r="D6" i="2"/>
  <c r="D8" i="2"/>
  <c r="I7" i="2"/>
  <c r="F5" i="2"/>
  <c r="I4" i="2"/>
  <c r="E9" i="2"/>
  <c r="C4" i="2"/>
  <c r="G8" i="2"/>
  <c r="C5" i="2"/>
  <c r="C7" i="2"/>
  <c r="H6" i="2"/>
  <c r="E4" i="2"/>
  <c r="F8" i="2"/>
  <c r="E7" i="2"/>
  <c r="I9" i="2"/>
  <c r="I3" i="2"/>
  <c r="F7" i="2"/>
  <c r="F9" i="2"/>
  <c r="D9" i="2"/>
  <c r="G5" i="2"/>
  <c r="D3" i="2"/>
  <c r="H7" i="2"/>
  <c r="H8" i="2"/>
  <c r="H3" i="2"/>
  <c r="E6" i="2"/>
  <c r="E8" i="2"/>
  <c r="C8" i="2"/>
  <c r="F4" i="2"/>
  <c r="G4" i="2"/>
  <c r="C9" i="2"/>
  <c r="G7" i="2"/>
  <c r="I5" i="2"/>
  <c r="D5" i="2"/>
  <c r="D7" i="2"/>
  <c r="I6" i="2"/>
  <c r="E5" i="2"/>
  <c r="F3" i="2"/>
  <c r="F6" i="2"/>
  <c r="H4" i="2"/>
  <c r="G9" i="2"/>
  <c r="C6" i="2"/>
  <c r="H5" i="2"/>
  <c r="I8" i="2"/>
  <c r="G3" i="2"/>
  <c r="D4" i="2"/>
  <c r="G6" i="2"/>
  <c r="H2" i="2" l="1"/>
  <c r="K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<sst xmlns="http://schemas.openxmlformats.org/spreadsheetml/2006/main" count="20" uniqueCount="20">
  <si>
    <t>Année</t>
  </si>
  <si>
    <t>1 er Janvier</t>
  </si>
  <si>
    <t>1 er mai</t>
  </si>
  <si>
    <t>15 aout</t>
  </si>
  <si>
    <t>Pâques</t>
  </si>
  <si>
    <t>Lundi de paques</t>
  </si>
  <si>
    <t>Ascension</t>
  </si>
  <si>
    <t>Lundi de pentecote</t>
  </si>
  <si>
    <t>Date de début</t>
  </si>
  <si>
    <t>Date de fin</t>
  </si>
  <si>
    <t>Nombre de lundi</t>
  </si>
  <si>
    <t>Nombre de mardi</t>
  </si>
  <si>
    <t>Nombre de mercredi</t>
  </si>
  <si>
    <t>Nombre de jeudi</t>
  </si>
  <si>
    <t>Nombre de vendredi</t>
  </si>
  <si>
    <t>Nombre de samedi</t>
  </si>
  <si>
    <t>Nombre de dimanche</t>
  </si>
  <si>
    <t>Côut par personne</t>
  </si>
  <si>
    <t>Jours fériés</t>
  </si>
  <si>
    <t>RECHERCHE(B2;Fériés!B2:B13;Fériés!B2:B13)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</si>
</sst>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08E62-0BBA-46CD-8F3C-7BA106036126}">
  <dimension ref="A1:C13"/>
  <sheetViews>
    <sheetView workbookViewId="0">
      <selection activeCell="B9" sqref="B9"/>
    </sheetView>
  </sheetViews>
  <sheetFormatPr baseColWidth="10" defaultRowHeight="15" x14ac:dyDescent="0.25"/>
  <cols>
    <col min="1" max="1" width="18.28515625" style="1" bestFit="1" customWidth="1"/>
    <col min="2" max="2" width="24" bestFit="1" customWidth="1"/>
  </cols>
  <sheetData>
    <row r="1" spans="1:3" x14ac:dyDescent="0.25">
      <c r="A1" s="1" t="s">
        <v>0</v>
      </c>
      <c r="B1">
        <v>2021</v>
      </c>
    </row>
    <row r="2" spans="1:3" x14ac:dyDescent="0.25">
      <c r="A2" s="1" t="s">
        <v>1</v>
      </c>
      <c r="B2" s="4">
        <f>DATE($B$1,1,1)</f>
        <v>44197</v>
      </c>
      <c r="C2">
        <v>1</v>
      </c>
    </row>
    <row r="3" spans="1:3" x14ac:dyDescent="0.25">
      <c r="A3" s="1" t="s">
        <v>4</v>
      </c>
      <c r="B3" s="4">
        <f>ROUND(DATE($B$1,4,MOD(234-11*MOD($B$1,19),30))/7,0)*7-6</f>
        <v>44290</v>
      </c>
      <c r="C3">
        <v>1</v>
      </c>
    </row>
    <row r="4" spans="1:3" x14ac:dyDescent="0.25">
      <c r="A4" s="1" t="s">
        <v>5</v>
      </c>
      <c r="B4" s="4">
        <f>B3+1</f>
        <v>44291</v>
      </c>
      <c r="C4">
        <v>1</v>
      </c>
    </row>
    <row r="5" spans="1:3" x14ac:dyDescent="0.25">
      <c r="A5" s="1" t="s">
        <v>2</v>
      </c>
      <c r="B5" s="4">
        <f>DATE($B$1,5,1)</f>
        <v>44317</v>
      </c>
      <c r="C5">
        <v>1</v>
      </c>
    </row>
    <row r="6" spans="1:3" x14ac:dyDescent="0.25">
      <c r="A6" s="2">
        <v>43959</v>
      </c>
      <c r="B6" s="4">
        <f>DATE($B$1,5,8)</f>
        <v>44324</v>
      </c>
      <c r="C6">
        <v>1</v>
      </c>
    </row>
    <row r="7" spans="1:3" x14ac:dyDescent="0.25">
      <c r="A7" s="1" t="s">
        <v>6</v>
      </c>
      <c r="B7" s="4">
        <f>B3+39</f>
        <v>44329</v>
      </c>
      <c r="C7">
        <v>1</v>
      </c>
    </row>
    <row r="8" spans="1:3" x14ac:dyDescent="0.25">
      <c r="A8" s="1" t="s">
        <v>7</v>
      </c>
      <c r="B8" s="4">
        <f>B3+50</f>
        <v>44340</v>
      </c>
      <c r="C8">
        <v>1</v>
      </c>
    </row>
    <row r="9" spans="1:3" x14ac:dyDescent="0.25">
      <c r="A9" s="2">
        <v>44026</v>
      </c>
      <c r="B9" s="4">
        <f>DATE($B$1,7,14)</f>
        <v>44391</v>
      </c>
      <c r="C9">
        <v>1</v>
      </c>
    </row>
    <row r="10" spans="1:3" x14ac:dyDescent="0.25">
      <c r="A10" s="1" t="s">
        <v>3</v>
      </c>
      <c r="B10" s="4">
        <f>DATE($B$1,8,15)</f>
        <v>44423</v>
      </c>
      <c r="C10">
        <v>1</v>
      </c>
    </row>
    <row r="11" spans="1:3" x14ac:dyDescent="0.25">
      <c r="A11" s="2">
        <v>44136</v>
      </c>
      <c r="B11" s="4">
        <f>DATE($B$1,11,1)</f>
        <v>44501</v>
      </c>
      <c r="C11">
        <v>1</v>
      </c>
    </row>
    <row r="12" spans="1:3" x14ac:dyDescent="0.25">
      <c r="A12" s="2">
        <v>44146</v>
      </c>
      <c r="B12" s="4">
        <f>DATE($B$1,11,11)</f>
        <v>44511</v>
      </c>
      <c r="C12">
        <v>1</v>
      </c>
    </row>
    <row r="13" spans="1:3" x14ac:dyDescent="0.25">
      <c r="A13" s="2">
        <v>44190</v>
      </c>
      <c r="B13" s="4">
        <f>DATE($B$1,12,25)</f>
        <v>44555</v>
      </c>
      <c r="C13">
        <v>1</v>
      </c>
    </row>
  </sheetData>
  <sortState xmlns:xlrd2="http://schemas.microsoft.com/office/spreadsheetml/2017/richdata2" ref="A2:B13">
    <sortCondition ref="B2:B1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D5B04-6432-4728-8A0C-CB50A2868185}">
  <dimension ref="A1:L13"/>
  <sheetViews>
    <sheetView tabSelected="1" workbookViewId="0">
      <selection activeCell="K2" sqref="K2"/>
    </sheetView>
  </sheetViews>
  <sheetFormatPr baseColWidth="10" defaultRowHeight="15" x14ac:dyDescent="0.25"/>
  <cols>
    <col min="1" max="1" width="13.5703125" bestFit="1" customWidth="1"/>
    <col min="3" max="3" width="16.140625" bestFit="1" customWidth="1"/>
    <col min="4" max="4" width="16.7109375" bestFit="1" customWidth="1"/>
    <col min="5" max="5" width="19.5703125" bestFit="1" customWidth="1"/>
    <col min="6" max="6" width="16.140625" bestFit="1" customWidth="1"/>
    <col min="7" max="7" width="19.5703125" bestFit="1" customWidth="1"/>
    <col min="8" max="8" width="18" bestFit="1" customWidth="1"/>
    <col min="9" max="9" width="20.28515625" bestFit="1" customWidth="1"/>
    <col min="10" max="10" width="21.7109375" bestFit="1" customWidth="1"/>
    <col min="11" max="11" width="17.42578125" bestFit="1" customWidth="1"/>
  </cols>
  <sheetData>
    <row r="1" spans="1:12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16</v>
      </c>
      <c r="J1" t="s">
        <v>18</v>
      </c>
      <c r="K1" t="s">
        <v>17</v>
      </c>
    </row>
    <row r="2" spans="1:12" x14ac:dyDescent="0.25">
      <c r="A2" s="3">
        <v>44289</v>
      </c>
      <c r="B2" s="3">
        <v>44293</v>
      </c>
      <c r="C2">
        <f>NETWORKDAYS.INTL($A2,$B2,"0111111",)</f>
        <v>1</v>
      </c>
      <c r="D2">
        <f>NETWORKDAYS.INTL($A2,$B2,"1011111",)</f>
        <v>1</v>
      </c>
      <c r="E2">
        <f>NETWORKDAYS.INTL($A2,$B2,"1101111",)</f>
        <v>1</v>
      </c>
      <c r="F2">
        <f>NETWORKDAYS.INTL($A2,$B2,"1110111",)</f>
        <v>0</v>
      </c>
      <c r="G2">
        <f>NETWORKDAYS.INTL($A2,$B2,"1111011",)</f>
        <v>0</v>
      </c>
      <c r="H2">
        <f>NETWORKDAYS.INTL($A2,$B2,"1111101",H3:H4)</f>
        <v>1</v>
      </c>
      <c r="I2">
        <f>NETWORKDAYS.INTL($A2,$B2,"1111110",)</f>
        <v>1</v>
      </c>
      <c r="J2" s="4">
        <f>LOOKUP(B2,Fériés!B2:B13,Fériés!B2:B13)</f>
        <v>44291</v>
      </c>
      <c r="K2">
        <f>(C2*100)+(D2*100)+(E2*100)+(F2*100)+(G2*100)+(H2*200)+(I2*200)</f>
        <v>700</v>
      </c>
      <c r="L2" cm="1">
        <f t="array" ref="L2">_xlfn.IFS(J2&lt;A2,0,J2&gt;A2,2)</f>
        <v>2</v>
      </c>
    </row>
    <row r="3" spans="1:12" x14ac:dyDescent="0.25">
      <c r="A3" s="3">
        <v>44197</v>
      </c>
      <c r="B3" s="3">
        <v>44561</v>
      </c>
      <c r="C3">
        <f>NETWORKDAYS.INTL($A3,$B3,"0111111",Fériés!$B$2:$B$13)</f>
        <v>49</v>
      </c>
      <c r="D3">
        <f>NETWORKDAYS.INTL($A3,$B3,"1011111",Fériés!$B$2:$B$13)</f>
        <v>52</v>
      </c>
      <c r="E3">
        <f>NETWORKDAYS.INTL($A3,$B3,"1101111",Fériés!$B$2:$B$13)</f>
        <v>51</v>
      </c>
      <c r="F3">
        <f>NETWORKDAYS.INTL($A3,$B3,"1110111",Fériés!$B$2:$B$13)</f>
        <v>50</v>
      </c>
      <c r="G3">
        <f>NETWORKDAYS.INTL($A3,$B3,"1111011",Fériés!$B$2:$B$13)</f>
        <v>52</v>
      </c>
      <c r="H3">
        <f>NETWORKDAYS.INTL($A3,$B3,"1111101",Fériés!$B$2:$B$13)</f>
        <v>49</v>
      </c>
      <c r="I3">
        <f>NETWORKDAYS.INTL($A3,$B3,"1111110",Fériés!$B$2:$B$13)</f>
        <v>50</v>
      </c>
    </row>
    <row r="4" spans="1:12" x14ac:dyDescent="0.25">
      <c r="A4" s="3">
        <v>44197</v>
      </c>
      <c r="B4" s="3">
        <v>44561</v>
      </c>
      <c r="C4">
        <f>NETWORKDAYS.INTL($A4,$B4,"0111111",Fériés!$B$2:$B$13)</f>
        <v>49</v>
      </c>
      <c r="D4">
        <f>NETWORKDAYS.INTL($A4,$B4,"1011111",Fériés!$B$2:$B$13)</f>
        <v>52</v>
      </c>
      <c r="E4">
        <f>NETWORKDAYS.INTL($A4,$B4,"1101111",Fériés!$B$2:$B$13)</f>
        <v>51</v>
      </c>
      <c r="F4">
        <f>NETWORKDAYS.INTL($A4,$B4,"1110111",Fériés!$B$2:$B$13)</f>
        <v>50</v>
      </c>
      <c r="G4">
        <f>NETWORKDAYS.INTL($A4,$B4,"1111011",Fériés!$B$2:$B$13)</f>
        <v>52</v>
      </c>
      <c r="H4">
        <f>NETWORKDAYS.INTL($A4,$B4,"1111101",Fériés!$B$2:$B$13)</f>
        <v>49</v>
      </c>
      <c r="I4">
        <f>NETWORKDAYS.INTL($A4,$B4,"1111110",Fériés!$B$2:$B$13)</f>
        <v>50</v>
      </c>
    </row>
    <row r="5" spans="1:12" x14ac:dyDescent="0.25">
      <c r="A5" s="3">
        <v>44197</v>
      </c>
      <c r="B5" s="3">
        <v>44561</v>
      </c>
      <c r="C5">
        <f>NETWORKDAYS.INTL($A5,$B5,"0111111",Fériés!$B$2:$B$13)</f>
        <v>49</v>
      </c>
      <c r="D5">
        <f>NETWORKDAYS.INTL($A5,$B5,"1011111",Fériés!$B$2:$B$13)</f>
        <v>52</v>
      </c>
      <c r="E5">
        <f>NETWORKDAYS.INTL($A5,$B5,"1101111",Fériés!$B$2:$B$13)</f>
        <v>51</v>
      </c>
      <c r="F5">
        <f>NETWORKDAYS.INTL($A5,$B5,"1110111",Fériés!$B$2:$B$13)</f>
        <v>50</v>
      </c>
      <c r="G5">
        <f>NETWORKDAYS.INTL($A5,$B5,"1111011",Fériés!$B$2:$B$13)</f>
        <v>52</v>
      </c>
      <c r="H5">
        <f>NETWORKDAYS.INTL($A5,$B5,"1111101",Fériés!$B$2:$B$13)</f>
        <v>49</v>
      </c>
      <c r="I5">
        <f>NETWORKDAYS.INTL($A5,$B5,"1111110",Fériés!$B$2:$B$13)</f>
        <v>50</v>
      </c>
    </row>
    <row r="6" spans="1:12" x14ac:dyDescent="0.25">
      <c r="A6" s="3">
        <v>44197</v>
      </c>
      <c r="B6" s="3">
        <v>44561</v>
      </c>
      <c r="C6">
        <f>NETWORKDAYS.INTL($A6,$B6,"0111111",Fériés!$B$2:$B$13)</f>
        <v>49</v>
      </c>
      <c r="D6">
        <f>NETWORKDAYS.INTL($A6,$B6,"1011111",Fériés!$B$2:$B$13)</f>
        <v>52</v>
      </c>
      <c r="E6">
        <f>NETWORKDAYS.INTL($A6,$B6,"1101111",Fériés!$B$2:$B$13)</f>
        <v>51</v>
      </c>
      <c r="F6">
        <f>NETWORKDAYS.INTL($A6,$B6,"1110111",Fériés!$B$2:$B$13)</f>
        <v>50</v>
      </c>
      <c r="G6">
        <f>NETWORKDAYS.INTL($A6,$B6,"1111011",Fériés!$B$2:$B$13)</f>
        <v>52</v>
      </c>
      <c r="H6">
        <f>NETWORKDAYS.INTL($A6,$B6,"1111101",Fériés!$B$2:$B$13)</f>
        <v>49</v>
      </c>
      <c r="I6">
        <f>NETWORKDAYS.INTL($A6,$B6,"1111110",Fériés!$B$2:$B$13)</f>
        <v>50</v>
      </c>
    </row>
    <row r="7" spans="1:12" x14ac:dyDescent="0.25">
      <c r="A7" s="3">
        <v>44197</v>
      </c>
      <c r="B7" s="3">
        <v>44561</v>
      </c>
      <c r="C7">
        <f>NETWORKDAYS.INTL($A7,$B7,"0111111",Fériés!$B$2:$B$13)</f>
        <v>49</v>
      </c>
      <c r="D7">
        <f>NETWORKDAYS.INTL($A7,$B7,"1011111",Fériés!$B$2:$B$13)</f>
        <v>52</v>
      </c>
      <c r="E7">
        <f>NETWORKDAYS.INTL($A7,$B7,"1101111",Fériés!$B$2:$B$13)</f>
        <v>51</v>
      </c>
      <c r="F7">
        <f>NETWORKDAYS.INTL($A7,$B7,"1110111",Fériés!$B$2:$B$13)</f>
        <v>50</v>
      </c>
      <c r="G7">
        <f>NETWORKDAYS.INTL($A7,$B7,"1111011",Fériés!$B$2:$B$13)</f>
        <v>52</v>
      </c>
      <c r="H7">
        <f>NETWORKDAYS.INTL($A7,$B7,"1111101",Fériés!$B$2:$B$13)</f>
        <v>49</v>
      </c>
      <c r="I7">
        <f>NETWORKDAYS.INTL($A7,$B7,"1111110",Fériés!$B$2:$B$13)</f>
        <v>50</v>
      </c>
    </row>
    <row r="8" spans="1:12" x14ac:dyDescent="0.25">
      <c r="A8" s="3">
        <v>44197</v>
      </c>
      <c r="B8" s="3">
        <v>44561</v>
      </c>
      <c r="C8">
        <f>NETWORKDAYS.INTL($A8,$B8,"0111111",Fériés!$B$2:$B$13)</f>
        <v>49</v>
      </c>
      <c r="D8">
        <f>NETWORKDAYS.INTL($A8,$B8,"1011111",Fériés!$B$2:$B$13)</f>
        <v>52</v>
      </c>
      <c r="E8">
        <f>NETWORKDAYS.INTL($A8,$B8,"1101111",Fériés!$B$2:$B$13)</f>
        <v>51</v>
      </c>
      <c r="F8">
        <f>NETWORKDAYS.INTL($A8,$B8,"1110111",Fériés!$B$2:$B$13)</f>
        <v>50</v>
      </c>
      <c r="G8">
        <f>NETWORKDAYS.INTL($A8,$B8,"1111011",Fériés!$B$2:$B$13)</f>
        <v>52</v>
      </c>
      <c r="H8">
        <f>NETWORKDAYS.INTL($A8,$B8,"1111101",Fériés!$B$2:$B$13)</f>
        <v>49</v>
      </c>
      <c r="I8">
        <f>NETWORKDAYS.INTL($A8,$B8,"1111110",Fériés!$B$2:$B$13)</f>
        <v>50</v>
      </c>
    </row>
    <row r="9" spans="1:12" x14ac:dyDescent="0.25">
      <c r="A9" s="3">
        <v>44197</v>
      </c>
      <c r="B9" s="3">
        <v>44561</v>
      </c>
      <c r="C9">
        <f>NETWORKDAYS.INTL($A9,$B9,"0111111",Fériés!$B$2:$B$13)</f>
        <v>49</v>
      </c>
      <c r="D9">
        <f>NETWORKDAYS.INTL($A9,$B9,"1011111",Fériés!$B$2:$B$13)</f>
        <v>52</v>
      </c>
      <c r="E9">
        <f>NETWORKDAYS.INTL($A9,$B9,"1101111",Fériés!$B$2:$B$13)</f>
        <v>51</v>
      </c>
      <c r="F9">
        <f>NETWORKDAYS.INTL($A9,$B9,"1110111",Fériés!$B$2:$B$13)</f>
        <v>50</v>
      </c>
      <c r="G9">
        <f>NETWORKDAYS.INTL($A9,$B9,"1111011",Fériés!$B$2:$B$13)</f>
        <v>52</v>
      </c>
      <c r="H9">
        <f>NETWORKDAYS.INTL($A9,$B9,"1111101",Fériés!$B$2:$B$13)</f>
        <v>49</v>
      </c>
      <c r="I9">
        <f>NETWORKDAYS.INTL($A9,$B9,"1111110",Fériés!$B$2:$B$13)</f>
        <v>50</v>
      </c>
    </row>
    <row r="13" spans="1:12" x14ac:dyDescent="0.25">
      <c r="K1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Fériés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Royneau Michel Royneau</dc:creator>
  <cp:lastModifiedBy>Royneau Michel Royneau</cp:lastModifiedBy>
  <dcterms:created xsi:type="dcterms:W3CDTF">2020-12-04T09:45:20Z</dcterms:created>
  <dcterms:modified xsi:type="dcterms:W3CDTF">2020-12-04T11:16:45Z</dcterms:modified>
</cp:coreProperties>
</file>