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slicerCaches/slicerCache11.xml" ContentType="application/vnd.ms-excel.slicerCache+xml"/>
  <Override PartName="/xl/slicerCaches/slicerCache12.xml" ContentType="application/vnd.ms-excel.slicerCache+xml"/>
  <Override PartName="/xl/slicerCaches/slicerCache13.xml" ContentType="application/vnd.ms-excel.slicerCache+xml"/>
  <Override PartName="/xl/slicerCaches/slicerCache14.xml" ContentType="application/vnd.ms-excel.slicerCache+xml"/>
  <Override PartName="/xl/slicerCaches/slicerCache1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slicers/slicer2.xml" ContentType="application/vnd.ms-excel.slicer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pivotTables/pivotTable4.xml" ContentType="application/vnd.openxmlformats-officedocument.spreadsheetml.pivotTable+xml"/>
  <Override PartName="/xl/drawings/drawing5.xml" ContentType="application/vnd.openxmlformats-officedocument.drawing+xml"/>
  <Override PartName="/xl/slicers/slicer4.xml" ContentType="application/vnd.ms-excel.slicer+xml"/>
  <Override PartName="/xl/pivotTables/pivotTable5.xml" ContentType="application/vnd.openxmlformats-officedocument.spreadsheetml.pivotTable+xml"/>
  <Override PartName="/xl/drawings/drawing6.xml" ContentType="application/vnd.openxmlformats-officedocument.drawing+xml"/>
  <Override PartName="/xl/slicers/slicer5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fabie\Desktop\"/>
    </mc:Choice>
  </mc:AlternateContent>
  <xr:revisionPtr revIDLastSave="0" documentId="13_ncr:1_{A6C91682-3BAD-4056-AA4C-7637CF0EF2F8}" xr6:coauthVersionLast="46" xr6:coauthVersionMax="46" xr10:uidLastSave="{00000000-0000-0000-0000-000000000000}"/>
  <bookViews>
    <workbookView xWindow="-110" yWindow="-110" windowWidth="21820" windowHeight="14020" tabRatio="746" activeTab="2" xr2:uid="{5CEE518C-6BEC-4D4E-B29E-CA5EED06B571}"/>
  </bookViews>
  <sheets>
    <sheet name="Rapports d'Activité" sheetId="6" r:id="rId1"/>
    <sheet name="Synthèse du Mois" sheetId="10" r:id="rId2"/>
    <sheet name="Suivi Proclamateur" sheetId="2" r:id="rId3"/>
    <sheet name="Suivi GROUPE" sheetId="9" r:id="rId4"/>
    <sheet name="Suivi PP" sheetId="8" r:id="rId5"/>
    <sheet name="Suivi CB" sheetId="7" state="hidden" r:id="rId6"/>
    <sheet name="SOURCE" sheetId="5" state="hidden" r:id="rId7"/>
  </sheets>
  <definedNames>
    <definedName name="_xlnm._FilterDatabase" localSheetId="0" hidden="1">'Rapports d''Activité'!$A$4:$D$4</definedName>
    <definedName name="Segment_Années">#N/A</definedName>
    <definedName name="Segment_Années1">#N/A</definedName>
    <definedName name="Segment_Années2">#N/A</definedName>
    <definedName name="Segment_Années21">#N/A</definedName>
    <definedName name="Segment_CB">#N/A</definedName>
    <definedName name="Segment_Groupe">#N/A</definedName>
    <definedName name="Segment_Groupe1">#N/A</definedName>
    <definedName name="Segment_Groupe2">#N/A</definedName>
    <definedName name="Segment_MOIS">#N/A</definedName>
    <definedName name="Segment_MOIS1">#N/A</definedName>
    <definedName name="Segment_MOIS2">#N/A</definedName>
    <definedName name="Segment_MOIS21">#N/A</definedName>
    <definedName name="Segment_MOIS3">#N/A</definedName>
    <definedName name="Segment_NOM_Prénom">#N/A</definedName>
    <definedName name="Segment_NOM_Prénom1">#N/A</definedName>
    <definedName name="_xlnm.Print_Area" localSheetId="3">'Suivi GROUPE'!$A$1:$AA$41</definedName>
    <definedName name="_xlnm.Print_Area" localSheetId="4">'Suivi PP'!$A$1:$AC$39</definedName>
    <definedName name="_xlnm.Print_Area" localSheetId="2">'Suivi Proclamateur'!$A$1:$H$14</definedName>
  </definedNames>
  <calcPr calcId="181029"/>
  <pivotCaches>
    <pivotCache cacheId="7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  <x14:slicerCache r:id="rId12"/>
        <x14:slicerCache r:id="rId13"/>
        <x14:slicerCache r:id="rId14"/>
        <x14:slicerCache r:id="rId15"/>
        <x14:slicerCache r:id="rId16"/>
        <x14:slicerCache r:id="rId17"/>
        <x14:slicerCache r:id="rId18"/>
        <x14:slicerCache r:id="rId19"/>
        <x14:slicerCache r:id="rId20"/>
        <x14:slicerCache r:id="rId21"/>
        <x14:slicerCache r:id="rId22"/>
        <x14:slicerCache r:id="rId2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2" l="1"/>
  <c r="C32" i="2"/>
  <c r="D32" i="2"/>
  <c r="E32" i="2"/>
  <c r="H17" i="2"/>
  <c r="G32" i="2"/>
  <c r="F32" i="2"/>
  <c r="A2" i="10"/>
  <c r="D31" i="2" l="1"/>
  <c r="E31" i="2"/>
  <c r="F31" i="2"/>
  <c r="A2" i="9"/>
  <c r="X33" i="8"/>
  <c r="Y33" i="8"/>
  <c r="Z33" i="8"/>
  <c r="AA33" i="8"/>
  <c r="AB33" i="8"/>
  <c r="X34" i="8"/>
  <c r="Y34" i="8"/>
  <c r="Z34" i="8"/>
  <c r="AA34" i="8"/>
  <c r="AB34" i="8"/>
  <c r="X35" i="8"/>
  <c r="Y35" i="8"/>
  <c r="Z35" i="8"/>
  <c r="AA35" i="8"/>
  <c r="AB35" i="8"/>
  <c r="X36" i="8"/>
  <c r="Y36" i="8"/>
  <c r="Z36" i="8"/>
  <c r="AA36" i="8"/>
  <c r="AB36" i="8"/>
  <c r="X37" i="8"/>
  <c r="Y37" i="8"/>
  <c r="Z37" i="8"/>
  <c r="AA37" i="8"/>
  <c r="AB37" i="8"/>
  <c r="Y32" i="8"/>
  <c r="Z32" i="8"/>
  <c r="AA32" i="8"/>
  <c r="AB32" i="8"/>
  <c r="X32" i="8"/>
  <c r="AC30" i="8"/>
  <c r="Q33" i="8"/>
  <c r="R33" i="8"/>
  <c r="S33" i="8"/>
  <c r="T33" i="8"/>
  <c r="U33" i="8"/>
  <c r="Q34" i="8"/>
  <c r="R34" i="8"/>
  <c r="S34" i="8"/>
  <c r="T34" i="8"/>
  <c r="U34" i="8"/>
  <c r="Q35" i="8"/>
  <c r="R35" i="8"/>
  <c r="S35" i="8"/>
  <c r="T35" i="8"/>
  <c r="U35" i="8"/>
  <c r="Q36" i="8"/>
  <c r="R36" i="8"/>
  <c r="S36" i="8"/>
  <c r="T36" i="8"/>
  <c r="U36" i="8"/>
  <c r="Q37" i="8"/>
  <c r="R37" i="8"/>
  <c r="S37" i="8"/>
  <c r="T37" i="8"/>
  <c r="U37" i="8"/>
  <c r="R32" i="8"/>
  <c r="S32" i="8"/>
  <c r="T32" i="8"/>
  <c r="U32" i="8"/>
  <c r="Q32" i="8"/>
  <c r="V30" i="8"/>
  <c r="J33" i="8"/>
  <c r="K33" i="8"/>
  <c r="L33" i="8"/>
  <c r="M33" i="8"/>
  <c r="N33" i="8"/>
  <c r="J34" i="8"/>
  <c r="K34" i="8"/>
  <c r="L34" i="8"/>
  <c r="M34" i="8"/>
  <c r="N34" i="8"/>
  <c r="J35" i="8"/>
  <c r="K35" i="8"/>
  <c r="L35" i="8"/>
  <c r="M35" i="8"/>
  <c r="N35" i="8"/>
  <c r="J36" i="8"/>
  <c r="K36" i="8"/>
  <c r="L36" i="8"/>
  <c r="M36" i="8"/>
  <c r="N36" i="8"/>
  <c r="J37" i="8"/>
  <c r="K37" i="8"/>
  <c r="L37" i="8"/>
  <c r="M37" i="8"/>
  <c r="N37" i="8"/>
  <c r="K32" i="8"/>
  <c r="L32" i="8"/>
  <c r="M32" i="8"/>
  <c r="N32" i="8"/>
  <c r="J32" i="8"/>
  <c r="O30" i="8"/>
  <c r="C33" i="8"/>
  <c r="D33" i="8"/>
  <c r="E33" i="8"/>
  <c r="F33" i="8"/>
  <c r="G33" i="8"/>
  <c r="C34" i="8"/>
  <c r="D34" i="8"/>
  <c r="E34" i="8"/>
  <c r="F34" i="8"/>
  <c r="G34" i="8"/>
  <c r="C35" i="8"/>
  <c r="D35" i="8"/>
  <c r="E35" i="8"/>
  <c r="F35" i="8"/>
  <c r="G35" i="8"/>
  <c r="C36" i="8"/>
  <c r="D36" i="8"/>
  <c r="E36" i="8"/>
  <c r="F36" i="8"/>
  <c r="G36" i="8"/>
  <c r="C37" i="8"/>
  <c r="D37" i="8"/>
  <c r="E37" i="8"/>
  <c r="F37" i="8"/>
  <c r="G37" i="8"/>
  <c r="D32" i="8"/>
  <c r="E32" i="8"/>
  <c r="F32" i="8"/>
  <c r="G32" i="8"/>
  <c r="C32" i="8"/>
  <c r="H30" i="8"/>
  <c r="X21" i="8"/>
  <c r="Y21" i="8"/>
  <c r="Z21" i="8"/>
  <c r="AA21" i="8"/>
  <c r="AB21" i="8"/>
  <c r="X22" i="8"/>
  <c r="Y22" i="8"/>
  <c r="Z22" i="8"/>
  <c r="AA22" i="8"/>
  <c r="AB22" i="8"/>
  <c r="X23" i="8"/>
  <c r="Y23" i="8"/>
  <c r="Z23" i="8"/>
  <c r="AA23" i="8"/>
  <c r="AB23" i="8"/>
  <c r="X24" i="8"/>
  <c r="Y24" i="8"/>
  <c r="Z24" i="8"/>
  <c r="AA24" i="8"/>
  <c r="AB24" i="8"/>
  <c r="X25" i="8"/>
  <c r="Y25" i="8"/>
  <c r="Z25" i="8"/>
  <c r="AA25" i="8"/>
  <c r="AB25" i="8"/>
  <c r="Y20" i="8"/>
  <c r="Z20" i="8"/>
  <c r="AA20" i="8"/>
  <c r="AB20" i="8"/>
  <c r="X20" i="8"/>
  <c r="AC18" i="8"/>
  <c r="Q21" i="8"/>
  <c r="R21" i="8"/>
  <c r="S21" i="8"/>
  <c r="T21" i="8"/>
  <c r="U21" i="8"/>
  <c r="Q22" i="8"/>
  <c r="R22" i="8"/>
  <c r="S22" i="8"/>
  <c r="T22" i="8"/>
  <c r="U22" i="8"/>
  <c r="Q23" i="8"/>
  <c r="R23" i="8"/>
  <c r="S23" i="8"/>
  <c r="T23" i="8"/>
  <c r="U23" i="8"/>
  <c r="Q24" i="8"/>
  <c r="R24" i="8"/>
  <c r="S24" i="8"/>
  <c r="T24" i="8"/>
  <c r="U24" i="8"/>
  <c r="Q25" i="8"/>
  <c r="R25" i="8"/>
  <c r="S25" i="8"/>
  <c r="T25" i="8"/>
  <c r="U25" i="8"/>
  <c r="R20" i="8"/>
  <c r="S20" i="8"/>
  <c r="T20" i="8"/>
  <c r="U20" i="8"/>
  <c r="Q20" i="8"/>
  <c r="V18" i="8"/>
  <c r="O18" i="8"/>
  <c r="J21" i="8"/>
  <c r="K21" i="8"/>
  <c r="L21" i="8"/>
  <c r="M21" i="8"/>
  <c r="N21" i="8"/>
  <c r="J22" i="8"/>
  <c r="K22" i="8"/>
  <c r="L22" i="8"/>
  <c r="M22" i="8"/>
  <c r="N22" i="8"/>
  <c r="J23" i="8"/>
  <c r="K23" i="8"/>
  <c r="L23" i="8"/>
  <c r="M23" i="8"/>
  <c r="N23" i="8"/>
  <c r="J24" i="8"/>
  <c r="K24" i="8"/>
  <c r="L24" i="8"/>
  <c r="M24" i="8"/>
  <c r="N24" i="8"/>
  <c r="J25" i="8"/>
  <c r="K25" i="8"/>
  <c r="L25" i="8"/>
  <c r="M25" i="8"/>
  <c r="N25" i="8"/>
  <c r="K20" i="8"/>
  <c r="L20" i="8"/>
  <c r="M20" i="8"/>
  <c r="N20" i="8"/>
  <c r="J20" i="8"/>
  <c r="X30" i="8"/>
  <c r="Q30" i="8"/>
  <c r="J30" i="8"/>
  <c r="C30" i="8"/>
  <c r="X18" i="8"/>
  <c r="Q18" i="8"/>
  <c r="J18" i="8"/>
  <c r="C20" i="8" l="1"/>
  <c r="B59" i="10"/>
  <c r="O37" i="10"/>
  <c r="F29" i="10"/>
  <c r="K54" i="10"/>
  <c r="L59" i="10"/>
  <c r="L34" i="10"/>
  <c r="D34" i="10"/>
  <c r="B54" i="10"/>
  <c r="B49" i="10"/>
  <c r="K29" i="10"/>
  <c r="L49" i="10"/>
  <c r="E34" i="10"/>
  <c r="O57" i="10"/>
  <c r="F59" i="10"/>
  <c r="G42" i="10"/>
  <c r="K49" i="10"/>
  <c r="M59" i="10"/>
  <c r="K39" i="10"/>
  <c r="G32" i="10"/>
  <c r="M49" i="10"/>
  <c r="J34" i="10"/>
  <c r="E59" i="10"/>
  <c r="D39" i="10"/>
  <c r="O52" i="10"/>
  <c r="L54" i="10"/>
  <c r="K59" i="10"/>
  <c r="B39" i="10"/>
  <c r="O27" i="10"/>
  <c r="F39" i="10"/>
  <c r="B34" i="10"/>
  <c r="J49" i="10"/>
  <c r="L39" i="10"/>
  <c r="G27" i="10"/>
  <c r="O62" i="10"/>
  <c r="J54" i="10"/>
  <c r="G47" i="10"/>
  <c r="G52" i="10"/>
  <c r="J39" i="10"/>
  <c r="N39" i="10"/>
  <c r="O42" i="10"/>
  <c r="M39" i="10"/>
  <c r="E29" i="10"/>
  <c r="C59" i="10"/>
  <c r="G62" i="10"/>
  <c r="M34" i="10"/>
  <c r="E54" i="10"/>
  <c r="F49" i="10"/>
  <c r="D49" i="10"/>
  <c r="M29" i="10"/>
  <c r="C49" i="10"/>
  <c r="D29" i="10"/>
  <c r="N29" i="10"/>
  <c r="C39" i="10"/>
  <c r="G57" i="10"/>
  <c r="L29" i="10"/>
  <c r="C34" i="10"/>
  <c r="E49" i="10"/>
  <c r="G37" i="10"/>
  <c r="J59" i="10"/>
  <c r="N49" i="10"/>
  <c r="O47" i="10"/>
  <c r="K34" i="10"/>
  <c r="F54" i="10"/>
  <c r="J29" i="10"/>
  <c r="B29" i="10"/>
  <c r="O32" i="10"/>
  <c r="N59" i="10"/>
  <c r="M54" i="10"/>
  <c r="N54" i="10"/>
  <c r="N34" i="10"/>
  <c r="C29" i="10"/>
  <c r="C54" i="10"/>
  <c r="E39" i="10"/>
  <c r="D59" i="10"/>
  <c r="D54" i="10"/>
  <c r="F34" i="10"/>
  <c r="G7" i="10" l="1"/>
  <c r="G12" i="10"/>
  <c r="G17" i="10"/>
  <c r="G22" i="10"/>
  <c r="B30" i="10"/>
  <c r="B9" i="10"/>
  <c r="C9" i="10"/>
  <c r="C30" i="10"/>
  <c r="D9" i="10"/>
  <c r="D30" i="10"/>
  <c r="E30" i="10"/>
  <c r="E9" i="10"/>
  <c r="F9" i="10"/>
  <c r="F30" i="10"/>
  <c r="D35" i="10"/>
  <c r="D14" i="10"/>
  <c r="B14" i="10"/>
  <c r="B35" i="10"/>
  <c r="C35" i="10"/>
  <c r="C14" i="10"/>
  <c r="E14" i="10"/>
  <c r="E35" i="10"/>
  <c r="F14" i="10"/>
  <c r="F35" i="10"/>
  <c r="B40" i="10"/>
  <c r="B19" i="10"/>
  <c r="C40" i="10"/>
  <c r="C19" i="10"/>
  <c r="D19" i="10"/>
  <c r="D40" i="10"/>
  <c r="E19" i="10"/>
  <c r="E40" i="10"/>
  <c r="F40" i="10"/>
  <c r="F19" i="10"/>
  <c r="J30" i="10"/>
  <c r="K30" i="10"/>
  <c r="L30" i="10"/>
  <c r="M30" i="10"/>
  <c r="N30" i="10"/>
  <c r="K35" i="10"/>
  <c r="J35" i="10"/>
  <c r="L35" i="10"/>
  <c r="M35" i="10"/>
  <c r="N35" i="10"/>
  <c r="J40" i="10"/>
  <c r="K40" i="10"/>
  <c r="L40" i="10"/>
  <c r="M40" i="10"/>
  <c r="N40" i="10"/>
  <c r="B50" i="10"/>
  <c r="C50" i="10"/>
  <c r="D50" i="10"/>
  <c r="E50" i="10"/>
  <c r="F50" i="10"/>
  <c r="C55" i="10"/>
  <c r="B55" i="10"/>
  <c r="D55" i="10"/>
  <c r="E55" i="10"/>
  <c r="F55" i="10"/>
  <c r="B60" i="10"/>
  <c r="C60" i="10"/>
  <c r="D60" i="10"/>
  <c r="E60" i="10"/>
  <c r="F60" i="10"/>
  <c r="J50" i="10"/>
  <c r="K50" i="10"/>
  <c r="L50" i="10"/>
  <c r="M50" i="10"/>
  <c r="N50" i="10"/>
  <c r="K55" i="10"/>
  <c r="J55" i="10"/>
  <c r="L55" i="10"/>
  <c r="M55" i="10"/>
  <c r="N55" i="10"/>
  <c r="J60" i="10"/>
  <c r="K60" i="10"/>
  <c r="L60" i="10"/>
  <c r="M60" i="10"/>
  <c r="N60" i="10"/>
  <c r="B23" i="7"/>
  <c r="F10" i="10" l="1"/>
  <c r="D10" i="10"/>
  <c r="E20" i="10"/>
  <c r="C20" i="10"/>
  <c r="B10" i="10"/>
  <c r="E15" i="10"/>
  <c r="B15" i="10"/>
  <c r="C15" i="10"/>
  <c r="D15" i="10"/>
  <c r="E10" i="10"/>
  <c r="F15" i="10"/>
  <c r="C10" i="10"/>
  <c r="F20" i="10"/>
  <c r="B20" i="10"/>
  <c r="D20" i="10"/>
  <c r="A33" i="8"/>
  <c r="A34" i="8"/>
  <c r="A35" i="8"/>
  <c r="A36" i="8"/>
  <c r="A37" i="8"/>
  <c r="A32" i="8"/>
  <c r="A12" i="8"/>
  <c r="A8" i="8"/>
  <c r="A9" i="8"/>
  <c r="A10" i="8"/>
  <c r="A11" i="8"/>
  <c r="A7" i="8"/>
  <c r="A21" i="8"/>
  <c r="A22" i="8"/>
  <c r="A23" i="8"/>
  <c r="A24" i="8"/>
  <c r="A25" i="8"/>
  <c r="A20" i="8"/>
  <c r="D20" i="8"/>
  <c r="E20" i="8"/>
  <c r="F20" i="8"/>
  <c r="G20" i="8"/>
  <c r="D21" i="8"/>
  <c r="E21" i="8"/>
  <c r="F21" i="8"/>
  <c r="G21" i="8"/>
  <c r="D22" i="8"/>
  <c r="E22" i="8"/>
  <c r="F22" i="8"/>
  <c r="G22" i="8"/>
  <c r="D23" i="8"/>
  <c r="E23" i="8"/>
  <c r="F23" i="8"/>
  <c r="G23" i="8"/>
  <c r="D24" i="8"/>
  <c r="E24" i="8"/>
  <c r="F24" i="8"/>
  <c r="G24" i="8"/>
  <c r="D25" i="8"/>
  <c r="E25" i="8"/>
  <c r="F25" i="8"/>
  <c r="G25" i="8"/>
  <c r="C21" i="8"/>
  <c r="C22" i="8"/>
  <c r="C23" i="8"/>
  <c r="C24" i="8"/>
  <c r="C25" i="8"/>
  <c r="H18" i="8"/>
  <c r="C18" i="8"/>
  <c r="C18" i="9"/>
  <c r="C5" i="9"/>
  <c r="K18" i="9" s="1"/>
  <c r="AA18" i="9"/>
  <c r="H5" i="2"/>
  <c r="D8" i="8" l="1"/>
  <c r="E8" i="8"/>
  <c r="F8" i="8"/>
  <c r="G8" i="8"/>
  <c r="D9" i="8"/>
  <c r="E9" i="8"/>
  <c r="F9" i="8"/>
  <c r="G9" i="8"/>
  <c r="D10" i="8"/>
  <c r="E10" i="8"/>
  <c r="F10" i="8"/>
  <c r="G10" i="8"/>
  <c r="D11" i="8"/>
  <c r="E11" i="8"/>
  <c r="F11" i="8"/>
  <c r="G11" i="8"/>
  <c r="D12" i="8"/>
  <c r="E12" i="8"/>
  <c r="F12" i="8"/>
  <c r="G12" i="8"/>
  <c r="D7" i="8"/>
  <c r="E7" i="8"/>
  <c r="F7" i="8"/>
  <c r="G7" i="8"/>
  <c r="C8" i="8"/>
  <c r="C9" i="8"/>
  <c r="C10" i="8"/>
  <c r="C11" i="8"/>
  <c r="C12" i="8"/>
  <c r="C7" i="8"/>
  <c r="D34" i="9"/>
  <c r="E34" i="9"/>
  <c r="F34" i="9"/>
  <c r="G34" i="9"/>
  <c r="H34" i="9"/>
  <c r="D35" i="9"/>
  <c r="E35" i="9"/>
  <c r="F35" i="9"/>
  <c r="G35" i="9"/>
  <c r="H35" i="9"/>
  <c r="D36" i="9"/>
  <c r="E36" i="9"/>
  <c r="F36" i="9"/>
  <c r="G36" i="9"/>
  <c r="H36" i="9"/>
  <c r="D37" i="9"/>
  <c r="E37" i="9"/>
  <c r="F37" i="9"/>
  <c r="G37" i="9"/>
  <c r="H37" i="9"/>
  <c r="D38" i="9"/>
  <c r="E38" i="9"/>
  <c r="F38" i="9"/>
  <c r="G38" i="9"/>
  <c r="H38" i="9"/>
  <c r="D33" i="9"/>
  <c r="E33" i="9"/>
  <c r="F33" i="9"/>
  <c r="G33" i="9"/>
  <c r="H33" i="9"/>
  <c r="A34" i="9"/>
  <c r="A35" i="9"/>
  <c r="A36" i="9"/>
  <c r="A37" i="9"/>
  <c r="A38" i="9"/>
  <c r="A33" i="9"/>
  <c r="C34" i="9"/>
  <c r="C35" i="9"/>
  <c r="C36" i="9"/>
  <c r="C37" i="9"/>
  <c r="C38" i="9"/>
  <c r="C33" i="9"/>
  <c r="D21" i="9"/>
  <c r="E21" i="9"/>
  <c r="F21" i="9"/>
  <c r="G21" i="9"/>
  <c r="H21" i="9"/>
  <c r="D22" i="9"/>
  <c r="E22" i="9"/>
  <c r="F22" i="9"/>
  <c r="G22" i="9"/>
  <c r="H22" i="9"/>
  <c r="D23" i="9"/>
  <c r="E23" i="9"/>
  <c r="F23" i="9"/>
  <c r="G23" i="9"/>
  <c r="H23" i="9"/>
  <c r="D24" i="9"/>
  <c r="E24" i="9"/>
  <c r="F24" i="9"/>
  <c r="G24" i="9"/>
  <c r="H24" i="9"/>
  <c r="D25" i="9"/>
  <c r="E25" i="9"/>
  <c r="F25" i="9"/>
  <c r="G25" i="9"/>
  <c r="H25" i="9"/>
  <c r="D20" i="9"/>
  <c r="E20" i="9"/>
  <c r="F20" i="9"/>
  <c r="G20" i="9"/>
  <c r="H20" i="9"/>
  <c r="C21" i="9"/>
  <c r="C22" i="9"/>
  <c r="C23" i="9"/>
  <c r="C24" i="9"/>
  <c r="C25" i="9"/>
  <c r="A21" i="9"/>
  <c r="A22" i="9"/>
  <c r="A23" i="9"/>
  <c r="A24" i="9"/>
  <c r="A25" i="9"/>
  <c r="A20" i="9"/>
  <c r="C20" i="9"/>
  <c r="A8" i="9"/>
  <c r="A9" i="9"/>
  <c r="A10" i="9"/>
  <c r="A11" i="9"/>
  <c r="A12" i="9"/>
  <c r="A7" i="9"/>
  <c r="C8" i="9"/>
  <c r="Q21" i="9" s="1"/>
  <c r="Y21" i="9" s="1"/>
  <c r="C9" i="9"/>
  <c r="Q22" i="9" s="1"/>
  <c r="Y22" i="9" s="1"/>
  <c r="C10" i="9"/>
  <c r="Q23" i="9" s="1"/>
  <c r="Y23" i="9" s="1"/>
  <c r="C11" i="9"/>
  <c r="Q24" i="9" s="1"/>
  <c r="Y24" i="9" s="1"/>
  <c r="C12" i="9"/>
  <c r="Q25" i="9" s="1"/>
  <c r="Y25" i="9" s="1"/>
  <c r="D8" i="9"/>
  <c r="E8" i="9"/>
  <c r="F8" i="9"/>
  <c r="G8" i="9"/>
  <c r="H8" i="9"/>
  <c r="D9" i="9"/>
  <c r="E9" i="9"/>
  <c r="F9" i="9"/>
  <c r="G9" i="9"/>
  <c r="H9" i="9"/>
  <c r="D10" i="9"/>
  <c r="E10" i="9"/>
  <c r="F10" i="9"/>
  <c r="G10" i="9"/>
  <c r="H10" i="9"/>
  <c r="D11" i="9"/>
  <c r="E11" i="9"/>
  <c r="F11" i="9"/>
  <c r="G11" i="9"/>
  <c r="H11" i="9"/>
  <c r="D12" i="9"/>
  <c r="E12" i="9"/>
  <c r="F12" i="9"/>
  <c r="G12" i="9"/>
  <c r="H12" i="9"/>
  <c r="D7" i="9"/>
  <c r="E7" i="9"/>
  <c r="F7" i="9"/>
  <c r="G7" i="9"/>
  <c r="H7" i="9"/>
  <c r="C7" i="9"/>
  <c r="Q20" i="9" s="1"/>
  <c r="Y20" i="9" s="1"/>
  <c r="K22" i="9" l="1"/>
  <c r="S22" i="9" s="1"/>
  <c r="M25" i="9"/>
  <c r="N24" i="9"/>
  <c r="V24" i="9" s="1"/>
  <c r="P22" i="9"/>
  <c r="X22" i="9" s="1"/>
  <c r="L22" i="9"/>
  <c r="T22" i="9" s="1"/>
  <c r="M21" i="9"/>
  <c r="U21" i="9" s="1"/>
  <c r="M20" i="9"/>
  <c r="U20" i="9" s="1"/>
  <c r="P23" i="9"/>
  <c r="X23" i="9" s="1"/>
  <c r="L23" i="9"/>
  <c r="T23" i="9" s="1"/>
  <c r="O20" i="9"/>
  <c r="W20" i="9" s="1"/>
  <c r="P25" i="9"/>
  <c r="X25" i="9" s="1"/>
  <c r="L25" i="9"/>
  <c r="T25" i="9" s="1"/>
  <c r="M24" i="9"/>
  <c r="U24" i="9" s="1"/>
  <c r="N23" i="9"/>
  <c r="V23" i="9" s="1"/>
  <c r="O22" i="9"/>
  <c r="W22" i="9" s="1"/>
  <c r="P21" i="9"/>
  <c r="X21" i="9" s="1"/>
  <c r="L21" i="9"/>
  <c r="T21" i="9" s="1"/>
  <c r="N20" i="9"/>
  <c r="V20" i="9" s="1"/>
  <c r="O25" i="9"/>
  <c r="W25" i="9" s="1"/>
  <c r="P24" i="9"/>
  <c r="X24" i="9" s="1"/>
  <c r="L24" i="9"/>
  <c r="T24" i="9" s="1"/>
  <c r="M23" i="9"/>
  <c r="U23" i="9" s="1"/>
  <c r="N22" i="9"/>
  <c r="V22" i="9" s="1"/>
  <c r="O21" i="9"/>
  <c r="W21" i="9" s="1"/>
  <c r="N25" i="9"/>
  <c r="V25" i="9" s="1"/>
  <c r="O24" i="9"/>
  <c r="W24" i="9" s="1"/>
  <c r="M22" i="9"/>
  <c r="U22" i="9" s="1"/>
  <c r="N21" i="9"/>
  <c r="V21" i="9" s="1"/>
  <c r="K24" i="9"/>
  <c r="S24" i="9" s="1"/>
  <c r="K25" i="9"/>
  <c r="S25" i="9" s="1"/>
  <c r="K21" i="9"/>
  <c r="S21" i="9" s="1"/>
  <c r="D14" i="9"/>
  <c r="U25" i="9"/>
  <c r="K23" i="9"/>
  <c r="S23" i="9" s="1"/>
  <c r="P20" i="9"/>
  <c r="O23" i="9"/>
  <c r="W23" i="9" s="1"/>
  <c r="L20" i="9"/>
  <c r="K20" i="9"/>
  <c r="S20" i="9" s="1"/>
  <c r="AA20" i="9"/>
  <c r="AA21" i="9"/>
  <c r="AA22" i="9"/>
  <c r="AA23" i="9"/>
  <c r="AA24" i="9"/>
  <c r="AA25" i="9"/>
  <c r="X20" i="9" l="1"/>
  <c r="T20" i="9"/>
  <c r="S27" i="9"/>
  <c r="K27" i="9"/>
  <c r="C40" i="9"/>
  <c r="C27" i="9"/>
  <c r="C8" i="2"/>
  <c r="D8" i="2"/>
  <c r="E8" i="2"/>
  <c r="F8" i="2"/>
  <c r="C10" i="2"/>
  <c r="D10" i="2"/>
  <c r="E10" i="2"/>
  <c r="F10" i="2"/>
  <c r="G10" i="2"/>
  <c r="A12" i="2"/>
  <c r="A11" i="2"/>
  <c r="A10" i="2"/>
  <c r="U28" i="9" l="1"/>
  <c r="X28" i="9"/>
  <c r="T28" i="9"/>
  <c r="W28" i="9"/>
  <c r="V28" i="9"/>
  <c r="D28" i="9"/>
  <c r="G28" i="9"/>
  <c r="F28" i="9"/>
  <c r="E28" i="9"/>
  <c r="H28" i="9"/>
  <c r="N28" i="9"/>
  <c r="M28" i="9"/>
  <c r="P28" i="9"/>
  <c r="L28" i="9"/>
  <c r="O28" i="9"/>
  <c r="H41" i="9"/>
  <c r="D41" i="9"/>
  <c r="G41" i="9"/>
  <c r="F41" i="9"/>
  <c r="E41" i="9"/>
  <c r="A8" i="2"/>
  <c r="A9" i="2"/>
  <c r="A7" i="2"/>
  <c r="C5" i="2" l="1"/>
  <c r="D7" i="2"/>
  <c r="E7" i="2"/>
  <c r="F7" i="2"/>
  <c r="G7" i="2"/>
  <c r="G8" i="2"/>
  <c r="D9" i="2"/>
  <c r="E9" i="2"/>
  <c r="F9" i="2"/>
  <c r="G9" i="2"/>
  <c r="D11" i="2"/>
  <c r="E11" i="2"/>
  <c r="F11" i="2"/>
  <c r="G11" i="2"/>
  <c r="D12" i="2"/>
  <c r="E12" i="2"/>
  <c r="F12" i="2"/>
  <c r="G12" i="2"/>
  <c r="C9" i="2"/>
  <c r="C11" i="2"/>
  <c r="C12" i="2"/>
  <c r="C7" i="2"/>
  <c r="AB39" i="8" l="1"/>
  <c r="AA39" i="8"/>
  <c r="Z39" i="8"/>
  <c r="Y39" i="8"/>
  <c r="X39" i="8"/>
  <c r="AA38" i="8"/>
  <c r="Z38" i="8"/>
  <c r="Y38" i="8"/>
  <c r="X38" i="8"/>
  <c r="C38" i="8"/>
  <c r="D38" i="8"/>
  <c r="E38" i="8"/>
  <c r="F38" i="8"/>
  <c r="J38" i="8"/>
  <c r="K38" i="8"/>
  <c r="L38" i="8"/>
  <c r="M38" i="8"/>
  <c r="C39" i="8"/>
  <c r="D39" i="8"/>
  <c r="E39" i="8"/>
  <c r="F39" i="8"/>
  <c r="G39" i="8"/>
  <c r="J39" i="8"/>
  <c r="K39" i="8"/>
  <c r="L39" i="8"/>
  <c r="M39" i="8"/>
  <c r="N39" i="8"/>
  <c r="AB27" i="8"/>
  <c r="AA27" i="8"/>
  <c r="Z27" i="8"/>
  <c r="Y27" i="8"/>
  <c r="X27" i="8"/>
  <c r="AA26" i="8"/>
  <c r="Z26" i="8"/>
  <c r="Y26" i="8"/>
  <c r="X26" i="8"/>
  <c r="G14" i="2"/>
  <c r="AI19" i="5" l="1"/>
  <c r="AF19" i="5"/>
  <c r="AE19" i="5"/>
  <c r="AD19" i="5"/>
  <c r="AC19" i="5"/>
  <c r="AB19" i="5"/>
  <c r="AA19" i="5"/>
  <c r="AE20" i="5" s="1"/>
  <c r="W19" i="5"/>
  <c r="V19" i="5"/>
  <c r="U19" i="5"/>
  <c r="T19" i="5"/>
  <c r="S19" i="5"/>
  <c r="U20" i="5" s="1"/>
  <c r="P19" i="5"/>
  <c r="O19" i="5"/>
  <c r="N19" i="5"/>
  <c r="M19" i="5"/>
  <c r="L19" i="5"/>
  <c r="K19" i="5"/>
  <c r="N20" i="5" s="1"/>
  <c r="AF18" i="5"/>
  <c r="AE18" i="5"/>
  <c r="AD18" i="5"/>
  <c r="AC18" i="5"/>
  <c r="AB18" i="5"/>
  <c r="X18" i="5"/>
  <c r="W18" i="5"/>
  <c r="V18" i="5"/>
  <c r="U18" i="5"/>
  <c r="T18" i="5"/>
  <c r="S18" i="5"/>
  <c r="P18" i="5"/>
  <c r="O18" i="5"/>
  <c r="N18" i="5"/>
  <c r="M18" i="5"/>
  <c r="L18" i="5"/>
  <c r="L20" i="5" l="1"/>
  <c r="AB20" i="5"/>
  <c r="O20" i="5"/>
  <c r="AC20" i="5"/>
  <c r="P20" i="5"/>
  <c r="AD20" i="5"/>
  <c r="V20" i="5"/>
  <c r="AF20" i="5"/>
  <c r="M20" i="5"/>
  <c r="T20" i="5"/>
  <c r="X20" i="5"/>
  <c r="W20" i="5"/>
  <c r="H14" i="9"/>
  <c r="G14" i="9"/>
  <c r="F14" i="9"/>
  <c r="E14" i="9"/>
  <c r="H40" i="9"/>
  <c r="G40" i="9"/>
  <c r="F40" i="9"/>
  <c r="E40" i="9"/>
  <c r="D40" i="9"/>
  <c r="G13" i="9"/>
  <c r="F13" i="9"/>
  <c r="E13" i="9"/>
  <c r="D13" i="9"/>
  <c r="G39" i="9"/>
  <c r="F39" i="9"/>
  <c r="E39" i="9"/>
  <c r="D39" i="9"/>
  <c r="H27" i="9"/>
  <c r="G27" i="9"/>
  <c r="F27" i="9"/>
  <c r="E27" i="9"/>
  <c r="D27" i="9"/>
  <c r="G26" i="9"/>
  <c r="F26" i="9"/>
  <c r="E26" i="9"/>
  <c r="D26" i="9"/>
  <c r="L26" i="9" l="1"/>
  <c r="U26" i="9"/>
  <c r="T26" i="9"/>
  <c r="W27" i="9"/>
  <c r="M26" i="9"/>
  <c r="O27" i="9"/>
  <c r="N27" i="9"/>
  <c r="U27" i="9"/>
  <c r="O26" i="9"/>
  <c r="W26" i="9"/>
  <c r="N26" i="9"/>
  <c r="L27" i="9"/>
  <c r="M27" i="9"/>
  <c r="P27" i="9"/>
  <c r="G15" i="8"/>
  <c r="F15" i="8"/>
  <c r="E15" i="8"/>
  <c r="D15" i="8"/>
  <c r="C15" i="8"/>
  <c r="U39" i="8"/>
  <c r="U27" i="8"/>
  <c r="N27" i="8"/>
  <c r="G27" i="8"/>
  <c r="G14" i="8"/>
  <c r="T39" i="8"/>
  <c r="S39" i="8"/>
  <c r="R39" i="8"/>
  <c r="Q39" i="8"/>
  <c r="T38" i="8"/>
  <c r="S38" i="8"/>
  <c r="R38" i="8"/>
  <c r="Q38" i="8"/>
  <c r="T27" i="8"/>
  <c r="S27" i="8"/>
  <c r="R27" i="8"/>
  <c r="Q27" i="8"/>
  <c r="M27" i="8"/>
  <c r="L27" i="8"/>
  <c r="K27" i="8"/>
  <c r="J27" i="8"/>
  <c r="F27" i="8"/>
  <c r="E27" i="8"/>
  <c r="D27" i="8"/>
  <c r="C27" i="8"/>
  <c r="T26" i="8"/>
  <c r="S26" i="8"/>
  <c r="R26" i="8"/>
  <c r="Q26" i="8"/>
  <c r="M26" i="8"/>
  <c r="L26" i="8"/>
  <c r="K26" i="8"/>
  <c r="J26" i="8"/>
  <c r="F26" i="8"/>
  <c r="E26" i="8"/>
  <c r="D26" i="8"/>
  <c r="C26" i="8"/>
  <c r="F14" i="8"/>
  <c r="E14" i="8"/>
  <c r="D14" i="8"/>
  <c r="C14" i="8"/>
  <c r="F13" i="8"/>
  <c r="E13" i="8"/>
  <c r="D13" i="8"/>
  <c r="C13" i="8"/>
  <c r="C26" i="7"/>
  <c r="X27" i="9" l="1"/>
  <c r="T27" i="9"/>
  <c r="V26" i="9"/>
  <c r="V27" i="9"/>
  <c r="F14" i="2"/>
  <c r="E14" i="2"/>
  <c r="D14" i="2"/>
  <c r="C14" i="2"/>
  <c r="F13" i="2"/>
  <c r="E13" i="2"/>
  <c r="D13" i="2"/>
  <c r="C13" i="2"/>
  <c r="C14" i="9"/>
  <c r="C13" i="9"/>
  <c r="D15" i="9" l="1"/>
  <c r="G15" i="9"/>
  <c r="F15" i="9"/>
  <c r="E15" i="9"/>
  <c r="H15" i="9"/>
  <c r="B24" i="7"/>
  <c r="C25" i="7" s="1"/>
</calcChain>
</file>

<file path=xl/sharedStrings.xml><?xml version="1.0" encoding="utf-8"?>
<sst xmlns="http://schemas.openxmlformats.org/spreadsheetml/2006/main" count="3155" uniqueCount="243">
  <si>
    <t>NOM Prénom</t>
  </si>
  <si>
    <t>Groupe</t>
  </si>
  <si>
    <t>Statut</t>
  </si>
  <si>
    <t>Public.</t>
  </si>
  <si>
    <t>Vidéos</t>
  </si>
  <si>
    <t>Heures</t>
  </si>
  <si>
    <t>NV</t>
  </si>
  <si>
    <t>CB</t>
  </si>
  <si>
    <t>Remarques</t>
  </si>
  <si>
    <t>Proclamateurs actifs</t>
  </si>
  <si>
    <t>PA</t>
  </si>
  <si>
    <t>PP</t>
  </si>
  <si>
    <t>Inactifs</t>
  </si>
  <si>
    <t>Nombre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</si>
  <si>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</si>
  <si>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</si>
  <si>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</si>
  <si>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</si>
  <si>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</si>
  <si>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</si>
  <si>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</si>
  <si>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</si>
  <si>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</si>
  <si>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</si>
  <si>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</si>
  <si>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</si>
  <si>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TOTAL CUMUL</t>
  </si>
  <si>
    <t>MOYENNE par Mois</t>
  </si>
  <si>
    <t>MOYENNE par Procl. par Mois</t>
  </si>
  <si>
    <t>Groupe B</t>
  </si>
  <si>
    <t>Groupe C</t>
  </si>
  <si>
    <t>MOYENNE</t>
  </si>
  <si>
    <t>Groupe A</t>
  </si>
  <si>
    <t>2 VP</t>
  </si>
  <si>
    <t>nombre</t>
  </si>
  <si>
    <t>QUOI ?:</t>
  </si>
  <si>
    <t>QUAND ?:</t>
  </si>
  <si>
    <t>Assemblée</t>
  </si>
  <si>
    <t>Groupe D</t>
  </si>
  <si>
    <t>Proclamateurs Actifs</t>
  </si>
  <si>
    <t xml:space="preserve">Nombre: </t>
  </si>
  <si>
    <t>Publics.</t>
  </si>
  <si>
    <t>TOTAL Procl.</t>
  </si>
  <si>
    <t>TOTAL</t>
  </si>
  <si>
    <t>MOYENNE / Procl.</t>
  </si>
  <si>
    <t>TOTAL PA</t>
  </si>
  <si>
    <t>MOYENNE / PA</t>
  </si>
  <si>
    <t>TOTAL PP</t>
  </si>
  <si>
    <t>MOYENNE / PP</t>
  </si>
  <si>
    <t>Proclamateurs Inactifs</t>
  </si>
  <si>
    <t>Proclamateur</t>
  </si>
  <si>
    <t>D</t>
  </si>
  <si>
    <t>B</t>
  </si>
  <si>
    <t>C</t>
  </si>
  <si>
    <t>A</t>
  </si>
  <si>
    <t>BON</t>
  </si>
  <si>
    <t>ABE</t>
  </si>
  <si>
    <t>ABF</t>
  </si>
  <si>
    <t>ANG</t>
  </si>
  <si>
    <t>BAP</t>
  </si>
  <si>
    <t>BAR</t>
  </si>
  <si>
    <t>BEG</t>
  </si>
  <si>
    <t>BEM</t>
  </si>
  <si>
    <t>BEPa</t>
  </si>
  <si>
    <t>BEPh</t>
  </si>
  <si>
    <t>BOA</t>
  </si>
  <si>
    <t>BOF</t>
  </si>
  <si>
    <t>BOG</t>
  </si>
  <si>
    <t>BOL</t>
  </si>
  <si>
    <t>BOUN</t>
  </si>
  <si>
    <t>BOUR</t>
  </si>
  <si>
    <t>BOUYC</t>
  </si>
  <si>
    <t>BOUYT</t>
  </si>
  <si>
    <t>BUB</t>
  </si>
  <si>
    <t>BUPL</t>
  </si>
  <si>
    <t>BUSAM</t>
  </si>
  <si>
    <t>BUSPL</t>
  </si>
  <si>
    <t>CHAMA</t>
  </si>
  <si>
    <t>CHAMS</t>
  </si>
  <si>
    <t>CHAPC</t>
  </si>
  <si>
    <t>CHAPD</t>
  </si>
  <si>
    <t>CHAPI</t>
  </si>
  <si>
    <t>DAM</t>
  </si>
  <si>
    <t>DEFM</t>
  </si>
  <si>
    <t>DOMT</t>
  </si>
  <si>
    <t>DUA</t>
  </si>
  <si>
    <t>DUS</t>
  </si>
  <si>
    <t>FAD</t>
  </si>
  <si>
    <t>FREM</t>
  </si>
  <si>
    <t>FROC</t>
  </si>
  <si>
    <t>FROT</t>
  </si>
  <si>
    <t>FROS</t>
  </si>
  <si>
    <t>FROTho</t>
  </si>
  <si>
    <t>GAC</t>
  </si>
  <si>
    <t>GAO</t>
  </si>
  <si>
    <t>GIP</t>
  </si>
  <si>
    <t>GOM</t>
  </si>
  <si>
    <t>GOR</t>
  </si>
  <si>
    <t>JUF</t>
  </si>
  <si>
    <t>JUP</t>
  </si>
  <si>
    <t>JUS</t>
  </si>
  <si>
    <t>KIA</t>
  </si>
  <si>
    <t>KIT</t>
  </si>
  <si>
    <t>LAP</t>
  </si>
  <si>
    <t>LONC</t>
  </si>
  <si>
    <t>LONJ</t>
  </si>
  <si>
    <t>LORJ</t>
  </si>
  <si>
    <t>MARCC</t>
  </si>
  <si>
    <t>MARCR</t>
  </si>
  <si>
    <t>MANIR</t>
  </si>
  <si>
    <t>MARTA</t>
  </si>
  <si>
    <t>MARTD</t>
  </si>
  <si>
    <t>MARTG</t>
  </si>
  <si>
    <t>MARTJ</t>
  </si>
  <si>
    <t>MARTR</t>
  </si>
  <si>
    <t>MATA</t>
  </si>
  <si>
    <t>MATG</t>
  </si>
  <si>
    <t>MILJ</t>
  </si>
  <si>
    <t>MIRP</t>
  </si>
  <si>
    <t>MOLM</t>
  </si>
  <si>
    <t>MOND</t>
  </si>
  <si>
    <t>MONE</t>
  </si>
  <si>
    <t>MONF</t>
  </si>
  <si>
    <t>NUF</t>
  </si>
  <si>
    <t>PAD</t>
  </si>
  <si>
    <t>PIC</t>
  </si>
  <si>
    <t>PLD</t>
  </si>
  <si>
    <t>POAl</t>
  </si>
  <si>
    <t>POAn</t>
  </si>
  <si>
    <t>RAJP</t>
  </si>
  <si>
    <t>RAVS</t>
  </si>
  <si>
    <t>RAN</t>
  </si>
  <si>
    <t>RIT</t>
  </si>
  <si>
    <t>RIJ</t>
  </si>
  <si>
    <t>SOMO</t>
  </si>
  <si>
    <t>SOE</t>
  </si>
  <si>
    <t>SOI</t>
  </si>
  <si>
    <t>SOP</t>
  </si>
  <si>
    <t>SOW</t>
  </si>
  <si>
    <t>THE</t>
  </si>
  <si>
    <t>ZEF</t>
  </si>
  <si>
    <t>Rapports d'activité</t>
  </si>
  <si>
    <t>Inactif</t>
  </si>
  <si>
    <t>PNB</t>
  </si>
  <si>
    <t>RESTE A FAIRE:</t>
  </si>
  <si>
    <t>2VP</t>
  </si>
  <si>
    <t>1VP + 24h CDS</t>
  </si>
  <si>
    <t>14h CDS</t>
  </si>
  <si>
    <t>5VP</t>
  </si>
  <si>
    <t>PNB + restriction</t>
  </si>
  <si>
    <t>crédit CDS 2h</t>
  </si>
  <si>
    <t>crédit CDS 7h</t>
  </si>
  <si>
    <t>1VP</t>
  </si>
  <si>
    <t>bloquer la mise en page (interdire suppression cellule uniquement, largeur colonne,…)</t>
  </si>
  <si>
    <t>protéger et masquer onglet SOURCE</t>
  </si>
  <si>
    <t>PP TOTAL</t>
  </si>
  <si>
    <t>NOM</t>
  </si>
  <si>
    <t>MOIS</t>
  </si>
  <si>
    <t>bloquer écriture pour permettre uniquement MOIS dans colonne D</t>
  </si>
  <si>
    <t>Etudiant</t>
  </si>
  <si>
    <t>Nombre d'enseignants différents:</t>
  </si>
  <si>
    <t>Total Nombre de Cours Bibliques:</t>
  </si>
  <si>
    <t>dont cours extérieurs:</t>
  </si>
  <si>
    <t>dont enfants de l'Assemblée:</t>
  </si>
  <si>
    <t>MOYENNE par PP par Mois</t>
  </si>
  <si>
    <t>Total général</t>
  </si>
  <si>
    <t>Étiquettes de lignes</t>
  </si>
  <si>
    <t>Filtres:</t>
  </si>
  <si>
    <t>GROUPE A/B/C/D/Tous</t>
  </si>
  <si>
    <t>STATUT (Proclamateur actif / PP / PA / Inactif)</t>
  </si>
  <si>
    <t>mois: sélection de mois ou d'une période                             (1 MOIS / 6 MOIS / 1 AN)</t>
  </si>
  <si>
    <t>SOMME, MOYENNE par Mois, MOYENNE par Mois par effectif pour Public., Vidéos, Heures, NV, CB</t>
  </si>
  <si>
    <t>sept</t>
  </si>
  <si>
    <t>oct</t>
  </si>
  <si>
    <t>3VP</t>
  </si>
  <si>
    <t>2VP + form zoom</t>
  </si>
  <si>
    <t>48h crédit CDS</t>
  </si>
  <si>
    <t>25h crédit CDS</t>
  </si>
  <si>
    <t>10h CDS</t>
  </si>
  <si>
    <t>12h CDS</t>
  </si>
  <si>
    <t>9h CDS</t>
  </si>
  <si>
    <t>4h30 CDS</t>
  </si>
  <si>
    <t>2h CDS</t>
  </si>
  <si>
    <t>juin</t>
  </si>
  <si>
    <t>juil</t>
  </si>
  <si>
    <t>août</t>
  </si>
  <si>
    <t>Inactif depuis 01/04/17</t>
  </si>
  <si>
    <t>Inactif depuis 01/10/19</t>
  </si>
  <si>
    <t>2VP + 14h CDS</t>
  </si>
  <si>
    <t>Inactif depuis 01/04/19</t>
  </si>
  <si>
    <t>Inactif depuis 01/11/18</t>
  </si>
  <si>
    <t>8h CDS</t>
  </si>
  <si>
    <t>Inactif depuis 01/10/20</t>
  </si>
  <si>
    <t>Inactif depuis 01/08/19</t>
  </si>
  <si>
    <t>Inactif depuis 01/11/17</t>
  </si>
  <si>
    <t>Inactif depuis 01/05/20</t>
  </si>
  <si>
    <t>Inactif depuis 2009</t>
  </si>
  <si>
    <t>nov</t>
  </si>
  <si>
    <t>décédé 11/2020</t>
  </si>
  <si>
    <t>"Public."</t>
  </si>
  <si>
    <t>"Vidéos"</t>
  </si>
  <si>
    <t>"Heures"</t>
  </si>
  <si>
    <t>"NV"</t>
  </si>
  <si>
    <t>"CB"</t>
  </si>
  <si>
    <t>GROUPE (Procl. act. + PP + PA)</t>
  </si>
  <si>
    <t>Assemblée de VILLARS LES DOMBES</t>
  </si>
  <si>
    <t>Activité de Prédication</t>
  </si>
  <si>
    <t>REMARQUES:</t>
  </si>
  <si>
    <t>Encouragement à…</t>
  </si>
  <si>
    <t>Suivi des Proclamateurs</t>
  </si>
  <si>
    <t xml:space="preserve">suivi CB </t>
  </si>
  <si>
    <t>Nb de Procl.</t>
  </si>
  <si>
    <t>formules "=" ou "recopierdonnéestcd" suivi Groupe, suivi PP</t>
  </si>
  <si>
    <t>PNB + restriction + Inactif depuis 1/11/20</t>
  </si>
  <si>
    <t>PNB + restriction au 25/06</t>
  </si>
  <si>
    <t xml:space="preserve">… </t>
  </si>
  <si>
    <t xml:space="preserve">zones d'impression </t>
  </si>
  <si>
    <t>Groupe B =&gt; Groupe A 11/2020</t>
  </si>
  <si>
    <t>Suivi PIONNIERS PERMANENTS</t>
  </si>
  <si>
    <t>Suivi CB</t>
  </si>
  <si>
    <t>25h territoire + form zoom</t>
  </si>
  <si>
    <t>82h CDS + 1VP</t>
  </si>
  <si>
    <t>synthès mois: idée: quand je trie un mois dans rapports, ça change la valeur du tcd (qui est caché en SOURCE)</t>
  </si>
  <si>
    <t>PP: regle conditionelle: mettre des "0" pour avoir des MOY justes</t>
  </si>
  <si>
    <t>déc</t>
  </si>
  <si>
    <t>4VP</t>
  </si>
  <si>
    <t>Valeurs</t>
  </si>
  <si>
    <t>Options / options avancée / afficher/masquer les 0 … OU … fomat nombre 0;-0;;@</t>
  </si>
  <si>
    <t>1VP + 6h CDS</t>
  </si>
  <si>
    <t>3h CDS</t>
  </si>
  <si>
    <t>5h CDS</t>
  </si>
  <si>
    <t>(vide)</t>
  </si>
  <si>
    <t>LDC 3h</t>
  </si>
  <si>
    <t>Ecole PP 30h</t>
  </si>
  <si>
    <t>1VP + 2h LDC</t>
  </si>
  <si>
    <t>Baptême 06/03</t>
  </si>
  <si>
    <t>févr</t>
  </si>
  <si>
    <t>janv</t>
  </si>
  <si>
    <t>mars</t>
  </si>
  <si>
    <t>Somme (vide)</t>
  </si>
  <si>
    <t>Moyenne (vide)</t>
  </si>
  <si>
    <t>synthèse sur 12 mois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</si>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</sst>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;\-0;;@"/>
    <numFmt numFmtId="165" formatCode="0.0"/>
    <numFmt numFmtId="166" formatCode="mmmm\ yyyy"/>
    <numFmt numFmtId="167" formatCode="_-* #,##0\ _€_-;\-* #,##0\ _€_-;_-* &quot;-&quot;\ _€_-;_-@_-"/>
    <numFmt numFmtId="168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Verdana"/>
      <family val="2"/>
    </font>
    <font>
      <b/>
      <sz val="10"/>
      <color theme="9"/>
      <name val="Verdana"/>
      <family val="2"/>
    </font>
    <font>
      <strike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gradientFill degree="225">
        <stop position="0">
          <color theme="9"/>
        </stop>
        <stop position="1">
          <color theme="4"/>
        </stop>
      </gradientFill>
    </fill>
  </fills>
  <borders count="6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dashed">
        <color auto="1"/>
      </right>
      <top style="medium">
        <color auto="1"/>
      </top>
      <bottom/>
      <diagonal/>
    </border>
    <border>
      <left/>
      <right style="dashed">
        <color auto="1"/>
      </right>
      <top/>
      <bottom/>
      <diagonal/>
    </border>
    <border>
      <left/>
      <right style="dashed">
        <color auto="1"/>
      </right>
      <top/>
      <bottom style="medium">
        <color auto="1"/>
      </bottom>
      <diagonal/>
    </border>
    <border>
      <left style="dashed">
        <color auto="1"/>
      </left>
      <right/>
      <top style="medium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0" fillId="0" borderId="4" xfId="0" applyBorder="1"/>
    <xf numFmtId="0" fontId="5" fillId="0" borderId="4" xfId="0" applyFont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2" fillId="4" borderId="5" xfId="0" applyFont="1" applyFill="1" applyBorder="1"/>
    <xf numFmtId="0" fontId="0" fillId="4" borderId="5" xfId="0" applyFill="1" applyBorder="1"/>
    <xf numFmtId="0" fontId="8" fillId="5" borderId="0" xfId="0" applyFont="1" applyFill="1" applyAlignment="1">
      <alignment vertical="center"/>
    </xf>
    <xf numFmtId="0" fontId="0" fillId="5" borderId="0" xfId="0" applyFill="1"/>
    <xf numFmtId="2" fontId="0" fillId="5" borderId="0" xfId="0" applyNumberFormat="1" applyFill="1"/>
    <xf numFmtId="0" fontId="0" fillId="5" borderId="0" xfId="0" applyFill="1" applyAlignment="1">
      <alignment horizontal="center"/>
    </xf>
    <xf numFmtId="0" fontId="9" fillId="0" borderId="3" xfId="0" applyFont="1" applyBorder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vertical="center"/>
    </xf>
    <xf numFmtId="49" fontId="7" fillId="3" borderId="0" xfId="0" applyNumberFormat="1" applyFont="1" applyFill="1" applyAlignment="1">
      <alignment vertical="center"/>
    </xf>
    <xf numFmtId="2" fontId="0" fillId="5" borderId="0" xfId="0" applyNumberFormat="1" applyFill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/>
    <xf numFmtId="0" fontId="0" fillId="6" borderId="0" xfId="0" applyFill="1"/>
    <xf numFmtId="0" fontId="11" fillId="0" borderId="0" xfId="0" applyFont="1" applyAlignment="1">
      <alignment vertical="center"/>
    </xf>
    <xf numFmtId="0" fontId="11" fillId="0" borderId="8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1" fillId="0" borderId="0" xfId="0" applyFont="1"/>
    <xf numFmtId="0" fontId="11" fillId="0" borderId="10" xfId="0" applyFont="1" applyBorder="1" applyAlignment="1">
      <alignment vertical="center"/>
    </xf>
    <xf numFmtId="0" fontId="13" fillId="0" borderId="14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/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165" fontId="13" fillId="0" borderId="23" xfId="0" applyNumberFormat="1" applyFont="1" applyBorder="1" applyAlignment="1">
      <alignment horizontal="left" vertical="center"/>
    </xf>
    <xf numFmtId="165" fontId="13" fillId="0" borderId="24" xfId="0" applyNumberFormat="1" applyFont="1" applyBorder="1" applyAlignment="1">
      <alignment horizontal="center" vertical="center"/>
    </xf>
    <xf numFmtId="165" fontId="13" fillId="0" borderId="25" xfId="0" applyNumberFormat="1" applyFont="1" applyBorder="1" applyAlignment="1">
      <alignment horizontal="center" vertical="center"/>
    </xf>
    <xf numFmtId="165" fontId="13" fillId="0" borderId="26" xfId="0" applyNumberFormat="1" applyFont="1" applyBorder="1" applyAlignment="1">
      <alignment horizontal="center" vertical="center"/>
    </xf>
    <xf numFmtId="165" fontId="13" fillId="0" borderId="22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0" fontId="13" fillId="0" borderId="10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vertical="center"/>
    </xf>
    <xf numFmtId="0" fontId="4" fillId="0" borderId="32" xfId="0" applyFont="1" applyBorder="1" applyAlignment="1">
      <alignment vertical="center" wrapText="1"/>
    </xf>
    <xf numFmtId="0" fontId="5" fillId="0" borderId="31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1" fillId="0" borderId="16" xfId="0" applyFont="1" applyBorder="1" applyAlignment="1" applyProtection="1">
      <alignment horizontal="center" vertical="center"/>
      <protection locked="0"/>
    </xf>
    <xf numFmtId="0" fontId="11" fillId="0" borderId="1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5" fillId="0" borderId="0" xfId="0" applyFont="1"/>
    <xf numFmtId="0" fontId="11" fillId="0" borderId="33" xfId="0" applyFont="1" applyBorder="1" applyAlignment="1" applyProtection="1">
      <alignment horizontal="center" vertical="center"/>
      <protection locked="0"/>
    </xf>
    <xf numFmtId="0" fontId="11" fillId="0" borderId="34" xfId="0" applyFont="1" applyBorder="1" applyAlignment="1">
      <alignment horizontal="center" vertical="center"/>
    </xf>
    <xf numFmtId="0" fontId="11" fillId="0" borderId="35" xfId="0" applyFont="1" applyBorder="1" applyAlignment="1" applyProtection="1">
      <alignment horizontal="center" vertical="center"/>
      <protection locked="0"/>
    </xf>
    <xf numFmtId="0" fontId="11" fillId="0" borderId="36" xfId="0" applyFont="1" applyBorder="1" applyAlignment="1" applyProtection="1">
      <alignment horizontal="center" vertical="center"/>
      <protection locked="0"/>
    </xf>
    <xf numFmtId="0" fontId="11" fillId="0" borderId="37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49" fontId="2" fillId="0" borderId="31" xfId="0" applyNumberFormat="1" applyFont="1" applyBorder="1" applyAlignment="1">
      <alignment horizontal="center" vertical="center"/>
    </xf>
    <xf numFmtId="0" fontId="16" fillId="0" borderId="0" xfId="0" applyFont="1"/>
    <xf numFmtId="0" fontId="16" fillId="0" borderId="38" xfId="0" applyFont="1" applyBorder="1"/>
    <xf numFmtId="0" fontId="17" fillId="0" borderId="0" xfId="0" applyFont="1" applyAlignment="1">
      <alignment horizontal="left"/>
    </xf>
    <xf numFmtId="0" fontId="16" fillId="0" borderId="0" xfId="0" applyFont="1" applyBorder="1"/>
    <xf numFmtId="0" fontId="16" fillId="0" borderId="39" xfId="0" applyFont="1" applyBorder="1"/>
    <xf numFmtId="0" fontId="0" fillId="0" borderId="39" xfId="0" applyBorder="1"/>
    <xf numFmtId="0" fontId="2" fillId="0" borderId="40" xfId="0" applyFont="1" applyBorder="1" applyAlignment="1" applyProtection="1">
      <alignment horizontal="left" vertical="center"/>
      <protection locked="0"/>
    </xf>
    <xf numFmtId="0" fontId="2" fillId="0" borderId="31" xfId="0" applyFont="1" applyBorder="1" applyAlignment="1" applyProtection="1">
      <alignment horizontal="left" vertical="center"/>
      <protection locked="0"/>
    </xf>
    <xf numFmtId="0" fontId="2" fillId="0" borderId="32" xfId="0" applyFont="1" applyBorder="1" applyAlignment="1" applyProtection="1">
      <alignment horizontal="left" vertical="center"/>
      <protection locked="0"/>
    </xf>
    <xf numFmtId="0" fontId="2" fillId="0" borderId="31" xfId="0" applyFont="1" applyBorder="1" applyAlignment="1" applyProtection="1">
      <alignment horizontal="center" vertical="center"/>
      <protection locked="0"/>
    </xf>
    <xf numFmtId="0" fontId="0" fillId="0" borderId="0" xfId="0" pivotButton="1"/>
    <xf numFmtId="0" fontId="2" fillId="6" borderId="0" xfId="0" applyFont="1" applyFill="1"/>
    <xf numFmtId="0" fontId="0" fillId="6" borderId="0" xfId="0" applyFill="1" applyAlignment="1">
      <alignment wrapText="1"/>
    </xf>
    <xf numFmtId="0" fontId="11" fillId="0" borderId="20" xfId="0" applyFont="1" applyBorder="1" applyAlignment="1" applyProtection="1">
      <alignment horizontal="center" vertical="center"/>
      <protection locked="0"/>
    </xf>
    <xf numFmtId="0" fontId="11" fillId="0" borderId="43" xfId="0" applyFont="1" applyBorder="1" applyAlignment="1" applyProtection="1">
      <alignment horizontal="center" vertical="center"/>
      <protection locked="0"/>
    </xf>
    <xf numFmtId="0" fontId="11" fillId="0" borderId="45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0" xfId="0" applyFont="1" applyBorder="1" applyAlignment="1" applyProtection="1">
      <alignment horizontal="left"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14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37" xfId="0" applyFont="1" applyBorder="1" applyAlignment="1" applyProtection="1">
      <alignment horizontal="left" vertical="center"/>
      <protection locked="0"/>
    </xf>
    <xf numFmtId="0" fontId="11" fillId="0" borderId="34" xfId="0" applyFont="1" applyBorder="1" applyAlignment="1" applyProtection="1">
      <alignment horizontal="left" vertical="center"/>
      <protection locked="0"/>
    </xf>
    <xf numFmtId="0" fontId="11" fillId="0" borderId="45" xfId="0" applyFont="1" applyBorder="1" applyAlignment="1" applyProtection="1">
      <alignment horizontal="left" vertical="center"/>
      <protection locked="0"/>
    </xf>
    <xf numFmtId="0" fontId="11" fillId="0" borderId="36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2" fillId="0" borderId="46" xfId="0" applyFont="1" applyBorder="1" applyAlignment="1" applyProtection="1">
      <alignment horizontal="left" vertical="center"/>
      <protection locked="0"/>
    </xf>
    <xf numFmtId="0" fontId="2" fillId="0" borderId="47" xfId="0" applyFont="1" applyBorder="1" applyAlignment="1" applyProtection="1">
      <alignment horizontal="center" vertical="center"/>
      <protection locked="0"/>
    </xf>
    <xf numFmtId="0" fontId="2" fillId="0" borderId="48" xfId="0" applyFont="1" applyBorder="1" applyAlignment="1" applyProtection="1">
      <alignment horizontal="center" vertical="center"/>
      <protection locked="0"/>
    </xf>
    <xf numFmtId="14" fontId="2" fillId="0" borderId="49" xfId="0" applyNumberFormat="1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166" fontId="11" fillId="0" borderId="41" xfId="0" applyNumberFormat="1" applyFont="1" applyBorder="1" applyAlignment="1">
      <alignment horizontal="center" vertical="center"/>
    </xf>
    <xf numFmtId="166" fontId="11" fillId="0" borderId="42" xfId="0" applyNumberFormat="1" applyFont="1" applyBorder="1" applyAlignment="1">
      <alignment horizontal="center" vertical="center"/>
    </xf>
    <xf numFmtId="166" fontId="11" fillId="0" borderId="44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Fill="1"/>
    <xf numFmtId="167" fontId="0" fillId="0" borderId="0" xfId="0" applyNumberFormat="1"/>
    <xf numFmtId="0" fontId="2" fillId="15" borderId="4" xfId="0" applyFont="1" applyFill="1" applyBorder="1" applyAlignment="1">
      <alignment horizontal="center" vertical="center"/>
    </xf>
    <xf numFmtId="0" fontId="0" fillId="0" borderId="50" xfId="0" applyBorder="1" applyAlignment="1"/>
    <xf numFmtId="0" fontId="0" fillId="0" borderId="5" xfId="0" applyBorder="1" applyAlignment="1"/>
    <xf numFmtId="0" fontId="0" fillId="0" borderId="5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5" xfId="0" applyFill="1" applyBorder="1" applyAlignment="1"/>
    <xf numFmtId="0" fontId="18" fillId="0" borderId="0" xfId="0" applyFont="1"/>
    <xf numFmtId="0" fontId="0" fillId="4" borderId="0" xfId="0" applyFill="1" applyAlignment="1">
      <alignment horizontal="left"/>
    </xf>
    <xf numFmtId="167" fontId="0" fillId="4" borderId="0" xfId="0" applyNumberFormat="1" applyFill="1"/>
    <xf numFmtId="168" fontId="0" fillId="5" borderId="0" xfId="0" applyNumberFormat="1" applyFill="1" applyAlignment="1">
      <alignment horizontal="left"/>
    </xf>
    <xf numFmtId="168" fontId="0" fillId="5" borderId="0" xfId="0" applyNumberFormat="1" applyFill="1"/>
    <xf numFmtId="0" fontId="0" fillId="5" borderId="0" xfId="0" applyFill="1" applyAlignment="1">
      <alignment horizontal="left"/>
    </xf>
    <xf numFmtId="167" fontId="0" fillId="5" borderId="0" xfId="0" applyNumberFormat="1" applyFill="1"/>
    <xf numFmtId="0" fontId="0" fillId="0" borderId="0" xfId="0" applyAlignment="1">
      <alignment horizontal="center"/>
    </xf>
    <xf numFmtId="0" fontId="0" fillId="0" borderId="0" xfId="0" applyFill="1" applyBorder="1"/>
    <xf numFmtId="0" fontId="3" fillId="2" borderId="0" xfId="0" applyFont="1" applyFill="1" applyAlignment="1">
      <alignment horizontal="center" vertical="center"/>
    </xf>
    <xf numFmtId="0" fontId="13" fillId="14" borderId="11" xfId="0" applyFont="1" applyFill="1" applyBorder="1" applyAlignment="1">
      <alignment horizontal="center" vertical="center"/>
    </xf>
    <xf numFmtId="0" fontId="13" fillId="14" borderId="13" xfId="0" applyFont="1" applyFill="1" applyBorder="1" applyAlignment="1">
      <alignment horizontal="center" vertical="center"/>
    </xf>
    <xf numFmtId="0" fontId="13" fillId="14" borderId="27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3" fillId="12" borderId="11" xfId="0" applyFont="1" applyFill="1" applyBorder="1" applyAlignment="1">
      <alignment horizontal="center" vertical="center"/>
    </xf>
    <xf numFmtId="0" fontId="13" fillId="12" borderId="13" xfId="0" applyFont="1" applyFill="1" applyBorder="1" applyAlignment="1">
      <alignment horizontal="center" vertical="center"/>
    </xf>
    <xf numFmtId="0" fontId="13" fillId="12" borderId="27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right" vertical="center"/>
    </xf>
    <xf numFmtId="0" fontId="13" fillId="0" borderId="13" xfId="0" applyFont="1" applyBorder="1" applyAlignment="1">
      <alignment horizontal="right" vertical="center"/>
    </xf>
    <xf numFmtId="0" fontId="13" fillId="13" borderId="11" xfId="0" applyFont="1" applyFill="1" applyBorder="1" applyAlignment="1">
      <alignment horizontal="center" vertical="center"/>
    </xf>
    <xf numFmtId="0" fontId="13" fillId="13" borderId="13" xfId="0" applyFont="1" applyFill="1" applyBorder="1" applyAlignment="1">
      <alignment horizontal="center" vertical="center"/>
    </xf>
    <xf numFmtId="0" fontId="13" fillId="13" borderId="27" xfId="0" applyFont="1" applyFill="1" applyBorder="1" applyAlignment="1">
      <alignment horizontal="center" vertical="center"/>
    </xf>
    <xf numFmtId="0" fontId="13" fillId="0" borderId="29" xfId="0" applyFont="1" applyBorder="1" applyAlignment="1">
      <alignment horizontal="right" vertical="center"/>
    </xf>
    <xf numFmtId="0" fontId="12" fillId="8" borderId="6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2" fillId="9" borderId="6" xfId="0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/>
    </xf>
    <xf numFmtId="0" fontId="12" fillId="9" borderId="9" xfId="0" applyFont="1" applyFill="1" applyBorder="1" applyAlignment="1">
      <alignment horizontal="center" vertical="center"/>
    </xf>
    <xf numFmtId="0" fontId="13" fillId="15" borderId="28" xfId="0" applyFont="1" applyFill="1" applyBorder="1" applyAlignment="1">
      <alignment horizontal="center" vertical="center"/>
    </xf>
    <xf numFmtId="0" fontId="13" fillId="15" borderId="29" xfId="0" applyFont="1" applyFill="1" applyBorder="1" applyAlignment="1">
      <alignment horizontal="center" vertical="center"/>
    </xf>
    <xf numFmtId="0" fontId="12" fillId="10" borderId="6" xfId="0" applyFont="1" applyFill="1" applyBorder="1" applyAlignment="1">
      <alignment horizontal="center" vertical="center"/>
    </xf>
    <xf numFmtId="0" fontId="12" fillId="10" borderId="7" xfId="0" applyFont="1" applyFill="1" applyBorder="1" applyAlignment="1">
      <alignment horizontal="center" vertical="center"/>
    </xf>
    <xf numFmtId="0" fontId="12" fillId="10" borderId="9" xfId="0" applyFont="1" applyFill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2" fillId="12" borderId="1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2" fillId="16" borderId="2" xfId="0" applyFont="1" applyFill="1" applyBorder="1" applyAlignment="1">
      <alignment horizontal="center" vertical="center"/>
    </xf>
    <xf numFmtId="0" fontId="2" fillId="16" borderId="3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 vertical="center"/>
    </xf>
    <xf numFmtId="0" fontId="2" fillId="17" borderId="2" xfId="0" applyFont="1" applyFill="1" applyBorder="1" applyAlignment="1">
      <alignment horizontal="center" vertical="center"/>
    </xf>
    <xf numFmtId="0" fontId="2" fillId="17" borderId="3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2" fillId="14" borderId="1" xfId="0" applyFont="1" applyFill="1" applyBorder="1" applyAlignment="1">
      <alignment horizontal="center" vertical="center"/>
    </xf>
    <xf numFmtId="0" fontId="2" fillId="14" borderId="2" xfId="0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6" borderId="0" xfId="0" applyFill="1" applyAlignment="1">
      <alignment horizontal="left" vertical="top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102"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 patternType="solid">
          <bgColor theme="9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rgb="FFCCECFF"/>
        </patternFill>
      </fill>
    </dxf>
    <dxf>
      <numFmt numFmtId="168" formatCode="_-* #,##0.00\ _€_-;\-* #,##0.00\ _€_-;_-* &quot;-&quot;??\ _€_-;_-@_-"/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 patternType="solid">
          <bgColor theme="9" tint="0.79998168889431442"/>
        </patternFill>
      </fill>
    </dxf>
    <dxf>
      <fill>
        <patternFill patternType="solid">
          <bgColor rgb="FFCCECFF"/>
        </patternFill>
      </fill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horizontal="center"/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numFmt numFmtId="168" formatCode="_-* #,##0.00\ _€_-;\-* #,##0.00\ _€_-;_-* &quot;-&quot;??\ _€_-;_-@_-"/>
    </dxf>
    <dxf>
      <fill>
        <patternFill>
          <bgColor rgb="FFCCECFF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9" tint="0.79998168889431442"/>
        </patternFill>
      </fill>
    </dxf>
    <dxf>
      <alignment vertical="center"/>
    </dxf>
    <dxf>
      <alignment vertical="center"/>
    </dxf>
    <dxf>
      <alignment horizontal="center"/>
    </dxf>
    <dxf>
      <alignment horizontal="center"/>
    </dxf>
    <dxf>
      <fill>
        <patternFill patternType="solid">
          <bgColor rgb="FFCCECFF"/>
        </patternFill>
      </fill>
    </dxf>
    <dxf>
      <fill>
        <patternFill patternType="solid">
          <bgColor theme="9" tint="0.79998168889431442"/>
        </patternFill>
      </fill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6" formatCode="mmmm\ yyyy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left style="thick">
          <color auto="1"/>
        </left>
        <right style="thick">
          <color auto="1"/>
        </right>
        <top style="thick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CCECFF"/>
      <color rgb="FF00FF00"/>
      <color rgb="FFCCFF99"/>
      <color rgb="FFFF00FF"/>
      <color rgb="FFCCFFFF"/>
      <color rgb="FFCCFFCC"/>
      <color rgb="FFFFFFCC"/>
      <color rgb="FFFFCCCC"/>
      <color rgb="FFFFCCFF"/>
      <color rgb="FFFFCD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7/relationships/slicerCache" Target="slicerCaches/slicerCache5.xml"/><Relationship Id="rId18" Type="http://schemas.microsoft.com/office/2007/relationships/slicerCache" Target="slicerCaches/slicerCache10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microsoft.com/office/2007/relationships/slicerCache" Target="slicerCaches/slicerCache1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4.xml"/><Relationship Id="rId17" Type="http://schemas.microsoft.com/office/2007/relationships/slicerCache" Target="slicerCaches/slicerCache9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7/relationships/slicerCache" Target="slicerCaches/slicerCache8.xml"/><Relationship Id="rId20" Type="http://schemas.microsoft.com/office/2007/relationships/slicerCache" Target="slicerCaches/slicerCache1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7.xml"/><Relationship Id="rId23" Type="http://schemas.microsoft.com/office/2007/relationships/slicerCache" Target="slicerCaches/slicerCache15.xml"/><Relationship Id="rId28" Type="http://schemas.openxmlformats.org/officeDocument/2006/relationships/customXml" Target="../customXml/item1.xml"/><Relationship Id="rId10" Type="http://schemas.microsoft.com/office/2007/relationships/slicerCache" Target="slicerCaches/slicerCache2.xml"/><Relationship Id="rId19" Type="http://schemas.microsoft.com/office/2007/relationships/slicerCache" Target="slicerCaches/slicerCache11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microsoft.com/office/2007/relationships/slicerCache" Target="slicerCaches/slicerCache6.xml"/><Relationship Id="rId22" Type="http://schemas.microsoft.com/office/2007/relationships/slicerCache" Target="slicerCaches/slicerCache14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768350</xdr:colOff>
          <xdr:row>0</xdr:row>
          <xdr:rowOff>0</xdr:rowOff>
        </xdr:from>
        <xdr:to>
          <xdr:col>17</xdr:col>
          <xdr:colOff>57150</xdr:colOff>
          <xdr:row>47</xdr:row>
          <xdr:rowOff>103709</xdr:rowOff>
        </xdr:to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id="{F20B9FE9-7A44-408F-BC58-28052F79873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Synthèse du Mois'!$A$1:$O$62" spid="_x0000_s632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213600" y="0"/>
              <a:ext cx="4889500" cy="906038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50800</xdr:colOff>
      <xdr:row>0</xdr:row>
      <xdr:rowOff>63501</xdr:rowOff>
    </xdr:from>
    <xdr:to>
      <xdr:col>17</xdr:col>
      <xdr:colOff>63500</xdr:colOff>
      <xdr:row>7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Groupe 2">
              <a:extLst>
                <a:ext uri="{FF2B5EF4-FFF2-40B4-BE49-F238E27FC236}">
                  <a16:creationId xmlns:a16="http://schemas.microsoft.com/office/drawing/2014/main" id="{9057F67A-104B-4E79-883C-33C65CE809C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roup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69200" y="63501"/>
              <a:ext cx="1377950" cy="14604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114300</xdr:colOff>
      <xdr:row>0</xdr:row>
      <xdr:rowOff>57150</xdr:rowOff>
    </xdr:from>
    <xdr:to>
      <xdr:col>20</xdr:col>
      <xdr:colOff>31750</xdr:colOff>
      <xdr:row>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 4">
              <a:extLst>
                <a:ext uri="{FF2B5EF4-FFF2-40B4-BE49-F238E27FC236}">
                  <a16:creationId xmlns:a16="http://schemas.microsoft.com/office/drawing/2014/main" id="{7F54230F-1CE3-4D17-BB9F-94827F71B1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51950" y="57150"/>
              <a:ext cx="1828800" cy="914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20</xdr:col>
      <xdr:colOff>101600</xdr:colOff>
      <xdr:row>0</xdr:row>
      <xdr:rowOff>57151</xdr:rowOff>
    </xdr:from>
    <xdr:to>
      <xdr:col>23</xdr:col>
      <xdr:colOff>488950</xdr:colOff>
      <xdr:row>4</xdr:row>
      <xdr:rowOff>127000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s 3">
              <a:extLst>
                <a:ext uri="{FF2B5EF4-FFF2-40B4-BE49-F238E27FC236}">
                  <a16:creationId xmlns:a16="http://schemas.microsoft.com/office/drawing/2014/main" id="{3FED4396-5EEF-496B-9E0F-1015FD6CF1F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50600" y="57151"/>
              <a:ext cx="1828800" cy="9080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114300</xdr:colOff>
      <xdr:row>0</xdr:row>
      <xdr:rowOff>82551</xdr:rowOff>
    </xdr:from>
    <xdr:to>
      <xdr:col>12</xdr:col>
      <xdr:colOff>485775</xdr:colOff>
      <xdr:row>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 Prénom">
              <a:extLst>
                <a:ext uri="{FF2B5EF4-FFF2-40B4-BE49-F238E27FC236}">
                  <a16:creationId xmlns:a16="http://schemas.microsoft.com/office/drawing/2014/main" id="{A4EAA5BD-DCCB-4E0D-9FCD-A95DDAE15AA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Pré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02250" y="82551"/>
              <a:ext cx="2311400" cy="14604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482600</xdr:colOff>
      <xdr:row>0</xdr:row>
      <xdr:rowOff>88901</xdr:rowOff>
    </xdr:from>
    <xdr:to>
      <xdr:col>15</xdr:col>
      <xdr:colOff>231775</xdr:colOff>
      <xdr:row>7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Groupe">
              <a:extLst>
                <a:ext uri="{FF2B5EF4-FFF2-40B4-BE49-F238E27FC236}">
                  <a16:creationId xmlns:a16="http://schemas.microsoft.com/office/drawing/2014/main" id="{AB9C0286-21A0-41EC-888A-5CE58C939BC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rou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96200" y="88901"/>
              <a:ext cx="1377950" cy="1466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15</xdr:col>
      <xdr:colOff>304800</xdr:colOff>
      <xdr:row>0</xdr:row>
      <xdr:rowOff>82550</xdr:rowOff>
    </xdr:from>
    <xdr:to>
      <xdr:col>17</xdr:col>
      <xdr:colOff>609600</xdr:colOff>
      <xdr:row>12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 2">
              <a:extLst>
                <a:ext uri="{FF2B5EF4-FFF2-40B4-BE49-F238E27FC236}">
                  <a16:creationId xmlns:a16="http://schemas.microsoft.com/office/drawing/2014/main" id="{2EC89A6D-F2C1-4AC8-932F-7027B8C6588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50350" y="82550"/>
              <a:ext cx="1828800" cy="2298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787400</xdr:colOff>
      <xdr:row>0</xdr:row>
      <xdr:rowOff>69851</xdr:rowOff>
    </xdr:from>
    <xdr:to>
      <xdr:col>19</xdr:col>
      <xdr:colOff>885825</xdr:colOff>
      <xdr:row>12</xdr:row>
      <xdr:rowOff>57151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s 2">
              <a:extLst>
                <a:ext uri="{FF2B5EF4-FFF2-40B4-BE49-F238E27FC236}">
                  <a16:creationId xmlns:a16="http://schemas.microsoft.com/office/drawing/2014/main" id="{F37BC180-BAEA-4556-B444-A38FE0543F0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50600" y="69851"/>
              <a:ext cx="1828800" cy="2298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25400</xdr:colOff>
      <xdr:row>0</xdr:row>
      <xdr:rowOff>44451</xdr:rowOff>
    </xdr:from>
    <xdr:to>
      <xdr:col>29</xdr:col>
      <xdr:colOff>488950</xdr:colOff>
      <xdr:row>7</xdr:row>
      <xdr:rowOff>63501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Groupe 1">
              <a:extLst>
                <a:ext uri="{FF2B5EF4-FFF2-40B4-BE49-F238E27FC236}">
                  <a16:creationId xmlns:a16="http://schemas.microsoft.com/office/drawing/2014/main" id="{1FD62172-4143-40E6-8E71-22C6D4E7A54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roup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893550" y="44451"/>
              <a:ext cx="1828800" cy="1460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29</xdr:col>
      <xdr:colOff>546100</xdr:colOff>
      <xdr:row>0</xdr:row>
      <xdr:rowOff>44450</xdr:rowOff>
    </xdr:from>
    <xdr:to>
      <xdr:col>32</xdr:col>
      <xdr:colOff>463550</xdr:colOff>
      <xdr:row>11</xdr:row>
      <xdr:rowOff>6350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A4C07FCB-1EAC-4ECE-9006-0B4C2566001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779500" y="44450"/>
              <a:ext cx="1828800" cy="220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33</xdr:col>
      <xdr:colOff>63500</xdr:colOff>
      <xdr:row>0</xdr:row>
      <xdr:rowOff>44450</xdr:rowOff>
    </xdr:from>
    <xdr:to>
      <xdr:col>36</xdr:col>
      <xdr:colOff>171450</xdr:colOff>
      <xdr:row>11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s 1">
              <a:extLst>
                <a:ext uri="{FF2B5EF4-FFF2-40B4-BE49-F238E27FC236}">
                  <a16:creationId xmlns:a16="http://schemas.microsoft.com/office/drawing/2014/main" id="{0EE88000-9DCA-4480-A01A-7D0060719A0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043400" y="44450"/>
              <a:ext cx="1828800" cy="2279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12700</xdr:colOff>
      <xdr:row>0</xdr:row>
      <xdr:rowOff>38100</xdr:rowOff>
    </xdr:from>
    <xdr:to>
      <xdr:col>31</xdr:col>
      <xdr:colOff>476250</xdr:colOff>
      <xdr:row>11</xdr:row>
      <xdr:rowOff>184149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 1">
              <a:extLst>
                <a:ext uri="{FF2B5EF4-FFF2-40B4-BE49-F238E27FC236}">
                  <a16:creationId xmlns:a16="http://schemas.microsoft.com/office/drawing/2014/main" id="{24795721-E302-41FE-979B-CD9936EF28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728700" y="38100"/>
              <a:ext cx="1828800" cy="22732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31</xdr:col>
      <xdr:colOff>514350</xdr:colOff>
      <xdr:row>0</xdr:row>
      <xdr:rowOff>38100</xdr:rowOff>
    </xdr:from>
    <xdr:to>
      <xdr:col>35</xdr:col>
      <xdr:colOff>101600</xdr:colOff>
      <xdr:row>11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s">
              <a:extLst>
                <a:ext uri="{FF2B5EF4-FFF2-40B4-BE49-F238E27FC236}">
                  <a16:creationId xmlns:a16="http://schemas.microsoft.com/office/drawing/2014/main" id="{DE882A66-04A7-4004-9AD1-74E258A16AE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595600" y="38100"/>
              <a:ext cx="1828800" cy="2222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35</xdr:col>
      <xdr:colOff>241300</xdr:colOff>
      <xdr:row>0</xdr:row>
      <xdr:rowOff>38100</xdr:rowOff>
    </xdr:from>
    <xdr:to>
      <xdr:col>38</xdr:col>
      <xdr:colOff>50800</xdr:colOff>
      <xdr:row>13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NOM Prénom 1">
              <a:extLst>
                <a:ext uri="{FF2B5EF4-FFF2-40B4-BE49-F238E27FC236}">
                  <a16:creationId xmlns:a16="http://schemas.microsoft.com/office/drawing/2014/main" id="{A02AD486-B1B4-47D2-9FEA-518B76E6304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Prénom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526000" y="381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387350</xdr:colOff>
      <xdr:row>0</xdr:row>
      <xdr:rowOff>133350</xdr:rowOff>
    </xdr:from>
    <xdr:to>
      <xdr:col>14</xdr:col>
      <xdr:colOff>406400</xdr:colOff>
      <xdr:row>5</xdr:row>
      <xdr:rowOff>69850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B">
              <a:extLst>
                <a:ext uri="{FF2B5EF4-FFF2-40B4-BE49-F238E27FC236}">
                  <a16:creationId xmlns:a16="http://schemas.microsoft.com/office/drawing/2014/main" id="{EA7E2799-35C4-4534-A1F1-04C4BE5765B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B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67950" y="133350"/>
              <a:ext cx="2260600" cy="977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469900</xdr:colOff>
      <xdr:row>0</xdr:row>
      <xdr:rowOff>38100</xdr:rowOff>
    </xdr:from>
    <xdr:to>
      <xdr:col>17</xdr:col>
      <xdr:colOff>12700</xdr:colOff>
      <xdr:row>13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 3">
              <a:extLst>
                <a:ext uri="{FF2B5EF4-FFF2-40B4-BE49-F238E27FC236}">
                  <a16:creationId xmlns:a16="http://schemas.microsoft.com/office/drawing/2014/main" id="{C57562C1-EE68-4A1C-96E5-643A0896FA1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592050" y="381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Fabien MONTAGNE" refreshedDate="44316.672764930554" missingItemsLimit="0" createdVersion="6" refreshedVersion="7" minRefreshableVersion="3" recordCount="1199" xr:uid="{AF36A7A5-3648-4BE3-A725-5806D9AD7D8E}">
  <cacheSource type="worksheet">
    <worksheetSource name="Activités"/>
  </cacheSource>
  <cacheFields count="11">
    <cacheField name="NOM Prénom" numFmtId="0">
      <sharedItems containsNonDate="0" containsString="0" containsBlank="1" count="1">
        <m/>
      </sharedItems>
    </cacheField>
    <cacheField name="Statut" numFmtId="0">
      <sharedItems count="4">
        <s v="Proclamateur"/>
        <s v="Inactif"/>
        <s v="PP"/>
        <s v="PA"/>
      </sharedItems>
    </cacheField>
    <cacheField name="Groupe" numFmtId="0">
      <sharedItems count="4">
        <s v="D"/>
        <s v="B"/>
        <s v="C"/>
        <s v="A"/>
      </sharedItems>
    </cacheField>
    <cacheField name="MOIS" numFmtId="166">
      <sharedItems containsSemiMixedTypes="0" containsNonDate="0" containsDate="1" containsString="0" minDate="2020-03-01T00:00:00" maxDate="2021-04-02T00:00:00" count="14"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d v="2021-01-01T00:00:00"/>
        <d v="2021-02-01T00:00:00"/>
        <d v="2021-03-01T00:00:00"/>
        <d v="2021-04-01T00:00:00"/>
      </sharedItems>
      <fieldGroup par="10" base="3">
        <rangePr groupBy="months" startDate="2020-03-01T00:00:00" endDate="2021-04-02T00:00:00"/>
        <groupItems count="14">
          <s v="&lt;01/03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1"/>
        </groupItems>
      </fieldGroup>
    </cacheField>
    <cacheField name="Public." numFmtId="0">
      <sharedItems containsString="0" containsBlank="1" containsNumber="1" containsInteger="1" minValue="1" maxValue="24"/>
    </cacheField>
    <cacheField name="Vidéos" numFmtId="0">
      <sharedItems containsString="0" containsBlank="1" containsNumber="1" containsInteger="1" minValue="1" maxValue="29"/>
    </cacheField>
    <cacheField name="Heures" numFmtId="0">
      <sharedItems containsString="0" containsBlank="1" containsNumber="1" minValue="0" maxValue="68"/>
    </cacheField>
    <cacheField name="NV" numFmtId="0">
      <sharedItems containsString="0" containsBlank="1" containsNumber="1" containsInteger="1" minValue="1" maxValue="52"/>
    </cacheField>
    <cacheField name="CB" numFmtId="0">
      <sharedItems containsString="0" containsBlank="1" containsNumber="1" containsInteger="1" minValue="1" maxValue="10" count="9">
        <m/>
        <n v="1"/>
        <n v="3"/>
        <n v="6"/>
        <n v="2"/>
        <n v="4"/>
        <n v="5"/>
        <n v="7"/>
        <n v="10"/>
      </sharedItems>
    </cacheField>
    <cacheField name="Remarques" numFmtId="0">
      <sharedItems containsBlank="1"/>
    </cacheField>
    <cacheField name="Années" numFmtId="0" databaseField="0">
      <fieldGroup base="3">
        <rangePr groupBy="years" startDate="2020-03-01T00:00:00" endDate="2021-04-02T00:00:00"/>
        <groupItems count="4">
          <s v="&lt;01/03/2020"/>
          <s v="2020"/>
          <s v="2021"/>
          <s v="&gt;02/04/2021"/>
        </groupItems>
      </fieldGroup>
    </cacheField>
  </cacheFields>
  <extLst>
    <ext xmlns:x14="http://schemas.microsoft.com/office/spreadsheetml/2009/9/main" uri="{725AE2AE-9491-48be-B2B4-4EB974FC3084}">
      <x14:pivotCacheDefinition pivotCacheId="46909694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99">
  <r>
    <x v="0"/>
    <x v="0"/>
    <x v="0"/>
    <x v="0"/>
    <n v="4"/>
    <m/>
    <n v="10"/>
    <n v="3"/>
    <x v="0"/>
    <m/>
  </r>
  <r>
    <x v="0"/>
    <x v="0"/>
    <x v="0"/>
    <x v="0"/>
    <m/>
    <m/>
    <n v="7"/>
    <n v="3"/>
    <x v="1"/>
    <m/>
  </r>
  <r>
    <x v="0"/>
    <x v="0"/>
    <x v="0"/>
    <x v="0"/>
    <n v="1"/>
    <n v="2"/>
    <n v="16"/>
    <m/>
    <x v="0"/>
    <m/>
  </r>
  <r>
    <x v="0"/>
    <x v="0"/>
    <x v="1"/>
    <x v="0"/>
    <m/>
    <m/>
    <n v="5"/>
    <m/>
    <x v="0"/>
    <m/>
  </r>
  <r>
    <x v="0"/>
    <x v="1"/>
    <x v="1"/>
    <x v="0"/>
    <m/>
    <m/>
    <m/>
    <m/>
    <x v="0"/>
    <m/>
  </r>
  <r>
    <x v="0"/>
    <x v="0"/>
    <x v="0"/>
    <x v="0"/>
    <m/>
    <m/>
    <n v="0"/>
    <m/>
    <x v="0"/>
    <m/>
  </r>
  <r>
    <x v="0"/>
    <x v="0"/>
    <x v="2"/>
    <x v="0"/>
    <n v="2"/>
    <m/>
    <n v="6"/>
    <n v="1"/>
    <x v="1"/>
    <m/>
  </r>
  <r>
    <x v="0"/>
    <x v="0"/>
    <x v="1"/>
    <x v="0"/>
    <m/>
    <m/>
    <n v="2"/>
    <m/>
    <x v="0"/>
    <m/>
  </r>
  <r>
    <x v="0"/>
    <x v="0"/>
    <x v="1"/>
    <x v="0"/>
    <m/>
    <m/>
    <n v="1"/>
    <m/>
    <x v="0"/>
    <m/>
  </r>
  <r>
    <x v="0"/>
    <x v="0"/>
    <x v="3"/>
    <x v="0"/>
    <n v="4"/>
    <n v="1"/>
    <n v="12"/>
    <n v="6"/>
    <x v="1"/>
    <m/>
  </r>
  <r>
    <x v="0"/>
    <x v="0"/>
    <x v="3"/>
    <x v="0"/>
    <m/>
    <m/>
    <n v="6"/>
    <n v="2"/>
    <x v="1"/>
    <m/>
  </r>
  <r>
    <x v="0"/>
    <x v="0"/>
    <x v="0"/>
    <x v="0"/>
    <n v="1"/>
    <n v="1"/>
    <n v="5"/>
    <n v="1"/>
    <x v="0"/>
    <s v="3VP"/>
  </r>
  <r>
    <x v="0"/>
    <x v="0"/>
    <x v="0"/>
    <x v="0"/>
    <m/>
    <m/>
    <n v="8"/>
    <n v="3"/>
    <x v="1"/>
    <m/>
  </r>
  <r>
    <x v="0"/>
    <x v="0"/>
    <x v="1"/>
    <x v="0"/>
    <m/>
    <m/>
    <n v="5"/>
    <m/>
    <x v="0"/>
    <m/>
  </r>
  <r>
    <x v="0"/>
    <x v="0"/>
    <x v="3"/>
    <x v="0"/>
    <n v="2"/>
    <n v="3"/>
    <n v="12"/>
    <n v="3"/>
    <x v="0"/>
    <m/>
  </r>
  <r>
    <x v="0"/>
    <x v="0"/>
    <x v="3"/>
    <x v="0"/>
    <m/>
    <m/>
    <n v="12"/>
    <m/>
    <x v="0"/>
    <m/>
  </r>
  <r>
    <x v="0"/>
    <x v="0"/>
    <x v="1"/>
    <x v="0"/>
    <m/>
    <n v="1"/>
    <n v="3"/>
    <n v="3"/>
    <x v="0"/>
    <m/>
  </r>
  <r>
    <x v="0"/>
    <x v="0"/>
    <x v="1"/>
    <x v="0"/>
    <m/>
    <m/>
    <n v="4"/>
    <n v="2"/>
    <x v="0"/>
    <m/>
  </r>
  <r>
    <x v="0"/>
    <x v="0"/>
    <x v="1"/>
    <x v="0"/>
    <n v="6"/>
    <n v="7"/>
    <n v="19"/>
    <n v="6"/>
    <x v="0"/>
    <m/>
  </r>
  <r>
    <x v="0"/>
    <x v="0"/>
    <x v="1"/>
    <x v="0"/>
    <n v="3"/>
    <m/>
    <n v="7"/>
    <m/>
    <x v="0"/>
    <m/>
  </r>
  <r>
    <x v="0"/>
    <x v="2"/>
    <x v="2"/>
    <x v="0"/>
    <n v="2"/>
    <n v="1"/>
    <n v="45"/>
    <n v="6"/>
    <x v="1"/>
    <m/>
  </r>
  <r>
    <x v="0"/>
    <x v="0"/>
    <x v="2"/>
    <x v="0"/>
    <n v="3"/>
    <m/>
    <n v="22"/>
    <n v="1"/>
    <x v="0"/>
    <m/>
  </r>
  <r>
    <x v="0"/>
    <x v="1"/>
    <x v="0"/>
    <x v="0"/>
    <m/>
    <m/>
    <m/>
    <m/>
    <x v="0"/>
    <m/>
  </r>
  <r>
    <x v="0"/>
    <x v="1"/>
    <x v="0"/>
    <x v="0"/>
    <m/>
    <m/>
    <m/>
    <m/>
    <x v="0"/>
    <m/>
  </r>
  <r>
    <x v="0"/>
    <x v="0"/>
    <x v="1"/>
    <x v="0"/>
    <n v="2"/>
    <n v="4"/>
    <n v="17"/>
    <n v="6"/>
    <x v="2"/>
    <m/>
  </r>
  <r>
    <x v="0"/>
    <x v="0"/>
    <x v="1"/>
    <x v="0"/>
    <m/>
    <m/>
    <n v="3"/>
    <n v="2"/>
    <x v="1"/>
    <m/>
  </r>
  <r>
    <x v="0"/>
    <x v="2"/>
    <x v="1"/>
    <x v="0"/>
    <n v="6"/>
    <n v="5"/>
    <n v="51"/>
    <n v="29"/>
    <x v="3"/>
    <m/>
  </r>
  <r>
    <x v="0"/>
    <x v="0"/>
    <x v="3"/>
    <x v="0"/>
    <m/>
    <m/>
    <n v="3"/>
    <n v="1"/>
    <x v="0"/>
    <m/>
  </r>
  <r>
    <x v="0"/>
    <x v="0"/>
    <x v="2"/>
    <x v="0"/>
    <m/>
    <n v="4"/>
    <n v="8"/>
    <n v="3"/>
    <x v="4"/>
    <m/>
  </r>
  <r>
    <x v="0"/>
    <x v="0"/>
    <x v="0"/>
    <x v="0"/>
    <n v="2"/>
    <m/>
    <n v="8"/>
    <m/>
    <x v="0"/>
    <m/>
  </r>
  <r>
    <x v="0"/>
    <x v="1"/>
    <x v="1"/>
    <x v="0"/>
    <m/>
    <m/>
    <m/>
    <m/>
    <x v="0"/>
    <m/>
  </r>
  <r>
    <x v="0"/>
    <x v="0"/>
    <x v="0"/>
    <x v="0"/>
    <n v="2"/>
    <n v="1"/>
    <n v="7"/>
    <n v="3"/>
    <x v="0"/>
    <m/>
  </r>
  <r>
    <x v="0"/>
    <x v="0"/>
    <x v="0"/>
    <x v="0"/>
    <m/>
    <m/>
    <n v="4"/>
    <m/>
    <x v="0"/>
    <m/>
  </r>
  <r>
    <x v="0"/>
    <x v="0"/>
    <x v="2"/>
    <x v="0"/>
    <m/>
    <m/>
    <n v="6"/>
    <m/>
    <x v="0"/>
    <m/>
  </r>
  <r>
    <x v="0"/>
    <x v="1"/>
    <x v="2"/>
    <x v="0"/>
    <m/>
    <m/>
    <m/>
    <m/>
    <x v="0"/>
    <m/>
  </r>
  <r>
    <x v="0"/>
    <x v="0"/>
    <x v="3"/>
    <x v="0"/>
    <m/>
    <m/>
    <n v="2"/>
    <m/>
    <x v="0"/>
    <m/>
  </r>
  <r>
    <x v="0"/>
    <x v="3"/>
    <x v="2"/>
    <x v="0"/>
    <n v="6"/>
    <n v="12"/>
    <n v="50"/>
    <n v="31"/>
    <x v="4"/>
    <m/>
  </r>
  <r>
    <x v="0"/>
    <x v="0"/>
    <x v="2"/>
    <x v="0"/>
    <n v="2"/>
    <n v="1"/>
    <n v="15"/>
    <n v="2"/>
    <x v="0"/>
    <s v="3VP"/>
  </r>
  <r>
    <x v="0"/>
    <x v="0"/>
    <x v="1"/>
    <x v="0"/>
    <n v="19"/>
    <n v="6"/>
    <n v="26"/>
    <n v="11"/>
    <x v="1"/>
    <m/>
  </r>
  <r>
    <x v="0"/>
    <x v="0"/>
    <x v="1"/>
    <x v="0"/>
    <n v="2"/>
    <n v="4"/>
    <n v="11"/>
    <n v="5"/>
    <x v="1"/>
    <s v="25h territoire + form zoom"/>
  </r>
  <r>
    <x v="0"/>
    <x v="0"/>
    <x v="2"/>
    <x v="0"/>
    <m/>
    <m/>
    <n v="3"/>
    <m/>
    <x v="0"/>
    <m/>
  </r>
  <r>
    <x v="0"/>
    <x v="2"/>
    <x v="2"/>
    <x v="0"/>
    <n v="13"/>
    <m/>
    <n v="48"/>
    <n v="2"/>
    <x v="0"/>
    <m/>
  </r>
  <r>
    <x v="0"/>
    <x v="0"/>
    <x v="2"/>
    <x v="0"/>
    <n v="1"/>
    <m/>
    <n v="6"/>
    <n v="2"/>
    <x v="0"/>
    <m/>
  </r>
  <r>
    <x v="0"/>
    <x v="0"/>
    <x v="3"/>
    <x v="0"/>
    <m/>
    <m/>
    <n v="7"/>
    <m/>
    <x v="0"/>
    <m/>
  </r>
  <r>
    <x v="0"/>
    <x v="0"/>
    <x v="3"/>
    <x v="0"/>
    <n v="2"/>
    <n v="11"/>
    <n v="9"/>
    <n v="9"/>
    <x v="4"/>
    <s v="1VP"/>
  </r>
  <r>
    <x v="0"/>
    <x v="0"/>
    <x v="0"/>
    <x v="0"/>
    <m/>
    <m/>
    <n v="2"/>
    <m/>
    <x v="0"/>
    <m/>
  </r>
  <r>
    <x v="0"/>
    <x v="0"/>
    <x v="0"/>
    <x v="0"/>
    <m/>
    <m/>
    <n v="1"/>
    <m/>
    <x v="0"/>
    <m/>
  </r>
  <r>
    <x v="0"/>
    <x v="0"/>
    <x v="0"/>
    <x v="0"/>
    <m/>
    <m/>
    <n v="1"/>
    <m/>
    <x v="0"/>
    <m/>
  </r>
  <r>
    <x v="0"/>
    <x v="2"/>
    <x v="3"/>
    <x v="0"/>
    <n v="2"/>
    <n v="1"/>
    <n v="35"/>
    <n v="4"/>
    <x v="5"/>
    <m/>
  </r>
  <r>
    <x v="0"/>
    <x v="2"/>
    <x v="3"/>
    <x v="0"/>
    <m/>
    <n v="1"/>
    <n v="47"/>
    <n v="15"/>
    <x v="2"/>
    <m/>
  </r>
  <r>
    <x v="0"/>
    <x v="0"/>
    <x v="0"/>
    <x v="0"/>
    <n v="4"/>
    <n v="1"/>
    <n v="12"/>
    <m/>
    <x v="0"/>
    <m/>
  </r>
  <r>
    <x v="0"/>
    <x v="0"/>
    <x v="3"/>
    <x v="0"/>
    <m/>
    <m/>
    <n v="4"/>
    <n v="2"/>
    <x v="0"/>
    <m/>
  </r>
  <r>
    <x v="0"/>
    <x v="0"/>
    <x v="3"/>
    <x v="0"/>
    <m/>
    <m/>
    <n v="4"/>
    <n v="6"/>
    <x v="4"/>
    <m/>
  </r>
  <r>
    <x v="0"/>
    <x v="1"/>
    <x v="1"/>
    <x v="0"/>
    <m/>
    <m/>
    <m/>
    <m/>
    <x v="0"/>
    <m/>
  </r>
  <r>
    <x v="0"/>
    <x v="0"/>
    <x v="2"/>
    <x v="0"/>
    <m/>
    <m/>
    <n v="4"/>
    <m/>
    <x v="0"/>
    <m/>
  </r>
  <r>
    <x v="0"/>
    <x v="0"/>
    <x v="2"/>
    <x v="0"/>
    <m/>
    <m/>
    <n v="3"/>
    <n v="1"/>
    <x v="1"/>
    <m/>
  </r>
  <r>
    <x v="0"/>
    <x v="2"/>
    <x v="2"/>
    <x v="0"/>
    <n v="8"/>
    <n v="4"/>
    <n v="53"/>
    <n v="12"/>
    <x v="2"/>
    <m/>
  </r>
  <r>
    <x v="0"/>
    <x v="0"/>
    <x v="2"/>
    <x v="0"/>
    <n v="2"/>
    <m/>
    <n v="7"/>
    <n v="1"/>
    <x v="0"/>
    <m/>
  </r>
  <r>
    <x v="0"/>
    <x v="1"/>
    <x v="2"/>
    <x v="0"/>
    <m/>
    <m/>
    <m/>
    <m/>
    <x v="0"/>
    <m/>
  </r>
  <r>
    <x v="0"/>
    <x v="0"/>
    <x v="3"/>
    <x v="0"/>
    <m/>
    <m/>
    <n v="12"/>
    <m/>
    <x v="0"/>
    <m/>
  </r>
  <r>
    <x v="0"/>
    <x v="0"/>
    <x v="3"/>
    <x v="0"/>
    <m/>
    <m/>
    <n v="5"/>
    <m/>
    <x v="0"/>
    <m/>
  </r>
  <r>
    <x v="0"/>
    <x v="0"/>
    <x v="2"/>
    <x v="0"/>
    <m/>
    <m/>
    <n v="9"/>
    <n v="6"/>
    <x v="0"/>
    <m/>
  </r>
  <r>
    <x v="0"/>
    <x v="0"/>
    <x v="3"/>
    <x v="0"/>
    <n v="3"/>
    <m/>
    <n v="10"/>
    <n v="1"/>
    <x v="0"/>
    <m/>
  </r>
  <r>
    <x v="0"/>
    <x v="1"/>
    <x v="1"/>
    <x v="0"/>
    <m/>
    <m/>
    <m/>
    <m/>
    <x v="0"/>
    <m/>
  </r>
  <r>
    <x v="0"/>
    <x v="0"/>
    <x v="3"/>
    <x v="0"/>
    <m/>
    <m/>
    <n v="2"/>
    <m/>
    <x v="0"/>
    <m/>
  </r>
  <r>
    <x v="0"/>
    <x v="2"/>
    <x v="3"/>
    <x v="0"/>
    <n v="2"/>
    <n v="2"/>
    <n v="42"/>
    <n v="33"/>
    <x v="1"/>
    <m/>
  </r>
  <r>
    <x v="0"/>
    <x v="2"/>
    <x v="3"/>
    <x v="0"/>
    <n v="1"/>
    <n v="1"/>
    <n v="20"/>
    <n v="2"/>
    <x v="0"/>
    <s v="2VP + form zoom"/>
  </r>
  <r>
    <x v="0"/>
    <x v="0"/>
    <x v="2"/>
    <x v="0"/>
    <m/>
    <m/>
    <n v="3"/>
    <m/>
    <x v="0"/>
    <s v="PNB"/>
  </r>
  <r>
    <x v="0"/>
    <x v="0"/>
    <x v="2"/>
    <x v="0"/>
    <m/>
    <m/>
    <n v="2"/>
    <m/>
    <x v="0"/>
    <m/>
  </r>
  <r>
    <x v="0"/>
    <x v="1"/>
    <x v="1"/>
    <x v="0"/>
    <m/>
    <m/>
    <m/>
    <m/>
    <x v="0"/>
    <m/>
  </r>
  <r>
    <x v="0"/>
    <x v="0"/>
    <x v="1"/>
    <x v="0"/>
    <m/>
    <m/>
    <n v="13"/>
    <n v="1"/>
    <x v="0"/>
    <s v="2VP"/>
  </r>
  <r>
    <x v="0"/>
    <x v="0"/>
    <x v="1"/>
    <x v="0"/>
    <m/>
    <m/>
    <n v="8"/>
    <n v="1"/>
    <x v="0"/>
    <m/>
  </r>
  <r>
    <x v="0"/>
    <x v="0"/>
    <x v="0"/>
    <x v="0"/>
    <m/>
    <m/>
    <n v="8"/>
    <n v="6"/>
    <x v="4"/>
    <m/>
  </r>
  <r>
    <x v="0"/>
    <x v="0"/>
    <x v="0"/>
    <x v="0"/>
    <m/>
    <m/>
    <n v="4"/>
    <m/>
    <x v="0"/>
    <m/>
  </r>
  <r>
    <x v="0"/>
    <x v="0"/>
    <x v="0"/>
    <x v="0"/>
    <m/>
    <m/>
    <n v="2"/>
    <m/>
    <x v="0"/>
    <m/>
  </r>
  <r>
    <x v="0"/>
    <x v="0"/>
    <x v="3"/>
    <x v="0"/>
    <n v="3"/>
    <n v="2"/>
    <n v="15"/>
    <n v="5"/>
    <x v="1"/>
    <m/>
  </r>
  <r>
    <x v="0"/>
    <x v="0"/>
    <x v="3"/>
    <x v="0"/>
    <m/>
    <n v="2"/>
    <n v="1"/>
    <m/>
    <x v="0"/>
    <m/>
  </r>
  <r>
    <x v="0"/>
    <x v="2"/>
    <x v="2"/>
    <x v="0"/>
    <n v="2"/>
    <n v="7"/>
    <n v="40"/>
    <n v="15"/>
    <x v="2"/>
    <m/>
  </r>
  <r>
    <x v="0"/>
    <x v="0"/>
    <x v="3"/>
    <x v="0"/>
    <m/>
    <m/>
    <n v="4"/>
    <m/>
    <x v="0"/>
    <s v="PNB"/>
  </r>
  <r>
    <x v="0"/>
    <x v="0"/>
    <x v="3"/>
    <x v="0"/>
    <n v="1"/>
    <n v="2"/>
    <n v="7"/>
    <n v="7"/>
    <x v="4"/>
    <m/>
  </r>
  <r>
    <x v="0"/>
    <x v="0"/>
    <x v="3"/>
    <x v="0"/>
    <n v="2"/>
    <m/>
    <n v="3"/>
    <m/>
    <x v="0"/>
    <m/>
  </r>
  <r>
    <x v="0"/>
    <x v="0"/>
    <x v="1"/>
    <x v="0"/>
    <n v="3"/>
    <m/>
    <n v="8"/>
    <n v="1"/>
    <x v="0"/>
    <m/>
  </r>
  <r>
    <x v="0"/>
    <x v="0"/>
    <x v="2"/>
    <x v="0"/>
    <n v="3"/>
    <n v="3"/>
    <n v="8"/>
    <n v="3"/>
    <x v="0"/>
    <m/>
  </r>
  <r>
    <x v="0"/>
    <x v="0"/>
    <x v="0"/>
    <x v="1"/>
    <m/>
    <m/>
    <n v="12"/>
    <n v="2"/>
    <x v="0"/>
    <m/>
  </r>
  <r>
    <x v="0"/>
    <x v="0"/>
    <x v="0"/>
    <x v="1"/>
    <m/>
    <m/>
    <n v="9"/>
    <n v="3"/>
    <x v="1"/>
    <m/>
  </r>
  <r>
    <x v="0"/>
    <x v="0"/>
    <x v="0"/>
    <x v="1"/>
    <n v="2"/>
    <n v="5"/>
    <n v="10"/>
    <m/>
    <x v="0"/>
    <s v="PNB"/>
  </r>
  <r>
    <x v="0"/>
    <x v="0"/>
    <x v="1"/>
    <x v="1"/>
    <m/>
    <m/>
    <n v="6"/>
    <m/>
    <x v="0"/>
    <m/>
  </r>
  <r>
    <x v="0"/>
    <x v="1"/>
    <x v="1"/>
    <x v="1"/>
    <m/>
    <m/>
    <m/>
    <m/>
    <x v="0"/>
    <m/>
  </r>
  <r>
    <x v="0"/>
    <x v="0"/>
    <x v="0"/>
    <x v="1"/>
    <m/>
    <m/>
    <n v="0"/>
    <m/>
    <x v="0"/>
    <m/>
  </r>
  <r>
    <x v="0"/>
    <x v="0"/>
    <x v="2"/>
    <x v="1"/>
    <m/>
    <m/>
    <n v="17"/>
    <n v="2"/>
    <x v="1"/>
    <m/>
  </r>
  <r>
    <x v="0"/>
    <x v="0"/>
    <x v="1"/>
    <x v="1"/>
    <m/>
    <m/>
    <n v="2"/>
    <m/>
    <x v="0"/>
    <m/>
  </r>
  <r>
    <x v="0"/>
    <x v="0"/>
    <x v="1"/>
    <x v="1"/>
    <m/>
    <m/>
    <n v="1"/>
    <m/>
    <x v="0"/>
    <m/>
  </r>
  <r>
    <x v="0"/>
    <x v="0"/>
    <x v="3"/>
    <x v="1"/>
    <n v="5"/>
    <n v="5"/>
    <n v="22"/>
    <n v="12"/>
    <x v="1"/>
    <m/>
  </r>
  <r>
    <x v="0"/>
    <x v="0"/>
    <x v="3"/>
    <x v="1"/>
    <m/>
    <m/>
    <n v="6"/>
    <n v="2"/>
    <x v="0"/>
    <m/>
  </r>
  <r>
    <x v="0"/>
    <x v="0"/>
    <x v="0"/>
    <x v="1"/>
    <m/>
    <n v="1"/>
    <n v="11"/>
    <n v="1"/>
    <x v="0"/>
    <m/>
  </r>
  <r>
    <x v="0"/>
    <x v="0"/>
    <x v="0"/>
    <x v="1"/>
    <m/>
    <m/>
    <n v="5"/>
    <n v="2"/>
    <x v="1"/>
    <m/>
  </r>
  <r>
    <x v="0"/>
    <x v="0"/>
    <x v="1"/>
    <x v="1"/>
    <m/>
    <m/>
    <n v="4"/>
    <m/>
    <x v="0"/>
    <m/>
  </r>
  <r>
    <x v="0"/>
    <x v="0"/>
    <x v="3"/>
    <x v="1"/>
    <m/>
    <n v="2"/>
    <n v="18"/>
    <n v="8"/>
    <x v="0"/>
    <m/>
  </r>
  <r>
    <x v="0"/>
    <x v="0"/>
    <x v="3"/>
    <x v="1"/>
    <m/>
    <m/>
    <n v="18"/>
    <m/>
    <x v="0"/>
    <m/>
  </r>
  <r>
    <x v="0"/>
    <x v="0"/>
    <x v="1"/>
    <x v="1"/>
    <m/>
    <m/>
    <n v="4"/>
    <n v="1"/>
    <x v="0"/>
    <m/>
  </r>
  <r>
    <x v="0"/>
    <x v="0"/>
    <x v="1"/>
    <x v="1"/>
    <m/>
    <m/>
    <n v="3"/>
    <n v="1"/>
    <x v="0"/>
    <m/>
  </r>
  <r>
    <x v="0"/>
    <x v="0"/>
    <x v="1"/>
    <x v="1"/>
    <m/>
    <m/>
    <n v="10"/>
    <n v="2"/>
    <x v="0"/>
    <m/>
  </r>
  <r>
    <x v="0"/>
    <x v="0"/>
    <x v="1"/>
    <x v="1"/>
    <m/>
    <n v="1"/>
    <n v="12"/>
    <n v="1"/>
    <x v="0"/>
    <m/>
  </r>
  <r>
    <x v="0"/>
    <x v="2"/>
    <x v="2"/>
    <x v="1"/>
    <n v="2"/>
    <m/>
    <n v="26"/>
    <n v="6"/>
    <x v="1"/>
    <m/>
  </r>
  <r>
    <x v="0"/>
    <x v="0"/>
    <x v="2"/>
    <x v="1"/>
    <m/>
    <m/>
    <n v="16"/>
    <n v="2"/>
    <x v="0"/>
    <s v="48h crédit CDS"/>
  </r>
  <r>
    <x v="0"/>
    <x v="1"/>
    <x v="0"/>
    <x v="1"/>
    <m/>
    <m/>
    <m/>
    <m/>
    <x v="0"/>
    <s v="Inactif"/>
  </r>
  <r>
    <x v="0"/>
    <x v="1"/>
    <x v="0"/>
    <x v="1"/>
    <m/>
    <m/>
    <m/>
    <m/>
    <x v="0"/>
    <s v="Inactif"/>
  </r>
  <r>
    <x v="0"/>
    <x v="0"/>
    <x v="1"/>
    <x v="1"/>
    <m/>
    <n v="2"/>
    <n v="16"/>
    <n v="14"/>
    <x v="2"/>
    <m/>
  </r>
  <r>
    <x v="0"/>
    <x v="0"/>
    <x v="1"/>
    <x v="1"/>
    <m/>
    <m/>
    <n v="8"/>
    <n v="3"/>
    <x v="1"/>
    <m/>
  </r>
  <r>
    <x v="0"/>
    <x v="2"/>
    <x v="1"/>
    <x v="1"/>
    <n v="5"/>
    <n v="5"/>
    <n v="36"/>
    <n v="31"/>
    <x v="6"/>
    <m/>
  </r>
  <r>
    <x v="0"/>
    <x v="0"/>
    <x v="3"/>
    <x v="1"/>
    <m/>
    <m/>
    <n v="2"/>
    <n v="2"/>
    <x v="0"/>
    <m/>
  </r>
  <r>
    <x v="0"/>
    <x v="0"/>
    <x v="2"/>
    <x v="1"/>
    <n v="20"/>
    <m/>
    <n v="7"/>
    <m/>
    <x v="0"/>
    <m/>
  </r>
  <r>
    <x v="0"/>
    <x v="0"/>
    <x v="0"/>
    <x v="1"/>
    <m/>
    <m/>
    <n v="11"/>
    <m/>
    <x v="0"/>
    <m/>
  </r>
  <r>
    <x v="0"/>
    <x v="1"/>
    <x v="1"/>
    <x v="1"/>
    <m/>
    <m/>
    <m/>
    <m/>
    <x v="0"/>
    <s v="Inactif"/>
  </r>
  <r>
    <x v="0"/>
    <x v="0"/>
    <x v="0"/>
    <x v="1"/>
    <m/>
    <m/>
    <n v="0"/>
    <m/>
    <x v="0"/>
    <m/>
  </r>
  <r>
    <x v="0"/>
    <x v="0"/>
    <x v="0"/>
    <x v="1"/>
    <m/>
    <m/>
    <n v="0"/>
    <m/>
    <x v="0"/>
    <m/>
  </r>
  <r>
    <x v="0"/>
    <x v="0"/>
    <x v="2"/>
    <x v="1"/>
    <m/>
    <m/>
    <n v="26"/>
    <m/>
    <x v="0"/>
    <m/>
  </r>
  <r>
    <x v="0"/>
    <x v="1"/>
    <x v="2"/>
    <x v="1"/>
    <m/>
    <m/>
    <m/>
    <m/>
    <x v="0"/>
    <s v="Inactif"/>
  </r>
  <r>
    <x v="0"/>
    <x v="0"/>
    <x v="3"/>
    <x v="1"/>
    <m/>
    <m/>
    <n v="3"/>
    <m/>
    <x v="0"/>
    <m/>
  </r>
  <r>
    <x v="0"/>
    <x v="3"/>
    <x v="2"/>
    <x v="1"/>
    <m/>
    <n v="20"/>
    <n v="37"/>
    <n v="34"/>
    <x v="4"/>
    <s v="PA"/>
  </r>
  <r>
    <x v="0"/>
    <x v="0"/>
    <x v="2"/>
    <x v="1"/>
    <m/>
    <n v="2"/>
    <n v="7"/>
    <n v="6"/>
    <x v="0"/>
    <m/>
  </r>
  <r>
    <x v="0"/>
    <x v="0"/>
    <x v="1"/>
    <x v="1"/>
    <n v="15"/>
    <n v="8"/>
    <n v="37"/>
    <n v="16"/>
    <x v="1"/>
    <m/>
  </r>
  <r>
    <x v="0"/>
    <x v="3"/>
    <x v="1"/>
    <x v="1"/>
    <n v="3"/>
    <n v="3"/>
    <n v="30"/>
    <n v="20"/>
    <x v="1"/>
    <m/>
  </r>
  <r>
    <x v="0"/>
    <x v="0"/>
    <x v="2"/>
    <x v="1"/>
    <m/>
    <m/>
    <n v="18"/>
    <n v="2"/>
    <x v="0"/>
    <m/>
  </r>
  <r>
    <x v="0"/>
    <x v="2"/>
    <x v="2"/>
    <x v="1"/>
    <m/>
    <n v="3"/>
    <n v="35"/>
    <m/>
    <x v="0"/>
    <m/>
  </r>
  <r>
    <x v="0"/>
    <x v="0"/>
    <x v="2"/>
    <x v="1"/>
    <m/>
    <m/>
    <n v="5"/>
    <n v="3"/>
    <x v="0"/>
    <m/>
  </r>
  <r>
    <x v="0"/>
    <x v="0"/>
    <x v="3"/>
    <x v="1"/>
    <m/>
    <m/>
    <n v="7"/>
    <m/>
    <x v="0"/>
    <m/>
  </r>
  <r>
    <x v="0"/>
    <x v="0"/>
    <x v="3"/>
    <x v="1"/>
    <n v="6"/>
    <n v="8"/>
    <n v="9"/>
    <n v="13"/>
    <x v="4"/>
    <s v="3VP"/>
  </r>
  <r>
    <x v="0"/>
    <x v="0"/>
    <x v="0"/>
    <x v="1"/>
    <m/>
    <m/>
    <n v="11"/>
    <m/>
    <x v="0"/>
    <m/>
  </r>
  <r>
    <x v="0"/>
    <x v="0"/>
    <x v="0"/>
    <x v="1"/>
    <m/>
    <m/>
    <n v="1"/>
    <m/>
    <x v="0"/>
    <m/>
  </r>
  <r>
    <x v="0"/>
    <x v="0"/>
    <x v="0"/>
    <x v="1"/>
    <m/>
    <m/>
    <n v="4"/>
    <m/>
    <x v="0"/>
    <m/>
  </r>
  <r>
    <x v="0"/>
    <x v="2"/>
    <x v="3"/>
    <x v="1"/>
    <n v="1"/>
    <m/>
    <n v="33"/>
    <n v="3"/>
    <x v="5"/>
    <m/>
  </r>
  <r>
    <x v="0"/>
    <x v="2"/>
    <x v="3"/>
    <x v="1"/>
    <n v="1"/>
    <m/>
    <n v="37"/>
    <n v="17"/>
    <x v="2"/>
    <m/>
  </r>
  <r>
    <x v="0"/>
    <x v="0"/>
    <x v="0"/>
    <x v="1"/>
    <m/>
    <n v="1"/>
    <n v="6"/>
    <m/>
    <x v="0"/>
    <m/>
  </r>
  <r>
    <x v="0"/>
    <x v="0"/>
    <x v="3"/>
    <x v="1"/>
    <m/>
    <m/>
    <n v="4"/>
    <m/>
    <x v="0"/>
    <m/>
  </r>
  <r>
    <x v="0"/>
    <x v="0"/>
    <x v="3"/>
    <x v="1"/>
    <m/>
    <m/>
    <n v="5"/>
    <n v="7"/>
    <x v="4"/>
    <m/>
  </r>
  <r>
    <x v="0"/>
    <x v="1"/>
    <x v="1"/>
    <x v="1"/>
    <m/>
    <m/>
    <m/>
    <m/>
    <x v="0"/>
    <m/>
  </r>
  <r>
    <x v="0"/>
    <x v="0"/>
    <x v="2"/>
    <x v="1"/>
    <m/>
    <m/>
    <n v="3"/>
    <m/>
    <x v="0"/>
    <m/>
  </r>
  <r>
    <x v="0"/>
    <x v="0"/>
    <x v="2"/>
    <x v="1"/>
    <m/>
    <m/>
    <n v="3"/>
    <n v="3"/>
    <x v="1"/>
    <m/>
  </r>
  <r>
    <x v="0"/>
    <x v="2"/>
    <x v="2"/>
    <x v="1"/>
    <n v="2"/>
    <n v="29"/>
    <n v="33"/>
    <n v="22"/>
    <x v="2"/>
    <m/>
  </r>
  <r>
    <x v="0"/>
    <x v="0"/>
    <x v="2"/>
    <x v="1"/>
    <m/>
    <m/>
    <n v="6"/>
    <m/>
    <x v="0"/>
    <m/>
  </r>
  <r>
    <x v="0"/>
    <x v="1"/>
    <x v="2"/>
    <x v="1"/>
    <m/>
    <m/>
    <m/>
    <m/>
    <x v="0"/>
    <m/>
  </r>
  <r>
    <x v="0"/>
    <x v="0"/>
    <x v="3"/>
    <x v="1"/>
    <m/>
    <m/>
    <n v="10"/>
    <m/>
    <x v="0"/>
    <m/>
  </r>
  <r>
    <x v="0"/>
    <x v="0"/>
    <x v="3"/>
    <x v="1"/>
    <m/>
    <m/>
    <n v="6"/>
    <m/>
    <x v="0"/>
    <m/>
  </r>
  <r>
    <x v="0"/>
    <x v="0"/>
    <x v="2"/>
    <x v="1"/>
    <m/>
    <m/>
    <n v="31"/>
    <n v="10"/>
    <x v="0"/>
    <m/>
  </r>
  <r>
    <x v="0"/>
    <x v="0"/>
    <x v="3"/>
    <x v="1"/>
    <n v="10"/>
    <m/>
    <n v="15"/>
    <n v="8"/>
    <x v="0"/>
    <m/>
  </r>
  <r>
    <x v="0"/>
    <x v="1"/>
    <x v="1"/>
    <x v="1"/>
    <m/>
    <m/>
    <m/>
    <m/>
    <x v="0"/>
    <m/>
  </r>
  <r>
    <x v="0"/>
    <x v="0"/>
    <x v="3"/>
    <x v="1"/>
    <m/>
    <m/>
    <n v="2"/>
    <m/>
    <x v="0"/>
    <m/>
  </r>
  <r>
    <x v="0"/>
    <x v="2"/>
    <x v="3"/>
    <x v="1"/>
    <n v="8"/>
    <m/>
    <n v="52"/>
    <n v="40"/>
    <x v="1"/>
    <m/>
  </r>
  <r>
    <x v="0"/>
    <x v="2"/>
    <x v="3"/>
    <x v="1"/>
    <n v="1"/>
    <m/>
    <n v="33"/>
    <n v="5"/>
    <x v="0"/>
    <s v="3VP"/>
  </r>
  <r>
    <x v="0"/>
    <x v="0"/>
    <x v="1"/>
    <x v="1"/>
    <n v="5"/>
    <n v="3"/>
    <n v="7"/>
    <n v="11"/>
    <x v="4"/>
    <s v="PNB"/>
  </r>
  <r>
    <x v="0"/>
    <x v="0"/>
    <x v="2"/>
    <x v="1"/>
    <m/>
    <m/>
    <n v="0.3"/>
    <m/>
    <x v="0"/>
    <s v="PNB"/>
  </r>
  <r>
    <x v="0"/>
    <x v="0"/>
    <x v="2"/>
    <x v="1"/>
    <m/>
    <m/>
    <n v="2"/>
    <m/>
    <x v="0"/>
    <m/>
  </r>
  <r>
    <x v="0"/>
    <x v="1"/>
    <x v="1"/>
    <x v="1"/>
    <m/>
    <m/>
    <m/>
    <m/>
    <x v="0"/>
    <m/>
  </r>
  <r>
    <x v="0"/>
    <x v="0"/>
    <x v="1"/>
    <x v="1"/>
    <n v="1"/>
    <m/>
    <n v="22"/>
    <n v="8"/>
    <x v="0"/>
    <s v="2VP"/>
  </r>
  <r>
    <x v="0"/>
    <x v="0"/>
    <x v="1"/>
    <x v="1"/>
    <m/>
    <m/>
    <n v="22"/>
    <n v="1"/>
    <x v="0"/>
    <m/>
  </r>
  <r>
    <x v="0"/>
    <x v="0"/>
    <x v="0"/>
    <x v="1"/>
    <m/>
    <m/>
    <n v="6"/>
    <n v="6"/>
    <x v="4"/>
    <m/>
  </r>
  <r>
    <x v="0"/>
    <x v="0"/>
    <x v="0"/>
    <x v="1"/>
    <m/>
    <m/>
    <n v="4"/>
    <n v="3"/>
    <x v="1"/>
    <m/>
  </r>
  <r>
    <x v="0"/>
    <x v="0"/>
    <x v="0"/>
    <x v="1"/>
    <m/>
    <m/>
    <n v="2"/>
    <m/>
    <x v="0"/>
    <m/>
  </r>
  <r>
    <x v="0"/>
    <x v="0"/>
    <x v="3"/>
    <x v="1"/>
    <m/>
    <m/>
    <n v="22"/>
    <n v="8"/>
    <x v="1"/>
    <m/>
  </r>
  <r>
    <x v="0"/>
    <x v="0"/>
    <x v="3"/>
    <x v="1"/>
    <m/>
    <m/>
    <n v="7"/>
    <m/>
    <x v="0"/>
    <m/>
  </r>
  <r>
    <x v="0"/>
    <x v="2"/>
    <x v="2"/>
    <x v="1"/>
    <n v="2"/>
    <n v="11"/>
    <n v="54"/>
    <n v="23"/>
    <x v="6"/>
    <m/>
  </r>
  <r>
    <x v="0"/>
    <x v="0"/>
    <x v="3"/>
    <x v="1"/>
    <m/>
    <m/>
    <n v="3"/>
    <m/>
    <x v="0"/>
    <s v="PNB"/>
  </r>
  <r>
    <x v="0"/>
    <x v="0"/>
    <x v="3"/>
    <x v="1"/>
    <m/>
    <n v="1"/>
    <n v="6"/>
    <n v="5"/>
    <x v="4"/>
    <m/>
  </r>
  <r>
    <x v="0"/>
    <x v="0"/>
    <x v="3"/>
    <x v="1"/>
    <m/>
    <m/>
    <n v="6"/>
    <n v="3"/>
    <x v="0"/>
    <m/>
  </r>
  <r>
    <x v="0"/>
    <x v="0"/>
    <x v="1"/>
    <x v="1"/>
    <m/>
    <m/>
    <n v="11"/>
    <n v="1"/>
    <x v="0"/>
    <m/>
  </r>
  <r>
    <x v="0"/>
    <x v="0"/>
    <x v="2"/>
    <x v="1"/>
    <m/>
    <n v="1"/>
    <n v="8"/>
    <n v="1"/>
    <x v="0"/>
    <m/>
  </r>
  <r>
    <x v="0"/>
    <x v="0"/>
    <x v="0"/>
    <x v="2"/>
    <m/>
    <m/>
    <n v="9"/>
    <n v="2"/>
    <x v="0"/>
    <m/>
  </r>
  <r>
    <x v="0"/>
    <x v="0"/>
    <x v="0"/>
    <x v="2"/>
    <m/>
    <m/>
    <n v="9"/>
    <n v="4"/>
    <x v="4"/>
    <m/>
  </r>
  <r>
    <x v="0"/>
    <x v="0"/>
    <x v="0"/>
    <x v="2"/>
    <n v="1"/>
    <m/>
    <n v="12"/>
    <m/>
    <x v="1"/>
    <s v="PNB"/>
  </r>
  <r>
    <x v="0"/>
    <x v="0"/>
    <x v="1"/>
    <x v="2"/>
    <m/>
    <m/>
    <n v="5"/>
    <m/>
    <x v="0"/>
    <m/>
  </r>
  <r>
    <x v="0"/>
    <x v="1"/>
    <x v="1"/>
    <x v="2"/>
    <m/>
    <m/>
    <m/>
    <m/>
    <x v="0"/>
    <m/>
  </r>
  <r>
    <x v="0"/>
    <x v="1"/>
    <x v="0"/>
    <x v="2"/>
    <m/>
    <m/>
    <m/>
    <m/>
    <x v="0"/>
    <m/>
  </r>
  <r>
    <x v="0"/>
    <x v="0"/>
    <x v="2"/>
    <x v="2"/>
    <m/>
    <m/>
    <n v="10"/>
    <n v="2"/>
    <x v="1"/>
    <m/>
  </r>
  <r>
    <x v="0"/>
    <x v="0"/>
    <x v="1"/>
    <x v="2"/>
    <m/>
    <m/>
    <n v="3"/>
    <m/>
    <x v="0"/>
    <m/>
  </r>
  <r>
    <x v="0"/>
    <x v="0"/>
    <x v="1"/>
    <x v="2"/>
    <m/>
    <m/>
    <n v="0"/>
    <m/>
    <x v="0"/>
    <m/>
  </r>
  <r>
    <x v="0"/>
    <x v="0"/>
    <x v="3"/>
    <x v="2"/>
    <m/>
    <m/>
    <n v="10"/>
    <n v="4"/>
    <x v="0"/>
    <m/>
  </r>
  <r>
    <x v="0"/>
    <x v="0"/>
    <x v="3"/>
    <x v="2"/>
    <m/>
    <m/>
    <n v="3"/>
    <n v="2"/>
    <x v="1"/>
    <m/>
  </r>
  <r>
    <x v="0"/>
    <x v="0"/>
    <x v="0"/>
    <x v="2"/>
    <m/>
    <n v="2"/>
    <n v="9"/>
    <n v="1"/>
    <x v="0"/>
    <m/>
  </r>
  <r>
    <x v="0"/>
    <x v="0"/>
    <x v="0"/>
    <x v="2"/>
    <m/>
    <m/>
    <n v="3"/>
    <n v="1"/>
    <x v="1"/>
    <m/>
  </r>
  <r>
    <x v="0"/>
    <x v="0"/>
    <x v="1"/>
    <x v="2"/>
    <m/>
    <m/>
    <n v="4"/>
    <m/>
    <x v="0"/>
    <m/>
  </r>
  <r>
    <x v="0"/>
    <x v="0"/>
    <x v="3"/>
    <x v="2"/>
    <m/>
    <n v="2"/>
    <n v="15"/>
    <n v="1"/>
    <x v="0"/>
    <m/>
  </r>
  <r>
    <x v="0"/>
    <x v="0"/>
    <x v="3"/>
    <x v="2"/>
    <m/>
    <m/>
    <n v="12"/>
    <m/>
    <x v="0"/>
    <m/>
  </r>
  <r>
    <x v="0"/>
    <x v="0"/>
    <x v="1"/>
    <x v="2"/>
    <m/>
    <m/>
    <n v="2"/>
    <n v="1"/>
    <x v="0"/>
    <m/>
  </r>
  <r>
    <x v="0"/>
    <x v="0"/>
    <x v="1"/>
    <x v="2"/>
    <m/>
    <m/>
    <n v="2"/>
    <m/>
    <x v="0"/>
    <m/>
  </r>
  <r>
    <x v="0"/>
    <x v="0"/>
    <x v="1"/>
    <x v="2"/>
    <m/>
    <m/>
    <n v="4"/>
    <n v="1"/>
    <x v="0"/>
    <m/>
  </r>
  <r>
    <x v="0"/>
    <x v="0"/>
    <x v="1"/>
    <x v="2"/>
    <m/>
    <m/>
    <n v="6"/>
    <n v="1"/>
    <x v="0"/>
    <m/>
  </r>
  <r>
    <x v="0"/>
    <x v="2"/>
    <x v="2"/>
    <x v="2"/>
    <m/>
    <m/>
    <n v="33"/>
    <n v="6"/>
    <x v="1"/>
    <m/>
  </r>
  <r>
    <x v="0"/>
    <x v="0"/>
    <x v="2"/>
    <x v="2"/>
    <m/>
    <m/>
    <n v="20"/>
    <n v="1"/>
    <x v="0"/>
    <s v="25h crédit CDS"/>
  </r>
  <r>
    <x v="0"/>
    <x v="1"/>
    <x v="0"/>
    <x v="2"/>
    <m/>
    <m/>
    <m/>
    <m/>
    <x v="0"/>
    <m/>
  </r>
  <r>
    <x v="0"/>
    <x v="1"/>
    <x v="0"/>
    <x v="2"/>
    <m/>
    <m/>
    <m/>
    <m/>
    <x v="0"/>
    <m/>
  </r>
  <r>
    <x v="0"/>
    <x v="0"/>
    <x v="1"/>
    <x v="2"/>
    <m/>
    <n v="3"/>
    <n v="10"/>
    <n v="10"/>
    <x v="2"/>
    <m/>
  </r>
  <r>
    <x v="0"/>
    <x v="0"/>
    <x v="1"/>
    <x v="2"/>
    <m/>
    <m/>
    <n v="4"/>
    <n v="4"/>
    <x v="1"/>
    <s v="10h CDS"/>
  </r>
  <r>
    <x v="0"/>
    <x v="2"/>
    <x v="1"/>
    <x v="2"/>
    <n v="2"/>
    <m/>
    <n v="45"/>
    <m/>
    <x v="3"/>
    <s v="12h CDS"/>
  </r>
  <r>
    <x v="0"/>
    <x v="0"/>
    <x v="3"/>
    <x v="2"/>
    <m/>
    <m/>
    <n v="2"/>
    <n v="1"/>
    <x v="0"/>
    <m/>
  </r>
  <r>
    <x v="0"/>
    <x v="0"/>
    <x v="2"/>
    <x v="2"/>
    <m/>
    <m/>
    <n v="6"/>
    <m/>
    <x v="0"/>
    <m/>
  </r>
  <r>
    <x v="0"/>
    <x v="0"/>
    <x v="0"/>
    <x v="2"/>
    <m/>
    <m/>
    <n v="7"/>
    <m/>
    <x v="0"/>
    <m/>
  </r>
  <r>
    <x v="0"/>
    <x v="1"/>
    <x v="1"/>
    <x v="2"/>
    <m/>
    <m/>
    <m/>
    <m/>
    <x v="0"/>
    <m/>
  </r>
  <r>
    <x v="0"/>
    <x v="0"/>
    <x v="0"/>
    <x v="2"/>
    <m/>
    <m/>
    <n v="0"/>
    <m/>
    <x v="0"/>
    <m/>
  </r>
  <r>
    <x v="0"/>
    <x v="0"/>
    <x v="0"/>
    <x v="2"/>
    <m/>
    <m/>
    <n v="0"/>
    <m/>
    <x v="0"/>
    <m/>
  </r>
  <r>
    <x v="0"/>
    <x v="0"/>
    <x v="2"/>
    <x v="2"/>
    <m/>
    <m/>
    <n v="23"/>
    <m/>
    <x v="0"/>
    <m/>
  </r>
  <r>
    <x v="0"/>
    <x v="1"/>
    <x v="2"/>
    <x v="2"/>
    <m/>
    <m/>
    <m/>
    <m/>
    <x v="0"/>
    <m/>
  </r>
  <r>
    <x v="0"/>
    <x v="0"/>
    <x v="3"/>
    <x v="2"/>
    <m/>
    <m/>
    <n v="4"/>
    <m/>
    <x v="0"/>
    <m/>
  </r>
  <r>
    <x v="0"/>
    <x v="3"/>
    <x v="2"/>
    <x v="2"/>
    <n v="2"/>
    <n v="7"/>
    <n v="50"/>
    <n v="12"/>
    <x v="4"/>
    <m/>
  </r>
  <r>
    <x v="0"/>
    <x v="0"/>
    <x v="2"/>
    <x v="2"/>
    <n v="3"/>
    <m/>
    <n v="10"/>
    <n v="7"/>
    <x v="0"/>
    <m/>
  </r>
  <r>
    <x v="0"/>
    <x v="0"/>
    <x v="1"/>
    <x v="2"/>
    <n v="11"/>
    <n v="4"/>
    <n v="22"/>
    <n v="11"/>
    <x v="1"/>
    <m/>
  </r>
  <r>
    <x v="0"/>
    <x v="3"/>
    <x v="1"/>
    <x v="2"/>
    <n v="5"/>
    <n v="3"/>
    <n v="50"/>
    <n v="24"/>
    <x v="1"/>
    <m/>
  </r>
  <r>
    <x v="0"/>
    <x v="0"/>
    <x v="2"/>
    <x v="2"/>
    <m/>
    <m/>
    <n v="11"/>
    <n v="4"/>
    <x v="0"/>
    <m/>
  </r>
  <r>
    <x v="0"/>
    <x v="2"/>
    <x v="2"/>
    <x v="2"/>
    <m/>
    <n v="2"/>
    <n v="23"/>
    <n v="6"/>
    <x v="0"/>
    <m/>
  </r>
  <r>
    <x v="0"/>
    <x v="0"/>
    <x v="2"/>
    <x v="2"/>
    <n v="2"/>
    <m/>
    <n v="11"/>
    <m/>
    <x v="0"/>
    <m/>
  </r>
  <r>
    <x v="0"/>
    <x v="0"/>
    <x v="3"/>
    <x v="2"/>
    <m/>
    <n v="1"/>
    <n v="6"/>
    <m/>
    <x v="0"/>
    <m/>
  </r>
  <r>
    <x v="0"/>
    <x v="0"/>
    <x v="3"/>
    <x v="2"/>
    <n v="5"/>
    <n v="1"/>
    <n v="9"/>
    <n v="9"/>
    <x v="4"/>
    <s v="1VP"/>
  </r>
  <r>
    <x v="0"/>
    <x v="0"/>
    <x v="0"/>
    <x v="2"/>
    <m/>
    <m/>
    <n v="7"/>
    <n v="1"/>
    <x v="0"/>
    <m/>
  </r>
  <r>
    <x v="0"/>
    <x v="0"/>
    <x v="0"/>
    <x v="2"/>
    <m/>
    <m/>
    <n v="1"/>
    <n v="1"/>
    <x v="0"/>
    <m/>
  </r>
  <r>
    <x v="0"/>
    <x v="0"/>
    <x v="0"/>
    <x v="2"/>
    <m/>
    <m/>
    <n v="4"/>
    <m/>
    <x v="0"/>
    <m/>
  </r>
  <r>
    <x v="0"/>
    <x v="2"/>
    <x v="3"/>
    <x v="2"/>
    <n v="1"/>
    <m/>
    <n v="23"/>
    <n v="4"/>
    <x v="4"/>
    <m/>
  </r>
  <r>
    <x v="0"/>
    <x v="2"/>
    <x v="3"/>
    <x v="2"/>
    <m/>
    <m/>
    <n v="26"/>
    <n v="7"/>
    <x v="2"/>
    <m/>
  </r>
  <r>
    <x v="0"/>
    <x v="0"/>
    <x v="0"/>
    <x v="2"/>
    <m/>
    <n v="1"/>
    <n v="6"/>
    <m/>
    <x v="0"/>
    <m/>
  </r>
  <r>
    <x v="0"/>
    <x v="0"/>
    <x v="3"/>
    <x v="2"/>
    <m/>
    <m/>
    <n v="5"/>
    <n v="2"/>
    <x v="0"/>
    <m/>
  </r>
  <r>
    <x v="0"/>
    <x v="0"/>
    <x v="3"/>
    <x v="2"/>
    <m/>
    <m/>
    <n v="4"/>
    <n v="6"/>
    <x v="4"/>
    <m/>
  </r>
  <r>
    <x v="0"/>
    <x v="1"/>
    <x v="1"/>
    <x v="2"/>
    <m/>
    <m/>
    <m/>
    <m/>
    <x v="0"/>
    <m/>
  </r>
  <r>
    <x v="0"/>
    <x v="0"/>
    <x v="2"/>
    <x v="2"/>
    <m/>
    <n v="1"/>
    <n v="2"/>
    <m/>
    <x v="0"/>
    <m/>
  </r>
  <r>
    <x v="0"/>
    <x v="0"/>
    <x v="2"/>
    <x v="2"/>
    <m/>
    <m/>
    <n v="5"/>
    <n v="2"/>
    <x v="1"/>
    <m/>
  </r>
  <r>
    <x v="0"/>
    <x v="2"/>
    <x v="2"/>
    <x v="2"/>
    <n v="2"/>
    <n v="2"/>
    <n v="25"/>
    <n v="9"/>
    <x v="4"/>
    <m/>
  </r>
  <r>
    <x v="0"/>
    <x v="0"/>
    <x v="2"/>
    <x v="2"/>
    <m/>
    <m/>
    <n v="9"/>
    <m/>
    <x v="0"/>
    <m/>
  </r>
  <r>
    <x v="0"/>
    <x v="1"/>
    <x v="2"/>
    <x v="2"/>
    <m/>
    <m/>
    <m/>
    <m/>
    <x v="0"/>
    <m/>
  </r>
  <r>
    <x v="0"/>
    <x v="0"/>
    <x v="3"/>
    <x v="2"/>
    <n v="3"/>
    <m/>
    <n v="12"/>
    <m/>
    <x v="0"/>
    <m/>
  </r>
  <r>
    <x v="0"/>
    <x v="0"/>
    <x v="3"/>
    <x v="2"/>
    <m/>
    <m/>
    <n v="8"/>
    <m/>
    <x v="0"/>
    <m/>
  </r>
  <r>
    <x v="0"/>
    <x v="0"/>
    <x v="2"/>
    <x v="2"/>
    <m/>
    <n v="2"/>
    <n v="31"/>
    <n v="6"/>
    <x v="0"/>
    <m/>
  </r>
  <r>
    <x v="0"/>
    <x v="0"/>
    <x v="3"/>
    <x v="2"/>
    <n v="3"/>
    <m/>
    <n v="19"/>
    <n v="4"/>
    <x v="0"/>
    <m/>
  </r>
  <r>
    <x v="0"/>
    <x v="1"/>
    <x v="1"/>
    <x v="2"/>
    <m/>
    <m/>
    <m/>
    <m/>
    <x v="0"/>
    <m/>
  </r>
  <r>
    <x v="0"/>
    <x v="0"/>
    <x v="3"/>
    <x v="2"/>
    <m/>
    <m/>
    <n v="1"/>
    <m/>
    <x v="0"/>
    <m/>
  </r>
  <r>
    <x v="0"/>
    <x v="2"/>
    <x v="3"/>
    <x v="2"/>
    <m/>
    <n v="2"/>
    <n v="52"/>
    <n v="24"/>
    <x v="1"/>
    <m/>
  </r>
  <r>
    <x v="0"/>
    <x v="2"/>
    <x v="3"/>
    <x v="2"/>
    <m/>
    <m/>
    <n v="23"/>
    <n v="3"/>
    <x v="0"/>
    <s v="2VP"/>
  </r>
  <r>
    <x v="0"/>
    <x v="0"/>
    <x v="1"/>
    <x v="2"/>
    <n v="24"/>
    <m/>
    <n v="15"/>
    <n v="45"/>
    <x v="4"/>
    <m/>
  </r>
  <r>
    <x v="0"/>
    <x v="0"/>
    <x v="2"/>
    <x v="2"/>
    <m/>
    <m/>
    <n v="0"/>
    <m/>
    <x v="0"/>
    <s v="PNB"/>
  </r>
  <r>
    <x v="0"/>
    <x v="0"/>
    <x v="2"/>
    <x v="2"/>
    <m/>
    <m/>
    <n v="3"/>
    <m/>
    <x v="0"/>
    <m/>
  </r>
  <r>
    <x v="0"/>
    <x v="1"/>
    <x v="1"/>
    <x v="2"/>
    <m/>
    <m/>
    <m/>
    <m/>
    <x v="0"/>
    <m/>
  </r>
  <r>
    <x v="0"/>
    <x v="0"/>
    <x v="1"/>
    <x v="2"/>
    <m/>
    <m/>
    <n v="20"/>
    <n v="3"/>
    <x v="0"/>
    <m/>
  </r>
  <r>
    <x v="0"/>
    <x v="0"/>
    <x v="1"/>
    <x v="2"/>
    <m/>
    <m/>
    <n v="20"/>
    <n v="1"/>
    <x v="0"/>
    <m/>
  </r>
  <r>
    <x v="0"/>
    <x v="0"/>
    <x v="0"/>
    <x v="2"/>
    <m/>
    <m/>
    <n v="7"/>
    <n v="6"/>
    <x v="4"/>
    <m/>
  </r>
  <r>
    <x v="0"/>
    <x v="0"/>
    <x v="0"/>
    <x v="2"/>
    <m/>
    <m/>
    <n v="5"/>
    <n v="3"/>
    <x v="1"/>
    <m/>
  </r>
  <r>
    <x v="0"/>
    <x v="0"/>
    <x v="0"/>
    <x v="2"/>
    <m/>
    <m/>
    <n v="3"/>
    <m/>
    <x v="0"/>
    <m/>
  </r>
  <r>
    <x v="0"/>
    <x v="0"/>
    <x v="3"/>
    <x v="2"/>
    <n v="1"/>
    <n v="1"/>
    <n v="37"/>
    <n v="21"/>
    <x v="1"/>
    <m/>
  </r>
  <r>
    <x v="0"/>
    <x v="0"/>
    <x v="3"/>
    <x v="2"/>
    <m/>
    <m/>
    <n v="10"/>
    <n v="1"/>
    <x v="0"/>
    <m/>
  </r>
  <r>
    <x v="0"/>
    <x v="2"/>
    <x v="2"/>
    <x v="2"/>
    <n v="3"/>
    <n v="10"/>
    <n v="30"/>
    <n v="12"/>
    <x v="5"/>
    <m/>
  </r>
  <r>
    <x v="0"/>
    <x v="0"/>
    <x v="3"/>
    <x v="2"/>
    <m/>
    <m/>
    <n v="3"/>
    <m/>
    <x v="0"/>
    <s v="PNB"/>
  </r>
  <r>
    <x v="0"/>
    <x v="0"/>
    <x v="3"/>
    <x v="2"/>
    <m/>
    <n v="3"/>
    <n v="6"/>
    <m/>
    <x v="0"/>
    <m/>
  </r>
  <r>
    <x v="0"/>
    <x v="0"/>
    <x v="3"/>
    <x v="2"/>
    <m/>
    <m/>
    <n v="5"/>
    <n v="1"/>
    <x v="0"/>
    <m/>
  </r>
  <r>
    <x v="0"/>
    <x v="0"/>
    <x v="1"/>
    <x v="2"/>
    <n v="1"/>
    <m/>
    <n v="15"/>
    <m/>
    <x v="0"/>
    <m/>
  </r>
  <r>
    <x v="0"/>
    <x v="0"/>
    <x v="2"/>
    <x v="2"/>
    <m/>
    <n v="2"/>
    <n v="7"/>
    <n v="1"/>
    <x v="0"/>
    <m/>
  </r>
  <r>
    <x v="0"/>
    <x v="0"/>
    <x v="0"/>
    <x v="3"/>
    <m/>
    <m/>
    <n v="9"/>
    <n v="3"/>
    <x v="0"/>
    <m/>
  </r>
  <r>
    <x v="0"/>
    <x v="0"/>
    <x v="0"/>
    <x v="3"/>
    <m/>
    <m/>
    <n v="8"/>
    <n v="2"/>
    <x v="0"/>
    <m/>
  </r>
  <r>
    <x v="0"/>
    <x v="0"/>
    <x v="0"/>
    <x v="3"/>
    <m/>
    <m/>
    <n v="0"/>
    <m/>
    <x v="0"/>
    <s v="PNB + restriction au 25/06"/>
  </r>
  <r>
    <x v="0"/>
    <x v="0"/>
    <x v="1"/>
    <x v="3"/>
    <m/>
    <m/>
    <n v="10"/>
    <m/>
    <x v="0"/>
    <m/>
  </r>
  <r>
    <x v="0"/>
    <x v="1"/>
    <x v="1"/>
    <x v="3"/>
    <m/>
    <m/>
    <m/>
    <m/>
    <x v="0"/>
    <m/>
  </r>
  <r>
    <x v="0"/>
    <x v="1"/>
    <x v="0"/>
    <x v="3"/>
    <m/>
    <m/>
    <m/>
    <m/>
    <x v="0"/>
    <m/>
  </r>
  <r>
    <x v="0"/>
    <x v="0"/>
    <x v="2"/>
    <x v="3"/>
    <m/>
    <m/>
    <n v="3"/>
    <n v="2"/>
    <x v="1"/>
    <m/>
  </r>
  <r>
    <x v="0"/>
    <x v="0"/>
    <x v="1"/>
    <x v="3"/>
    <m/>
    <m/>
    <n v="1"/>
    <m/>
    <x v="0"/>
    <m/>
  </r>
  <r>
    <x v="0"/>
    <x v="0"/>
    <x v="1"/>
    <x v="3"/>
    <m/>
    <m/>
    <n v="0"/>
    <m/>
    <x v="0"/>
    <m/>
  </r>
  <r>
    <x v="0"/>
    <x v="0"/>
    <x v="3"/>
    <x v="3"/>
    <n v="2"/>
    <m/>
    <n v="8"/>
    <n v="5"/>
    <x v="0"/>
    <m/>
  </r>
  <r>
    <x v="0"/>
    <x v="0"/>
    <x v="3"/>
    <x v="3"/>
    <m/>
    <m/>
    <n v="4"/>
    <n v="1"/>
    <x v="4"/>
    <m/>
  </r>
  <r>
    <x v="0"/>
    <x v="0"/>
    <x v="0"/>
    <x v="3"/>
    <m/>
    <m/>
    <n v="16"/>
    <m/>
    <x v="0"/>
    <s v="2VP"/>
  </r>
  <r>
    <x v="0"/>
    <x v="0"/>
    <x v="0"/>
    <x v="3"/>
    <m/>
    <m/>
    <n v="4"/>
    <n v="2"/>
    <x v="1"/>
    <m/>
  </r>
  <r>
    <x v="0"/>
    <x v="0"/>
    <x v="1"/>
    <x v="3"/>
    <m/>
    <m/>
    <n v="4"/>
    <m/>
    <x v="0"/>
    <m/>
  </r>
  <r>
    <x v="0"/>
    <x v="0"/>
    <x v="3"/>
    <x v="3"/>
    <m/>
    <m/>
    <n v="20"/>
    <n v="3"/>
    <x v="0"/>
    <m/>
  </r>
  <r>
    <x v="0"/>
    <x v="0"/>
    <x v="3"/>
    <x v="3"/>
    <m/>
    <m/>
    <n v="14"/>
    <m/>
    <x v="0"/>
    <m/>
  </r>
  <r>
    <x v="0"/>
    <x v="0"/>
    <x v="1"/>
    <x v="3"/>
    <m/>
    <m/>
    <n v="3"/>
    <n v="2"/>
    <x v="0"/>
    <m/>
  </r>
  <r>
    <x v="0"/>
    <x v="0"/>
    <x v="1"/>
    <x v="3"/>
    <m/>
    <m/>
    <n v="2"/>
    <n v="1"/>
    <x v="0"/>
    <m/>
  </r>
  <r>
    <x v="0"/>
    <x v="0"/>
    <x v="1"/>
    <x v="3"/>
    <m/>
    <n v="3"/>
    <n v="4"/>
    <n v="1"/>
    <x v="0"/>
    <m/>
  </r>
  <r>
    <x v="0"/>
    <x v="0"/>
    <x v="1"/>
    <x v="3"/>
    <m/>
    <m/>
    <n v="6"/>
    <n v="1"/>
    <x v="0"/>
    <m/>
  </r>
  <r>
    <x v="0"/>
    <x v="2"/>
    <x v="2"/>
    <x v="3"/>
    <m/>
    <m/>
    <n v="24"/>
    <n v="4"/>
    <x v="1"/>
    <m/>
  </r>
  <r>
    <x v="0"/>
    <x v="0"/>
    <x v="2"/>
    <x v="3"/>
    <n v="1"/>
    <m/>
    <n v="20"/>
    <n v="1"/>
    <x v="0"/>
    <s v="9h CDS"/>
  </r>
  <r>
    <x v="0"/>
    <x v="1"/>
    <x v="0"/>
    <x v="3"/>
    <m/>
    <m/>
    <m/>
    <m/>
    <x v="0"/>
    <m/>
  </r>
  <r>
    <x v="0"/>
    <x v="1"/>
    <x v="0"/>
    <x v="3"/>
    <m/>
    <m/>
    <m/>
    <m/>
    <x v="0"/>
    <m/>
  </r>
  <r>
    <x v="0"/>
    <x v="0"/>
    <x v="1"/>
    <x v="3"/>
    <m/>
    <n v="7"/>
    <n v="31"/>
    <n v="11"/>
    <x v="2"/>
    <m/>
  </r>
  <r>
    <x v="0"/>
    <x v="0"/>
    <x v="1"/>
    <x v="3"/>
    <m/>
    <n v="8"/>
    <n v="10"/>
    <n v="5"/>
    <x v="1"/>
    <s v="10h CDS"/>
  </r>
  <r>
    <x v="0"/>
    <x v="2"/>
    <x v="1"/>
    <x v="3"/>
    <n v="1"/>
    <n v="5"/>
    <n v="42"/>
    <n v="25"/>
    <x v="3"/>
    <s v="10h CDS"/>
  </r>
  <r>
    <x v="0"/>
    <x v="0"/>
    <x v="3"/>
    <x v="3"/>
    <m/>
    <m/>
    <n v="2"/>
    <m/>
    <x v="0"/>
    <m/>
  </r>
  <r>
    <x v="0"/>
    <x v="0"/>
    <x v="2"/>
    <x v="3"/>
    <m/>
    <m/>
    <n v="7"/>
    <m/>
    <x v="0"/>
    <m/>
  </r>
  <r>
    <x v="0"/>
    <x v="0"/>
    <x v="0"/>
    <x v="3"/>
    <m/>
    <m/>
    <n v="6"/>
    <m/>
    <x v="0"/>
    <m/>
  </r>
  <r>
    <x v="0"/>
    <x v="1"/>
    <x v="1"/>
    <x v="3"/>
    <m/>
    <m/>
    <m/>
    <m/>
    <x v="0"/>
    <m/>
  </r>
  <r>
    <x v="0"/>
    <x v="0"/>
    <x v="0"/>
    <x v="3"/>
    <m/>
    <m/>
    <n v="0"/>
    <m/>
    <x v="0"/>
    <m/>
  </r>
  <r>
    <x v="0"/>
    <x v="0"/>
    <x v="0"/>
    <x v="3"/>
    <m/>
    <m/>
    <n v="0"/>
    <m/>
    <x v="0"/>
    <m/>
  </r>
  <r>
    <x v="0"/>
    <x v="0"/>
    <x v="2"/>
    <x v="3"/>
    <m/>
    <m/>
    <n v="21"/>
    <m/>
    <x v="0"/>
    <m/>
  </r>
  <r>
    <x v="0"/>
    <x v="1"/>
    <x v="2"/>
    <x v="3"/>
    <m/>
    <m/>
    <m/>
    <m/>
    <x v="0"/>
    <m/>
  </r>
  <r>
    <x v="0"/>
    <x v="0"/>
    <x v="3"/>
    <x v="3"/>
    <m/>
    <m/>
    <n v="0"/>
    <m/>
    <x v="0"/>
    <m/>
  </r>
  <r>
    <x v="0"/>
    <x v="3"/>
    <x v="2"/>
    <x v="3"/>
    <n v="2"/>
    <n v="3"/>
    <n v="50"/>
    <n v="9"/>
    <x v="1"/>
    <m/>
  </r>
  <r>
    <x v="0"/>
    <x v="0"/>
    <x v="2"/>
    <x v="3"/>
    <m/>
    <m/>
    <n v="5"/>
    <m/>
    <x v="0"/>
    <m/>
  </r>
  <r>
    <x v="0"/>
    <x v="0"/>
    <x v="1"/>
    <x v="3"/>
    <n v="16"/>
    <n v="4"/>
    <n v="28"/>
    <n v="11"/>
    <x v="1"/>
    <m/>
  </r>
  <r>
    <x v="0"/>
    <x v="3"/>
    <x v="1"/>
    <x v="3"/>
    <n v="15"/>
    <n v="5"/>
    <n v="50"/>
    <n v="23"/>
    <x v="1"/>
    <m/>
  </r>
  <r>
    <x v="0"/>
    <x v="0"/>
    <x v="2"/>
    <x v="3"/>
    <m/>
    <m/>
    <n v="4"/>
    <n v="1"/>
    <x v="0"/>
    <m/>
  </r>
  <r>
    <x v="0"/>
    <x v="2"/>
    <x v="2"/>
    <x v="3"/>
    <m/>
    <n v="2"/>
    <n v="22"/>
    <n v="6"/>
    <x v="0"/>
    <m/>
  </r>
  <r>
    <x v="0"/>
    <x v="0"/>
    <x v="2"/>
    <x v="3"/>
    <m/>
    <m/>
    <n v="14"/>
    <m/>
    <x v="0"/>
    <m/>
  </r>
  <r>
    <x v="0"/>
    <x v="0"/>
    <x v="3"/>
    <x v="3"/>
    <m/>
    <m/>
    <n v="4"/>
    <m/>
    <x v="0"/>
    <m/>
  </r>
  <r>
    <x v="0"/>
    <x v="0"/>
    <x v="3"/>
    <x v="3"/>
    <n v="4"/>
    <n v="7"/>
    <n v="8"/>
    <n v="1"/>
    <x v="1"/>
    <m/>
  </r>
  <r>
    <x v="0"/>
    <x v="0"/>
    <x v="0"/>
    <x v="3"/>
    <m/>
    <m/>
    <n v="6"/>
    <m/>
    <x v="0"/>
    <m/>
  </r>
  <r>
    <x v="0"/>
    <x v="0"/>
    <x v="0"/>
    <x v="3"/>
    <m/>
    <m/>
    <n v="2"/>
    <m/>
    <x v="0"/>
    <m/>
  </r>
  <r>
    <x v="0"/>
    <x v="0"/>
    <x v="0"/>
    <x v="3"/>
    <m/>
    <m/>
    <n v="4"/>
    <m/>
    <x v="0"/>
    <m/>
  </r>
  <r>
    <x v="0"/>
    <x v="2"/>
    <x v="3"/>
    <x v="3"/>
    <m/>
    <m/>
    <n v="16"/>
    <n v="2"/>
    <x v="4"/>
    <m/>
  </r>
  <r>
    <x v="0"/>
    <x v="2"/>
    <x v="3"/>
    <x v="3"/>
    <m/>
    <m/>
    <n v="23"/>
    <n v="7"/>
    <x v="2"/>
    <m/>
  </r>
  <r>
    <x v="0"/>
    <x v="0"/>
    <x v="0"/>
    <x v="3"/>
    <m/>
    <n v="4"/>
    <n v="4"/>
    <m/>
    <x v="0"/>
    <m/>
  </r>
  <r>
    <x v="0"/>
    <x v="0"/>
    <x v="3"/>
    <x v="3"/>
    <m/>
    <m/>
    <n v="4"/>
    <m/>
    <x v="0"/>
    <m/>
  </r>
  <r>
    <x v="0"/>
    <x v="0"/>
    <x v="3"/>
    <x v="3"/>
    <m/>
    <m/>
    <n v="4"/>
    <n v="6"/>
    <x v="4"/>
    <m/>
  </r>
  <r>
    <x v="0"/>
    <x v="1"/>
    <x v="1"/>
    <x v="3"/>
    <m/>
    <m/>
    <m/>
    <m/>
    <x v="0"/>
    <m/>
  </r>
  <r>
    <x v="0"/>
    <x v="0"/>
    <x v="2"/>
    <x v="3"/>
    <n v="1"/>
    <m/>
    <n v="5"/>
    <m/>
    <x v="0"/>
    <m/>
  </r>
  <r>
    <x v="0"/>
    <x v="0"/>
    <x v="2"/>
    <x v="3"/>
    <m/>
    <m/>
    <n v="8"/>
    <n v="4"/>
    <x v="4"/>
    <m/>
  </r>
  <r>
    <x v="0"/>
    <x v="2"/>
    <x v="2"/>
    <x v="3"/>
    <n v="4"/>
    <n v="3"/>
    <n v="22"/>
    <n v="9"/>
    <x v="4"/>
    <m/>
  </r>
  <r>
    <x v="0"/>
    <x v="0"/>
    <x v="2"/>
    <x v="3"/>
    <m/>
    <m/>
    <n v="7"/>
    <n v="1"/>
    <x v="0"/>
    <m/>
  </r>
  <r>
    <x v="0"/>
    <x v="1"/>
    <x v="2"/>
    <x v="3"/>
    <m/>
    <m/>
    <m/>
    <m/>
    <x v="0"/>
    <m/>
  </r>
  <r>
    <x v="0"/>
    <x v="0"/>
    <x v="3"/>
    <x v="3"/>
    <m/>
    <m/>
    <n v="6"/>
    <n v="1"/>
    <x v="1"/>
    <m/>
  </r>
  <r>
    <x v="0"/>
    <x v="0"/>
    <x v="3"/>
    <x v="3"/>
    <m/>
    <m/>
    <n v="5"/>
    <n v="1"/>
    <x v="1"/>
    <m/>
  </r>
  <r>
    <x v="0"/>
    <x v="0"/>
    <x v="2"/>
    <x v="3"/>
    <m/>
    <m/>
    <n v="16"/>
    <n v="3"/>
    <x v="0"/>
    <m/>
  </r>
  <r>
    <x v="0"/>
    <x v="0"/>
    <x v="3"/>
    <x v="3"/>
    <m/>
    <m/>
    <n v="10"/>
    <m/>
    <x v="0"/>
    <m/>
  </r>
  <r>
    <x v="0"/>
    <x v="1"/>
    <x v="1"/>
    <x v="3"/>
    <m/>
    <m/>
    <m/>
    <m/>
    <x v="0"/>
    <m/>
  </r>
  <r>
    <x v="0"/>
    <x v="0"/>
    <x v="3"/>
    <x v="3"/>
    <m/>
    <m/>
    <n v="1"/>
    <m/>
    <x v="0"/>
    <m/>
  </r>
  <r>
    <x v="0"/>
    <x v="2"/>
    <x v="3"/>
    <x v="3"/>
    <m/>
    <n v="2"/>
    <n v="37"/>
    <n v="24"/>
    <x v="0"/>
    <m/>
  </r>
  <r>
    <x v="0"/>
    <x v="2"/>
    <x v="3"/>
    <x v="3"/>
    <n v="1"/>
    <m/>
    <n v="22"/>
    <n v="2"/>
    <x v="0"/>
    <m/>
  </r>
  <r>
    <x v="0"/>
    <x v="0"/>
    <x v="1"/>
    <x v="3"/>
    <n v="10"/>
    <m/>
    <n v="11"/>
    <n v="10"/>
    <x v="4"/>
    <s v="PNB"/>
  </r>
  <r>
    <x v="0"/>
    <x v="0"/>
    <x v="2"/>
    <x v="3"/>
    <m/>
    <m/>
    <n v="0"/>
    <m/>
    <x v="0"/>
    <s v="PNB"/>
  </r>
  <r>
    <x v="0"/>
    <x v="0"/>
    <x v="2"/>
    <x v="3"/>
    <m/>
    <m/>
    <n v="3"/>
    <m/>
    <x v="0"/>
    <m/>
  </r>
  <r>
    <x v="0"/>
    <x v="1"/>
    <x v="1"/>
    <x v="3"/>
    <m/>
    <m/>
    <m/>
    <m/>
    <x v="0"/>
    <m/>
  </r>
  <r>
    <x v="0"/>
    <x v="0"/>
    <x v="1"/>
    <x v="3"/>
    <m/>
    <m/>
    <n v="20"/>
    <n v="1"/>
    <x v="0"/>
    <m/>
  </r>
  <r>
    <x v="0"/>
    <x v="0"/>
    <x v="1"/>
    <x v="3"/>
    <m/>
    <m/>
    <n v="20"/>
    <n v="1"/>
    <x v="0"/>
    <m/>
  </r>
  <r>
    <x v="0"/>
    <x v="0"/>
    <x v="0"/>
    <x v="3"/>
    <m/>
    <m/>
    <n v="5"/>
    <n v="5"/>
    <x v="4"/>
    <m/>
  </r>
  <r>
    <x v="0"/>
    <x v="0"/>
    <x v="0"/>
    <x v="3"/>
    <m/>
    <n v="1"/>
    <n v="2"/>
    <n v="1"/>
    <x v="1"/>
    <m/>
  </r>
  <r>
    <x v="0"/>
    <x v="0"/>
    <x v="0"/>
    <x v="3"/>
    <m/>
    <m/>
    <n v="1"/>
    <m/>
    <x v="0"/>
    <m/>
  </r>
  <r>
    <x v="0"/>
    <x v="0"/>
    <x v="3"/>
    <x v="3"/>
    <n v="2"/>
    <n v="2"/>
    <n v="21"/>
    <n v="10"/>
    <x v="1"/>
    <m/>
  </r>
  <r>
    <x v="0"/>
    <x v="0"/>
    <x v="3"/>
    <x v="3"/>
    <m/>
    <m/>
    <n v="15"/>
    <m/>
    <x v="0"/>
    <m/>
  </r>
  <r>
    <x v="0"/>
    <x v="2"/>
    <x v="2"/>
    <x v="3"/>
    <n v="4"/>
    <n v="12"/>
    <n v="36"/>
    <n v="23"/>
    <x v="6"/>
    <m/>
  </r>
  <r>
    <x v="0"/>
    <x v="0"/>
    <x v="3"/>
    <x v="3"/>
    <m/>
    <m/>
    <n v="3"/>
    <m/>
    <x v="0"/>
    <s v="PNB"/>
  </r>
  <r>
    <x v="0"/>
    <x v="0"/>
    <x v="3"/>
    <x v="3"/>
    <m/>
    <m/>
    <n v="3"/>
    <m/>
    <x v="0"/>
    <s v="PNB"/>
  </r>
  <r>
    <x v="0"/>
    <x v="0"/>
    <x v="3"/>
    <x v="3"/>
    <m/>
    <m/>
    <n v="7"/>
    <n v="6"/>
    <x v="4"/>
    <m/>
  </r>
  <r>
    <x v="0"/>
    <x v="0"/>
    <x v="3"/>
    <x v="3"/>
    <m/>
    <m/>
    <n v="5"/>
    <n v="1"/>
    <x v="0"/>
    <m/>
  </r>
  <r>
    <x v="0"/>
    <x v="0"/>
    <x v="1"/>
    <x v="3"/>
    <n v="1"/>
    <m/>
    <n v="12"/>
    <m/>
    <x v="0"/>
    <m/>
  </r>
  <r>
    <x v="0"/>
    <x v="0"/>
    <x v="2"/>
    <x v="3"/>
    <n v="1"/>
    <n v="1"/>
    <n v="7"/>
    <n v="1"/>
    <x v="0"/>
    <m/>
  </r>
  <r>
    <x v="0"/>
    <x v="0"/>
    <x v="0"/>
    <x v="4"/>
    <n v="1"/>
    <m/>
    <n v="6"/>
    <n v="6"/>
    <x v="0"/>
    <m/>
  </r>
  <r>
    <x v="0"/>
    <x v="0"/>
    <x v="0"/>
    <x v="4"/>
    <m/>
    <m/>
    <n v="6"/>
    <n v="4"/>
    <x v="1"/>
    <m/>
  </r>
  <r>
    <x v="0"/>
    <x v="0"/>
    <x v="0"/>
    <x v="4"/>
    <m/>
    <m/>
    <n v="0"/>
    <m/>
    <x v="0"/>
    <s v="PNB + restriction"/>
  </r>
  <r>
    <x v="0"/>
    <x v="0"/>
    <x v="1"/>
    <x v="4"/>
    <m/>
    <m/>
    <n v="4"/>
    <m/>
    <x v="0"/>
    <m/>
  </r>
  <r>
    <x v="0"/>
    <x v="1"/>
    <x v="1"/>
    <x v="4"/>
    <m/>
    <m/>
    <m/>
    <m/>
    <x v="0"/>
    <m/>
  </r>
  <r>
    <x v="0"/>
    <x v="1"/>
    <x v="0"/>
    <x v="4"/>
    <m/>
    <m/>
    <m/>
    <m/>
    <x v="0"/>
    <m/>
  </r>
  <r>
    <x v="0"/>
    <x v="0"/>
    <x v="2"/>
    <x v="4"/>
    <m/>
    <m/>
    <n v="9"/>
    <n v="1"/>
    <x v="1"/>
    <m/>
  </r>
  <r>
    <x v="0"/>
    <x v="0"/>
    <x v="1"/>
    <x v="4"/>
    <m/>
    <m/>
    <n v="1"/>
    <m/>
    <x v="0"/>
    <m/>
  </r>
  <r>
    <x v="0"/>
    <x v="0"/>
    <x v="1"/>
    <x v="4"/>
    <m/>
    <m/>
    <n v="0"/>
    <m/>
    <x v="0"/>
    <m/>
  </r>
  <r>
    <x v="0"/>
    <x v="0"/>
    <x v="3"/>
    <x v="4"/>
    <m/>
    <m/>
    <n v="3"/>
    <n v="1"/>
    <x v="1"/>
    <m/>
  </r>
  <r>
    <x v="0"/>
    <x v="0"/>
    <x v="3"/>
    <x v="4"/>
    <m/>
    <m/>
    <n v="0"/>
    <m/>
    <x v="0"/>
    <m/>
  </r>
  <r>
    <x v="0"/>
    <x v="0"/>
    <x v="0"/>
    <x v="4"/>
    <m/>
    <m/>
    <n v="9"/>
    <m/>
    <x v="0"/>
    <m/>
  </r>
  <r>
    <x v="0"/>
    <x v="0"/>
    <x v="0"/>
    <x v="4"/>
    <m/>
    <m/>
    <n v="2"/>
    <n v="1"/>
    <x v="1"/>
    <m/>
  </r>
  <r>
    <x v="0"/>
    <x v="0"/>
    <x v="1"/>
    <x v="4"/>
    <m/>
    <m/>
    <n v="4"/>
    <m/>
    <x v="0"/>
    <m/>
  </r>
  <r>
    <x v="0"/>
    <x v="0"/>
    <x v="3"/>
    <x v="4"/>
    <m/>
    <m/>
    <n v="19"/>
    <n v="4"/>
    <x v="0"/>
    <m/>
  </r>
  <r>
    <x v="0"/>
    <x v="0"/>
    <x v="3"/>
    <x v="4"/>
    <m/>
    <m/>
    <n v="16"/>
    <m/>
    <x v="0"/>
    <m/>
  </r>
  <r>
    <x v="0"/>
    <x v="0"/>
    <x v="1"/>
    <x v="4"/>
    <m/>
    <m/>
    <n v="1"/>
    <m/>
    <x v="0"/>
    <m/>
  </r>
  <r>
    <x v="0"/>
    <x v="0"/>
    <x v="1"/>
    <x v="4"/>
    <m/>
    <m/>
    <n v="0"/>
    <m/>
    <x v="0"/>
    <m/>
  </r>
  <r>
    <x v="0"/>
    <x v="0"/>
    <x v="1"/>
    <x v="4"/>
    <m/>
    <n v="2"/>
    <n v="4"/>
    <n v="1"/>
    <x v="0"/>
    <m/>
  </r>
  <r>
    <x v="0"/>
    <x v="0"/>
    <x v="1"/>
    <x v="4"/>
    <n v="3"/>
    <m/>
    <n v="6"/>
    <m/>
    <x v="0"/>
    <m/>
  </r>
  <r>
    <x v="0"/>
    <x v="2"/>
    <x v="2"/>
    <x v="4"/>
    <m/>
    <n v="1"/>
    <n v="29"/>
    <n v="6"/>
    <x v="1"/>
    <m/>
  </r>
  <r>
    <x v="0"/>
    <x v="0"/>
    <x v="2"/>
    <x v="4"/>
    <n v="1"/>
    <m/>
    <n v="22"/>
    <n v="1"/>
    <x v="0"/>
    <m/>
  </r>
  <r>
    <x v="0"/>
    <x v="1"/>
    <x v="0"/>
    <x v="4"/>
    <m/>
    <m/>
    <m/>
    <m/>
    <x v="0"/>
    <m/>
  </r>
  <r>
    <x v="0"/>
    <x v="1"/>
    <x v="0"/>
    <x v="4"/>
    <m/>
    <m/>
    <m/>
    <m/>
    <x v="0"/>
    <m/>
  </r>
  <r>
    <x v="0"/>
    <x v="0"/>
    <x v="1"/>
    <x v="4"/>
    <m/>
    <n v="3"/>
    <n v="20"/>
    <n v="6"/>
    <x v="2"/>
    <m/>
  </r>
  <r>
    <x v="0"/>
    <x v="0"/>
    <x v="1"/>
    <x v="4"/>
    <m/>
    <n v="3"/>
    <n v="9"/>
    <n v="2"/>
    <x v="1"/>
    <s v="4h30 CDS"/>
  </r>
  <r>
    <x v="0"/>
    <x v="2"/>
    <x v="1"/>
    <x v="4"/>
    <m/>
    <n v="7"/>
    <n v="22"/>
    <n v="12"/>
    <x v="3"/>
    <s v="4h30 CDS"/>
  </r>
  <r>
    <x v="0"/>
    <x v="0"/>
    <x v="3"/>
    <x v="4"/>
    <m/>
    <m/>
    <n v="1"/>
    <m/>
    <x v="0"/>
    <m/>
  </r>
  <r>
    <x v="0"/>
    <x v="0"/>
    <x v="2"/>
    <x v="4"/>
    <m/>
    <m/>
    <n v="6"/>
    <m/>
    <x v="0"/>
    <m/>
  </r>
  <r>
    <x v="0"/>
    <x v="0"/>
    <x v="0"/>
    <x v="4"/>
    <m/>
    <m/>
    <n v="8"/>
    <m/>
    <x v="0"/>
    <m/>
  </r>
  <r>
    <x v="0"/>
    <x v="1"/>
    <x v="1"/>
    <x v="4"/>
    <m/>
    <m/>
    <m/>
    <m/>
    <x v="0"/>
    <m/>
  </r>
  <r>
    <x v="0"/>
    <x v="0"/>
    <x v="0"/>
    <x v="4"/>
    <m/>
    <m/>
    <n v="0"/>
    <m/>
    <x v="0"/>
    <m/>
  </r>
  <r>
    <x v="0"/>
    <x v="0"/>
    <x v="0"/>
    <x v="4"/>
    <m/>
    <m/>
    <n v="0"/>
    <m/>
    <x v="0"/>
    <m/>
  </r>
  <r>
    <x v="0"/>
    <x v="0"/>
    <x v="2"/>
    <x v="4"/>
    <m/>
    <m/>
    <n v="13"/>
    <m/>
    <x v="0"/>
    <m/>
  </r>
  <r>
    <x v="0"/>
    <x v="1"/>
    <x v="2"/>
    <x v="4"/>
    <m/>
    <m/>
    <m/>
    <m/>
    <x v="0"/>
    <m/>
  </r>
  <r>
    <x v="0"/>
    <x v="0"/>
    <x v="3"/>
    <x v="4"/>
    <m/>
    <m/>
    <n v="2"/>
    <m/>
    <x v="0"/>
    <m/>
  </r>
  <r>
    <x v="0"/>
    <x v="3"/>
    <x v="2"/>
    <x v="4"/>
    <n v="3"/>
    <n v="5"/>
    <n v="50"/>
    <n v="9"/>
    <x v="1"/>
    <m/>
  </r>
  <r>
    <x v="0"/>
    <x v="0"/>
    <x v="2"/>
    <x v="4"/>
    <n v="4"/>
    <m/>
    <n v="13"/>
    <n v="4"/>
    <x v="0"/>
    <m/>
  </r>
  <r>
    <x v="0"/>
    <x v="0"/>
    <x v="1"/>
    <x v="4"/>
    <n v="10"/>
    <n v="5"/>
    <n v="26"/>
    <n v="10"/>
    <x v="1"/>
    <m/>
  </r>
  <r>
    <x v="0"/>
    <x v="3"/>
    <x v="1"/>
    <x v="4"/>
    <n v="10"/>
    <n v="2"/>
    <n v="50"/>
    <n v="16"/>
    <x v="1"/>
    <m/>
  </r>
  <r>
    <x v="0"/>
    <x v="0"/>
    <x v="2"/>
    <x v="4"/>
    <n v="2"/>
    <m/>
    <n v="6"/>
    <n v="3"/>
    <x v="0"/>
    <m/>
  </r>
  <r>
    <x v="0"/>
    <x v="2"/>
    <x v="2"/>
    <x v="4"/>
    <n v="2"/>
    <m/>
    <n v="26"/>
    <n v="7"/>
    <x v="0"/>
    <m/>
  </r>
  <r>
    <x v="0"/>
    <x v="0"/>
    <x v="2"/>
    <x v="4"/>
    <n v="3"/>
    <m/>
    <n v="22"/>
    <m/>
    <x v="0"/>
    <m/>
  </r>
  <r>
    <x v="0"/>
    <x v="0"/>
    <x v="3"/>
    <x v="4"/>
    <m/>
    <n v="1"/>
    <n v="3"/>
    <n v="1"/>
    <x v="0"/>
    <m/>
  </r>
  <r>
    <x v="0"/>
    <x v="0"/>
    <x v="3"/>
    <x v="4"/>
    <n v="4"/>
    <n v="4"/>
    <n v="6"/>
    <n v="9"/>
    <x v="0"/>
    <m/>
  </r>
  <r>
    <x v="0"/>
    <x v="0"/>
    <x v="0"/>
    <x v="4"/>
    <m/>
    <m/>
    <n v="11"/>
    <m/>
    <x v="0"/>
    <m/>
  </r>
  <r>
    <x v="0"/>
    <x v="0"/>
    <x v="0"/>
    <x v="4"/>
    <m/>
    <m/>
    <n v="1"/>
    <m/>
    <x v="0"/>
    <m/>
  </r>
  <r>
    <x v="0"/>
    <x v="0"/>
    <x v="0"/>
    <x v="4"/>
    <m/>
    <m/>
    <n v="2"/>
    <m/>
    <x v="0"/>
    <m/>
  </r>
  <r>
    <x v="0"/>
    <x v="2"/>
    <x v="3"/>
    <x v="4"/>
    <m/>
    <n v="1"/>
    <n v="27"/>
    <n v="4"/>
    <x v="4"/>
    <m/>
  </r>
  <r>
    <x v="0"/>
    <x v="2"/>
    <x v="3"/>
    <x v="4"/>
    <m/>
    <m/>
    <n v="25"/>
    <n v="11"/>
    <x v="2"/>
    <m/>
  </r>
  <r>
    <x v="0"/>
    <x v="0"/>
    <x v="0"/>
    <x v="4"/>
    <m/>
    <n v="2"/>
    <n v="3"/>
    <m/>
    <x v="0"/>
    <m/>
  </r>
  <r>
    <x v="0"/>
    <x v="0"/>
    <x v="3"/>
    <x v="4"/>
    <m/>
    <m/>
    <n v="2"/>
    <m/>
    <x v="0"/>
    <m/>
  </r>
  <r>
    <x v="0"/>
    <x v="0"/>
    <x v="3"/>
    <x v="4"/>
    <m/>
    <m/>
    <n v="3"/>
    <n v="3"/>
    <x v="4"/>
    <m/>
  </r>
  <r>
    <x v="0"/>
    <x v="1"/>
    <x v="1"/>
    <x v="4"/>
    <m/>
    <m/>
    <m/>
    <m/>
    <x v="0"/>
    <m/>
  </r>
  <r>
    <x v="0"/>
    <x v="0"/>
    <x v="2"/>
    <x v="4"/>
    <m/>
    <m/>
    <n v="5"/>
    <m/>
    <x v="0"/>
    <m/>
  </r>
  <r>
    <x v="0"/>
    <x v="0"/>
    <x v="2"/>
    <x v="4"/>
    <m/>
    <m/>
    <n v="5"/>
    <m/>
    <x v="0"/>
    <m/>
  </r>
  <r>
    <x v="0"/>
    <x v="2"/>
    <x v="2"/>
    <x v="4"/>
    <n v="2"/>
    <n v="3"/>
    <n v="30"/>
    <n v="9"/>
    <x v="4"/>
    <m/>
  </r>
  <r>
    <x v="0"/>
    <x v="0"/>
    <x v="2"/>
    <x v="4"/>
    <m/>
    <m/>
    <n v="8"/>
    <n v="1"/>
    <x v="0"/>
    <m/>
  </r>
  <r>
    <x v="0"/>
    <x v="1"/>
    <x v="2"/>
    <x v="4"/>
    <m/>
    <m/>
    <m/>
    <m/>
    <x v="0"/>
    <m/>
  </r>
  <r>
    <x v="0"/>
    <x v="0"/>
    <x v="3"/>
    <x v="4"/>
    <m/>
    <m/>
    <n v="10"/>
    <n v="1"/>
    <x v="1"/>
    <m/>
  </r>
  <r>
    <x v="0"/>
    <x v="0"/>
    <x v="3"/>
    <x v="4"/>
    <m/>
    <m/>
    <n v="9"/>
    <n v="1"/>
    <x v="1"/>
    <m/>
  </r>
  <r>
    <x v="0"/>
    <x v="0"/>
    <x v="2"/>
    <x v="4"/>
    <m/>
    <m/>
    <n v="15"/>
    <n v="3"/>
    <x v="0"/>
    <m/>
  </r>
  <r>
    <x v="0"/>
    <x v="0"/>
    <x v="3"/>
    <x v="4"/>
    <m/>
    <m/>
    <n v="17"/>
    <m/>
    <x v="0"/>
    <m/>
  </r>
  <r>
    <x v="0"/>
    <x v="1"/>
    <x v="1"/>
    <x v="4"/>
    <m/>
    <m/>
    <m/>
    <m/>
    <x v="0"/>
    <m/>
  </r>
  <r>
    <x v="0"/>
    <x v="0"/>
    <x v="3"/>
    <x v="4"/>
    <m/>
    <m/>
    <n v="1"/>
    <m/>
    <x v="0"/>
    <m/>
  </r>
  <r>
    <x v="0"/>
    <x v="2"/>
    <x v="3"/>
    <x v="4"/>
    <n v="3"/>
    <m/>
    <n v="30"/>
    <n v="17"/>
    <x v="0"/>
    <m/>
  </r>
  <r>
    <x v="0"/>
    <x v="2"/>
    <x v="3"/>
    <x v="4"/>
    <m/>
    <m/>
    <n v="21"/>
    <n v="1"/>
    <x v="0"/>
    <s v="1VP"/>
  </r>
  <r>
    <x v="0"/>
    <x v="0"/>
    <x v="1"/>
    <x v="4"/>
    <n v="5"/>
    <n v="4"/>
    <n v="13"/>
    <n v="11"/>
    <x v="4"/>
    <s v="PNB"/>
  </r>
  <r>
    <x v="0"/>
    <x v="0"/>
    <x v="2"/>
    <x v="4"/>
    <m/>
    <m/>
    <n v="0"/>
    <m/>
    <x v="0"/>
    <s v="PNB"/>
  </r>
  <r>
    <x v="0"/>
    <x v="0"/>
    <x v="2"/>
    <x v="4"/>
    <m/>
    <m/>
    <n v="3"/>
    <m/>
    <x v="0"/>
    <m/>
  </r>
  <r>
    <x v="0"/>
    <x v="1"/>
    <x v="1"/>
    <x v="4"/>
    <m/>
    <m/>
    <m/>
    <m/>
    <x v="0"/>
    <m/>
  </r>
  <r>
    <x v="0"/>
    <x v="0"/>
    <x v="1"/>
    <x v="4"/>
    <n v="4"/>
    <m/>
    <n v="21"/>
    <n v="5"/>
    <x v="0"/>
    <m/>
  </r>
  <r>
    <x v="0"/>
    <x v="0"/>
    <x v="1"/>
    <x v="4"/>
    <n v="8"/>
    <m/>
    <n v="20"/>
    <n v="5"/>
    <x v="0"/>
    <m/>
  </r>
  <r>
    <x v="0"/>
    <x v="0"/>
    <x v="0"/>
    <x v="4"/>
    <m/>
    <m/>
    <n v="5"/>
    <n v="6"/>
    <x v="4"/>
    <m/>
  </r>
  <r>
    <x v="0"/>
    <x v="0"/>
    <x v="0"/>
    <x v="4"/>
    <m/>
    <m/>
    <n v="3"/>
    <n v="1"/>
    <x v="1"/>
    <m/>
  </r>
  <r>
    <x v="0"/>
    <x v="0"/>
    <x v="0"/>
    <x v="4"/>
    <m/>
    <m/>
    <n v="1"/>
    <m/>
    <x v="0"/>
    <m/>
  </r>
  <r>
    <x v="0"/>
    <x v="0"/>
    <x v="3"/>
    <x v="4"/>
    <m/>
    <m/>
    <n v="8"/>
    <n v="5"/>
    <x v="1"/>
    <m/>
  </r>
  <r>
    <x v="0"/>
    <x v="0"/>
    <x v="3"/>
    <x v="4"/>
    <m/>
    <m/>
    <n v="3"/>
    <m/>
    <x v="0"/>
    <m/>
  </r>
  <r>
    <x v="0"/>
    <x v="2"/>
    <x v="2"/>
    <x v="4"/>
    <n v="1"/>
    <n v="5"/>
    <n v="17"/>
    <n v="6"/>
    <x v="5"/>
    <m/>
  </r>
  <r>
    <x v="0"/>
    <x v="0"/>
    <x v="3"/>
    <x v="4"/>
    <m/>
    <m/>
    <n v="2"/>
    <m/>
    <x v="0"/>
    <s v="PNB"/>
  </r>
  <r>
    <x v="0"/>
    <x v="0"/>
    <x v="3"/>
    <x v="4"/>
    <m/>
    <m/>
    <n v="2"/>
    <m/>
    <x v="0"/>
    <s v="PNB"/>
  </r>
  <r>
    <x v="0"/>
    <x v="0"/>
    <x v="3"/>
    <x v="4"/>
    <m/>
    <m/>
    <n v="6"/>
    <n v="6"/>
    <x v="4"/>
    <m/>
  </r>
  <r>
    <x v="0"/>
    <x v="0"/>
    <x v="3"/>
    <x v="4"/>
    <m/>
    <m/>
    <n v="3"/>
    <n v="1"/>
    <x v="0"/>
    <m/>
  </r>
  <r>
    <x v="0"/>
    <x v="0"/>
    <x v="1"/>
    <x v="4"/>
    <n v="6"/>
    <m/>
    <n v="12"/>
    <m/>
    <x v="0"/>
    <m/>
  </r>
  <r>
    <x v="0"/>
    <x v="0"/>
    <x v="2"/>
    <x v="4"/>
    <m/>
    <n v="2"/>
    <n v="6"/>
    <m/>
    <x v="0"/>
    <m/>
  </r>
  <r>
    <x v="0"/>
    <x v="0"/>
    <x v="0"/>
    <x v="5"/>
    <m/>
    <m/>
    <n v="9"/>
    <n v="3"/>
    <x v="0"/>
    <m/>
  </r>
  <r>
    <x v="0"/>
    <x v="0"/>
    <x v="0"/>
    <x v="5"/>
    <m/>
    <m/>
    <n v="5"/>
    <n v="1"/>
    <x v="1"/>
    <m/>
  </r>
  <r>
    <x v="0"/>
    <x v="0"/>
    <x v="0"/>
    <x v="5"/>
    <m/>
    <m/>
    <n v="0"/>
    <m/>
    <x v="0"/>
    <s v="PNB + restriction"/>
  </r>
  <r>
    <x v="0"/>
    <x v="0"/>
    <x v="1"/>
    <x v="5"/>
    <m/>
    <m/>
    <n v="2"/>
    <m/>
    <x v="0"/>
    <m/>
  </r>
  <r>
    <x v="0"/>
    <x v="1"/>
    <x v="1"/>
    <x v="5"/>
    <m/>
    <m/>
    <m/>
    <m/>
    <x v="0"/>
    <m/>
  </r>
  <r>
    <x v="0"/>
    <x v="1"/>
    <x v="0"/>
    <x v="5"/>
    <m/>
    <m/>
    <m/>
    <m/>
    <x v="0"/>
    <m/>
  </r>
  <r>
    <x v="0"/>
    <x v="0"/>
    <x v="2"/>
    <x v="5"/>
    <m/>
    <m/>
    <n v="2"/>
    <m/>
    <x v="0"/>
    <m/>
  </r>
  <r>
    <x v="0"/>
    <x v="0"/>
    <x v="1"/>
    <x v="5"/>
    <m/>
    <m/>
    <n v="1"/>
    <m/>
    <x v="0"/>
    <m/>
  </r>
  <r>
    <x v="0"/>
    <x v="0"/>
    <x v="1"/>
    <x v="5"/>
    <m/>
    <m/>
    <n v="0"/>
    <m/>
    <x v="0"/>
    <m/>
  </r>
  <r>
    <x v="0"/>
    <x v="0"/>
    <x v="3"/>
    <x v="5"/>
    <m/>
    <m/>
    <n v="5"/>
    <n v="1"/>
    <x v="1"/>
    <m/>
  </r>
  <r>
    <x v="0"/>
    <x v="0"/>
    <x v="3"/>
    <x v="5"/>
    <m/>
    <m/>
    <n v="3"/>
    <n v="2"/>
    <x v="1"/>
    <m/>
  </r>
  <r>
    <x v="0"/>
    <x v="0"/>
    <x v="0"/>
    <x v="5"/>
    <m/>
    <m/>
    <n v="12"/>
    <n v="1"/>
    <x v="0"/>
    <m/>
  </r>
  <r>
    <x v="0"/>
    <x v="0"/>
    <x v="0"/>
    <x v="5"/>
    <m/>
    <m/>
    <n v="2"/>
    <n v="4"/>
    <x v="1"/>
    <m/>
  </r>
  <r>
    <x v="0"/>
    <x v="0"/>
    <x v="1"/>
    <x v="5"/>
    <m/>
    <m/>
    <n v="3"/>
    <m/>
    <x v="0"/>
    <m/>
  </r>
  <r>
    <x v="0"/>
    <x v="0"/>
    <x v="3"/>
    <x v="5"/>
    <m/>
    <m/>
    <n v="7"/>
    <n v="1"/>
    <x v="0"/>
    <m/>
  </r>
  <r>
    <x v="0"/>
    <x v="0"/>
    <x v="3"/>
    <x v="5"/>
    <m/>
    <m/>
    <n v="6"/>
    <m/>
    <x v="0"/>
    <m/>
  </r>
  <r>
    <x v="0"/>
    <x v="0"/>
    <x v="1"/>
    <x v="5"/>
    <m/>
    <m/>
    <n v="1"/>
    <m/>
    <x v="0"/>
    <m/>
  </r>
  <r>
    <x v="0"/>
    <x v="0"/>
    <x v="1"/>
    <x v="5"/>
    <m/>
    <m/>
    <n v="1"/>
    <m/>
    <x v="0"/>
    <m/>
  </r>
  <r>
    <x v="0"/>
    <x v="0"/>
    <x v="1"/>
    <x v="5"/>
    <m/>
    <m/>
    <n v="2"/>
    <n v="1"/>
    <x v="0"/>
    <m/>
  </r>
  <r>
    <x v="0"/>
    <x v="0"/>
    <x v="1"/>
    <x v="5"/>
    <m/>
    <m/>
    <n v="4"/>
    <m/>
    <x v="0"/>
    <m/>
  </r>
  <r>
    <x v="0"/>
    <x v="2"/>
    <x v="2"/>
    <x v="5"/>
    <m/>
    <m/>
    <n v="37"/>
    <n v="4"/>
    <x v="1"/>
    <m/>
  </r>
  <r>
    <x v="0"/>
    <x v="0"/>
    <x v="2"/>
    <x v="5"/>
    <m/>
    <m/>
    <n v="18"/>
    <m/>
    <x v="0"/>
    <s v="1VP"/>
  </r>
  <r>
    <x v="0"/>
    <x v="1"/>
    <x v="0"/>
    <x v="5"/>
    <m/>
    <m/>
    <m/>
    <m/>
    <x v="0"/>
    <m/>
  </r>
  <r>
    <x v="0"/>
    <x v="1"/>
    <x v="0"/>
    <x v="5"/>
    <m/>
    <m/>
    <m/>
    <m/>
    <x v="0"/>
    <m/>
  </r>
  <r>
    <x v="0"/>
    <x v="0"/>
    <x v="1"/>
    <x v="5"/>
    <n v="4"/>
    <n v="2"/>
    <n v="11"/>
    <n v="2"/>
    <x v="2"/>
    <m/>
  </r>
  <r>
    <x v="0"/>
    <x v="0"/>
    <x v="1"/>
    <x v="5"/>
    <m/>
    <n v="3"/>
    <n v="8"/>
    <m/>
    <x v="0"/>
    <s v="2h CDS"/>
  </r>
  <r>
    <x v="0"/>
    <x v="2"/>
    <x v="1"/>
    <x v="5"/>
    <n v="2"/>
    <n v="6"/>
    <n v="23"/>
    <n v="13"/>
    <x v="7"/>
    <s v="2h CDS"/>
  </r>
  <r>
    <x v="0"/>
    <x v="0"/>
    <x v="3"/>
    <x v="5"/>
    <m/>
    <m/>
    <n v="3"/>
    <n v="1"/>
    <x v="0"/>
    <m/>
  </r>
  <r>
    <x v="0"/>
    <x v="0"/>
    <x v="2"/>
    <x v="5"/>
    <m/>
    <m/>
    <n v="6"/>
    <m/>
    <x v="0"/>
    <m/>
  </r>
  <r>
    <x v="0"/>
    <x v="0"/>
    <x v="0"/>
    <x v="5"/>
    <n v="10"/>
    <m/>
    <n v="14"/>
    <m/>
    <x v="0"/>
    <m/>
  </r>
  <r>
    <x v="0"/>
    <x v="1"/>
    <x v="1"/>
    <x v="5"/>
    <m/>
    <m/>
    <m/>
    <m/>
    <x v="0"/>
    <m/>
  </r>
  <r>
    <x v="0"/>
    <x v="0"/>
    <x v="0"/>
    <x v="5"/>
    <m/>
    <m/>
    <n v="0"/>
    <m/>
    <x v="0"/>
    <m/>
  </r>
  <r>
    <x v="0"/>
    <x v="0"/>
    <x v="0"/>
    <x v="5"/>
    <m/>
    <m/>
    <n v="0"/>
    <m/>
    <x v="0"/>
    <m/>
  </r>
  <r>
    <x v="0"/>
    <x v="0"/>
    <x v="2"/>
    <x v="5"/>
    <m/>
    <m/>
    <n v="5"/>
    <m/>
    <x v="0"/>
    <m/>
  </r>
  <r>
    <x v="0"/>
    <x v="1"/>
    <x v="2"/>
    <x v="5"/>
    <m/>
    <m/>
    <m/>
    <m/>
    <x v="0"/>
    <m/>
  </r>
  <r>
    <x v="0"/>
    <x v="0"/>
    <x v="3"/>
    <x v="5"/>
    <m/>
    <m/>
    <n v="0"/>
    <m/>
    <x v="0"/>
    <m/>
  </r>
  <r>
    <x v="0"/>
    <x v="0"/>
    <x v="2"/>
    <x v="5"/>
    <n v="10"/>
    <m/>
    <n v="6"/>
    <n v="4"/>
    <x v="1"/>
    <m/>
  </r>
  <r>
    <x v="0"/>
    <x v="0"/>
    <x v="2"/>
    <x v="5"/>
    <m/>
    <m/>
    <n v="3"/>
    <m/>
    <x v="0"/>
    <m/>
  </r>
  <r>
    <x v="0"/>
    <x v="0"/>
    <x v="1"/>
    <x v="5"/>
    <n v="5"/>
    <n v="2"/>
    <n v="14"/>
    <n v="8"/>
    <x v="1"/>
    <m/>
  </r>
  <r>
    <x v="0"/>
    <x v="0"/>
    <x v="1"/>
    <x v="5"/>
    <n v="4"/>
    <n v="4"/>
    <n v="15"/>
    <n v="16"/>
    <x v="1"/>
    <m/>
  </r>
  <r>
    <x v="0"/>
    <x v="0"/>
    <x v="2"/>
    <x v="5"/>
    <m/>
    <m/>
    <n v="2"/>
    <m/>
    <x v="0"/>
    <m/>
  </r>
  <r>
    <x v="0"/>
    <x v="2"/>
    <x v="2"/>
    <x v="5"/>
    <m/>
    <m/>
    <n v="13"/>
    <n v="2"/>
    <x v="0"/>
    <m/>
  </r>
  <r>
    <x v="0"/>
    <x v="0"/>
    <x v="2"/>
    <x v="5"/>
    <m/>
    <m/>
    <n v="5"/>
    <m/>
    <x v="0"/>
    <m/>
  </r>
  <r>
    <x v="0"/>
    <x v="0"/>
    <x v="3"/>
    <x v="5"/>
    <m/>
    <m/>
    <n v="3"/>
    <m/>
    <x v="0"/>
    <m/>
  </r>
  <r>
    <x v="0"/>
    <x v="0"/>
    <x v="3"/>
    <x v="5"/>
    <n v="3"/>
    <n v="7"/>
    <n v="4"/>
    <n v="10"/>
    <x v="4"/>
    <m/>
  </r>
  <r>
    <x v="0"/>
    <x v="0"/>
    <x v="0"/>
    <x v="5"/>
    <m/>
    <m/>
    <n v="8"/>
    <m/>
    <x v="0"/>
    <m/>
  </r>
  <r>
    <x v="0"/>
    <x v="0"/>
    <x v="0"/>
    <x v="5"/>
    <m/>
    <m/>
    <n v="2"/>
    <m/>
    <x v="0"/>
    <m/>
  </r>
  <r>
    <x v="0"/>
    <x v="0"/>
    <x v="0"/>
    <x v="5"/>
    <m/>
    <m/>
    <n v="3"/>
    <n v="1"/>
    <x v="0"/>
    <m/>
  </r>
  <r>
    <x v="0"/>
    <x v="2"/>
    <x v="3"/>
    <x v="5"/>
    <m/>
    <m/>
    <n v="26"/>
    <n v="4"/>
    <x v="4"/>
    <m/>
  </r>
  <r>
    <x v="0"/>
    <x v="2"/>
    <x v="3"/>
    <x v="5"/>
    <m/>
    <m/>
    <n v="26"/>
    <n v="7"/>
    <x v="2"/>
    <m/>
  </r>
  <r>
    <x v="0"/>
    <x v="0"/>
    <x v="0"/>
    <x v="5"/>
    <n v="2"/>
    <m/>
    <n v="7"/>
    <m/>
    <x v="0"/>
    <m/>
  </r>
  <r>
    <x v="0"/>
    <x v="0"/>
    <x v="3"/>
    <x v="5"/>
    <n v="1"/>
    <m/>
    <n v="7"/>
    <m/>
    <x v="0"/>
    <m/>
  </r>
  <r>
    <x v="0"/>
    <x v="0"/>
    <x v="3"/>
    <x v="5"/>
    <m/>
    <m/>
    <n v="2"/>
    <n v="3"/>
    <x v="4"/>
    <m/>
  </r>
  <r>
    <x v="0"/>
    <x v="1"/>
    <x v="1"/>
    <x v="5"/>
    <m/>
    <m/>
    <m/>
    <m/>
    <x v="0"/>
    <m/>
  </r>
  <r>
    <x v="0"/>
    <x v="0"/>
    <x v="2"/>
    <x v="5"/>
    <m/>
    <m/>
    <n v="4"/>
    <m/>
    <x v="0"/>
    <m/>
  </r>
  <r>
    <x v="0"/>
    <x v="0"/>
    <x v="2"/>
    <x v="5"/>
    <m/>
    <m/>
    <n v="4"/>
    <n v="4"/>
    <x v="1"/>
    <m/>
  </r>
  <r>
    <x v="0"/>
    <x v="2"/>
    <x v="2"/>
    <x v="5"/>
    <n v="11"/>
    <n v="1"/>
    <n v="17"/>
    <n v="7"/>
    <x v="1"/>
    <m/>
  </r>
  <r>
    <x v="0"/>
    <x v="0"/>
    <x v="2"/>
    <x v="5"/>
    <m/>
    <m/>
    <n v="6"/>
    <m/>
    <x v="0"/>
    <m/>
  </r>
  <r>
    <x v="0"/>
    <x v="1"/>
    <x v="2"/>
    <x v="5"/>
    <m/>
    <m/>
    <m/>
    <m/>
    <x v="0"/>
    <m/>
  </r>
  <r>
    <x v="0"/>
    <x v="0"/>
    <x v="3"/>
    <x v="5"/>
    <m/>
    <m/>
    <n v="8"/>
    <n v="1"/>
    <x v="1"/>
    <m/>
  </r>
  <r>
    <x v="0"/>
    <x v="0"/>
    <x v="3"/>
    <x v="5"/>
    <m/>
    <n v="3"/>
    <n v="7"/>
    <n v="1"/>
    <x v="1"/>
    <m/>
  </r>
  <r>
    <x v="0"/>
    <x v="0"/>
    <x v="2"/>
    <x v="5"/>
    <m/>
    <m/>
    <n v="14"/>
    <n v="4"/>
    <x v="0"/>
    <m/>
  </r>
  <r>
    <x v="0"/>
    <x v="0"/>
    <x v="3"/>
    <x v="5"/>
    <n v="4"/>
    <m/>
    <n v="17"/>
    <n v="2"/>
    <x v="0"/>
    <m/>
  </r>
  <r>
    <x v="0"/>
    <x v="1"/>
    <x v="1"/>
    <x v="5"/>
    <m/>
    <m/>
    <m/>
    <m/>
    <x v="0"/>
    <m/>
  </r>
  <r>
    <x v="0"/>
    <x v="0"/>
    <x v="3"/>
    <x v="5"/>
    <m/>
    <m/>
    <n v="0"/>
    <m/>
    <x v="0"/>
    <m/>
  </r>
  <r>
    <x v="0"/>
    <x v="2"/>
    <x v="3"/>
    <x v="5"/>
    <n v="2"/>
    <n v="2"/>
    <n v="48"/>
    <n v="17"/>
    <x v="0"/>
    <m/>
  </r>
  <r>
    <x v="0"/>
    <x v="2"/>
    <x v="3"/>
    <x v="5"/>
    <m/>
    <m/>
    <n v="26"/>
    <n v="1"/>
    <x v="0"/>
    <s v="2VP"/>
  </r>
  <r>
    <x v="0"/>
    <x v="0"/>
    <x v="1"/>
    <x v="5"/>
    <n v="2"/>
    <n v="3"/>
    <n v="26"/>
    <n v="23"/>
    <x v="6"/>
    <s v="PNB"/>
  </r>
  <r>
    <x v="0"/>
    <x v="0"/>
    <x v="2"/>
    <x v="5"/>
    <m/>
    <m/>
    <n v="3"/>
    <m/>
    <x v="0"/>
    <s v="PNB"/>
  </r>
  <r>
    <x v="0"/>
    <x v="0"/>
    <x v="2"/>
    <x v="5"/>
    <m/>
    <m/>
    <n v="2"/>
    <m/>
    <x v="0"/>
    <m/>
  </r>
  <r>
    <x v="0"/>
    <x v="1"/>
    <x v="1"/>
    <x v="5"/>
    <m/>
    <m/>
    <m/>
    <m/>
    <x v="0"/>
    <m/>
  </r>
  <r>
    <x v="0"/>
    <x v="0"/>
    <x v="1"/>
    <x v="5"/>
    <m/>
    <m/>
    <n v="18"/>
    <n v="1"/>
    <x v="0"/>
    <m/>
  </r>
  <r>
    <x v="0"/>
    <x v="0"/>
    <x v="1"/>
    <x v="5"/>
    <m/>
    <m/>
    <n v="15"/>
    <n v="1"/>
    <x v="0"/>
    <m/>
  </r>
  <r>
    <x v="0"/>
    <x v="0"/>
    <x v="0"/>
    <x v="5"/>
    <m/>
    <m/>
    <n v="5"/>
    <n v="6"/>
    <x v="4"/>
    <m/>
  </r>
  <r>
    <x v="0"/>
    <x v="0"/>
    <x v="0"/>
    <x v="5"/>
    <m/>
    <m/>
    <n v="4"/>
    <n v="2"/>
    <x v="1"/>
    <m/>
  </r>
  <r>
    <x v="0"/>
    <x v="0"/>
    <x v="0"/>
    <x v="5"/>
    <m/>
    <m/>
    <n v="1"/>
    <m/>
    <x v="0"/>
    <m/>
  </r>
  <r>
    <x v="0"/>
    <x v="0"/>
    <x v="3"/>
    <x v="5"/>
    <m/>
    <n v="1"/>
    <n v="5"/>
    <n v="3"/>
    <x v="1"/>
    <m/>
  </r>
  <r>
    <x v="0"/>
    <x v="0"/>
    <x v="3"/>
    <x v="5"/>
    <m/>
    <m/>
    <n v="2"/>
    <m/>
    <x v="0"/>
    <m/>
  </r>
  <r>
    <x v="0"/>
    <x v="2"/>
    <x v="2"/>
    <x v="5"/>
    <m/>
    <n v="3"/>
    <n v="10"/>
    <n v="7"/>
    <x v="5"/>
    <m/>
  </r>
  <r>
    <x v="0"/>
    <x v="0"/>
    <x v="3"/>
    <x v="5"/>
    <m/>
    <m/>
    <n v="4"/>
    <m/>
    <x v="0"/>
    <s v="PNB"/>
  </r>
  <r>
    <x v="0"/>
    <x v="0"/>
    <x v="3"/>
    <x v="5"/>
    <m/>
    <m/>
    <n v="4"/>
    <m/>
    <x v="0"/>
    <s v="PNB"/>
  </r>
  <r>
    <x v="0"/>
    <x v="0"/>
    <x v="3"/>
    <x v="5"/>
    <m/>
    <m/>
    <n v="8"/>
    <n v="6"/>
    <x v="4"/>
    <m/>
  </r>
  <r>
    <x v="0"/>
    <x v="0"/>
    <x v="3"/>
    <x v="5"/>
    <m/>
    <m/>
    <n v="5"/>
    <n v="1"/>
    <x v="0"/>
    <m/>
  </r>
  <r>
    <x v="0"/>
    <x v="0"/>
    <x v="1"/>
    <x v="5"/>
    <m/>
    <m/>
    <n v="14"/>
    <n v="1"/>
    <x v="0"/>
    <m/>
  </r>
  <r>
    <x v="0"/>
    <x v="0"/>
    <x v="2"/>
    <x v="5"/>
    <m/>
    <n v="1"/>
    <n v="7"/>
    <n v="1"/>
    <x v="0"/>
    <m/>
  </r>
  <r>
    <x v="0"/>
    <x v="0"/>
    <x v="0"/>
    <x v="6"/>
    <m/>
    <m/>
    <n v="9"/>
    <n v="2"/>
    <x v="0"/>
    <m/>
  </r>
  <r>
    <x v="0"/>
    <x v="0"/>
    <x v="0"/>
    <x v="6"/>
    <m/>
    <m/>
    <n v="10"/>
    <n v="3"/>
    <x v="1"/>
    <m/>
  </r>
  <r>
    <x v="0"/>
    <x v="0"/>
    <x v="0"/>
    <x v="6"/>
    <m/>
    <m/>
    <n v="0"/>
    <m/>
    <x v="0"/>
    <s v="PNB + restriction"/>
  </r>
  <r>
    <x v="0"/>
    <x v="0"/>
    <x v="1"/>
    <x v="6"/>
    <m/>
    <m/>
    <n v="6"/>
    <m/>
    <x v="0"/>
    <m/>
  </r>
  <r>
    <x v="0"/>
    <x v="1"/>
    <x v="1"/>
    <x v="6"/>
    <m/>
    <m/>
    <m/>
    <m/>
    <x v="0"/>
    <m/>
  </r>
  <r>
    <x v="0"/>
    <x v="1"/>
    <x v="0"/>
    <x v="6"/>
    <m/>
    <m/>
    <m/>
    <m/>
    <x v="0"/>
    <m/>
  </r>
  <r>
    <x v="0"/>
    <x v="0"/>
    <x v="2"/>
    <x v="6"/>
    <m/>
    <m/>
    <n v="3"/>
    <n v="1"/>
    <x v="1"/>
    <m/>
  </r>
  <r>
    <x v="0"/>
    <x v="0"/>
    <x v="1"/>
    <x v="6"/>
    <m/>
    <m/>
    <n v="1"/>
    <m/>
    <x v="0"/>
    <m/>
  </r>
  <r>
    <x v="0"/>
    <x v="0"/>
    <x v="1"/>
    <x v="6"/>
    <m/>
    <m/>
    <n v="0"/>
    <m/>
    <x v="0"/>
    <m/>
  </r>
  <r>
    <x v="0"/>
    <x v="0"/>
    <x v="3"/>
    <x v="6"/>
    <m/>
    <m/>
    <n v="8"/>
    <m/>
    <x v="0"/>
    <m/>
  </r>
  <r>
    <x v="0"/>
    <x v="0"/>
    <x v="3"/>
    <x v="6"/>
    <m/>
    <m/>
    <n v="4"/>
    <n v="4"/>
    <x v="1"/>
    <m/>
  </r>
  <r>
    <x v="0"/>
    <x v="0"/>
    <x v="0"/>
    <x v="6"/>
    <m/>
    <m/>
    <n v="11"/>
    <n v="2"/>
    <x v="0"/>
    <s v="2 VP"/>
  </r>
  <r>
    <x v="0"/>
    <x v="0"/>
    <x v="0"/>
    <x v="6"/>
    <m/>
    <m/>
    <n v="7"/>
    <n v="3"/>
    <x v="1"/>
    <m/>
  </r>
  <r>
    <x v="0"/>
    <x v="0"/>
    <x v="1"/>
    <x v="6"/>
    <m/>
    <m/>
    <n v="4"/>
    <m/>
    <x v="0"/>
    <m/>
  </r>
  <r>
    <x v="0"/>
    <x v="0"/>
    <x v="3"/>
    <x v="6"/>
    <n v="1"/>
    <m/>
    <n v="16"/>
    <n v="11"/>
    <x v="0"/>
    <m/>
  </r>
  <r>
    <x v="0"/>
    <x v="0"/>
    <x v="3"/>
    <x v="6"/>
    <m/>
    <m/>
    <n v="13"/>
    <m/>
    <x v="0"/>
    <m/>
  </r>
  <r>
    <x v="0"/>
    <x v="0"/>
    <x v="1"/>
    <x v="6"/>
    <m/>
    <m/>
    <n v="1"/>
    <n v="2"/>
    <x v="0"/>
    <m/>
  </r>
  <r>
    <x v="0"/>
    <x v="0"/>
    <x v="1"/>
    <x v="6"/>
    <m/>
    <m/>
    <n v="1"/>
    <m/>
    <x v="0"/>
    <m/>
  </r>
  <r>
    <x v="0"/>
    <x v="0"/>
    <x v="1"/>
    <x v="6"/>
    <m/>
    <m/>
    <n v="4"/>
    <n v="1"/>
    <x v="0"/>
    <m/>
  </r>
  <r>
    <x v="0"/>
    <x v="0"/>
    <x v="1"/>
    <x v="6"/>
    <m/>
    <m/>
    <n v="6"/>
    <m/>
    <x v="0"/>
    <m/>
  </r>
  <r>
    <x v="0"/>
    <x v="0"/>
    <x v="2"/>
    <x v="6"/>
    <n v="1"/>
    <n v="1"/>
    <n v="28"/>
    <n v="4"/>
    <x v="1"/>
    <m/>
  </r>
  <r>
    <x v="0"/>
    <x v="0"/>
    <x v="2"/>
    <x v="6"/>
    <m/>
    <m/>
    <n v="21"/>
    <m/>
    <x v="0"/>
    <s v="82h CDS + 1VP"/>
  </r>
  <r>
    <x v="0"/>
    <x v="1"/>
    <x v="0"/>
    <x v="6"/>
    <m/>
    <m/>
    <m/>
    <m/>
    <x v="0"/>
    <m/>
  </r>
  <r>
    <x v="0"/>
    <x v="1"/>
    <x v="0"/>
    <x v="6"/>
    <m/>
    <m/>
    <m/>
    <m/>
    <x v="0"/>
    <m/>
  </r>
  <r>
    <x v="0"/>
    <x v="0"/>
    <x v="1"/>
    <x v="6"/>
    <n v="2"/>
    <n v="1"/>
    <n v="24"/>
    <n v="8"/>
    <x v="0"/>
    <m/>
  </r>
  <r>
    <x v="0"/>
    <x v="0"/>
    <x v="1"/>
    <x v="6"/>
    <m/>
    <m/>
    <n v="10"/>
    <n v="3"/>
    <x v="1"/>
    <s v="crédit CDS 2h"/>
  </r>
  <r>
    <x v="0"/>
    <x v="2"/>
    <x v="1"/>
    <x v="6"/>
    <n v="5"/>
    <m/>
    <n v="43"/>
    <n v="37"/>
    <x v="3"/>
    <s v="crédit CDS 7h"/>
  </r>
  <r>
    <x v="0"/>
    <x v="0"/>
    <x v="3"/>
    <x v="6"/>
    <m/>
    <m/>
    <n v="2"/>
    <n v="1"/>
    <x v="0"/>
    <m/>
  </r>
  <r>
    <x v="0"/>
    <x v="0"/>
    <x v="2"/>
    <x v="6"/>
    <m/>
    <m/>
    <n v="7"/>
    <m/>
    <x v="0"/>
    <m/>
  </r>
  <r>
    <x v="0"/>
    <x v="0"/>
    <x v="0"/>
    <x v="6"/>
    <m/>
    <m/>
    <n v="14"/>
    <m/>
    <x v="0"/>
    <m/>
  </r>
  <r>
    <x v="0"/>
    <x v="1"/>
    <x v="1"/>
    <x v="6"/>
    <m/>
    <m/>
    <m/>
    <m/>
    <x v="0"/>
    <m/>
  </r>
  <r>
    <x v="0"/>
    <x v="1"/>
    <x v="0"/>
    <x v="6"/>
    <m/>
    <m/>
    <m/>
    <m/>
    <x v="0"/>
    <m/>
  </r>
  <r>
    <x v="0"/>
    <x v="1"/>
    <x v="0"/>
    <x v="6"/>
    <m/>
    <m/>
    <m/>
    <m/>
    <x v="0"/>
    <m/>
  </r>
  <r>
    <x v="0"/>
    <x v="0"/>
    <x v="2"/>
    <x v="6"/>
    <m/>
    <m/>
    <n v="2"/>
    <m/>
    <x v="0"/>
    <m/>
  </r>
  <r>
    <x v="0"/>
    <x v="1"/>
    <x v="2"/>
    <x v="6"/>
    <m/>
    <m/>
    <m/>
    <m/>
    <x v="0"/>
    <m/>
  </r>
  <r>
    <x v="0"/>
    <x v="0"/>
    <x v="3"/>
    <x v="6"/>
    <m/>
    <m/>
    <n v="2"/>
    <m/>
    <x v="0"/>
    <m/>
  </r>
  <r>
    <x v="0"/>
    <x v="3"/>
    <x v="2"/>
    <x v="6"/>
    <n v="6"/>
    <n v="4"/>
    <n v="50"/>
    <n v="7"/>
    <x v="1"/>
    <m/>
  </r>
  <r>
    <x v="0"/>
    <x v="0"/>
    <x v="2"/>
    <x v="6"/>
    <m/>
    <m/>
    <n v="16"/>
    <n v="3"/>
    <x v="0"/>
    <m/>
  </r>
  <r>
    <x v="0"/>
    <x v="0"/>
    <x v="1"/>
    <x v="6"/>
    <n v="3"/>
    <n v="5"/>
    <n v="15"/>
    <n v="6"/>
    <x v="4"/>
    <m/>
  </r>
  <r>
    <x v="0"/>
    <x v="0"/>
    <x v="1"/>
    <x v="6"/>
    <n v="8"/>
    <n v="3"/>
    <n v="17"/>
    <n v="14"/>
    <x v="1"/>
    <m/>
  </r>
  <r>
    <x v="0"/>
    <x v="0"/>
    <x v="2"/>
    <x v="6"/>
    <m/>
    <m/>
    <n v="5"/>
    <m/>
    <x v="0"/>
    <m/>
  </r>
  <r>
    <x v="0"/>
    <x v="2"/>
    <x v="2"/>
    <x v="6"/>
    <m/>
    <m/>
    <n v="34"/>
    <n v="2"/>
    <x v="0"/>
    <m/>
  </r>
  <r>
    <x v="0"/>
    <x v="0"/>
    <x v="2"/>
    <x v="6"/>
    <m/>
    <m/>
    <n v="15"/>
    <m/>
    <x v="0"/>
    <m/>
  </r>
  <r>
    <x v="0"/>
    <x v="0"/>
    <x v="3"/>
    <x v="6"/>
    <m/>
    <m/>
    <n v="5"/>
    <m/>
    <x v="0"/>
    <m/>
  </r>
  <r>
    <x v="0"/>
    <x v="0"/>
    <x v="3"/>
    <x v="6"/>
    <n v="6"/>
    <n v="5"/>
    <n v="7"/>
    <n v="11"/>
    <x v="4"/>
    <s v="2 VP"/>
  </r>
  <r>
    <x v="0"/>
    <x v="0"/>
    <x v="0"/>
    <x v="6"/>
    <m/>
    <m/>
    <n v="7"/>
    <m/>
    <x v="0"/>
    <m/>
  </r>
  <r>
    <x v="0"/>
    <x v="0"/>
    <x v="0"/>
    <x v="6"/>
    <m/>
    <m/>
    <n v="1"/>
    <m/>
    <x v="0"/>
    <m/>
  </r>
  <r>
    <x v="0"/>
    <x v="0"/>
    <x v="0"/>
    <x v="6"/>
    <m/>
    <m/>
    <n v="2"/>
    <m/>
    <x v="0"/>
    <m/>
  </r>
  <r>
    <x v="0"/>
    <x v="2"/>
    <x v="3"/>
    <x v="6"/>
    <n v="1"/>
    <m/>
    <n v="29"/>
    <n v="4"/>
    <x v="1"/>
    <m/>
  </r>
  <r>
    <x v="0"/>
    <x v="2"/>
    <x v="3"/>
    <x v="6"/>
    <m/>
    <n v="2"/>
    <n v="24"/>
    <n v="7"/>
    <x v="4"/>
    <m/>
  </r>
  <r>
    <x v="0"/>
    <x v="0"/>
    <x v="0"/>
    <x v="6"/>
    <n v="2"/>
    <m/>
    <n v="12"/>
    <m/>
    <x v="0"/>
    <m/>
  </r>
  <r>
    <x v="0"/>
    <x v="0"/>
    <x v="3"/>
    <x v="6"/>
    <m/>
    <m/>
    <n v="5"/>
    <m/>
    <x v="0"/>
    <m/>
  </r>
  <r>
    <x v="0"/>
    <x v="0"/>
    <x v="3"/>
    <x v="6"/>
    <m/>
    <m/>
    <n v="2"/>
    <n v="3"/>
    <x v="4"/>
    <m/>
  </r>
  <r>
    <x v="0"/>
    <x v="1"/>
    <x v="0"/>
    <x v="6"/>
    <m/>
    <m/>
    <m/>
    <m/>
    <x v="0"/>
    <m/>
  </r>
  <r>
    <x v="0"/>
    <x v="1"/>
    <x v="1"/>
    <x v="6"/>
    <m/>
    <m/>
    <m/>
    <m/>
    <x v="0"/>
    <m/>
  </r>
  <r>
    <x v="0"/>
    <x v="0"/>
    <x v="2"/>
    <x v="6"/>
    <m/>
    <m/>
    <n v="4"/>
    <m/>
    <x v="0"/>
    <m/>
  </r>
  <r>
    <x v="0"/>
    <x v="0"/>
    <x v="2"/>
    <x v="6"/>
    <m/>
    <m/>
    <n v="6"/>
    <n v="2"/>
    <x v="1"/>
    <m/>
  </r>
  <r>
    <x v="0"/>
    <x v="2"/>
    <x v="2"/>
    <x v="6"/>
    <n v="2"/>
    <n v="1"/>
    <n v="37"/>
    <n v="5"/>
    <x v="0"/>
    <m/>
  </r>
  <r>
    <x v="0"/>
    <x v="0"/>
    <x v="2"/>
    <x v="6"/>
    <m/>
    <m/>
    <n v="8"/>
    <m/>
    <x v="0"/>
    <m/>
  </r>
  <r>
    <x v="0"/>
    <x v="1"/>
    <x v="2"/>
    <x v="6"/>
    <m/>
    <m/>
    <m/>
    <m/>
    <x v="0"/>
    <m/>
  </r>
  <r>
    <x v="0"/>
    <x v="0"/>
    <x v="3"/>
    <x v="6"/>
    <m/>
    <n v="1"/>
    <n v="3"/>
    <n v="1"/>
    <x v="1"/>
    <m/>
  </r>
  <r>
    <x v="0"/>
    <x v="0"/>
    <x v="3"/>
    <x v="6"/>
    <m/>
    <n v="1"/>
    <n v="3"/>
    <n v="1"/>
    <x v="1"/>
    <m/>
  </r>
  <r>
    <x v="0"/>
    <x v="0"/>
    <x v="0"/>
    <x v="6"/>
    <m/>
    <m/>
    <n v="11"/>
    <n v="2"/>
    <x v="0"/>
    <m/>
  </r>
  <r>
    <x v="0"/>
    <x v="0"/>
    <x v="0"/>
    <x v="6"/>
    <m/>
    <m/>
    <n v="10"/>
    <m/>
    <x v="0"/>
    <m/>
  </r>
  <r>
    <x v="0"/>
    <x v="0"/>
    <x v="2"/>
    <x v="6"/>
    <m/>
    <m/>
    <n v="25"/>
    <n v="3"/>
    <x v="0"/>
    <m/>
  </r>
  <r>
    <x v="0"/>
    <x v="0"/>
    <x v="3"/>
    <x v="6"/>
    <n v="1"/>
    <m/>
    <n v="16"/>
    <n v="1"/>
    <x v="0"/>
    <m/>
  </r>
  <r>
    <x v="0"/>
    <x v="1"/>
    <x v="1"/>
    <x v="6"/>
    <m/>
    <m/>
    <m/>
    <m/>
    <x v="0"/>
    <m/>
  </r>
  <r>
    <x v="0"/>
    <x v="0"/>
    <x v="3"/>
    <x v="6"/>
    <m/>
    <m/>
    <n v="1"/>
    <m/>
    <x v="0"/>
    <m/>
  </r>
  <r>
    <x v="0"/>
    <x v="2"/>
    <x v="3"/>
    <x v="6"/>
    <n v="5"/>
    <n v="2"/>
    <n v="58"/>
    <n v="24"/>
    <x v="0"/>
    <m/>
  </r>
  <r>
    <x v="0"/>
    <x v="2"/>
    <x v="3"/>
    <x v="6"/>
    <n v="5"/>
    <m/>
    <n v="31"/>
    <m/>
    <x v="0"/>
    <s v="2 VP"/>
  </r>
  <r>
    <x v="0"/>
    <x v="0"/>
    <x v="1"/>
    <x v="6"/>
    <m/>
    <n v="3"/>
    <n v="23"/>
    <n v="20"/>
    <x v="6"/>
    <m/>
  </r>
  <r>
    <x v="0"/>
    <x v="0"/>
    <x v="2"/>
    <x v="6"/>
    <m/>
    <m/>
    <n v="3"/>
    <m/>
    <x v="0"/>
    <s v="PNB"/>
  </r>
  <r>
    <x v="0"/>
    <x v="0"/>
    <x v="2"/>
    <x v="6"/>
    <m/>
    <m/>
    <n v="4"/>
    <m/>
    <x v="0"/>
    <m/>
  </r>
  <r>
    <x v="0"/>
    <x v="1"/>
    <x v="1"/>
    <x v="6"/>
    <m/>
    <m/>
    <m/>
    <m/>
    <x v="0"/>
    <m/>
  </r>
  <r>
    <x v="0"/>
    <x v="0"/>
    <x v="1"/>
    <x v="6"/>
    <m/>
    <m/>
    <n v="20"/>
    <n v="3"/>
    <x v="0"/>
    <s v="1VP"/>
  </r>
  <r>
    <x v="0"/>
    <x v="0"/>
    <x v="1"/>
    <x v="6"/>
    <m/>
    <m/>
    <n v="19"/>
    <n v="2"/>
    <x v="0"/>
    <m/>
  </r>
  <r>
    <x v="0"/>
    <x v="0"/>
    <x v="0"/>
    <x v="6"/>
    <m/>
    <m/>
    <n v="9"/>
    <n v="8"/>
    <x v="4"/>
    <m/>
  </r>
  <r>
    <x v="0"/>
    <x v="0"/>
    <x v="0"/>
    <x v="6"/>
    <m/>
    <m/>
    <n v="3"/>
    <n v="2"/>
    <x v="1"/>
    <m/>
  </r>
  <r>
    <x v="0"/>
    <x v="0"/>
    <x v="0"/>
    <x v="6"/>
    <m/>
    <m/>
    <n v="2"/>
    <m/>
    <x v="0"/>
    <m/>
  </r>
  <r>
    <x v="0"/>
    <x v="0"/>
    <x v="3"/>
    <x v="6"/>
    <n v="7"/>
    <n v="2"/>
    <n v="30"/>
    <n v="11"/>
    <x v="1"/>
    <m/>
  </r>
  <r>
    <x v="0"/>
    <x v="0"/>
    <x v="3"/>
    <x v="6"/>
    <m/>
    <m/>
    <n v="4"/>
    <m/>
    <x v="0"/>
    <m/>
  </r>
  <r>
    <x v="0"/>
    <x v="2"/>
    <x v="2"/>
    <x v="6"/>
    <n v="2"/>
    <n v="5"/>
    <n v="42"/>
    <n v="18"/>
    <x v="5"/>
    <m/>
  </r>
  <r>
    <x v="0"/>
    <x v="0"/>
    <x v="3"/>
    <x v="6"/>
    <m/>
    <m/>
    <n v="3"/>
    <m/>
    <x v="0"/>
    <s v="PNB"/>
  </r>
  <r>
    <x v="0"/>
    <x v="0"/>
    <x v="3"/>
    <x v="6"/>
    <m/>
    <m/>
    <n v="3"/>
    <m/>
    <x v="0"/>
    <s v="PNB"/>
  </r>
  <r>
    <x v="0"/>
    <x v="0"/>
    <x v="3"/>
    <x v="6"/>
    <m/>
    <m/>
    <n v="7"/>
    <n v="8"/>
    <x v="4"/>
    <m/>
  </r>
  <r>
    <x v="0"/>
    <x v="0"/>
    <x v="3"/>
    <x v="6"/>
    <m/>
    <m/>
    <n v="3"/>
    <n v="1"/>
    <x v="0"/>
    <m/>
  </r>
  <r>
    <x v="0"/>
    <x v="0"/>
    <x v="1"/>
    <x v="6"/>
    <n v="1"/>
    <m/>
    <n v="13"/>
    <n v="1"/>
    <x v="0"/>
    <m/>
  </r>
  <r>
    <x v="0"/>
    <x v="0"/>
    <x v="2"/>
    <x v="6"/>
    <n v="1"/>
    <n v="2"/>
    <n v="8"/>
    <n v="2"/>
    <x v="0"/>
    <m/>
  </r>
  <r>
    <x v="0"/>
    <x v="0"/>
    <x v="0"/>
    <x v="7"/>
    <m/>
    <m/>
    <n v="10"/>
    <n v="1"/>
    <x v="0"/>
    <m/>
  </r>
  <r>
    <x v="0"/>
    <x v="0"/>
    <x v="0"/>
    <x v="7"/>
    <m/>
    <m/>
    <n v="16"/>
    <n v="2"/>
    <x v="0"/>
    <m/>
  </r>
  <r>
    <x v="0"/>
    <x v="0"/>
    <x v="0"/>
    <x v="7"/>
    <m/>
    <m/>
    <n v="0"/>
    <m/>
    <x v="0"/>
    <s v="PNB + restriction"/>
  </r>
  <r>
    <x v="0"/>
    <x v="0"/>
    <x v="1"/>
    <x v="7"/>
    <m/>
    <m/>
    <n v="16"/>
    <m/>
    <x v="0"/>
    <m/>
  </r>
  <r>
    <x v="0"/>
    <x v="1"/>
    <x v="1"/>
    <x v="7"/>
    <m/>
    <m/>
    <m/>
    <m/>
    <x v="0"/>
    <m/>
  </r>
  <r>
    <x v="0"/>
    <x v="1"/>
    <x v="0"/>
    <x v="7"/>
    <m/>
    <m/>
    <m/>
    <m/>
    <x v="0"/>
    <m/>
  </r>
  <r>
    <x v="0"/>
    <x v="0"/>
    <x v="2"/>
    <x v="7"/>
    <m/>
    <m/>
    <n v="15"/>
    <n v="1"/>
    <x v="1"/>
    <m/>
  </r>
  <r>
    <x v="0"/>
    <x v="0"/>
    <x v="1"/>
    <x v="7"/>
    <m/>
    <m/>
    <n v="7"/>
    <m/>
    <x v="0"/>
    <m/>
  </r>
  <r>
    <x v="0"/>
    <x v="0"/>
    <x v="1"/>
    <x v="7"/>
    <m/>
    <m/>
    <n v="6"/>
    <m/>
    <x v="0"/>
    <m/>
  </r>
  <r>
    <x v="0"/>
    <x v="0"/>
    <x v="3"/>
    <x v="7"/>
    <m/>
    <m/>
    <n v="15"/>
    <n v="4"/>
    <x v="4"/>
    <m/>
  </r>
  <r>
    <x v="0"/>
    <x v="0"/>
    <x v="3"/>
    <x v="7"/>
    <m/>
    <m/>
    <n v="4"/>
    <m/>
    <x v="0"/>
    <m/>
  </r>
  <r>
    <x v="0"/>
    <x v="0"/>
    <x v="0"/>
    <x v="7"/>
    <m/>
    <m/>
    <n v="16"/>
    <n v="1"/>
    <x v="0"/>
    <s v="2VP"/>
  </r>
  <r>
    <x v="0"/>
    <x v="0"/>
    <x v="0"/>
    <x v="7"/>
    <m/>
    <m/>
    <n v="6"/>
    <n v="2"/>
    <x v="1"/>
    <m/>
  </r>
  <r>
    <x v="0"/>
    <x v="0"/>
    <x v="1"/>
    <x v="7"/>
    <m/>
    <m/>
    <n v="6"/>
    <m/>
    <x v="0"/>
    <m/>
  </r>
  <r>
    <x v="0"/>
    <x v="0"/>
    <x v="3"/>
    <x v="7"/>
    <m/>
    <m/>
    <n v="20"/>
    <n v="5"/>
    <x v="0"/>
    <m/>
  </r>
  <r>
    <x v="0"/>
    <x v="0"/>
    <x v="3"/>
    <x v="7"/>
    <m/>
    <m/>
    <n v="23"/>
    <m/>
    <x v="0"/>
    <m/>
  </r>
  <r>
    <x v="0"/>
    <x v="0"/>
    <x v="1"/>
    <x v="7"/>
    <m/>
    <m/>
    <n v="1"/>
    <m/>
    <x v="0"/>
    <m/>
  </r>
  <r>
    <x v="0"/>
    <x v="0"/>
    <x v="1"/>
    <x v="7"/>
    <m/>
    <m/>
    <n v="0"/>
    <m/>
    <x v="0"/>
    <m/>
  </r>
  <r>
    <x v="0"/>
    <x v="0"/>
    <x v="1"/>
    <x v="7"/>
    <m/>
    <m/>
    <n v="7"/>
    <n v="2"/>
    <x v="0"/>
    <m/>
  </r>
  <r>
    <x v="0"/>
    <x v="0"/>
    <x v="1"/>
    <x v="7"/>
    <m/>
    <m/>
    <n v="12"/>
    <m/>
    <x v="0"/>
    <m/>
  </r>
  <r>
    <x v="0"/>
    <x v="0"/>
    <x v="2"/>
    <x v="7"/>
    <m/>
    <n v="1"/>
    <n v="28"/>
    <n v="5"/>
    <x v="1"/>
    <m/>
  </r>
  <r>
    <x v="0"/>
    <x v="0"/>
    <x v="2"/>
    <x v="7"/>
    <m/>
    <m/>
    <n v="21"/>
    <m/>
    <x v="0"/>
    <s v="1VP + 24h CDS"/>
  </r>
  <r>
    <x v="0"/>
    <x v="1"/>
    <x v="0"/>
    <x v="7"/>
    <m/>
    <m/>
    <m/>
    <m/>
    <x v="0"/>
    <m/>
  </r>
  <r>
    <x v="0"/>
    <x v="1"/>
    <x v="0"/>
    <x v="7"/>
    <m/>
    <m/>
    <m/>
    <m/>
    <x v="0"/>
    <m/>
  </r>
  <r>
    <x v="0"/>
    <x v="0"/>
    <x v="1"/>
    <x v="7"/>
    <n v="2"/>
    <n v="9"/>
    <n v="22"/>
    <n v="11"/>
    <x v="2"/>
    <m/>
  </r>
  <r>
    <x v="0"/>
    <x v="0"/>
    <x v="1"/>
    <x v="7"/>
    <m/>
    <n v="12"/>
    <n v="12"/>
    <n v="4"/>
    <x v="1"/>
    <s v="14h CDS"/>
  </r>
  <r>
    <x v="0"/>
    <x v="2"/>
    <x v="1"/>
    <x v="7"/>
    <n v="2"/>
    <n v="12"/>
    <n v="34"/>
    <n v="22"/>
    <x v="3"/>
    <s v="14h CDS"/>
  </r>
  <r>
    <x v="0"/>
    <x v="0"/>
    <x v="3"/>
    <x v="7"/>
    <m/>
    <m/>
    <n v="4"/>
    <n v="1"/>
    <x v="0"/>
    <m/>
  </r>
  <r>
    <x v="0"/>
    <x v="0"/>
    <x v="2"/>
    <x v="7"/>
    <m/>
    <m/>
    <n v="6"/>
    <m/>
    <x v="0"/>
    <m/>
  </r>
  <r>
    <x v="0"/>
    <x v="0"/>
    <x v="0"/>
    <x v="7"/>
    <m/>
    <m/>
    <n v="10"/>
    <m/>
    <x v="0"/>
    <m/>
  </r>
  <r>
    <x v="0"/>
    <x v="1"/>
    <x v="1"/>
    <x v="7"/>
    <m/>
    <m/>
    <m/>
    <m/>
    <x v="0"/>
    <s v="décédé 11/2020"/>
  </r>
  <r>
    <x v="0"/>
    <x v="1"/>
    <x v="0"/>
    <x v="7"/>
    <m/>
    <m/>
    <m/>
    <m/>
    <x v="0"/>
    <m/>
  </r>
  <r>
    <x v="0"/>
    <x v="1"/>
    <x v="0"/>
    <x v="7"/>
    <m/>
    <m/>
    <m/>
    <m/>
    <x v="0"/>
    <m/>
  </r>
  <r>
    <x v="0"/>
    <x v="0"/>
    <x v="2"/>
    <x v="7"/>
    <m/>
    <m/>
    <n v="12"/>
    <m/>
    <x v="0"/>
    <m/>
  </r>
  <r>
    <x v="0"/>
    <x v="1"/>
    <x v="2"/>
    <x v="7"/>
    <m/>
    <m/>
    <m/>
    <m/>
    <x v="0"/>
    <s v="décédé 11/2020"/>
  </r>
  <r>
    <x v="0"/>
    <x v="0"/>
    <x v="3"/>
    <x v="7"/>
    <m/>
    <m/>
    <n v="9"/>
    <m/>
    <x v="0"/>
    <m/>
  </r>
  <r>
    <x v="0"/>
    <x v="3"/>
    <x v="2"/>
    <x v="7"/>
    <n v="6"/>
    <n v="1"/>
    <n v="30"/>
    <n v="6"/>
    <x v="1"/>
    <m/>
  </r>
  <r>
    <x v="0"/>
    <x v="0"/>
    <x v="2"/>
    <x v="7"/>
    <m/>
    <m/>
    <n v="7"/>
    <m/>
    <x v="0"/>
    <m/>
  </r>
  <r>
    <x v="0"/>
    <x v="0"/>
    <x v="1"/>
    <x v="7"/>
    <n v="14"/>
    <n v="6"/>
    <n v="20"/>
    <n v="15"/>
    <x v="1"/>
    <m/>
  </r>
  <r>
    <x v="0"/>
    <x v="3"/>
    <x v="1"/>
    <x v="7"/>
    <n v="4"/>
    <n v="1"/>
    <n v="30"/>
    <n v="18"/>
    <x v="4"/>
    <m/>
  </r>
  <r>
    <x v="0"/>
    <x v="0"/>
    <x v="2"/>
    <x v="7"/>
    <m/>
    <m/>
    <n v="7"/>
    <n v="1"/>
    <x v="0"/>
    <m/>
  </r>
  <r>
    <x v="0"/>
    <x v="2"/>
    <x v="2"/>
    <x v="7"/>
    <m/>
    <m/>
    <n v="39"/>
    <n v="4"/>
    <x v="0"/>
    <m/>
  </r>
  <r>
    <x v="0"/>
    <x v="0"/>
    <x v="2"/>
    <x v="7"/>
    <m/>
    <m/>
    <n v="14"/>
    <m/>
    <x v="0"/>
    <m/>
  </r>
  <r>
    <x v="0"/>
    <x v="0"/>
    <x v="3"/>
    <x v="7"/>
    <m/>
    <n v="2"/>
    <n v="7"/>
    <m/>
    <x v="0"/>
    <m/>
  </r>
  <r>
    <x v="0"/>
    <x v="0"/>
    <x v="3"/>
    <x v="7"/>
    <n v="6"/>
    <n v="12"/>
    <n v="7"/>
    <n v="13"/>
    <x v="4"/>
    <m/>
  </r>
  <r>
    <x v="0"/>
    <x v="0"/>
    <x v="0"/>
    <x v="7"/>
    <n v="7"/>
    <m/>
    <n v="15"/>
    <n v="1"/>
    <x v="0"/>
    <m/>
  </r>
  <r>
    <x v="0"/>
    <x v="0"/>
    <x v="0"/>
    <x v="7"/>
    <m/>
    <m/>
    <n v="1"/>
    <m/>
    <x v="0"/>
    <m/>
  </r>
  <r>
    <x v="0"/>
    <x v="0"/>
    <x v="0"/>
    <x v="7"/>
    <m/>
    <m/>
    <n v="4"/>
    <m/>
    <x v="0"/>
    <m/>
  </r>
  <r>
    <x v="0"/>
    <x v="2"/>
    <x v="3"/>
    <x v="7"/>
    <n v="1"/>
    <n v="1"/>
    <n v="32"/>
    <n v="2"/>
    <x v="1"/>
    <m/>
  </r>
  <r>
    <x v="0"/>
    <x v="2"/>
    <x v="3"/>
    <x v="7"/>
    <m/>
    <n v="1"/>
    <n v="32"/>
    <n v="4"/>
    <x v="4"/>
    <m/>
  </r>
  <r>
    <x v="0"/>
    <x v="0"/>
    <x v="0"/>
    <x v="7"/>
    <m/>
    <m/>
    <n v="3"/>
    <m/>
    <x v="0"/>
    <m/>
  </r>
  <r>
    <x v="0"/>
    <x v="0"/>
    <x v="3"/>
    <x v="7"/>
    <n v="2"/>
    <m/>
    <n v="5"/>
    <n v="1"/>
    <x v="1"/>
    <m/>
  </r>
  <r>
    <x v="0"/>
    <x v="0"/>
    <x v="3"/>
    <x v="7"/>
    <m/>
    <m/>
    <n v="3"/>
    <n v="2"/>
    <x v="1"/>
    <m/>
  </r>
  <r>
    <x v="0"/>
    <x v="1"/>
    <x v="0"/>
    <x v="7"/>
    <m/>
    <m/>
    <m/>
    <m/>
    <x v="0"/>
    <m/>
  </r>
  <r>
    <x v="0"/>
    <x v="1"/>
    <x v="1"/>
    <x v="7"/>
    <m/>
    <m/>
    <m/>
    <m/>
    <x v="0"/>
    <m/>
  </r>
  <r>
    <x v="0"/>
    <x v="0"/>
    <x v="2"/>
    <x v="7"/>
    <m/>
    <m/>
    <n v="5"/>
    <m/>
    <x v="0"/>
    <m/>
  </r>
  <r>
    <x v="0"/>
    <x v="0"/>
    <x v="2"/>
    <x v="7"/>
    <m/>
    <m/>
    <n v="9"/>
    <n v="2"/>
    <x v="1"/>
    <m/>
  </r>
  <r>
    <x v="0"/>
    <x v="2"/>
    <x v="2"/>
    <x v="7"/>
    <n v="4"/>
    <n v="2"/>
    <n v="41"/>
    <n v="6"/>
    <x v="0"/>
    <m/>
  </r>
  <r>
    <x v="0"/>
    <x v="0"/>
    <x v="2"/>
    <x v="7"/>
    <m/>
    <m/>
    <n v="11"/>
    <m/>
    <x v="0"/>
    <m/>
  </r>
  <r>
    <x v="0"/>
    <x v="1"/>
    <x v="2"/>
    <x v="7"/>
    <m/>
    <m/>
    <m/>
    <m/>
    <x v="0"/>
    <m/>
  </r>
  <r>
    <x v="0"/>
    <x v="0"/>
    <x v="3"/>
    <x v="7"/>
    <m/>
    <m/>
    <n v="8"/>
    <n v="2"/>
    <x v="1"/>
    <m/>
  </r>
  <r>
    <x v="0"/>
    <x v="0"/>
    <x v="3"/>
    <x v="7"/>
    <m/>
    <m/>
    <n v="12"/>
    <n v="2"/>
    <x v="1"/>
    <m/>
  </r>
  <r>
    <x v="0"/>
    <x v="0"/>
    <x v="0"/>
    <x v="7"/>
    <m/>
    <m/>
    <n v="17"/>
    <n v="2"/>
    <x v="0"/>
    <m/>
  </r>
  <r>
    <x v="0"/>
    <x v="0"/>
    <x v="0"/>
    <x v="7"/>
    <m/>
    <m/>
    <n v="16"/>
    <m/>
    <x v="0"/>
    <m/>
  </r>
  <r>
    <x v="0"/>
    <x v="0"/>
    <x v="2"/>
    <x v="7"/>
    <m/>
    <m/>
    <n v="31"/>
    <n v="8"/>
    <x v="0"/>
    <m/>
  </r>
  <r>
    <x v="0"/>
    <x v="0"/>
    <x v="3"/>
    <x v="7"/>
    <n v="1"/>
    <m/>
    <n v="30"/>
    <n v="1"/>
    <x v="0"/>
    <m/>
  </r>
  <r>
    <x v="0"/>
    <x v="1"/>
    <x v="1"/>
    <x v="7"/>
    <m/>
    <m/>
    <m/>
    <m/>
    <x v="0"/>
    <m/>
  </r>
  <r>
    <x v="0"/>
    <x v="0"/>
    <x v="3"/>
    <x v="7"/>
    <m/>
    <m/>
    <n v="7"/>
    <m/>
    <x v="0"/>
    <m/>
  </r>
  <r>
    <x v="0"/>
    <x v="2"/>
    <x v="3"/>
    <x v="7"/>
    <n v="6"/>
    <m/>
    <n v="56"/>
    <n v="17"/>
    <x v="0"/>
    <m/>
  </r>
  <r>
    <x v="0"/>
    <x v="2"/>
    <x v="3"/>
    <x v="7"/>
    <m/>
    <m/>
    <n v="32"/>
    <n v="2"/>
    <x v="0"/>
    <s v="5VP"/>
  </r>
  <r>
    <x v="0"/>
    <x v="0"/>
    <x v="1"/>
    <x v="7"/>
    <n v="2"/>
    <n v="14"/>
    <n v="68"/>
    <n v="52"/>
    <x v="8"/>
    <m/>
  </r>
  <r>
    <x v="0"/>
    <x v="0"/>
    <x v="2"/>
    <x v="7"/>
    <m/>
    <m/>
    <n v="5"/>
    <m/>
    <x v="0"/>
    <s v="PNB"/>
  </r>
  <r>
    <x v="0"/>
    <x v="0"/>
    <x v="2"/>
    <x v="7"/>
    <m/>
    <m/>
    <n v="0"/>
    <m/>
    <x v="0"/>
    <m/>
  </r>
  <r>
    <x v="0"/>
    <x v="1"/>
    <x v="1"/>
    <x v="7"/>
    <m/>
    <m/>
    <m/>
    <m/>
    <x v="0"/>
    <m/>
  </r>
  <r>
    <x v="0"/>
    <x v="0"/>
    <x v="1"/>
    <x v="7"/>
    <m/>
    <m/>
    <n v="22"/>
    <n v="3"/>
    <x v="0"/>
    <s v="5VP"/>
  </r>
  <r>
    <x v="0"/>
    <x v="0"/>
    <x v="1"/>
    <x v="7"/>
    <m/>
    <m/>
    <n v="26"/>
    <n v="3"/>
    <x v="0"/>
    <m/>
  </r>
  <r>
    <x v="0"/>
    <x v="0"/>
    <x v="0"/>
    <x v="7"/>
    <m/>
    <m/>
    <n v="9"/>
    <n v="7"/>
    <x v="4"/>
    <m/>
  </r>
  <r>
    <x v="0"/>
    <x v="0"/>
    <x v="0"/>
    <x v="7"/>
    <m/>
    <m/>
    <n v="3"/>
    <n v="2"/>
    <x v="1"/>
    <m/>
  </r>
  <r>
    <x v="0"/>
    <x v="0"/>
    <x v="0"/>
    <x v="7"/>
    <m/>
    <m/>
    <n v="4"/>
    <m/>
    <x v="0"/>
    <m/>
  </r>
  <r>
    <x v="0"/>
    <x v="3"/>
    <x v="3"/>
    <x v="7"/>
    <m/>
    <m/>
    <n v="35"/>
    <n v="15"/>
    <x v="1"/>
    <m/>
  </r>
  <r>
    <x v="0"/>
    <x v="0"/>
    <x v="3"/>
    <x v="7"/>
    <m/>
    <m/>
    <n v="12"/>
    <m/>
    <x v="0"/>
    <m/>
  </r>
  <r>
    <x v="0"/>
    <x v="2"/>
    <x v="2"/>
    <x v="7"/>
    <n v="2"/>
    <n v="5"/>
    <n v="37"/>
    <n v="8"/>
    <x v="1"/>
    <m/>
  </r>
  <r>
    <x v="0"/>
    <x v="0"/>
    <x v="3"/>
    <x v="7"/>
    <m/>
    <m/>
    <n v="9"/>
    <m/>
    <x v="0"/>
    <s v="PNB"/>
  </r>
  <r>
    <x v="0"/>
    <x v="0"/>
    <x v="3"/>
    <x v="7"/>
    <m/>
    <m/>
    <n v="9"/>
    <m/>
    <x v="0"/>
    <s v="PNB"/>
  </r>
  <r>
    <x v="0"/>
    <x v="0"/>
    <x v="3"/>
    <x v="7"/>
    <n v="2"/>
    <m/>
    <n v="13"/>
    <n v="7"/>
    <x v="4"/>
    <m/>
  </r>
  <r>
    <x v="0"/>
    <x v="0"/>
    <x v="3"/>
    <x v="7"/>
    <m/>
    <m/>
    <n v="13"/>
    <n v="1"/>
    <x v="0"/>
    <m/>
  </r>
  <r>
    <x v="0"/>
    <x v="0"/>
    <x v="1"/>
    <x v="7"/>
    <n v="6"/>
    <m/>
    <n v="21"/>
    <m/>
    <x v="0"/>
    <m/>
  </r>
  <r>
    <x v="0"/>
    <x v="0"/>
    <x v="2"/>
    <x v="7"/>
    <n v="2"/>
    <n v="2"/>
    <n v="7"/>
    <n v="2"/>
    <x v="0"/>
    <m/>
  </r>
  <r>
    <x v="0"/>
    <x v="0"/>
    <x v="0"/>
    <x v="8"/>
    <m/>
    <m/>
    <n v="10"/>
    <n v="2"/>
    <x v="0"/>
    <m/>
  </r>
  <r>
    <x v="0"/>
    <x v="3"/>
    <x v="0"/>
    <x v="8"/>
    <m/>
    <m/>
    <n v="30"/>
    <n v="2"/>
    <x v="1"/>
    <m/>
  </r>
  <r>
    <x v="0"/>
    <x v="1"/>
    <x v="0"/>
    <x v="8"/>
    <m/>
    <m/>
    <m/>
    <m/>
    <x v="0"/>
    <s v="PNB + restriction + Inactif depuis 1/11/20"/>
  </r>
  <r>
    <x v="0"/>
    <x v="0"/>
    <x v="1"/>
    <x v="8"/>
    <m/>
    <m/>
    <n v="15"/>
    <m/>
    <x v="0"/>
    <m/>
  </r>
  <r>
    <x v="0"/>
    <x v="1"/>
    <x v="1"/>
    <x v="8"/>
    <m/>
    <m/>
    <m/>
    <m/>
    <x v="0"/>
    <s v="Inactif depuis 01/04/17"/>
  </r>
  <r>
    <x v="0"/>
    <x v="1"/>
    <x v="0"/>
    <x v="8"/>
    <m/>
    <m/>
    <m/>
    <m/>
    <x v="0"/>
    <s v="Inactif depuis 01/10/19"/>
  </r>
  <r>
    <x v="0"/>
    <x v="0"/>
    <x v="2"/>
    <x v="8"/>
    <n v="7"/>
    <m/>
    <n v="13"/>
    <n v="1"/>
    <x v="1"/>
    <m/>
  </r>
  <r>
    <x v="0"/>
    <x v="0"/>
    <x v="1"/>
    <x v="8"/>
    <n v="2"/>
    <m/>
    <n v="4"/>
    <m/>
    <x v="0"/>
    <m/>
  </r>
  <r>
    <x v="0"/>
    <x v="0"/>
    <x v="1"/>
    <x v="8"/>
    <m/>
    <m/>
    <n v="4"/>
    <m/>
    <x v="0"/>
    <m/>
  </r>
  <r>
    <x v="0"/>
    <x v="0"/>
    <x v="3"/>
    <x v="8"/>
    <n v="1"/>
    <n v="2"/>
    <n v="13"/>
    <n v="5"/>
    <x v="1"/>
    <m/>
  </r>
  <r>
    <x v="0"/>
    <x v="0"/>
    <x v="3"/>
    <x v="8"/>
    <m/>
    <m/>
    <n v="7"/>
    <n v="2"/>
    <x v="1"/>
    <m/>
  </r>
  <r>
    <x v="0"/>
    <x v="0"/>
    <x v="0"/>
    <x v="8"/>
    <n v="8"/>
    <m/>
    <n v="15"/>
    <n v="1"/>
    <x v="0"/>
    <s v="2VP"/>
  </r>
  <r>
    <x v="0"/>
    <x v="0"/>
    <x v="0"/>
    <x v="8"/>
    <n v="6"/>
    <n v="1"/>
    <n v="7"/>
    <n v="2"/>
    <x v="1"/>
    <m/>
  </r>
  <r>
    <x v="0"/>
    <x v="0"/>
    <x v="1"/>
    <x v="8"/>
    <m/>
    <m/>
    <n v="3"/>
    <m/>
    <x v="0"/>
    <m/>
  </r>
  <r>
    <x v="0"/>
    <x v="3"/>
    <x v="3"/>
    <x v="8"/>
    <n v="24"/>
    <m/>
    <n v="34"/>
    <n v="7"/>
    <x v="0"/>
    <m/>
  </r>
  <r>
    <x v="0"/>
    <x v="3"/>
    <x v="3"/>
    <x v="8"/>
    <n v="3"/>
    <m/>
    <n v="33"/>
    <n v="1"/>
    <x v="0"/>
    <m/>
  </r>
  <r>
    <x v="0"/>
    <x v="0"/>
    <x v="1"/>
    <x v="8"/>
    <n v="1"/>
    <m/>
    <n v="1"/>
    <n v="1"/>
    <x v="0"/>
    <m/>
  </r>
  <r>
    <x v="0"/>
    <x v="0"/>
    <x v="1"/>
    <x v="8"/>
    <m/>
    <m/>
    <n v="0"/>
    <m/>
    <x v="0"/>
    <m/>
  </r>
  <r>
    <x v="0"/>
    <x v="0"/>
    <x v="1"/>
    <x v="8"/>
    <n v="3"/>
    <m/>
    <n v="8"/>
    <n v="3"/>
    <x v="0"/>
    <m/>
  </r>
  <r>
    <x v="0"/>
    <x v="3"/>
    <x v="1"/>
    <x v="8"/>
    <n v="5"/>
    <m/>
    <n v="30"/>
    <n v="1"/>
    <x v="0"/>
    <m/>
  </r>
  <r>
    <x v="0"/>
    <x v="0"/>
    <x v="2"/>
    <x v="8"/>
    <n v="4"/>
    <n v="1"/>
    <n v="34"/>
    <n v="3"/>
    <x v="1"/>
    <m/>
  </r>
  <r>
    <x v="0"/>
    <x v="0"/>
    <x v="2"/>
    <x v="8"/>
    <n v="9"/>
    <m/>
    <n v="22"/>
    <n v="2"/>
    <x v="0"/>
    <s v="2VP + 14h CDS"/>
  </r>
  <r>
    <x v="0"/>
    <x v="1"/>
    <x v="0"/>
    <x v="8"/>
    <m/>
    <m/>
    <m/>
    <m/>
    <x v="0"/>
    <s v="Inactif depuis 01/04/19"/>
  </r>
  <r>
    <x v="0"/>
    <x v="1"/>
    <x v="0"/>
    <x v="8"/>
    <m/>
    <m/>
    <m/>
    <m/>
    <x v="0"/>
    <s v="Inactif depuis 01/11/18"/>
  </r>
  <r>
    <x v="0"/>
    <x v="3"/>
    <x v="1"/>
    <x v="8"/>
    <n v="6"/>
    <n v="2"/>
    <n v="51"/>
    <n v="11"/>
    <x v="2"/>
    <m/>
  </r>
  <r>
    <x v="0"/>
    <x v="0"/>
    <x v="1"/>
    <x v="8"/>
    <n v="2"/>
    <m/>
    <n v="10"/>
    <n v="2"/>
    <x v="1"/>
    <s v="12h CDS"/>
  </r>
  <r>
    <x v="0"/>
    <x v="2"/>
    <x v="1"/>
    <x v="8"/>
    <n v="10"/>
    <n v="14"/>
    <n v="45"/>
    <n v="20"/>
    <x v="3"/>
    <s v="8h CDS"/>
  </r>
  <r>
    <x v="0"/>
    <x v="0"/>
    <x v="3"/>
    <x v="8"/>
    <m/>
    <m/>
    <n v="3"/>
    <n v="1"/>
    <x v="0"/>
    <m/>
  </r>
  <r>
    <x v="0"/>
    <x v="0"/>
    <x v="2"/>
    <x v="8"/>
    <m/>
    <m/>
    <n v="8"/>
    <n v="1"/>
    <x v="0"/>
    <m/>
  </r>
  <r>
    <x v="0"/>
    <x v="0"/>
    <x v="0"/>
    <x v="8"/>
    <n v="3"/>
    <m/>
    <n v="18"/>
    <m/>
    <x v="0"/>
    <m/>
  </r>
  <r>
    <x v="0"/>
    <x v="1"/>
    <x v="0"/>
    <x v="8"/>
    <m/>
    <m/>
    <m/>
    <m/>
    <x v="0"/>
    <s v="Inactif depuis 01/10/20"/>
  </r>
  <r>
    <x v="0"/>
    <x v="1"/>
    <x v="0"/>
    <x v="8"/>
    <m/>
    <m/>
    <m/>
    <m/>
    <x v="0"/>
    <s v="Inactif depuis 01/10/20"/>
  </r>
  <r>
    <x v="0"/>
    <x v="0"/>
    <x v="2"/>
    <x v="8"/>
    <n v="2"/>
    <m/>
    <n v="18"/>
    <n v="1"/>
    <x v="0"/>
    <m/>
  </r>
  <r>
    <x v="0"/>
    <x v="0"/>
    <x v="3"/>
    <x v="8"/>
    <m/>
    <m/>
    <n v="11"/>
    <m/>
    <x v="0"/>
    <s v="Groupe B =&gt; Groupe A 11/2020"/>
  </r>
  <r>
    <x v="0"/>
    <x v="3"/>
    <x v="2"/>
    <x v="8"/>
    <n v="10"/>
    <n v="4"/>
    <n v="30"/>
    <n v="16"/>
    <x v="1"/>
    <m/>
  </r>
  <r>
    <x v="0"/>
    <x v="0"/>
    <x v="2"/>
    <x v="8"/>
    <n v="7"/>
    <m/>
    <n v="10"/>
    <n v="4"/>
    <x v="0"/>
    <m/>
  </r>
  <r>
    <x v="0"/>
    <x v="0"/>
    <x v="1"/>
    <x v="8"/>
    <n v="17"/>
    <n v="10"/>
    <n v="39"/>
    <n v="17"/>
    <x v="1"/>
    <m/>
  </r>
  <r>
    <x v="0"/>
    <x v="3"/>
    <x v="1"/>
    <x v="8"/>
    <n v="2"/>
    <n v="5"/>
    <n v="30"/>
    <n v="18"/>
    <x v="4"/>
    <m/>
  </r>
  <r>
    <x v="0"/>
    <x v="0"/>
    <x v="2"/>
    <x v="8"/>
    <n v="7"/>
    <m/>
    <n v="16"/>
    <m/>
    <x v="0"/>
    <m/>
  </r>
  <r>
    <x v="0"/>
    <x v="2"/>
    <x v="2"/>
    <x v="8"/>
    <n v="8"/>
    <m/>
    <n v="35"/>
    <n v="6"/>
    <x v="0"/>
    <m/>
  </r>
  <r>
    <x v="0"/>
    <x v="0"/>
    <x v="2"/>
    <x v="8"/>
    <n v="1"/>
    <n v="1"/>
    <n v="22"/>
    <m/>
    <x v="0"/>
    <m/>
  </r>
  <r>
    <x v="0"/>
    <x v="0"/>
    <x v="3"/>
    <x v="8"/>
    <n v="6"/>
    <m/>
    <n v="7"/>
    <n v="1"/>
    <x v="0"/>
    <m/>
  </r>
  <r>
    <x v="0"/>
    <x v="0"/>
    <x v="3"/>
    <x v="8"/>
    <n v="11"/>
    <n v="6"/>
    <n v="13"/>
    <n v="14"/>
    <x v="4"/>
    <m/>
  </r>
  <r>
    <x v="0"/>
    <x v="0"/>
    <x v="0"/>
    <x v="8"/>
    <n v="8"/>
    <m/>
    <n v="15"/>
    <m/>
    <x v="0"/>
    <m/>
  </r>
  <r>
    <x v="0"/>
    <x v="0"/>
    <x v="0"/>
    <x v="8"/>
    <m/>
    <m/>
    <n v="1"/>
    <n v="2"/>
    <x v="0"/>
    <m/>
  </r>
  <r>
    <x v="0"/>
    <x v="0"/>
    <x v="0"/>
    <x v="8"/>
    <m/>
    <m/>
    <n v="4"/>
    <m/>
    <x v="0"/>
    <m/>
  </r>
  <r>
    <x v="0"/>
    <x v="2"/>
    <x v="3"/>
    <x v="8"/>
    <n v="10"/>
    <m/>
    <n v="22"/>
    <n v="3"/>
    <x v="1"/>
    <s v="1VP"/>
  </r>
  <r>
    <x v="0"/>
    <x v="2"/>
    <x v="3"/>
    <x v="8"/>
    <n v="9"/>
    <n v="1"/>
    <n v="18"/>
    <n v="3"/>
    <x v="4"/>
    <m/>
  </r>
  <r>
    <x v="0"/>
    <x v="0"/>
    <x v="0"/>
    <x v="8"/>
    <m/>
    <m/>
    <n v="9"/>
    <m/>
    <x v="0"/>
    <m/>
  </r>
  <r>
    <x v="0"/>
    <x v="0"/>
    <x v="3"/>
    <x v="8"/>
    <n v="1"/>
    <m/>
    <n v="3"/>
    <n v="1"/>
    <x v="1"/>
    <m/>
  </r>
  <r>
    <x v="0"/>
    <x v="0"/>
    <x v="3"/>
    <x v="8"/>
    <m/>
    <m/>
    <n v="1"/>
    <n v="1"/>
    <x v="1"/>
    <m/>
  </r>
  <r>
    <x v="0"/>
    <x v="1"/>
    <x v="0"/>
    <x v="8"/>
    <m/>
    <m/>
    <m/>
    <m/>
    <x v="0"/>
    <s v="Inactif depuis 01/08/19"/>
  </r>
  <r>
    <x v="0"/>
    <x v="1"/>
    <x v="1"/>
    <x v="8"/>
    <m/>
    <m/>
    <m/>
    <m/>
    <x v="0"/>
    <s v="Inactif depuis 01/11/17"/>
  </r>
  <r>
    <x v="0"/>
    <x v="3"/>
    <x v="2"/>
    <x v="8"/>
    <n v="1"/>
    <m/>
    <n v="30"/>
    <m/>
    <x v="0"/>
    <m/>
  </r>
  <r>
    <x v="0"/>
    <x v="0"/>
    <x v="2"/>
    <x v="8"/>
    <m/>
    <m/>
    <n v="9"/>
    <n v="1"/>
    <x v="1"/>
    <m/>
  </r>
  <r>
    <x v="0"/>
    <x v="2"/>
    <x v="2"/>
    <x v="8"/>
    <n v="24"/>
    <n v="8"/>
    <n v="39"/>
    <n v="7"/>
    <x v="0"/>
    <m/>
  </r>
  <r>
    <x v="0"/>
    <x v="0"/>
    <x v="2"/>
    <x v="8"/>
    <n v="5"/>
    <m/>
    <n v="10"/>
    <n v="1"/>
    <x v="0"/>
    <m/>
  </r>
  <r>
    <x v="0"/>
    <x v="1"/>
    <x v="2"/>
    <x v="8"/>
    <m/>
    <m/>
    <m/>
    <m/>
    <x v="0"/>
    <s v="Inactif depuis 01/10/19"/>
  </r>
  <r>
    <x v="0"/>
    <x v="0"/>
    <x v="3"/>
    <x v="8"/>
    <n v="1"/>
    <m/>
    <n v="10"/>
    <n v="3"/>
    <x v="1"/>
    <m/>
  </r>
  <r>
    <x v="0"/>
    <x v="0"/>
    <x v="3"/>
    <x v="8"/>
    <n v="1"/>
    <n v="1"/>
    <n v="9"/>
    <n v="3"/>
    <x v="1"/>
    <m/>
  </r>
  <r>
    <x v="0"/>
    <x v="0"/>
    <x v="0"/>
    <x v="8"/>
    <n v="1"/>
    <m/>
    <n v="13"/>
    <n v="2"/>
    <x v="0"/>
    <s v="2VP"/>
  </r>
  <r>
    <x v="0"/>
    <x v="0"/>
    <x v="0"/>
    <x v="8"/>
    <m/>
    <m/>
    <n v="15"/>
    <n v="1"/>
    <x v="0"/>
    <m/>
  </r>
  <r>
    <x v="0"/>
    <x v="0"/>
    <x v="2"/>
    <x v="8"/>
    <n v="5"/>
    <n v="2"/>
    <n v="39"/>
    <n v="8"/>
    <x v="1"/>
    <m/>
  </r>
  <r>
    <x v="0"/>
    <x v="3"/>
    <x v="3"/>
    <x v="8"/>
    <n v="9"/>
    <m/>
    <n v="35"/>
    <n v="4"/>
    <x v="0"/>
    <m/>
  </r>
  <r>
    <x v="0"/>
    <x v="1"/>
    <x v="1"/>
    <x v="8"/>
    <m/>
    <m/>
    <m/>
    <m/>
    <x v="0"/>
    <s v="Inactif depuis 01/05/20"/>
  </r>
  <r>
    <x v="0"/>
    <x v="0"/>
    <x v="3"/>
    <x v="8"/>
    <m/>
    <m/>
    <n v="6"/>
    <m/>
    <x v="0"/>
    <m/>
  </r>
  <r>
    <x v="0"/>
    <x v="2"/>
    <x v="3"/>
    <x v="8"/>
    <n v="24"/>
    <n v="1"/>
    <n v="53"/>
    <n v="27"/>
    <x v="0"/>
    <m/>
  </r>
  <r>
    <x v="0"/>
    <x v="2"/>
    <x v="3"/>
    <x v="8"/>
    <n v="14"/>
    <m/>
    <n v="35"/>
    <n v="3"/>
    <x v="0"/>
    <s v="2VP"/>
  </r>
  <r>
    <x v="0"/>
    <x v="0"/>
    <x v="1"/>
    <x v="8"/>
    <n v="3"/>
    <n v="3"/>
    <n v="38"/>
    <m/>
    <x v="8"/>
    <s v="PNB"/>
  </r>
  <r>
    <x v="0"/>
    <x v="0"/>
    <x v="2"/>
    <x v="8"/>
    <m/>
    <m/>
    <n v="6"/>
    <m/>
    <x v="0"/>
    <s v="PNB"/>
  </r>
  <r>
    <x v="0"/>
    <x v="0"/>
    <x v="2"/>
    <x v="8"/>
    <m/>
    <m/>
    <n v="4"/>
    <m/>
    <x v="0"/>
    <m/>
  </r>
  <r>
    <x v="0"/>
    <x v="1"/>
    <x v="1"/>
    <x v="8"/>
    <m/>
    <m/>
    <m/>
    <m/>
    <x v="0"/>
    <s v="Inactif depuis 2009"/>
  </r>
  <r>
    <x v="0"/>
    <x v="0"/>
    <x v="1"/>
    <x v="8"/>
    <n v="3"/>
    <m/>
    <n v="20"/>
    <n v="2"/>
    <x v="0"/>
    <m/>
  </r>
  <r>
    <x v="0"/>
    <x v="0"/>
    <x v="1"/>
    <x v="8"/>
    <m/>
    <m/>
    <n v="13"/>
    <m/>
    <x v="0"/>
    <m/>
  </r>
  <r>
    <x v="0"/>
    <x v="0"/>
    <x v="0"/>
    <x v="8"/>
    <m/>
    <m/>
    <n v="10"/>
    <n v="8"/>
    <x v="4"/>
    <m/>
  </r>
  <r>
    <x v="0"/>
    <x v="0"/>
    <x v="0"/>
    <x v="8"/>
    <m/>
    <m/>
    <n v="6"/>
    <n v="2"/>
    <x v="1"/>
    <m/>
  </r>
  <r>
    <x v="0"/>
    <x v="0"/>
    <x v="0"/>
    <x v="8"/>
    <m/>
    <m/>
    <n v="3"/>
    <m/>
    <x v="0"/>
    <m/>
  </r>
  <r>
    <x v="0"/>
    <x v="3"/>
    <x v="3"/>
    <x v="8"/>
    <n v="6"/>
    <n v="3"/>
    <n v="39"/>
    <n v="21"/>
    <x v="1"/>
    <m/>
  </r>
  <r>
    <x v="0"/>
    <x v="0"/>
    <x v="3"/>
    <x v="8"/>
    <n v="3"/>
    <n v="1"/>
    <n v="9"/>
    <m/>
    <x v="0"/>
    <m/>
  </r>
  <r>
    <x v="0"/>
    <x v="2"/>
    <x v="2"/>
    <x v="8"/>
    <n v="9"/>
    <n v="6"/>
    <n v="35"/>
    <n v="12"/>
    <x v="1"/>
    <m/>
  </r>
  <r>
    <x v="0"/>
    <x v="0"/>
    <x v="3"/>
    <x v="8"/>
    <m/>
    <m/>
    <n v="6"/>
    <m/>
    <x v="0"/>
    <s v="PNB"/>
  </r>
  <r>
    <x v="0"/>
    <x v="0"/>
    <x v="3"/>
    <x v="8"/>
    <m/>
    <m/>
    <n v="6"/>
    <m/>
    <x v="0"/>
    <s v="PNB"/>
  </r>
  <r>
    <x v="0"/>
    <x v="0"/>
    <x v="3"/>
    <x v="8"/>
    <m/>
    <n v="3"/>
    <n v="13"/>
    <n v="6"/>
    <x v="4"/>
    <m/>
  </r>
  <r>
    <x v="0"/>
    <x v="0"/>
    <x v="3"/>
    <x v="8"/>
    <m/>
    <m/>
    <n v="9"/>
    <n v="1"/>
    <x v="0"/>
    <m/>
  </r>
  <r>
    <x v="0"/>
    <x v="0"/>
    <x v="1"/>
    <x v="8"/>
    <n v="5"/>
    <m/>
    <n v="21"/>
    <n v="4"/>
    <x v="0"/>
    <m/>
  </r>
  <r>
    <x v="0"/>
    <x v="0"/>
    <x v="2"/>
    <x v="8"/>
    <n v="2"/>
    <n v="1"/>
    <n v="7"/>
    <n v="1"/>
    <x v="0"/>
    <m/>
  </r>
  <r>
    <x v="0"/>
    <x v="0"/>
    <x v="0"/>
    <x v="9"/>
    <m/>
    <m/>
    <n v="9"/>
    <n v="2"/>
    <x v="0"/>
    <m/>
  </r>
  <r>
    <x v="0"/>
    <x v="0"/>
    <x v="0"/>
    <x v="9"/>
    <m/>
    <m/>
    <n v="6"/>
    <n v="1"/>
    <x v="1"/>
    <m/>
  </r>
  <r>
    <x v="0"/>
    <x v="1"/>
    <x v="0"/>
    <x v="9"/>
    <m/>
    <m/>
    <m/>
    <m/>
    <x v="0"/>
    <s v="PNB"/>
  </r>
  <r>
    <x v="0"/>
    <x v="0"/>
    <x v="1"/>
    <x v="9"/>
    <m/>
    <m/>
    <n v="16"/>
    <m/>
    <x v="0"/>
    <m/>
  </r>
  <r>
    <x v="0"/>
    <x v="1"/>
    <x v="1"/>
    <x v="9"/>
    <m/>
    <m/>
    <m/>
    <m/>
    <x v="0"/>
    <m/>
  </r>
  <r>
    <x v="0"/>
    <x v="1"/>
    <x v="0"/>
    <x v="9"/>
    <m/>
    <m/>
    <m/>
    <m/>
    <x v="0"/>
    <m/>
  </r>
  <r>
    <x v="0"/>
    <x v="0"/>
    <x v="2"/>
    <x v="9"/>
    <m/>
    <m/>
    <n v="4"/>
    <n v="1"/>
    <x v="1"/>
    <m/>
  </r>
  <r>
    <x v="0"/>
    <x v="0"/>
    <x v="1"/>
    <x v="9"/>
    <m/>
    <m/>
    <n v="6"/>
    <m/>
    <x v="0"/>
    <m/>
  </r>
  <r>
    <x v="0"/>
    <x v="0"/>
    <x v="1"/>
    <x v="9"/>
    <m/>
    <m/>
    <n v="6"/>
    <m/>
    <x v="0"/>
    <m/>
  </r>
  <r>
    <x v="0"/>
    <x v="0"/>
    <x v="3"/>
    <x v="9"/>
    <n v="1"/>
    <n v="2"/>
    <n v="13"/>
    <n v="5"/>
    <x v="1"/>
    <m/>
  </r>
  <r>
    <x v="0"/>
    <x v="0"/>
    <x v="3"/>
    <x v="9"/>
    <m/>
    <m/>
    <n v="2"/>
    <m/>
    <x v="0"/>
    <m/>
  </r>
  <r>
    <x v="0"/>
    <x v="0"/>
    <x v="0"/>
    <x v="9"/>
    <m/>
    <m/>
    <n v="6"/>
    <m/>
    <x v="0"/>
    <m/>
  </r>
  <r>
    <x v="0"/>
    <x v="0"/>
    <x v="0"/>
    <x v="9"/>
    <m/>
    <m/>
    <n v="4"/>
    <n v="2"/>
    <x v="1"/>
    <m/>
  </r>
  <r>
    <x v="0"/>
    <x v="0"/>
    <x v="1"/>
    <x v="9"/>
    <m/>
    <m/>
    <n v="7"/>
    <m/>
    <x v="0"/>
    <m/>
  </r>
  <r>
    <x v="0"/>
    <x v="0"/>
    <x v="0"/>
    <x v="9"/>
    <m/>
    <m/>
    <n v="3"/>
    <m/>
    <x v="0"/>
    <s v="PNB"/>
  </r>
  <r>
    <x v="0"/>
    <x v="0"/>
    <x v="3"/>
    <x v="9"/>
    <n v="6"/>
    <m/>
    <n v="19"/>
    <n v="8"/>
    <x v="0"/>
    <m/>
  </r>
  <r>
    <x v="0"/>
    <x v="0"/>
    <x v="3"/>
    <x v="9"/>
    <m/>
    <m/>
    <n v="12"/>
    <m/>
    <x v="0"/>
    <m/>
  </r>
  <r>
    <x v="0"/>
    <x v="0"/>
    <x v="1"/>
    <x v="9"/>
    <m/>
    <m/>
    <n v="1"/>
    <m/>
    <x v="0"/>
    <m/>
  </r>
  <r>
    <x v="0"/>
    <x v="0"/>
    <x v="1"/>
    <x v="9"/>
    <m/>
    <m/>
    <n v="0"/>
    <m/>
    <x v="0"/>
    <m/>
  </r>
  <r>
    <x v="0"/>
    <x v="0"/>
    <x v="1"/>
    <x v="9"/>
    <m/>
    <n v="3"/>
    <n v="8"/>
    <n v="2"/>
    <x v="0"/>
    <m/>
  </r>
  <r>
    <x v="0"/>
    <x v="0"/>
    <x v="1"/>
    <x v="9"/>
    <n v="3"/>
    <m/>
    <n v="8"/>
    <m/>
    <x v="0"/>
    <m/>
  </r>
  <r>
    <x v="0"/>
    <x v="0"/>
    <x v="2"/>
    <x v="9"/>
    <n v="3"/>
    <m/>
    <n v="33"/>
    <n v="4"/>
    <x v="1"/>
    <m/>
  </r>
  <r>
    <x v="0"/>
    <x v="0"/>
    <x v="2"/>
    <x v="9"/>
    <m/>
    <m/>
    <n v="20"/>
    <m/>
    <x v="0"/>
    <s v="1VP + 6h CDS"/>
  </r>
  <r>
    <x v="0"/>
    <x v="1"/>
    <x v="0"/>
    <x v="9"/>
    <m/>
    <m/>
    <m/>
    <m/>
    <x v="0"/>
    <m/>
  </r>
  <r>
    <x v="0"/>
    <x v="1"/>
    <x v="0"/>
    <x v="9"/>
    <m/>
    <m/>
    <m/>
    <m/>
    <x v="0"/>
    <m/>
  </r>
  <r>
    <x v="0"/>
    <x v="0"/>
    <x v="1"/>
    <x v="9"/>
    <m/>
    <n v="9"/>
    <n v="44"/>
    <n v="9"/>
    <x v="2"/>
    <m/>
  </r>
  <r>
    <x v="0"/>
    <x v="0"/>
    <x v="1"/>
    <x v="9"/>
    <m/>
    <n v="7"/>
    <n v="11"/>
    <n v="3"/>
    <x v="1"/>
    <s v="3h CDS"/>
  </r>
  <r>
    <x v="0"/>
    <x v="2"/>
    <x v="1"/>
    <x v="9"/>
    <m/>
    <n v="11"/>
    <n v="43"/>
    <n v="16"/>
    <x v="3"/>
    <s v="5h CDS"/>
  </r>
  <r>
    <x v="0"/>
    <x v="0"/>
    <x v="3"/>
    <x v="9"/>
    <m/>
    <m/>
    <n v="5"/>
    <n v="1"/>
    <x v="0"/>
    <m/>
  </r>
  <r>
    <x v="0"/>
    <x v="0"/>
    <x v="2"/>
    <x v="9"/>
    <m/>
    <m/>
    <n v="6"/>
    <n v="2"/>
    <x v="0"/>
    <m/>
  </r>
  <r>
    <x v="0"/>
    <x v="0"/>
    <x v="0"/>
    <x v="9"/>
    <m/>
    <m/>
    <n v="10"/>
    <m/>
    <x v="0"/>
    <m/>
  </r>
  <r>
    <x v="0"/>
    <x v="1"/>
    <x v="0"/>
    <x v="9"/>
    <m/>
    <m/>
    <m/>
    <m/>
    <x v="0"/>
    <m/>
  </r>
  <r>
    <x v="0"/>
    <x v="1"/>
    <x v="0"/>
    <x v="9"/>
    <m/>
    <m/>
    <m/>
    <m/>
    <x v="0"/>
    <m/>
  </r>
  <r>
    <x v="0"/>
    <x v="0"/>
    <x v="2"/>
    <x v="9"/>
    <n v="3"/>
    <m/>
    <n v="7"/>
    <m/>
    <x v="0"/>
    <m/>
  </r>
  <r>
    <x v="0"/>
    <x v="0"/>
    <x v="3"/>
    <x v="9"/>
    <m/>
    <m/>
    <n v="11"/>
    <m/>
    <x v="0"/>
    <m/>
  </r>
  <r>
    <x v="0"/>
    <x v="3"/>
    <x v="2"/>
    <x v="9"/>
    <m/>
    <m/>
    <n v="50"/>
    <n v="8"/>
    <x v="1"/>
    <m/>
  </r>
  <r>
    <x v="0"/>
    <x v="0"/>
    <x v="2"/>
    <x v="9"/>
    <n v="7"/>
    <m/>
    <n v="12"/>
    <n v="3"/>
    <x v="0"/>
    <m/>
  </r>
  <r>
    <x v="0"/>
    <x v="0"/>
    <x v="1"/>
    <x v="9"/>
    <n v="14"/>
    <n v="6"/>
    <n v="27"/>
    <n v="14"/>
    <x v="1"/>
    <m/>
  </r>
  <r>
    <x v="0"/>
    <x v="3"/>
    <x v="1"/>
    <x v="9"/>
    <n v="9"/>
    <n v="4"/>
    <n v="50"/>
    <n v="24"/>
    <x v="4"/>
    <m/>
  </r>
  <r>
    <x v="0"/>
    <x v="0"/>
    <x v="2"/>
    <x v="9"/>
    <n v="2"/>
    <m/>
    <n v="10"/>
    <m/>
    <x v="0"/>
    <m/>
  </r>
  <r>
    <x v="0"/>
    <x v="2"/>
    <x v="2"/>
    <x v="9"/>
    <n v="9"/>
    <m/>
    <n v="33"/>
    <n v="4"/>
    <x v="0"/>
    <m/>
  </r>
  <r>
    <x v="0"/>
    <x v="0"/>
    <x v="2"/>
    <x v="9"/>
    <m/>
    <m/>
    <n v="17"/>
    <n v="2"/>
    <x v="0"/>
    <m/>
  </r>
  <r>
    <x v="0"/>
    <x v="0"/>
    <x v="3"/>
    <x v="9"/>
    <n v="1"/>
    <m/>
    <n v="2"/>
    <m/>
    <x v="0"/>
    <m/>
  </r>
  <r>
    <x v="0"/>
    <x v="0"/>
    <x v="3"/>
    <x v="9"/>
    <n v="5"/>
    <n v="3"/>
    <n v="8"/>
    <n v="6"/>
    <x v="4"/>
    <s v="1VP"/>
  </r>
  <r>
    <x v="0"/>
    <x v="0"/>
    <x v="0"/>
    <x v="9"/>
    <m/>
    <m/>
    <n v="14"/>
    <m/>
    <x v="0"/>
    <m/>
  </r>
  <r>
    <x v="0"/>
    <x v="0"/>
    <x v="0"/>
    <x v="9"/>
    <m/>
    <m/>
    <n v="2"/>
    <n v="1"/>
    <x v="0"/>
    <m/>
  </r>
  <r>
    <x v="0"/>
    <x v="0"/>
    <x v="0"/>
    <x v="9"/>
    <m/>
    <m/>
    <n v="4"/>
    <m/>
    <x v="0"/>
    <m/>
  </r>
  <r>
    <x v="0"/>
    <x v="2"/>
    <x v="3"/>
    <x v="9"/>
    <n v="5"/>
    <m/>
    <n v="21"/>
    <n v="2"/>
    <x v="1"/>
    <m/>
  </r>
  <r>
    <x v="0"/>
    <x v="2"/>
    <x v="3"/>
    <x v="9"/>
    <n v="2"/>
    <n v="3"/>
    <n v="21"/>
    <n v="4"/>
    <x v="4"/>
    <m/>
  </r>
  <r>
    <x v="0"/>
    <x v="0"/>
    <x v="0"/>
    <x v="9"/>
    <n v="1"/>
    <m/>
    <n v="5"/>
    <m/>
    <x v="0"/>
    <m/>
  </r>
  <r>
    <x v="0"/>
    <x v="0"/>
    <x v="3"/>
    <x v="9"/>
    <m/>
    <m/>
    <n v="2"/>
    <m/>
    <x v="0"/>
    <m/>
  </r>
  <r>
    <x v="0"/>
    <x v="0"/>
    <x v="3"/>
    <x v="9"/>
    <m/>
    <m/>
    <n v="1"/>
    <n v="1"/>
    <x v="0"/>
    <m/>
  </r>
  <r>
    <x v="0"/>
    <x v="1"/>
    <x v="0"/>
    <x v="9"/>
    <m/>
    <m/>
    <m/>
    <m/>
    <x v="0"/>
    <m/>
  </r>
  <r>
    <x v="0"/>
    <x v="1"/>
    <x v="1"/>
    <x v="9"/>
    <m/>
    <m/>
    <m/>
    <m/>
    <x v="0"/>
    <m/>
  </r>
  <r>
    <x v="0"/>
    <x v="0"/>
    <x v="2"/>
    <x v="9"/>
    <m/>
    <n v="2"/>
    <n v="4"/>
    <m/>
    <x v="0"/>
    <m/>
  </r>
  <r>
    <x v="0"/>
    <x v="0"/>
    <x v="2"/>
    <x v="9"/>
    <m/>
    <m/>
    <n v="8"/>
    <n v="1"/>
    <x v="1"/>
    <m/>
  </r>
  <r>
    <x v="0"/>
    <x v="2"/>
    <x v="2"/>
    <x v="9"/>
    <n v="3"/>
    <n v="4"/>
    <n v="30"/>
    <n v="5"/>
    <x v="0"/>
    <m/>
  </r>
  <r>
    <x v="0"/>
    <x v="0"/>
    <x v="2"/>
    <x v="9"/>
    <m/>
    <m/>
    <n v="8"/>
    <m/>
    <x v="0"/>
    <m/>
  </r>
  <r>
    <x v="0"/>
    <x v="1"/>
    <x v="2"/>
    <x v="9"/>
    <m/>
    <m/>
    <m/>
    <m/>
    <x v="0"/>
    <m/>
  </r>
  <r>
    <x v="0"/>
    <x v="0"/>
    <x v="3"/>
    <x v="9"/>
    <m/>
    <n v="1"/>
    <n v="10"/>
    <n v="3"/>
    <x v="1"/>
    <m/>
  </r>
  <r>
    <x v="0"/>
    <x v="0"/>
    <x v="3"/>
    <x v="9"/>
    <m/>
    <n v="1"/>
    <n v="9"/>
    <n v="3"/>
    <x v="1"/>
    <m/>
  </r>
  <r>
    <x v="0"/>
    <x v="0"/>
    <x v="0"/>
    <x v="9"/>
    <m/>
    <m/>
    <n v="10"/>
    <n v="2"/>
    <x v="0"/>
    <m/>
  </r>
  <r>
    <x v="0"/>
    <x v="0"/>
    <x v="0"/>
    <x v="9"/>
    <m/>
    <m/>
    <n v="10"/>
    <m/>
    <x v="0"/>
    <m/>
  </r>
  <r>
    <x v="0"/>
    <x v="0"/>
    <x v="2"/>
    <x v="9"/>
    <n v="2"/>
    <m/>
    <n v="20"/>
    <n v="5"/>
    <x v="1"/>
    <m/>
  </r>
  <r>
    <x v="0"/>
    <x v="0"/>
    <x v="3"/>
    <x v="9"/>
    <n v="5"/>
    <m/>
    <n v="18"/>
    <n v="2"/>
    <x v="0"/>
    <m/>
  </r>
  <r>
    <x v="0"/>
    <x v="1"/>
    <x v="1"/>
    <x v="9"/>
    <m/>
    <m/>
    <m/>
    <m/>
    <x v="0"/>
    <m/>
  </r>
  <r>
    <x v="0"/>
    <x v="0"/>
    <x v="3"/>
    <x v="9"/>
    <m/>
    <m/>
    <n v="1"/>
    <m/>
    <x v="0"/>
    <m/>
  </r>
  <r>
    <x v="0"/>
    <x v="2"/>
    <x v="3"/>
    <x v="9"/>
    <n v="1"/>
    <m/>
    <n v="42"/>
    <n v="10"/>
    <x v="0"/>
    <m/>
  </r>
  <r>
    <x v="0"/>
    <x v="2"/>
    <x v="3"/>
    <x v="9"/>
    <m/>
    <m/>
    <n v="32"/>
    <n v="2"/>
    <x v="0"/>
    <s v="4VP"/>
  </r>
  <r>
    <x v="0"/>
    <x v="0"/>
    <x v="1"/>
    <x v="9"/>
    <m/>
    <n v="17"/>
    <n v="13"/>
    <n v="17"/>
    <x v="8"/>
    <s v="PNB"/>
  </r>
  <r>
    <x v="0"/>
    <x v="0"/>
    <x v="2"/>
    <x v="9"/>
    <m/>
    <m/>
    <n v="4"/>
    <m/>
    <x v="0"/>
    <s v="PNB"/>
  </r>
  <r>
    <x v="0"/>
    <x v="0"/>
    <x v="2"/>
    <x v="9"/>
    <m/>
    <m/>
    <n v="4"/>
    <m/>
    <x v="0"/>
    <m/>
  </r>
  <r>
    <x v="0"/>
    <x v="1"/>
    <x v="1"/>
    <x v="9"/>
    <m/>
    <m/>
    <m/>
    <m/>
    <x v="0"/>
    <m/>
  </r>
  <r>
    <x v="0"/>
    <x v="0"/>
    <x v="1"/>
    <x v="9"/>
    <m/>
    <m/>
    <n v="19"/>
    <n v="2"/>
    <x v="0"/>
    <s v="2 VP"/>
  </r>
  <r>
    <x v="0"/>
    <x v="0"/>
    <x v="1"/>
    <x v="9"/>
    <n v="2"/>
    <m/>
    <n v="19"/>
    <n v="1"/>
    <x v="0"/>
    <m/>
  </r>
  <r>
    <x v="0"/>
    <x v="0"/>
    <x v="0"/>
    <x v="9"/>
    <m/>
    <m/>
    <n v="9"/>
    <n v="7"/>
    <x v="4"/>
    <m/>
  </r>
  <r>
    <x v="0"/>
    <x v="0"/>
    <x v="0"/>
    <x v="9"/>
    <m/>
    <m/>
    <n v="3"/>
    <n v="1"/>
    <x v="1"/>
    <m/>
  </r>
  <r>
    <x v="0"/>
    <x v="0"/>
    <x v="0"/>
    <x v="9"/>
    <m/>
    <m/>
    <n v="3"/>
    <m/>
    <x v="0"/>
    <m/>
  </r>
  <r>
    <x v="0"/>
    <x v="0"/>
    <x v="3"/>
    <x v="9"/>
    <m/>
    <m/>
    <n v="31"/>
    <n v="18"/>
    <x v="1"/>
    <m/>
  </r>
  <r>
    <x v="0"/>
    <x v="0"/>
    <x v="3"/>
    <x v="9"/>
    <m/>
    <m/>
    <n v="3"/>
    <m/>
    <x v="0"/>
    <m/>
  </r>
  <r>
    <x v="0"/>
    <x v="2"/>
    <x v="2"/>
    <x v="9"/>
    <n v="1"/>
    <n v="1"/>
    <n v="40"/>
    <n v="18"/>
    <x v="1"/>
    <m/>
  </r>
  <r>
    <x v="0"/>
    <x v="0"/>
    <x v="3"/>
    <x v="9"/>
    <m/>
    <m/>
    <n v="8"/>
    <m/>
    <x v="0"/>
    <s v="PNB"/>
  </r>
  <r>
    <x v="0"/>
    <x v="0"/>
    <x v="3"/>
    <x v="9"/>
    <m/>
    <m/>
    <n v="7"/>
    <m/>
    <x v="0"/>
    <s v="PNB"/>
  </r>
  <r>
    <x v="0"/>
    <x v="0"/>
    <x v="3"/>
    <x v="9"/>
    <m/>
    <n v="2"/>
    <n v="14"/>
    <n v="8"/>
    <x v="4"/>
    <m/>
  </r>
  <r>
    <x v="0"/>
    <x v="0"/>
    <x v="3"/>
    <x v="9"/>
    <m/>
    <n v="1"/>
    <n v="10"/>
    <m/>
    <x v="0"/>
    <m/>
  </r>
  <r>
    <x v="0"/>
    <x v="0"/>
    <x v="1"/>
    <x v="9"/>
    <n v="1"/>
    <m/>
    <n v="16"/>
    <n v="6"/>
    <x v="0"/>
    <m/>
  </r>
  <r>
    <x v="0"/>
    <x v="0"/>
    <x v="2"/>
    <x v="9"/>
    <n v="2"/>
    <n v="1"/>
    <n v="7"/>
    <n v="1"/>
    <x v="0"/>
    <m/>
  </r>
  <r>
    <x v="0"/>
    <x v="0"/>
    <x v="0"/>
    <x v="10"/>
    <m/>
    <m/>
    <n v="10"/>
    <n v="2"/>
    <x v="0"/>
    <m/>
  </r>
  <r>
    <x v="0"/>
    <x v="0"/>
    <x v="0"/>
    <x v="10"/>
    <m/>
    <m/>
    <n v="16"/>
    <n v="3"/>
    <x v="0"/>
    <m/>
  </r>
  <r>
    <x v="0"/>
    <x v="1"/>
    <x v="0"/>
    <x v="10"/>
    <m/>
    <m/>
    <m/>
    <m/>
    <x v="0"/>
    <s v="PNB"/>
  </r>
  <r>
    <x v="0"/>
    <x v="0"/>
    <x v="1"/>
    <x v="10"/>
    <m/>
    <m/>
    <n v="13"/>
    <m/>
    <x v="0"/>
    <m/>
  </r>
  <r>
    <x v="0"/>
    <x v="1"/>
    <x v="0"/>
    <x v="10"/>
    <m/>
    <m/>
    <m/>
    <m/>
    <x v="0"/>
    <m/>
  </r>
  <r>
    <x v="0"/>
    <x v="0"/>
    <x v="2"/>
    <x v="10"/>
    <m/>
    <m/>
    <n v="9"/>
    <n v="1"/>
    <x v="1"/>
    <m/>
  </r>
  <r>
    <x v="0"/>
    <x v="0"/>
    <x v="1"/>
    <x v="10"/>
    <m/>
    <m/>
    <n v="2"/>
    <m/>
    <x v="0"/>
    <m/>
  </r>
  <r>
    <x v="0"/>
    <x v="0"/>
    <x v="1"/>
    <x v="10"/>
    <m/>
    <m/>
    <n v="2"/>
    <m/>
    <x v="0"/>
    <m/>
  </r>
  <r>
    <x v="0"/>
    <x v="0"/>
    <x v="3"/>
    <x v="10"/>
    <m/>
    <n v="1"/>
    <n v="11"/>
    <n v="7"/>
    <x v="4"/>
    <m/>
  </r>
  <r>
    <x v="0"/>
    <x v="0"/>
    <x v="3"/>
    <x v="10"/>
    <m/>
    <m/>
    <n v="7"/>
    <m/>
    <x v="0"/>
    <m/>
  </r>
  <r>
    <x v="0"/>
    <x v="0"/>
    <x v="0"/>
    <x v="10"/>
    <m/>
    <n v="1"/>
    <n v="19"/>
    <m/>
    <x v="0"/>
    <m/>
  </r>
  <r>
    <x v="0"/>
    <x v="0"/>
    <x v="0"/>
    <x v="10"/>
    <n v="6"/>
    <n v="1"/>
    <n v="10"/>
    <n v="2"/>
    <x v="1"/>
    <m/>
  </r>
  <r>
    <x v="0"/>
    <x v="0"/>
    <x v="1"/>
    <x v="10"/>
    <m/>
    <m/>
    <n v="5"/>
    <m/>
    <x v="0"/>
    <m/>
  </r>
  <r>
    <x v="0"/>
    <x v="0"/>
    <x v="0"/>
    <x v="10"/>
    <m/>
    <m/>
    <n v="8"/>
    <m/>
    <x v="0"/>
    <s v="PNB"/>
  </r>
  <r>
    <x v="0"/>
    <x v="0"/>
    <x v="3"/>
    <x v="10"/>
    <n v="5"/>
    <m/>
    <n v="20"/>
    <n v="1"/>
    <x v="0"/>
    <m/>
  </r>
  <r>
    <x v="0"/>
    <x v="0"/>
    <x v="3"/>
    <x v="10"/>
    <n v="1"/>
    <m/>
    <n v="17"/>
    <n v="1"/>
    <x v="0"/>
    <s v="2VP"/>
  </r>
  <r>
    <x v="0"/>
    <x v="0"/>
    <x v="1"/>
    <x v="10"/>
    <m/>
    <m/>
    <n v="1"/>
    <m/>
    <x v="0"/>
    <m/>
  </r>
  <r>
    <x v="0"/>
    <x v="0"/>
    <x v="1"/>
    <x v="10"/>
    <m/>
    <m/>
    <n v="0"/>
    <m/>
    <x v="0"/>
    <m/>
  </r>
  <r>
    <x v="0"/>
    <x v="0"/>
    <x v="1"/>
    <x v="10"/>
    <m/>
    <m/>
    <n v="8"/>
    <n v="2"/>
    <x v="0"/>
    <m/>
  </r>
  <r>
    <x v="0"/>
    <x v="0"/>
    <x v="1"/>
    <x v="10"/>
    <m/>
    <m/>
    <n v="20"/>
    <m/>
    <x v="0"/>
    <m/>
  </r>
  <r>
    <x v="0"/>
    <x v="0"/>
    <x v="2"/>
    <x v="10"/>
    <m/>
    <m/>
    <n v="33"/>
    <n v="4"/>
    <x v="4"/>
    <m/>
  </r>
  <r>
    <x v="0"/>
    <x v="0"/>
    <x v="2"/>
    <x v="10"/>
    <m/>
    <m/>
    <n v="20"/>
    <m/>
    <x v="0"/>
    <m/>
  </r>
  <r>
    <x v="0"/>
    <x v="1"/>
    <x v="0"/>
    <x v="10"/>
    <m/>
    <m/>
    <m/>
    <m/>
    <x v="0"/>
    <m/>
  </r>
  <r>
    <x v="0"/>
    <x v="1"/>
    <x v="0"/>
    <x v="10"/>
    <m/>
    <m/>
    <m/>
    <m/>
    <x v="0"/>
    <m/>
  </r>
  <r>
    <x v="0"/>
    <x v="0"/>
    <x v="1"/>
    <x v="10"/>
    <n v="1"/>
    <n v="8"/>
    <n v="47"/>
    <n v="12"/>
    <x v="2"/>
    <m/>
  </r>
  <r>
    <x v="0"/>
    <x v="0"/>
    <x v="1"/>
    <x v="10"/>
    <m/>
    <n v="5"/>
    <n v="9"/>
    <n v="2"/>
    <x v="1"/>
    <m/>
  </r>
  <r>
    <x v="0"/>
    <x v="2"/>
    <x v="1"/>
    <x v="10"/>
    <n v="3"/>
    <n v="14"/>
    <n v="50"/>
    <n v="20"/>
    <x v="3"/>
    <m/>
  </r>
  <r>
    <x v="0"/>
    <x v="0"/>
    <x v="3"/>
    <x v="10"/>
    <m/>
    <m/>
    <n v="3"/>
    <n v="1"/>
    <x v="0"/>
    <m/>
  </r>
  <r>
    <x v="0"/>
    <x v="0"/>
    <x v="2"/>
    <x v="10"/>
    <m/>
    <m/>
    <n v="5"/>
    <n v="1"/>
    <x v="0"/>
    <m/>
  </r>
  <r>
    <x v="0"/>
    <x v="0"/>
    <x v="0"/>
    <x v="10"/>
    <m/>
    <m/>
    <n v="10"/>
    <m/>
    <x v="0"/>
    <m/>
  </r>
  <r>
    <x v="0"/>
    <x v="1"/>
    <x v="0"/>
    <x v="10"/>
    <m/>
    <m/>
    <m/>
    <m/>
    <x v="0"/>
    <m/>
  </r>
  <r>
    <x v="0"/>
    <x v="1"/>
    <x v="0"/>
    <x v="10"/>
    <m/>
    <m/>
    <m/>
    <m/>
    <x v="0"/>
    <m/>
  </r>
  <r>
    <x v="0"/>
    <x v="0"/>
    <x v="2"/>
    <x v="10"/>
    <n v="3"/>
    <n v="1"/>
    <n v="16"/>
    <m/>
    <x v="0"/>
    <m/>
  </r>
  <r>
    <x v="0"/>
    <x v="0"/>
    <x v="3"/>
    <x v="10"/>
    <m/>
    <m/>
    <n v="5"/>
    <m/>
    <x v="0"/>
    <m/>
  </r>
  <r>
    <x v="0"/>
    <x v="3"/>
    <x v="2"/>
    <x v="10"/>
    <n v="10"/>
    <n v="1"/>
    <n v="50"/>
    <n v="13"/>
    <x v="1"/>
    <m/>
  </r>
  <r>
    <x v="0"/>
    <x v="0"/>
    <x v="2"/>
    <x v="10"/>
    <m/>
    <m/>
    <n v="26"/>
    <n v="3"/>
    <x v="0"/>
    <m/>
  </r>
  <r>
    <x v="0"/>
    <x v="0"/>
    <x v="1"/>
    <x v="10"/>
    <n v="19"/>
    <n v="10"/>
    <n v="49"/>
    <n v="19"/>
    <x v="1"/>
    <m/>
  </r>
  <r>
    <x v="0"/>
    <x v="3"/>
    <x v="1"/>
    <x v="10"/>
    <n v="1"/>
    <n v="6"/>
    <n v="50"/>
    <n v="29"/>
    <x v="4"/>
    <m/>
  </r>
  <r>
    <x v="0"/>
    <x v="0"/>
    <x v="2"/>
    <x v="10"/>
    <n v="3"/>
    <m/>
    <n v="9"/>
    <m/>
    <x v="0"/>
    <m/>
  </r>
  <r>
    <x v="0"/>
    <x v="2"/>
    <x v="2"/>
    <x v="10"/>
    <n v="3"/>
    <m/>
    <n v="35"/>
    <n v="2"/>
    <x v="0"/>
    <m/>
  </r>
  <r>
    <x v="0"/>
    <x v="0"/>
    <x v="2"/>
    <x v="10"/>
    <m/>
    <m/>
    <n v="12"/>
    <n v="1"/>
    <x v="0"/>
    <m/>
  </r>
  <r>
    <x v="0"/>
    <x v="0"/>
    <x v="3"/>
    <x v="10"/>
    <n v="4"/>
    <m/>
    <n v="6"/>
    <m/>
    <x v="0"/>
    <m/>
  </r>
  <r>
    <x v="0"/>
    <x v="0"/>
    <x v="3"/>
    <x v="10"/>
    <n v="4"/>
    <n v="9"/>
    <n v="10"/>
    <n v="9"/>
    <x v="4"/>
    <s v="3VP"/>
  </r>
  <r>
    <x v="0"/>
    <x v="0"/>
    <x v="0"/>
    <x v="10"/>
    <m/>
    <m/>
    <n v="7"/>
    <m/>
    <x v="0"/>
    <m/>
  </r>
  <r>
    <x v="0"/>
    <x v="0"/>
    <x v="0"/>
    <x v="10"/>
    <m/>
    <m/>
    <n v="15"/>
    <m/>
    <x v="0"/>
    <m/>
  </r>
  <r>
    <x v="0"/>
    <x v="0"/>
    <x v="0"/>
    <x v="10"/>
    <m/>
    <m/>
    <n v="6"/>
    <m/>
    <x v="0"/>
    <m/>
  </r>
  <r>
    <x v="0"/>
    <x v="2"/>
    <x v="3"/>
    <x v="10"/>
    <m/>
    <n v="2"/>
    <n v="23"/>
    <n v="4"/>
    <x v="1"/>
    <m/>
  </r>
  <r>
    <x v="0"/>
    <x v="2"/>
    <x v="3"/>
    <x v="10"/>
    <m/>
    <n v="2"/>
    <n v="18"/>
    <n v="5"/>
    <x v="4"/>
    <m/>
  </r>
  <r>
    <x v="0"/>
    <x v="0"/>
    <x v="0"/>
    <x v="10"/>
    <m/>
    <m/>
    <n v="12"/>
    <n v="2"/>
    <x v="0"/>
    <m/>
  </r>
  <r>
    <x v="0"/>
    <x v="0"/>
    <x v="3"/>
    <x v="10"/>
    <m/>
    <m/>
    <n v="4"/>
    <n v="1"/>
    <x v="0"/>
    <m/>
  </r>
  <r>
    <x v="0"/>
    <x v="0"/>
    <x v="3"/>
    <x v="10"/>
    <m/>
    <m/>
    <n v="4"/>
    <n v="4"/>
    <x v="4"/>
    <m/>
  </r>
  <r>
    <x v="0"/>
    <x v="1"/>
    <x v="0"/>
    <x v="10"/>
    <m/>
    <m/>
    <m/>
    <m/>
    <x v="0"/>
    <m/>
  </r>
  <r>
    <x v="0"/>
    <x v="1"/>
    <x v="1"/>
    <x v="10"/>
    <m/>
    <m/>
    <m/>
    <m/>
    <x v="0"/>
    <m/>
  </r>
  <r>
    <x v="0"/>
    <x v="0"/>
    <x v="2"/>
    <x v="10"/>
    <m/>
    <m/>
    <n v="4"/>
    <m/>
    <x v="0"/>
    <m/>
  </r>
  <r>
    <x v="0"/>
    <x v="0"/>
    <x v="2"/>
    <x v="10"/>
    <m/>
    <m/>
    <n v="9"/>
    <n v="2"/>
    <x v="1"/>
    <m/>
  </r>
  <r>
    <x v="0"/>
    <x v="2"/>
    <x v="2"/>
    <x v="10"/>
    <n v="14"/>
    <m/>
    <n v="37"/>
    <n v="3"/>
    <x v="0"/>
    <m/>
  </r>
  <r>
    <x v="0"/>
    <x v="0"/>
    <x v="2"/>
    <x v="10"/>
    <n v="1"/>
    <m/>
    <n v="11"/>
    <n v="1"/>
    <x v="0"/>
    <m/>
  </r>
  <r>
    <x v="0"/>
    <x v="1"/>
    <x v="2"/>
    <x v="10"/>
    <m/>
    <m/>
    <m/>
    <m/>
    <x v="0"/>
    <m/>
  </r>
  <r>
    <x v="0"/>
    <x v="0"/>
    <x v="3"/>
    <x v="10"/>
    <n v="1"/>
    <m/>
    <n v="13"/>
    <n v="5"/>
    <x v="1"/>
    <m/>
  </r>
  <r>
    <x v="0"/>
    <x v="0"/>
    <x v="3"/>
    <x v="10"/>
    <n v="1"/>
    <m/>
    <n v="13"/>
    <n v="5"/>
    <x v="1"/>
    <m/>
  </r>
  <r>
    <x v="0"/>
    <x v="0"/>
    <x v="0"/>
    <x v="10"/>
    <m/>
    <m/>
    <n v="14"/>
    <m/>
    <x v="0"/>
    <s v="2VP"/>
  </r>
  <r>
    <x v="0"/>
    <x v="0"/>
    <x v="0"/>
    <x v="10"/>
    <n v="1"/>
    <m/>
    <n v="14"/>
    <n v="2"/>
    <x v="0"/>
    <m/>
  </r>
  <r>
    <x v="0"/>
    <x v="0"/>
    <x v="2"/>
    <x v="10"/>
    <n v="3"/>
    <n v="4"/>
    <n v="30"/>
    <n v="7"/>
    <x v="2"/>
    <m/>
  </r>
  <r>
    <x v="0"/>
    <x v="0"/>
    <x v="3"/>
    <x v="10"/>
    <n v="3"/>
    <m/>
    <n v="18"/>
    <m/>
    <x v="0"/>
    <m/>
  </r>
  <r>
    <x v="0"/>
    <x v="1"/>
    <x v="1"/>
    <x v="10"/>
    <m/>
    <m/>
    <m/>
    <m/>
    <x v="0"/>
    <m/>
  </r>
  <r>
    <x v="0"/>
    <x v="0"/>
    <x v="3"/>
    <x v="10"/>
    <m/>
    <m/>
    <n v="5"/>
    <m/>
    <x v="0"/>
    <m/>
  </r>
  <r>
    <x v="0"/>
    <x v="2"/>
    <x v="3"/>
    <x v="10"/>
    <n v="3"/>
    <m/>
    <n v="38"/>
    <n v="11"/>
    <x v="0"/>
    <m/>
  </r>
  <r>
    <x v="0"/>
    <x v="2"/>
    <x v="3"/>
    <x v="10"/>
    <m/>
    <m/>
    <n v="26"/>
    <m/>
    <x v="0"/>
    <s v="5VP"/>
  </r>
  <r>
    <x v="0"/>
    <x v="0"/>
    <x v="1"/>
    <x v="10"/>
    <m/>
    <n v="6"/>
    <n v="23"/>
    <n v="24"/>
    <x v="3"/>
    <s v="PNB"/>
  </r>
  <r>
    <x v="0"/>
    <x v="0"/>
    <x v="2"/>
    <x v="10"/>
    <m/>
    <m/>
    <n v="6"/>
    <m/>
    <x v="0"/>
    <s v="PNB"/>
  </r>
  <r>
    <x v="0"/>
    <x v="0"/>
    <x v="2"/>
    <x v="10"/>
    <m/>
    <m/>
    <n v="4"/>
    <n v="1"/>
    <x v="0"/>
    <m/>
  </r>
  <r>
    <x v="0"/>
    <x v="1"/>
    <x v="1"/>
    <x v="10"/>
    <m/>
    <m/>
    <m/>
    <m/>
    <x v="0"/>
    <m/>
  </r>
  <r>
    <x v="0"/>
    <x v="0"/>
    <x v="1"/>
    <x v="10"/>
    <m/>
    <m/>
    <n v="18"/>
    <n v="1"/>
    <x v="0"/>
    <m/>
  </r>
  <r>
    <x v="0"/>
    <x v="0"/>
    <x v="1"/>
    <x v="10"/>
    <n v="2"/>
    <m/>
    <n v="18"/>
    <n v="1"/>
    <x v="0"/>
    <m/>
  </r>
  <r>
    <x v="0"/>
    <x v="0"/>
    <x v="0"/>
    <x v="10"/>
    <m/>
    <m/>
    <n v="10"/>
    <n v="2"/>
    <x v="0"/>
    <m/>
  </r>
  <r>
    <x v="0"/>
    <x v="0"/>
    <x v="0"/>
    <x v="10"/>
    <m/>
    <m/>
    <n v="6"/>
    <n v="8"/>
    <x v="4"/>
    <m/>
  </r>
  <r>
    <x v="0"/>
    <x v="0"/>
    <x v="0"/>
    <x v="10"/>
    <m/>
    <m/>
    <n v="4"/>
    <n v="2"/>
    <x v="1"/>
    <m/>
  </r>
  <r>
    <x v="0"/>
    <x v="0"/>
    <x v="3"/>
    <x v="10"/>
    <n v="1"/>
    <n v="1"/>
    <n v="28"/>
    <n v="16"/>
    <x v="1"/>
    <m/>
  </r>
  <r>
    <x v="0"/>
    <x v="0"/>
    <x v="3"/>
    <x v="10"/>
    <m/>
    <m/>
    <n v="3"/>
    <m/>
    <x v="0"/>
    <m/>
  </r>
  <r>
    <x v="0"/>
    <x v="2"/>
    <x v="2"/>
    <x v="10"/>
    <n v="4"/>
    <n v="10"/>
    <n v="60"/>
    <n v="20"/>
    <x v="4"/>
    <m/>
  </r>
  <r>
    <x v="0"/>
    <x v="0"/>
    <x v="3"/>
    <x v="10"/>
    <m/>
    <m/>
    <n v="6"/>
    <m/>
    <x v="0"/>
    <s v="PNB"/>
  </r>
  <r>
    <x v="0"/>
    <x v="0"/>
    <x v="3"/>
    <x v="10"/>
    <m/>
    <m/>
    <n v="5"/>
    <m/>
    <x v="0"/>
    <s v="PNB"/>
  </r>
  <r>
    <x v="0"/>
    <x v="0"/>
    <x v="3"/>
    <x v="10"/>
    <m/>
    <n v="1"/>
    <n v="9"/>
    <n v="7"/>
    <x v="4"/>
    <m/>
  </r>
  <r>
    <x v="0"/>
    <x v="0"/>
    <x v="3"/>
    <x v="10"/>
    <m/>
    <m/>
    <n v="9"/>
    <m/>
    <x v="0"/>
    <m/>
  </r>
  <r>
    <x v="0"/>
    <x v="0"/>
    <x v="1"/>
    <x v="10"/>
    <m/>
    <m/>
    <n v="16"/>
    <n v="2"/>
    <x v="0"/>
    <m/>
  </r>
  <r>
    <x v="0"/>
    <x v="0"/>
    <x v="2"/>
    <x v="10"/>
    <n v="1"/>
    <n v="1"/>
    <n v="7"/>
    <n v="1"/>
    <x v="0"/>
    <m/>
  </r>
  <r>
    <x v="0"/>
    <x v="0"/>
    <x v="0"/>
    <x v="11"/>
    <m/>
    <m/>
    <n v="10"/>
    <n v="2"/>
    <x v="0"/>
    <m/>
  </r>
  <r>
    <x v="0"/>
    <x v="0"/>
    <x v="0"/>
    <x v="11"/>
    <m/>
    <n v="1"/>
    <n v="10"/>
    <n v="3"/>
    <x v="0"/>
    <m/>
  </r>
  <r>
    <x v="0"/>
    <x v="1"/>
    <x v="0"/>
    <x v="11"/>
    <m/>
    <m/>
    <m/>
    <m/>
    <x v="0"/>
    <s v="PNB"/>
  </r>
  <r>
    <x v="0"/>
    <x v="0"/>
    <x v="1"/>
    <x v="11"/>
    <m/>
    <m/>
    <n v="11"/>
    <m/>
    <x v="0"/>
    <m/>
  </r>
  <r>
    <x v="0"/>
    <x v="1"/>
    <x v="0"/>
    <x v="11"/>
    <m/>
    <m/>
    <m/>
    <m/>
    <x v="0"/>
    <m/>
  </r>
  <r>
    <x v="0"/>
    <x v="0"/>
    <x v="2"/>
    <x v="11"/>
    <m/>
    <m/>
    <n v="5"/>
    <n v="1"/>
    <x v="1"/>
    <m/>
  </r>
  <r>
    <x v="0"/>
    <x v="0"/>
    <x v="1"/>
    <x v="11"/>
    <m/>
    <m/>
    <n v="5"/>
    <m/>
    <x v="0"/>
    <m/>
  </r>
  <r>
    <x v="0"/>
    <x v="0"/>
    <x v="1"/>
    <x v="11"/>
    <m/>
    <m/>
    <n v="5"/>
    <m/>
    <x v="0"/>
    <m/>
  </r>
  <r>
    <x v="0"/>
    <x v="0"/>
    <x v="3"/>
    <x v="11"/>
    <n v="1"/>
    <n v="1"/>
    <n v="11"/>
    <n v="3"/>
    <x v="1"/>
    <m/>
  </r>
  <r>
    <x v="0"/>
    <x v="0"/>
    <x v="3"/>
    <x v="11"/>
    <m/>
    <m/>
    <n v="6"/>
    <n v="2"/>
    <x v="1"/>
    <m/>
  </r>
  <r>
    <x v="0"/>
    <x v="0"/>
    <x v="0"/>
    <x v="11"/>
    <m/>
    <m/>
    <n v="13"/>
    <m/>
    <x v="0"/>
    <m/>
  </r>
  <r>
    <x v="0"/>
    <x v="0"/>
    <x v="0"/>
    <x v="11"/>
    <n v="6"/>
    <n v="1"/>
    <n v="8"/>
    <n v="1"/>
    <x v="1"/>
    <m/>
  </r>
  <r>
    <x v="0"/>
    <x v="0"/>
    <x v="1"/>
    <x v="11"/>
    <m/>
    <m/>
    <n v="4"/>
    <m/>
    <x v="0"/>
    <m/>
  </r>
  <r>
    <x v="0"/>
    <x v="0"/>
    <x v="0"/>
    <x v="11"/>
    <m/>
    <m/>
    <n v="7"/>
    <m/>
    <x v="0"/>
    <s v="PNB"/>
  </r>
  <r>
    <x v="0"/>
    <x v="0"/>
    <x v="3"/>
    <x v="11"/>
    <n v="3"/>
    <m/>
    <n v="17"/>
    <n v="5"/>
    <x v="0"/>
    <m/>
  </r>
  <r>
    <x v="0"/>
    <x v="0"/>
    <x v="3"/>
    <x v="11"/>
    <m/>
    <m/>
    <n v="16"/>
    <m/>
    <x v="0"/>
    <m/>
  </r>
  <r>
    <x v="0"/>
    <x v="0"/>
    <x v="1"/>
    <x v="11"/>
    <m/>
    <m/>
    <n v="6"/>
    <n v="1"/>
    <x v="0"/>
    <m/>
  </r>
  <r>
    <x v="0"/>
    <x v="0"/>
    <x v="1"/>
    <x v="11"/>
    <m/>
    <m/>
    <n v="4"/>
    <m/>
    <x v="0"/>
    <m/>
  </r>
  <r>
    <x v="0"/>
    <x v="0"/>
    <x v="1"/>
    <x v="11"/>
    <m/>
    <n v="2"/>
    <n v="6"/>
    <n v="2"/>
    <x v="0"/>
    <m/>
  </r>
  <r>
    <x v="0"/>
    <x v="0"/>
    <x v="1"/>
    <x v="11"/>
    <m/>
    <m/>
    <n v="10"/>
    <n v="1"/>
    <x v="0"/>
    <m/>
  </r>
  <r>
    <x v="0"/>
    <x v="0"/>
    <x v="2"/>
    <x v="11"/>
    <n v="1"/>
    <n v="1"/>
    <n v="14"/>
    <n v="9"/>
    <x v="4"/>
    <m/>
  </r>
  <r>
    <x v="0"/>
    <x v="0"/>
    <x v="2"/>
    <x v="11"/>
    <n v="1"/>
    <m/>
    <n v="17"/>
    <n v="1"/>
    <x v="0"/>
    <m/>
  </r>
  <r>
    <x v="0"/>
    <x v="1"/>
    <x v="0"/>
    <x v="11"/>
    <m/>
    <m/>
    <m/>
    <m/>
    <x v="0"/>
    <m/>
  </r>
  <r>
    <x v="0"/>
    <x v="1"/>
    <x v="0"/>
    <x v="11"/>
    <m/>
    <m/>
    <m/>
    <m/>
    <x v="0"/>
    <m/>
  </r>
  <r>
    <x v="0"/>
    <x v="0"/>
    <x v="1"/>
    <x v="11"/>
    <n v="1"/>
    <n v="6"/>
    <n v="28"/>
    <n v="9"/>
    <x v="2"/>
    <m/>
  </r>
  <r>
    <x v="0"/>
    <x v="0"/>
    <x v="1"/>
    <x v="11"/>
    <m/>
    <n v="4"/>
    <n v="10"/>
    <n v="5"/>
    <x v="1"/>
    <m/>
  </r>
  <r>
    <x v="0"/>
    <x v="2"/>
    <x v="1"/>
    <x v="11"/>
    <m/>
    <n v="6"/>
    <n v="35"/>
    <n v="13"/>
    <x v="3"/>
    <m/>
  </r>
  <r>
    <x v="0"/>
    <x v="0"/>
    <x v="3"/>
    <x v="11"/>
    <m/>
    <m/>
    <n v="5"/>
    <n v="1"/>
    <x v="0"/>
    <m/>
  </r>
  <r>
    <x v="0"/>
    <x v="0"/>
    <x v="2"/>
    <x v="11"/>
    <m/>
    <m/>
    <n v="6"/>
    <n v="2"/>
    <x v="0"/>
    <m/>
  </r>
  <r>
    <x v="0"/>
    <x v="0"/>
    <x v="0"/>
    <x v="11"/>
    <m/>
    <m/>
    <n v="12"/>
    <m/>
    <x v="0"/>
    <m/>
  </r>
  <r>
    <x v="0"/>
    <x v="1"/>
    <x v="0"/>
    <x v="11"/>
    <m/>
    <m/>
    <m/>
    <m/>
    <x v="0"/>
    <m/>
  </r>
  <r>
    <x v="0"/>
    <x v="1"/>
    <x v="0"/>
    <x v="11"/>
    <m/>
    <m/>
    <m/>
    <m/>
    <x v="0"/>
    <m/>
  </r>
  <r>
    <x v="0"/>
    <x v="0"/>
    <x v="2"/>
    <x v="11"/>
    <m/>
    <m/>
    <n v="11"/>
    <n v="1"/>
    <x v="0"/>
    <m/>
  </r>
  <r>
    <x v="0"/>
    <x v="0"/>
    <x v="3"/>
    <x v="11"/>
    <m/>
    <m/>
    <n v="5"/>
    <m/>
    <x v="0"/>
    <m/>
  </r>
  <r>
    <x v="0"/>
    <x v="3"/>
    <x v="2"/>
    <x v="11"/>
    <m/>
    <n v="2"/>
    <n v="50"/>
    <n v="7"/>
    <x v="1"/>
    <m/>
  </r>
  <r>
    <x v="0"/>
    <x v="0"/>
    <x v="2"/>
    <x v="11"/>
    <m/>
    <m/>
    <n v="25"/>
    <n v="4"/>
    <x v="0"/>
    <m/>
  </r>
  <r>
    <x v="0"/>
    <x v="0"/>
    <x v="1"/>
    <x v="11"/>
    <n v="20"/>
    <n v="8"/>
    <n v="51"/>
    <n v="26"/>
    <x v="1"/>
    <m/>
  </r>
  <r>
    <x v="0"/>
    <x v="3"/>
    <x v="1"/>
    <x v="11"/>
    <n v="5"/>
    <n v="3"/>
    <n v="50"/>
    <n v="30"/>
    <x v="2"/>
    <m/>
  </r>
  <r>
    <x v="0"/>
    <x v="0"/>
    <x v="2"/>
    <x v="11"/>
    <n v="2"/>
    <m/>
    <n v="6"/>
    <m/>
    <x v="0"/>
    <m/>
  </r>
  <r>
    <x v="0"/>
    <x v="2"/>
    <x v="2"/>
    <x v="11"/>
    <n v="5"/>
    <m/>
    <n v="41"/>
    <n v="4"/>
    <x v="0"/>
    <m/>
  </r>
  <r>
    <x v="0"/>
    <x v="0"/>
    <x v="2"/>
    <x v="11"/>
    <m/>
    <n v="1"/>
    <n v="8"/>
    <n v="1"/>
    <x v="0"/>
    <m/>
  </r>
  <r>
    <x v="0"/>
    <x v="0"/>
    <x v="3"/>
    <x v="11"/>
    <n v="3"/>
    <n v="1"/>
    <n v="4"/>
    <m/>
    <x v="0"/>
    <m/>
  </r>
  <r>
    <x v="0"/>
    <x v="0"/>
    <x v="3"/>
    <x v="11"/>
    <n v="5"/>
    <n v="6"/>
    <n v="5"/>
    <n v="12"/>
    <x v="1"/>
    <m/>
  </r>
  <r>
    <x v="0"/>
    <x v="0"/>
    <x v="0"/>
    <x v="11"/>
    <n v="7"/>
    <m/>
    <n v="12"/>
    <n v="2"/>
    <x v="0"/>
    <m/>
  </r>
  <r>
    <x v="0"/>
    <x v="0"/>
    <x v="0"/>
    <x v="11"/>
    <m/>
    <m/>
    <n v="1"/>
    <m/>
    <x v="0"/>
    <m/>
  </r>
  <r>
    <x v="0"/>
    <x v="0"/>
    <x v="0"/>
    <x v="11"/>
    <m/>
    <m/>
    <n v="7"/>
    <m/>
    <x v="0"/>
    <m/>
  </r>
  <r>
    <x v="0"/>
    <x v="2"/>
    <x v="3"/>
    <x v="11"/>
    <m/>
    <n v="2"/>
    <n v="15"/>
    <n v="2"/>
    <x v="1"/>
    <s v="Ecole PP 30h"/>
  </r>
  <r>
    <x v="0"/>
    <x v="2"/>
    <x v="3"/>
    <x v="11"/>
    <m/>
    <m/>
    <n v="14"/>
    <n v="4"/>
    <x v="4"/>
    <s v="Ecole PP 30h"/>
  </r>
  <r>
    <x v="0"/>
    <x v="0"/>
    <x v="0"/>
    <x v="11"/>
    <m/>
    <m/>
    <n v="18"/>
    <m/>
    <x v="0"/>
    <m/>
  </r>
  <r>
    <x v="0"/>
    <x v="0"/>
    <x v="3"/>
    <x v="11"/>
    <n v="1"/>
    <m/>
    <n v="7"/>
    <n v="1"/>
    <x v="0"/>
    <m/>
  </r>
  <r>
    <x v="0"/>
    <x v="0"/>
    <x v="3"/>
    <x v="11"/>
    <m/>
    <m/>
    <n v="4"/>
    <n v="3"/>
    <x v="4"/>
    <m/>
  </r>
  <r>
    <x v="0"/>
    <x v="1"/>
    <x v="0"/>
    <x v="11"/>
    <m/>
    <m/>
    <m/>
    <m/>
    <x v="0"/>
    <m/>
  </r>
  <r>
    <x v="0"/>
    <x v="1"/>
    <x v="1"/>
    <x v="11"/>
    <m/>
    <m/>
    <m/>
    <m/>
    <x v="0"/>
    <m/>
  </r>
  <r>
    <x v="0"/>
    <x v="0"/>
    <x v="2"/>
    <x v="11"/>
    <m/>
    <m/>
    <n v="4"/>
    <m/>
    <x v="0"/>
    <m/>
  </r>
  <r>
    <x v="0"/>
    <x v="0"/>
    <x v="2"/>
    <x v="11"/>
    <m/>
    <m/>
    <n v="9"/>
    <n v="2"/>
    <x v="1"/>
    <m/>
  </r>
  <r>
    <x v="0"/>
    <x v="2"/>
    <x v="2"/>
    <x v="11"/>
    <n v="11"/>
    <m/>
    <n v="22"/>
    <n v="4"/>
    <x v="0"/>
    <m/>
  </r>
  <r>
    <x v="0"/>
    <x v="0"/>
    <x v="2"/>
    <x v="11"/>
    <m/>
    <m/>
    <n v="8"/>
    <n v="1"/>
    <x v="0"/>
    <m/>
  </r>
  <r>
    <x v="0"/>
    <x v="1"/>
    <x v="2"/>
    <x v="11"/>
    <m/>
    <m/>
    <m/>
    <m/>
    <x v="0"/>
    <m/>
  </r>
  <r>
    <x v="0"/>
    <x v="0"/>
    <x v="3"/>
    <x v="11"/>
    <m/>
    <m/>
    <n v="14"/>
    <n v="2"/>
    <x v="1"/>
    <m/>
  </r>
  <r>
    <x v="0"/>
    <x v="0"/>
    <x v="3"/>
    <x v="11"/>
    <m/>
    <n v="2"/>
    <n v="15"/>
    <n v="6"/>
    <x v="1"/>
    <m/>
  </r>
  <r>
    <x v="0"/>
    <x v="0"/>
    <x v="0"/>
    <x v="11"/>
    <n v="1"/>
    <m/>
    <n v="9"/>
    <n v="2"/>
    <x v="0"/>
    <m/>
  </r>
  <r>
    <x v="0"/>
    <x v="0"/>
    <x v="0"/>
    <x v="11"/>
    <m/>
    <m/>
    <n v="9"/>
    <n v="3"/>
    <x v="0"/>
    <m/>
  </r>
  <r>
    <x v="0"/>
    <x v="0"/>
    <x v="2"/>
    <x v="11"/>
    <n v="1"/>
    <n v="1"/>
    <n v="30"/>
    <n v="10"/>
    <x v="2"/>
    <m/>
  </r>
  <r>
    <x v="0"/>
    <x v="0"/>
    <x v="3"/>
    <x v="11"/>
    <n v="5"/>
    <m/>
    <n v="23"/>
    <n v="1"/>
    <x v="0"/>
    <m/>
  </r>
  <r>
    <x v="0"/>
    <x v="1"/>
    <x v="1"/>
    <x v="11"/>
    <m/>
    <m/>
    <m/>
    <m/>
    <x v="0"/>
    <m/>
  </r>
  <r>
    <x v="0"/>
    <x v="0"/>
    <x v="3"/>
    <x v="11"/>
    <m/>
    <m/>
    <n v="5"/>
    <m/>
    <x v="0"/>
    <m/>
  </r>
  <r>
    <x v="0"/>
    <x v="2"/>
    <x v="3"/>
    <x v="11"/>
    <n v="2"/>
    <m/>
    <n v="34"/>
    <n v="18"/>
    <x v="0"/>
    <s v="LDC 3h"/>
  </r>
  <r>
    <x v="0"/>
    <x v="2"/>
    <x v="3"/>
    <x v="11"/>
    <m/>
    <m/>
    <n v="29"/>
    <m/>
    <x v="0"/>
    <s v="1VP + 2h LDC"/>
  </r>
  <r>
    <x v="0"/>
    <x v="0"/>
    <x v="1"/>
    <x v="11"/>
    <m/>
    <n v="3"/>
    <n v="9"/>
    <n v="8"/>
    <x v="5"/>
    <s v="Baptême 06/03"/>
  </r>
  <r>
    <x v="0"/>
    <x v="0"/>
    <x v="2"/>
    <x v="11"/>
    <n v="1"/>
    <m/>
    <n v="5"/>
    <m/>
    <x v="0"/>
    <s v="PNB"/>
  </r>
  <r>
    <x v="0"/>
    <x v="0"/>
    <x v="2"/>
    <x v="11"/>
    <m/>
    <m/>
    <n v="3"/>
    <n v="1"/>
    <x v="0"/>
    <m/>
  </r>
  <r>
    <x v="0"/>
    <x v="1"/>
    <x v="1"/>
    <x v="11"/>
    <m/>
    <m/>
    <m/>
    <m/>
    <x v="0"/>
    <m/>
  </r>
  <r>
    <x v="0"/>
    <x v="0"/>
    <x v="1"/>
    <x v="11"/>
    <n v="2"/>
    <m/>
    <n v="17"/>
    <n v="2"/>
    <x v="0"/>
    <s v="3VP"/>
  </r>
  <r>
    <x v="0"/>
    <x v="0"/>
    <x v="1"/>
    <x v="11"/>
    <n v="1"/>
    <m/>
    <n v="12"/>
    <n v="1"/>
    <x v="0"/>
    <m/>
  </r>
  <r>
    <x v="0"/>
    <x v="0"/>
    <x v="0"/>
    <x v="11"/>
    <n v="1"/>
    <m/>
    <n v="10"/>
    <n v="2"/>
    <x v="0"/>
    <m/>
  </r>
  <r>
    <x v="0"/>
    <x v="0"/>
    <x v="0"/>
    <x v="11"/>
    <m/>
    <m/>
    <n v="5"/>
    <n v="2"/>
    <x v="1"/>
    <m/>
  </r>
  <r>
    <x v="0"/>
    <x v="0"/>
    <x v="0"/>
    <x v="11"/>
    <m/>
    <m/>
    <n v="4"/>
    <m/>
    <x v="0"/>
    <m/>
  </r>
  <r>
    <x v="0"/>
    <x v="0"/>
    <x v="3"/>
    <x v="11"/>
    <m/>
    <m/>
    <n v="17"/>
    <n v="6"/>
    <x v="1"/>
    <m/>
  </r>
  <r>
    <x v="0"/>
    <x v="0"/>
    <x v="3"/>
    <x v="11"/>
    <m/>
    <m/>
    <n v="6"/>
    <m/>
    <x v="0"/>
    <m/>
  </r>
  <r>
    <x v="0"/>
    <x v="2"/>
    <x v="2"/>
    <x v="11"/>
    <n v="3"/>
    <n v="6"/>
    <n v="54"/>
    <n v="17"/>
    <x v="1"/>
    <m/>
  </r>
  <r>
    <x v="0"/>
    <x v="0"/>
    <x v="3"/>
    <x v="11"/>
    <m/>
    <m/>
    <n v="9"/>
    <m/>
    <x v="0"/>
    <s v="PNB"/>
  </r>
  <r>
    <x v="0"/>
    <x v="0"/>
    <x v="3"/>
    <x v="11"/>
    <m/>
    <m/>
    <n v="6"/>
    <m/>
    <x v="0"/>
    <s v="PNB"/>
  </r>
  <r>
    <x v="0"/>
    <x v="0"/>
    <x v="3"/>
    <x v="11"/>
    <m/>
    <n v="2"/>
    <n v="9"/>
    <n v="6"/>
    <x v="4"/>
    <m/>
  </r>
  <r>
    <x v="0"/>
    <x v="0"/>
    <x v="3"/>
    <x v="11"/>
    <m/>
    <m/>
    <n v="9"/>
    <m/>
    <x v="0"/>
    <m/>
  </r>
  <r>
    <x v="0"/>
    <x v="0"/>
    <x v="1"/>
    <x v="11"/>
    <n v="7"/>
    <m/>
    <n v="18"/>
    <n v="1"/>
    <x v="0"/>
    <m/>
  </r>
  <r>
    <x v="0"/>
    <x v="0"/>
    <x v="2"/>
    <x v="11"/>
    <m/>
    <m/>
    <n v="7"/>
    <m/>
    <x v="0"/>
    <m/>
  </r>
  <r>
    <x v="0"/>
    <x v="0"/>
    <x v="0"/>
    <x v="12"/>
    <m/>
    <m/>
    <n v="9"/>
    <n v="2"/>
    <x v="0"/>
    <m/>
  </r>
  <r>
    <x v="0"/>
    <x v="0"/>
    <x v="0"/>
    <x v="12"/>
    <m/>
    <m/>
    <n v="15"/>
    <n v="3"/>
    <x v="0"/>
    <m/>
  </r>
  <r>
    <x v="0"/>
    <x v="1"/>
    <x v="0"/>
    <x v="12"/>
    <m/>
    <m/>
    <m/>
    <m/>
    <x v="0"/>
    <s v="PNB"/>
  </r>
  <r>
    <x v="0"/>
    <x v="0"/>
    <x v="1"/>
    <x v="12"/>
    <m/>
    <m/>
    <n v="6"/>
    <m/>
    <x v="0"/>
    <m/>
  </r>
  <r>
    <x v="0"/>
    <x v="1"/>
    <x v="0"/>
    <x v="12"/>
    <m/>
    <m/>
    <m/>
    <m/>
    <x v="0"/>
    <m/>
  </r>
  <r>
    <x v="0"/>
    <x v="0"/>
    <x v="2"/>
    <x v="12"/>
    <m/>
    <m/>
    <n v="7"/>
    <n v="1"/>
    <x v="1"/>
    <m/>
  </r>
  <r>
    <x v="0"/>
    <x v="0"/>
    <x v="1"/>
    <x v="12"/>
    <m/>
    <m/>
    <n v="0"/>
    <m/>
    <x v="0"/>
    <m/>
  </r>
  <r>
    <x v="0"/>
    <x v="0"/>
    <x v="1"/>
    <x v="12"/>
    <m/>
    <m/>
    <n v="0"/>
    <m/>
    <x v="0"/>
    <m/>
  </r>
  <r>
    <x v="0"/>
    <x v="3"/>
    <x v="3"/>
    <x v="12"/>
    <n v="4"/>
    <n v="6"/>
    <n v="30"/>
    <n v="12"/>
    <x v="4"/>
    <m/>
  </r>
  <r>
    <x v="0"/>
    <x v="0"/>
    <x v="3"/>
    <x v="12"/>
    <m/>
    <m/>
    <n v="5"/>
    <m/>
    <x v="0"/>
    <m/>
  </r>
  <r>
    <x v="0"/>
    <x v="0"/>
    <x v="0"/>
    <x v="12"/>
    <m/>
    <m/>
    <n v="15"/>
    <m/>
    <x v="0"/>
    <m/>
  </r>
  <r>
    <x v="0"/>
    <x v="0"/>
    <x v="0"/>
    <x v="12"/>
    <n v="6"/>
    <n v="3"/>
    <n v="5"/>
    <n v="1"/>
    <x v="1"/>
    <m/>
  </r>
  <r>
    <x v="0"/>
    <x v="0"/>
    <x v="1"/>
    <x v="12"/>
    <m/>
    <m/>
    <n v="5"/>
    <m/>
    <x v="0"/>
    <m/>
  </r>
  <r>
    <x v="0"/>
    <x v="0"/>
    <x v="0"/>
    <x v="12"/>
    <m/>
    <m/>
    <n v="6"/>
    <m/>
    <x v="0"/>
    <s v="PNB"/>
  </r>
  <r>
    <x v="0"/>
    <x v="3"/>
    <x v="3"/>
    <x v="12"/>
    <n v="2"/>
    <m/>
    <n v="30"/>
    <n v="4"/>
    <x v="0"/>
    <m/>
  </r>
  <r>
    <x v="0"/>
    <x v="3"/>
    <x v="3"/>
    <x v="12"/>
    <m/>
    <m/>
    <n v="32"/>
    <m/>
    <x v="0"/>
    <m/>
  </r>
  <r>
    <x v="0"/>
    <x v="0"/>
    <x v="1"/>
    <x v="12"/>
    <m/>
    <m/>
    <n v="4"/>
    <n v="3"/>
    <x v="0"/>
    <m/>
  </r>
  <r>
    <x v="0"/>
    <x v="0"/>
    <x v="1"/>
    <x v="12"/>
    <m/>
    <m/>
    <n v="3"/>
    <m/>
    <x v="0"/>
    <m/>
  </r>
  <r>
    <x v="0"/>
    <x v="0"/>
    <x v="1"/>
    <x v="12"/>
    <m/>
    <m/>
    <n v="8"/>
    <n v="2"/>
    <x v="0"/>
    <m/>
  </r>
  <r>
    <x v="0"/>
    <x v="3"/>
    <x v="1"/>
    <x v="12"/>
    <m/>
    <m/>
    <n v="30"/>
    <n v="3"/>
    <x v="0"/>
    <m/>
  </r>
  <r>
    <x v="0"/>
    <x v="0"/>
    <x v="2"/>
    <x v="12"/>
    <n v="12"/>
    <m/>
    <n v="29"/>
    <n v="7"/>
    <x v="4"/>
    <m/>
  </r>
  <r>
    <x v="0"/>
    <x v="0"/>
    <x v="2"/>
    <x v="12"/>
    <n v="1"/>
    <m/>
    <n v="3"/>
    <m/>
    <x v="0"/>
    <m/>
  </r>
  <r>
    <x v="0"/>
    <x v="1"/>
    <x v="0"/>
    <x v="12"/>
    <m/>
    <m/>
    <m/>
    <m/>
    <x v="0"/>
    <m/>
  </r>
  <r>
    <x v="0"/>
    <x v="1"/>
    <x v="0"/>
    <x v="12"/>
    <m/>
    <m/>
    <m/>
    <m/>
    <x v="0"/>
    <m/>
  </r>
  <r>
    <x v="0"/>
    <x v="3"/>
    <x v="1"/>
    <x v="12"/>
    <m/>
    <n v="7"/>
    <n v="31"/>
    <n v="9"/>
    <x v="2"/>
    <m/>
  </r>
  <r>
    <x v="0"/>
    <x v="0"/>
    <x v="1"/>
    <x v="12"/>
    <n v="1"/>
    <n v="4"/>
    <n v="9"/>
    <n v="2"/>
    <x v="1"/>
    <m/>
  </r>
  <r>
    <x v="0"/>
    <x v="2"/>
    <x v="1"/>
    <x v="12"/>
    <n v="11"/>
    <n v="20"/>
    <n v="50"/>
    <n v="11"/>
    <x v="3"/>
    <m/>
  </r>
  <r>
    <x v="0"/>
    <x v="0"/>
    <x v="3"/>
    <x v="12"/>
    <m/>
    <m/>
    <n v="5"/>
    <n v="1"/>
    <x v="0"/>
    <m/>
  </r>
  <r>
    <x v="0"/>
    <x v="0"/>
    <x v="2"/>
    <x v="12"/>
    <m/>
    <m/>
    <n v="6"/>
    <n v="2"/>
    <x v="0"/>
    <m/>
  </r>
  <r>
    <x v="0"/>
    <x v="3"/>
    <x v="0"/>
    <x v="12"/>
    <m/>
    <m/>
    <n v="30"/>
    <m/>
    <x v="0"/>
    <m/>
  </r>
  <r>
    <x v="0"/>
    <x v="1"/>
    <x v="0"/>
    <x v="12"/>
    <m/>
    <m/>
    <m/>
    <m/>
    <x v="0"/>
    <m/>
  </r>
  <r>
    <x v="0"/>
    <x v="1"/>
    <x v="0"/>
    <x v="12"/>
    <m/>
    <m/>
    <m/>
    <m/>
    <x v="0"/>
    <m/>
  </r>
  <r>
    <x v="0"/>
    <x v="0"/>
    <x v="2"/>
    <x v="12"/>
    <m/>
    <m/>
    <n v="12"/>
    <m/>
    <x v="0"/>
    <m/>
  </r>
  <r>
    <x v="0"/>
    <x v="0"/>
    <x v="3"/>
    <x v="12"/>
    <m/>
    <m/>
    <n v="5"/>
    <m/>
    <x v="0"/>
    <m/>
  </r>
  <r>
    <x v="0"/>
    <x v="3"/>
    <x v="2"/>
    <x v="12"/>
    <n v="14"/>
    <n v="2"/>
    <n v="30"/>
    <n v="7"/>
    <x v="1"/>
    <m/>
  </r>
  <r>
    <x v="0"/>
    <x v="3"/>
    <x v="2"/>
    <x v="12"/>
    <n v="9"/>
    <m/>
    <n v="31"/>
    <n v="2"/>
    <x v="0"/>
    <m/>
  </r>
  <r>
    <x v="0"/>
    <x v="0"/>
    <x v="1"/>
    <x v="12"/>
    <n v="21"/>
    <n v="6"/>
    <n v="37"/>
    <n v="15"/>
    <x v="1"/>
    <m/>
  </r>
  <r>
    <x v="0"/>
    <x v="3"/>
    <x v="1"/>
    <x v="12"/>
    <n v="4"/>
    <n v="5"/>
    <n v="30"/>
    <n v="20"/>
    <x v="2"/>
    <m/>
  </r>
  <r>
    <x v="0"/>
    <x v="0"/>
    <x v="2"/>
    <x v="12"/>
    <n v="7"/>
    <m/>
    <n v="6"/>
    <m/>
    <x v="0"/>
    <m/>
  </r>
  <r>
    <x v="0"/>
    <x v="2"/>
    <x v="2"/>
    <x v="12"/>
    <n v="8"/>
    <m/>
    <n v="40"/>
    <n v="8"/>
    <x v="0"/>
    <m/>
  </r>
  <r>
    <x v="0"/>
    <x v="0"/>
    <x v="2"/>
    <x v="12"/>
    <m/>
    <n v="1"/>
    <n v="8"/>
    <n v="2"/>
    <x v="0"/>
    <m/>
  </r>
  <r>
    <x v="0"/>
    <x v="0"/>
    <x v="3"/>
    <x v="12"/>
    <n v="8"/>
    <n v="1"/>
    <n v="10"/>
    <m/>
    <x v="0"/>
    <m/>
  </r>
  <r>
    <x v="0"/>
    <x v="0"/>
    <x v="3"/>
    <x v="12"/>
    <n v="13"/>
    <n v="7"/>
    <n v="12"/>
    <n v="17"/>
    <x v="4"/>
    <m/>
  </r>
  <r>
    <x v="0"/>
    <x v="0"/>
    <x v="0"/>
    <x v="12"/>
    <m/>
    <m/>
    <n v="12"/>
    <m/>
    <x v="0"/>
    <m/>
  </r>
  <r>
    <x v="0"/>
    <x v="0"/>
    <x v="0"/>
    <x v="12"/>
    <m/>
    <m/>
    <n v="2"/>
    <m/>
    <x v="0"/>
    <m/>
  </r>
  <r>
    <x v="0"/>
    <x v="0"/>
    <x v="0"/>
    <x v="12"/>
    <m/>
    <m/>
    <n v="3"/>
    <m/>
    <x v="0"/>
    <m/>
  </r>
  <r>
    <x v="0"/>
    <x v="2"/>
    <x v="3"/>
    <x v="12"/>
    <n v="3"/>
    <n v="3"/>
    <n v="33"/>
    <n v="5"/>
    <x v="1"/>
    <m/>
  </r>
  <r>
    <x v="0"/>
    <x v="2"/>
    <x v="3"/>
    <x v="12"/>
    <n v="4"/>
    <n v="2"/>
    <n v="28"/>
    <n v="4"/>
    <x v="1"/>
    <m/>
  </r>
  <r>
    <x v="0"/>
    <x v="0"/>
    <x v="0"/>
    <x v="12"/>
    <m/>
    <m/>
    <n v="9"/>
    <m/>
    <x v="0"/>
    <m/>
  </r>
  <r>
    <x v="0"/>
    <x v="0"/>
    <x v="3"/>
    <x v="12"/>
    <m/>
    <m/>
    <n v="6"/>
    <m/>
    <x v="0"/>
    <m/>
  </r>
  <r>
    <x v="0"/>
    <x v="0"/>
    <x v="3"/>
    <x v="12"/>
    <n v="2"/>
    <m/>
    <n v="4"/>
    <n v="2"/>
    <x v="0"/>
    <m/>
  </r>
  <r>
    <x v="0"/>
    <x v="1"/>
    <x v="0"/>
    <x v="12"/>
    <m/>
    <m/>
    <m/>
    <m/>
    <x v="0"/>
    <m/>
  </r>
  <r>
    <x v="0"/>
    <x v="1"/>
    <x v="1"/>
    <x v="12"/>
    <m/>
    <m/>
    <m/>
    <m/>
    <x v="0"/>
    <m/>
  </r>
  <r>
    <x v="0"/>
    <x v="0"/>
    <x v="2"/>
    <x v="12"/>
    <m/>
    <m/>
    <n v="5"/>
    <m/>
    <x v="0"/>
    <m/>
  </r>
  <r>
    <x v="0"/>
    <x v="0"/>
    <x v="2"/>
    <x v="12"/>
    <m/>
    <m/>
    <n v="8"/>
    <n v="1"/>
    <x v="1"/>
    <m/>
  </r>
  <r>
    <x v="0"/>
    <x v="2"/>
    <x v="2"/>
    <x v="12"/>
    <n v="22"/>
    <n v="13"/>
    <n v="48"/>
    <n v="25"/>
    <x v="0"/>
    <m/>
  </r>
  <r>
    <x v="0"/>
    <x v="0"/>
    <x v="2"/>
    <x v="12"/>
    <n v="1"/>
    <m/>
    <n v="8"/>
    <n v="1"/>
    <x v="0"/>
    <m/>
  </r>
  <r>
    <x v="0"/>
    <x v="1"/>
    <x v="2"/>
    <x v="12"/>
    <m/>
    <m/>
    <m/>
    <m/>
    <x v="0"/>
    <m/>
  </r>
  <r>
    <x v="0"/>
    <x v="0"/>
    <x v="3"/>
    <x v="12"/>
    <n v="3"/>
    <n v="1"/>
    <n v="10"/>
    <n v="5"/>
    <x v="1"/>
    <m/>
  </r>
  <r>
    <x v="0"/>
    <x v="0"/>
    <x v="3"/>
    <x v="12"/>
    <n v="2"/>
    <n v="3"/>
    <n v="13"/>
    <n v="4"/>
    <x v="1"/>
    <m/>
  </r>
  <r>
    <x v="0"/>
    <x v="3"/>
    <x v="0"/>
    <x v="12"/>
    <n v="1"/>
    <n v="1"/>
    <n v="30"/>
    <n v="4"/>
    <x v="0"/>
    <m/>
  </r>
  <r>
    <x v="0"/>
    <x v="3"/>
    <x v="0"/>
    <x v="12"/>
    <m/>
    <m/>
    <n v="30"/>
    <n v="2"/>
    <x v="0"/>
    <m/>
  </r>
  <r>
    <x v="0"/>
    <x v="0"/>
    <x v="2"/>
    <x v="12"/>
    <n v="2"/>
    <n v="4"/>
    <n v="51"/>
    <n v="12"/>
    <x v="4"/>
    <m/>
  </r>
  <r>
    <x v="0"/>
    <x v="3"/>
    <x v="3"/>
    <x v="12"/>
    <n v="6"/>
    <m/>
    <n v="32"/>
    <n v="6"/>
    <x v="0"/>
    <m/>
  </r>
  <r>
    <x v="0"/>
    <x v="1"/>
    <x v="1"/>
    <x v="12"/>
    <m/>
    <m/>
    <m/>
    <m/>
    <x v="0"/>
    <m/>
  </r>
  <r>
    <x v="0"/>
    <x v="0"/>
    <x v="3"/>
    <x v="12"/>
    <m/>
    <m/>
    <n v="3"/>
    <m/>
    <x v="0"/>
    <m/>
  </r>
  <r>
    <x v="0"/>
    <x v="2"/>
    <x v="3"/>
    <x v="12"/>
    <n v="2"/>
    <n v="2"/>
    <n v="32"/>
    <n v="26"/>
    <x v="1"/>
    <s v="LDC 3h"/>
  </r>
  <r>
    <x v="0"/>
    <x v="2"/>
    <x v="3"/>
    <x v="12"/>
    <m/>
    <m/>
    <n v="25"/>
    <m/>
    <x v="0"/>
    <s v="LDC 3h"/>
  </r>
  <r>
    <x v="0"/>
    <x v="0"/>
    <x v="1"/>
    <x v="12"/>
    <n v="1"/>
    <n v="3"/>
    <n v="29"/>
    <n v="17"/>
    <x v="6"/>
    <m/>
  </r>
  <r>
    <x v="0"/>
    <x v="0"/>
    <x v="2"/>
    <x v="12"/>
    <m/>
    <m/>
    <n v="7"/>
    <m/>
    <x v="0"/>
    <s v="PNB"/>
  </r>
  <r>
    <x v="0"/>
    <x v="0"/>
    <x v="2"/>
    <x v="12"/>
    <n v="1"/>
    <m/>
    <n v="2"/>
    <n v="1"/>
    <x v="0"/>
    <m/>
  </r>
  <r>
    <x v="0"/>
    <x v="1"/>
    <x v="1"/>
    <x v="12"/>
    <m/>
    <m/>
    <m/>
    <m/>
    <x v="0"/>
    <m/>
  </r>
  <r>
    <x v="0"/>
    <x v="0"/>
    <x v="1"/>
    <x v="12"/>
    <n v="2"/>
    <m/>
    <n v="21"/>
    <n v="3"/>
    <x v="0"/>
    <m/>
  </r>
  <r>
    <x v="0"/>
    <x v="0"/>
    <x v="1"/>
    <x v="12"/>
    <m/>
    <m/>
    <n v="17"/>
    <m/>
    <x v="0"/>
    <m/>
  </r>
  <r>
    <x v="0"/>
    <x v="0"/>
    <x v="0"/>
    <x v="12"/>
    <n v="1"/>
    <m/>
    <n v="10"/>
    <n v="8"/>
    <x v="4"/>
    <m/>
  </r>
  <r>
    <x v="0"/>
    <x v="0"/>
    <x v="0"/>
    <x v="12"/>
    <m/>
    <m/>
    <n v="4"/>
    <n v="2"/>
    <x v="1"/>
    <m/>
  </r>
  <r>
    <x v="0"/>
    <x v="0"/>
    <x v="0"/>
    <x v="12"/>
    <m/>
    <m/>
    <n v="4"/>
    <m/>
    <x v="0"/>
    <m/>
  </r>
  <r>
    <x v="0"/>
    <x v="3"/>
    <x v="3"/>
    <x v="12"/>
    <m/>
    <n v="3"/>
    <n v="38"/>
    <n v="12"/>
    <x v="1"/>
    <m/>
  </r>
  <r>
    <x v="0"/>
    <x v="3"/>
    <x v="3"/>
    <x v="12"/>
    <m/>
    <m/>
    <n v="35"/>
    <n v="1"/>
    <x v="0"/>
    <m/>
  </r>
  <r>
    <x v="0"/>
    <x v="2"/>
    <x v="2"/>
    <x v="12"/>
    <n v="7"/>
    <n v="10"/>
    <n v="52"/>
    <n v="26"/>
    <x v="2"/>
    <m/>
  </r>
  <r>
    <x v="0"/>
    <x v="0"/>
    <x v="3"/>
    <x v="12"/>
    <m/>
    <m/>
    <n v="6"/>
    <m/>
    <x v="0"/>
    <s v="PNB"/>
  </r>
  <r>
    <x v="0"/>
    <x v="0"/>
    <x v="3"/>
    <x v="12"/>
    <m/>
    <m/>
    <n v="6"/>
    <m/>
    <x v="0"/>
    <s v="PNB"/>
  </r>
  <r>
    <x v="0"/>
    <x v="0"/>
    <x v="3"/>
    <x v="12"/>
    <m/>
    <m/>
    <n v="11"/>
    <n v="6"/>
    <x v="1"/>
    <m/>
  </r>
  <r>
    <x v="0"/>
    <x v="0"/>
    <x v="3"/>
    <x v="12"/>
    <m/>
    <n v="1"/>
    <n v="10"/>
    <m/>
    <x v="0"/>
    <m/>
  </r>
  <r>
    <x v="0"/>
    <x v="0"/>
    <x v="1"/>
    <x v="12"/>
    <n v="6"/>
    <m/>
    <n v="21"/>
    <n v="2"/>
    <x v="0"/>
    <m/>
  </r>
  <r>
    <x v="0"/>
    <x v="0"/>
    <x v="2"/>
    <x v="12"/>
    <n v="1"/>
    <m/>
    <n v="7"/>
    <m/>
    <x v="0"/>
    <m/>
  </r>
  <r>
    <x v="0"/>
    <x v="0"/>
    <x v="0"/>
    <x v="13"/>
    <m/>
    <m/>
    <m/>
    <m/>
    <x v="0"/>
    <m/>
  </r>
  <r>
    <x v="0"/>
    <x v="0"/>
    <x v="0"/>
    <x v="13"/>
    <m/>
    <m/>
    <m/>
    <m/>
    <x v="0"/>
    <m/>
  </r>
  <r>
    <x v="0"/>
    <x v="1"/>
    <x v="0"/>
    <x v="13"/>
    <m/>
    <m/>
    <m/>
    <m/>
    <x v="0"/>
    <m/>
  </r>
  <r>
    <x v="0"/>
    <x v="0"/>
    <x v="1"/>
    <x v="13"/>
    <m/>
    <m/>
    <m/>
    <m/>
    <x v="0"/>
    <m/>
  </r>
  <r>
    <x v="0"/>
    <x v="1"/>
    <x v="0"/>
    <x v="13"/>
    <m/>
    <m/>
    <m/>
    <m/>
    <x v="0"/>
    <m/>
  </r>
  <r>
    <x v="0"/>
    <x v="0"/>
    <x v="2"/>
    <x v="13"/>
    <m/>
    <m/>
    <m/>
    <m/>
    <x v="0"/>
    <m/>
  </r>
  <r>
    <x v="0"/>
    <x v="0"/>
    <x v="1"/>
    <x v="13"/>
    <m/>
    <m/>
    <m/>
    <m/>
    <x v="0"/>
    <m/>
  </r>
  <r>
    <x v="0"/>
    <x v="0"/>
    <x v="1"/>
    <x v="13"/>
    <m/>
    <m/>
    <m/>
    <m/>
    <x v="0"/>
    <m/>
  </r>
  <r>
    <x v="0"/>
    <x v="3"/>
    <x v="3"/>
    <x v="13"/>
    <m/>
    <m/>
    <m/>
    <m/>
    <x v="0"/>
    <m/>
  </r>
  <r>
    <x v="0"/>
    <x v="0"/>
    <x v="3"/>
    <x v="13"/>
    <m/>
    <m/>
    <m/>
    <m/>
    <x v="0"/>
    <m/>
  </r>
  <r>
    <x v="0"/>
    <x v="0"/>
    <x v="0"/>
    <x v="13"/>
    <m/>
    <m/>
    <m/>
    <m/>
    <x v="0"/>
    <m/>
  </r>
  <r>
    <x v="0"/>
    <x v="0"/>
    <x v="0"/>
    <x v="13"/>
    <m/>
    <m/>
    <m/>
    <m/>
    <x v="0"/>
    <m/>
  </r>
  <r>
    <x v="0"/>
    <x v="0"/>
    <x v="1"/>
    <x v="13"/>
    <m/>
    <m/>
    <m/>
    <m/>
    <x v="0"/>
    <m/>
  </r>
  <r>
    <x v="0"/>
    <x v="0"/>
    <x v="0"/>
    <x v="13"/>
    <m/>
    <m/>
    <m/>
    <m/>
    <x v="0"/>
    <m/>
  </r>
  <r>
    <x v="0"/>
    <x v="3"/>
    <x v="3"/>
    <x v="13"/>
    <m/>
    <m/>
    <m/>
    <m/>
    <x v="0"/>
    <m/>
  </r>
  <r>
    <x v="0"/>
    <x v="3"/>
    <x v="3"/>
    <x v="13"/>
    <m/>
    <m/>
    <m/>
    <m/>
    <x v="0"/>
    <m/>
  </r>
  <r>
    <x v="0"/>
    <x v="0"/>
    <x v="1"/>
    <x v="13"/>
    <m/>
    <m/>
    <m/>
    <m/>
    <x v="0"/>
    <m/>
  </r>
  <r>
    <x v="0"/>
    <x v="0"/>
    <x v="1"/>
    <x v="13"/>
    <m/>
    <m/>
    <m/>
    <m/>
    <x v="0"/>
    <m/>
  </r>
  <r>
    <x v="0"/>
    <x v="0"/>
    <x v="1"/>
    <x v="13"/>
    <m/>
    <m/>
    <m/>
    <m/>
    <x v="0"/>
    <m/>
  </r>
  <r>
    <x v="0"/>
    <x v="3"/>
    <x v="1"/>
    <x v="13"/>
    <m/>
    <m/>
    <m/>
    <m/>
    <x v="0"/>
    <m/>
  </r>
  <r>
    <x v="0"/>
    <x v="0"/>
    <x v="2"/>
    <x v="13"/>
    <m/>
    <m/>
    <m/>
    <m/>
    <x v="0"/>
    <m/>
  </r>
  <r>
    <x v="0"/>
    <x v="0"/>
    <x v="2"/>
    <x v="13"/>
    <m/>
    <m/>
    <m/>
    <m/>
    <x v="0"/>
    <m/>
  </r>
  <r>
    <x v="0"/>
    <x v="1"/>
    <x v="0"/>
    <x v="13"/>
    <m/>
    <m/>
    <m/>
    <m/>
    <x v="0"/>
    <m/>
  </r>
  <r>
    <x v="0"/>
    <x v="1"/>
    <x v="0"/>
    <x v="13"/>
    <m/>
    <m/>
    <m/>
    <m/>
    <x v="0"/>
    <m/>
  </r>
  <r>
    <x v="0"/>
    <x v="3"/>
    <x v="1"/>
    <x v="13"/>
    <m/>
    <m/>
    <m/>
    <m/>
    <x v="0"/>
    <m/>
  </r>
  <r>
    <x v="0"/>
    <x v="0"/>
    <x v="1"/>
    <x v="13"/>
    <m/>
    <m/>
    <m/>
    <m/>
    <x v="0"/>
    <m/>
  </r>
  <r>
    <x v="0"/>
    <x v="2"/>
    <x v="1"/>
    <x v="13"/>
    <m/>
    <m/>
    <m/>
    <m/>
    <x v="0"/>
    <m/>
  </r>
  <r>
    <x v="0"/>
    <x v="0"/>
    <x v="3"/>
    <x v="13"/>
    <m/>
    <m/>
    <m/>
    <m/>
    <x v="0"/>
    <m/>
  </r>
  <r>
    <x v="0"/>
    <x v="0"/>
    <x v="2"/>
    <x v="13"/>
    <m/>
    <m/>
    <m/>
    <m/>
    <x v="0"/>
    <m/>
  </r>
  <r>
    <x v="0"/>
    <x v="3"/>
    <x v="0"/>
    <x v="13"/>
    <m/>
    <m/>
    <m/>
    <m/>
    <x v="0"/>
    <m/>
  </r>
  <r>
    <x v="0"/>
    <x v="1"/>
    <x v="0"/>
    <x v="13"/>
    <m/>
    <m/>
    <m/>
    <m/>
    <x v="0"/>
    <m/>
  </r>
  <r>
    <x v="0"/>
    <x v="1"/>
    <x v="0"/>
    <x v="13"/>
    <m/>
    <m/>
    <m/>
    <m/>
    <x v="0"/>
    <m/>
  </r>
  <r>
    <x v="0"/>
    <x v="0"/>
    <x v="2"/>
    <x v="13"/>
    <m/>
    <m/>
    <m/>
    <m/>
    <x v="0"/>
    <m/>
  </r>
  <r>
    <x v="0"/>
    <x v="0"/>
    <x v="3"/>
    <x v="13"/>
    <m/>
    <m/>
    <m/>
    <m/>
    <x v="0"/>
    <m/>
  </r>
  <r>
    <x v="0"/>
    <x v="3"/>
    <x v="2"/>
    <x v="13"/>
    <m/>
    <m/>
    <m/>
    <m/>
    <x v="0"/>
    <m/>
  </r>
  <r>
    <x v="0"/>
    <x v="3"/>
    <x v="2"/>
    <x v="13"/>
    <m/>
    <m/>
    <m/>
    <m/>
    <x v="0"/>
    <m/>
  </r>
  <r>
    <x v="0"/>
    <x v="0"/>
    <x v="1"/>
    <x v="13"/>
    <m/>
    <m/>
    <m/>
    <m/>
    <x v="0"/>
    <m/>
  </r>
  <r>
    <x v="0"/>
    <x v="3"/>
    <x v="1"/>
    <x v="13"/>
    <m/>
    <m/>
    <m/>
    <m/>
    <x v="0"/>
    <m/>
  </r>
  <r>
    <x v="0"/>
    <x v="0"/>
    <x v="2"/>
    <x v="13"/>
    <m/>
    <m/>
    <m/>
    <m/>
    <x v="0"/>
    <m/>
  </r>
  <r>
    <x v="0"/>
    <x v="2"/>
    <x v="2"/>
    <x v="13"/>
    <m/>
    <m/>
    <m/>
    <m/>
    <x v="0"/>
    <m/>
  </r>
  <r>
    <x v="0"/>
    <x v="0"/>
    <x v="2"/>
    <x v="13"/>
    <m/>
    <m/>
    <m/>
    <m/>
    <x v="0"/>
    <m/>
  </r>
  <r>
    <x v="0"/>
    <x v="0"/>
    <x v="3"/>
    <x v="13"/>
    <m/>
    <m/>
    <m/>
    <m/>
    <x v="0"/>
    <m/>
  </r>
  <r>
    <x v="0"/>
    <x v="0"/>
    <x v="3"/>
    <x v="13"/>
    <m/>
    <m/>
    <m/>
    <m/>
    <x v="0"/>
    <m/>
  </r>
  <r>
    <x v="0"/>
    <x v="0"/>
    <x v="0"/>
    <x v="13"/>
    <m/>
    <m/>
    <m/>
    <m/>
    <x v="0"/>
    <m/>
  </r>
  <r>
    <x v="0"/>
    <x v="0"/>
    <x v="0"/>
    <x v="13"/>
    <m/>
    <m/>
    <m/>
    <m/>
    <x v="0"/>
    <m/>
  </r>
  <r>
    <x v="0"/>
    <x v="0"/>
    <x v="0"/>
    <x v="13"/>
    <m/>
    <m/>
    <m/>
    <m/>
    <x v="0"/>
    <m/>
  </r>
  <r>
    <x v="0"/>
    <x v="2"/>
    <x v="3"/>
    <x v="13"/>
    <m/>
    <m/>
    <m/>
    <m/>
    <x v="0"/>
    <m/>
  </r>
  <r>
    <x v="0"/>
    <x v="2"/>
    <x v="3"/>
    <x v="13"/>
    <m/>
    <m/>
    <m/>
    <m/>
    <x v="0"/>
    <m/>
  </r>
  <r>
    <x v="0"/>
    <x v="0"/>
    <x v="0"/>
    <x v="13"/>
    <m/>
    <m/>
    <m/>
    <m/>
    <x v="0"/>
    <m/>
  </r>
  <r>
    <x v="0"/>
    <x v="0"/>
    <x v="3"/>
    <x v="13"/>
    <m/>
    <m/>
    <m/>
    <m/>
    <x v="0"/>
    <m/>
  </r>
  <r>
    <x v="0"/>
    <x v="0"/>
    <x v="3"/>
    <x v="13"/>
    <m/>
    <m/>
    <m/>
    <m/>
    <x v="0"/>
    <m/>
  </r>
  <r>
    <x v="0"/>
    <x v="1"/>
    <x v="0"/>
    <x v="13"/>
    <m/>
    <m/>
    <m/>
    <m/>
    <x v="0"/>
    <m/>
  </r>
  <r>
    <x v="0"/>
    <x v="1"/>
    <x v="1"/>
    <x v="13"/>
    <m/>
    <m/>
    <m/>
    <m/>
    <x v="0"/>
    <m/>
  </r>
  <r>
    <x v="0"/>
    <x v="0"/>
    <x v="2"/>
    <x v="13"/>
    <m/>
    <m/>
    <m/>
    <m/>
    <x v="0"/>
    <m/>
  </r>
  <r>
    <x v="0"/>
    <x v="0"/>
    <x v="2"/>
    <x v="13"/>
    <m/>
    <m/>
    <m/>
    <m/>
    <x v="0"/>
    <m/>
  </r>
  <r>
    <x v="0"/>
    <x v="2"/>
    <x v="2"/>
    <x v="13"/>
    <m/>
    <m/>
    <m/>
    <m/>
    <x v="0"/>
    <m/>
  </r>
  <r>
    <x v="0"/>
    <x v="0"/>
    <x v="2"/>
    <x v="13"/>
    <m/>
    <m/>
    <m/>
    <m/>
    <x v="0"/>
    <m/>
  </r>
  <r>
    <x v="0"/>
    <x v="1"/>
    <x v="2"/>
    <x v="13"/>
    <m/>
    <m/>
    <m/>
    <m/>
    <x v="0"/>
    <m/>
  </r>
  <r>
    <x v="0"/>
    <x v="0"/>
    <x v="3"/>
    <x v="13"/>
    <m/>
    <n v="1"/>
    <n v="12"/>
    <n v="5"/>
    <x v="1"/>
    <m/>
  </r>
  <r>
    <x v="0"/>
    <x v="0"/>
    <x v="3"/>
    <x v="13"/>
    <n v="1"/>
    <m/>
    <n v="12"/>
    <n v="3"/>
    <x v="1"/>
    <m/>
  </r>
  <r>
    <x v="0"/>
    <x v="3"/>
    <x v="0"/>
    <x v="13"/>
    <m/>
    <m/>
    <m/>
    <m/>
    <x v="0"/>
    <m/>
  </r>
  <r>
    <x v="0"/>
    <x v="3"/>
    <x v="0"/>
    <x v="13"/>
    <m/>
    <m/>
    <m/>
    <m/>
    <x v="0"/>
    <m/>
  </r>
  <r>
    <x v="0"/>
    <x v="0"/>
    <x v="2"/>
    <x v="13"/>
    <m/>
    <m/>
    <m/>
    <m/>
    <x v="0"/>
    <m/>
  </r>
  <r>
    <x v="0"/>
    <x v="3"/>
    <x v="3"/>
    <x v="13"/>
    <m/>
    <m/>
    <m/>
    <m/>
    <x v="0"/>
    <m/>
  </r>
  <r>
    <x v="0"/>
    <x v="1"/>
    <x v="1"/>
    <x v="13"/>
    <m/>
    <m/>
    <m/>
    <m/>
    <x v="0"/>
    <m/>
  </r>
  <r>
    <x v="0"/>
    <x v="0"/>
    <x v="3"/>
    <x v="13"/>
    <m/>
    <m/>
    <m/>
    <m/>
    <x v="0"/>
    <m/>
  </r>
  <r>
    <x v="0"/>
    <x v="2"/>
    <x v="3"/>
    <x v="13"/>
    <m/>
    <m/>
    <m/>
    <m/>
    <x v="0"/>
    <m/>
  </r>
  <r>
    <x v="0"/>
    <x v="2"/>
    <x v="3"/>
    <x v="13"/>
    <m/>
    <m/>
    <m/>
    <m/>
    <x v="0"/>
    <m/>
  </r>
  <r>
    <x v="0"/>
    <x v="0"/>
    <x v="1"/>
    <x v="13"/>
    <m/>
    <m/>
    <m/>
    <m/>
    <x v="0"/>
    <m/>
  </r>
  <r>
    <x v="0"/>
    <x v="0"/>
    <x v="2"/>
    <x v="13"/>
    <m/>
    <m/>
    <m/>
    <m/>
    <x v="0"/>
    <m/>
  </r>
  <r>
    <x v="0"/>
    <x v="0"/>
    <x v="2"/>
    <x v="13"/>
    <m/>
    <m/>
    <m/>
    <m/>
    <x v="0"/>
    <m/>
  </r>
  <r>
    <x v="0"/>
    <x v="1"/>
    <x v="1"/>
    <x v="13"/>
    <m/>
    <m/>
    <m/>
    <m/>
    <x v="0"/>
    <m/>
  </r>
  <r>
    <x v="0"/>
    <x v="0"/>
    <x v="1"/>
    <x v="13"/>
    <m/>
    <m/>
    <m/>
    <m/>
    <x v="0"/>
    <m/>
  </r>
  <r>
    <x v="0"/>
    <x v="0"/>
    <x v="1"/>
    <x v="13"/>
    <m/>
    <m/>
    <m/>
    <m/>
    <x v="0"/>
    <m/>
  </r>
  <r>
    <x v="0"/>
    <x v="0"/>
    <x v="0"/>
    <x v="13"/>
    <m/>
    <m/>
    <m/>
    <m/>
    <x v="0"/>
    <m/>
  </r>
  <r>
    <x v="0"/>
    <x v="0"/>
    <x v="0"/>
    <x v="13"/>
    <m/>
    <m/>
    <m/>
    <m/>
    <x v="0"/>
    <m/>
  </r>
  <r>
    <x v="0"/>
    <x v="0"/>
    <x v="0"/>
    <x v="13"/>
    <m/>
    <m/>
    <m/>
    <m/>
    <x v="0"/>
    <m/>
  </r>
  <r>
    <x v="0"/>
    <x v="3"/>
    <x v="3"/>
    <x v="13"/>
    <m/>
    <m/>
    <m/>
    <m/>
    <x v="0"/>
    <m/>
  </r>
  <r>
    <x v="0"/>
    <x v="3"/>
    <x v="3"/>
    <x v="13"/>
    <m/>
    <m/>
    <m/>
    <m/>
    <x v="0"/>
    <m/>
  </r>
  <r>
    <x v="0"/>
    <x v="2"/>
    <x v="2"/>
    <x v="13"/>
    <m/>
    <m/>
    <m/>
    <m/>
    <x v="0"/>
    <m/>
  </r>
  <r>
    <x v="0"/>
    <x v="0"/>
    <x v="3"/>
    <x v="13"/>
    <m/>
    <m/>
    <m/>
    <m/>
    <x v="0"/>
    <m/>
  </r>
  <r>
    <x v="0"/>
    <x v="0"/>
    <x v="3"/>
    <x v="13"/>
    <m/>
    <m/>
    <m/>
    <m/>
    <x v="0"/>
    <m/>
  </r>
  <r>
    <x v="0"/>
    <x v="0"/>
    <x v="3"/>
    <x v="13"/>
    <m/>
    <m/>
    <m/>
    <m/>
    <x v="0"/>
    <m/>
  </r>
  <r>
    <x v="0"/>
    <x v="0"/>
    <x v="3"/>
    <x v="13"/>
    <m/>
    <m/>
    <m/>
    <m/>
    <x v="0"/>
    <m/>
  </r>
  <r>
    <x v="0"/>
    <x v="0"/>
    <x v="1"/>
    <x v="13"/>
    <m/>
    <m/>
    <m/>
    <m/>
    <x v="0"/>
    <m/>
  </r>
  <r>
    <x v="0"/>
    <x v="0"/>
    <x v="2"/>
    <x v="13"/>
    <m/>
    <m/>
    <m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15A20AD-61F7-484D-97FD-AD8978C0155C}" name="Tableau croisé dynamique1" cacheId="7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Q12:W33" firstHeaderRow="0" firstDataRow="1" firstDataCol="1" rowPageCount="1" colPageCount="1"/>
  <pivotFields count="11">
    <pivotField dataField="1" multipleItemSelectionAllowed="1" showAll="0" defaultSubtotal="0"/>
    <pivotField axis="axisRow">
      <items count="5">
        <item x="1"/>
        <item x="3"/>
        <item x="2"/>
        <item x="0"/>
        <item t="default"/>
      </items>
    </pivotField>
    <pivotField axis="axisRow" multipleItemSelectionAllowed="1" showAll="0" defaultSubtotal="0">
      <items count="4">
        <item x="3"/>
        <item x="1"/>
        <item x="2"/>
        <item x="0"/>
      </items>
    </pivotField>
    <pivotField axis="axisPage" multipleItemSelectionAllowed="1"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showAll="0"/>
    <pivotField showAll="0" avgSubtotal="1">
      <items count="5">
        <item h="1" x="1"/>
        <item h="1" x="0"/>
        <item x="2"/>
        <item h="1" x="3"/>
        <item t="avg"/>
      </items>
    </pivotField>
  </pivotFields>
  <rowFields count="2">
    <field x="2"/>
    <field x="1"/>
  </rowFields>
  <rowItems count="21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r="1">
      <x v="3"/>
    </i>
    <i>
      <x v="3"/>
    </i>
    <i r="1">
      <x/>
    </i>
    <i r="1">
      <x v="1"/>
    </i>
    <i r="1">
      <x v="2"/>
    </i>
    <i r="1">
      <x v="3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3" hier="-1"/>
  </pageFields>
  <dataFields count="6">
    <dataField name="Nb de Procl." fld="0" subtotal="count" baseField="2" baseItem="0"/>
    <dataField name="&quot;Public.&quot;" fld="4" baseField="3" baseItem="5" numFmtId="167"/>
    <dataField name="&quot;Vidéos&quot;" fld="5" baseField="0" baseItem="2" numFmtId="167"/>
    <dataField name="&quot;Heures&quot;" fld="6" baseField="0" baseItem="175" numFmtId="167"/>
    <dataField name="&quot;NV&quot;" fld="7" baseField="0" baseItem="159" numFmtId="167"/>
    <dataField name="&quot;CB&quot;" fld="8" baseField="0" baseItem="159" numFmtId="167"/>
  </dataFields>
  <formats count="10">
    <format dxfId="7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70">
      <pivotArea dataOnly="0" labelOnly="1" outline="0" fieldPosition="0">
        <references count="1">
          <reference field="3" count="0"/>
        </references>
      </pivotArea>
    </format>
    <format dxfId="6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6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67">
      <pivotArea dataOnly="0" labelOnly="1" outline="0" fieldPosition="0">
        <references count="1">
          <reference field="3" count="0"/>
        </references>
      </pivotArea>
    </format>
    <format dxfId="6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65">
      <pivotArea outline="0" collapsedLevelsAreSubtotals="1" fieldPosition="0">
        <references count="1">
          <reference field="4294967294" count="5" selected="0">
            <x v="1"/>
            <x v="2"/>
            <x v="3"/>
            <x v="4"/>
            <x v="5"/>
          </reference>
        </references>
      </pivotArea>
    </format>
    <format dxfId="64">
      <pivotArea dataOnly="0" labelOnly="1" outline="0" fieldPosition="0">
        <references count="1">
          <reference field="4294967294" count="5">
            <x v="1"/>
            <x v="2"/>
            <x v="3"/>
            <x v="4"/>
            <x v="5"/>
          </reference>
        </references>
      </pivotArea>
    </format>
    <format dxfId="63">
      <pivotArea outline="0" collapsedLevelsAreSubtotals="1" fieldPosition="0">
        <references count="1">
          <reference field="4294967294" count="5" selected="0">
            <x v="1"/>
            <x v="2"/>
            <x v="3"/>
            <x v="4"/>
            <x v="5"/>
          </reference>
        </references>
      </pivotArea>
    </format>
    <format dxfId="62">
      <pivotArea dataOnly="0" labelOnly="1" outline="0" fieldPosition="0">
        <references count="1">
          <reference field="4294967294" count="5">
            <x v="1"/>
            <x v="2"/>
            <x v="3"/>
            <x v="4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D7780D-0236-4FA2-BCDE-06390405B71D}" name="Tableau croisé dynamique3" cacheId="7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K14:P25" firstHeaderRow="0" firstDataRow="1" firstDataCol="1"/>
  <pivotFields count="11">
    <pivotField axis="axisRow" multipleItemSelectionAllowed="1" showAll="0" sumSubtotal="1" avgSubtotal="1">
      <items count="3">
        <item x="0"/>
        <item t="sum"/>
        <item t="avg"/>
      </items>
    </pivotField>
    <pivotField axis="axisRow" showAll="0" defaultSubtotal="0">
      <items count="4">
        <item x="1"/>
        <item x="3"/>
        <item x="2"/>
        <item x="0"/>
      </items>
    </pivotField>
    <pivotField axis="axisRow" multipleItemSelectionAllowed="1" showAll="0" defaultSubtotal="0">
      <items count="4">
        <item x="3"/>
        <item h="1" x="1"/>
        <item h="1" x="2"/>
        <item h="1" x="0"/>
      </items>
    </pivotField>
    <pivotField axis="axisRow"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showAll="0"/>
    <pivotField showAll="0" avgSubtotal="1">
      <items count="5">
        <item x="1"/>
        <item x="0"/>
        <item x="2"/>
        <item x="3"/>
        <item t="avg"/>
      </items>
    </pivotField>
  </pivotFields>
  <rowFields count="4">
    <field x="0"/>
    <field x="2"/>
    <field x="1"/>
    <field x="3"/>
  </rowFields>
  <rowItems count="11">
    <i>
      <x/>
    </i>
    <i r="1">
      <x/>
    </i>
    <i r="2">
      <x v="1"/>
    </i>
    <i r="3">
      <x v="3"/>
    </i>
    <i r="2">
      <x v="2"/>
    </i>
    <i r="3">
      <x v="3"/>
    </i>
    <i r="2">
      <x v="3"/>
    </i>
    <i r="3">
      <x v="3"/>
    </i>
    <i t="sum">
      <x/>
    </i>
    <i t="avg"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&quot;Public.&quot;" fld="4" baseField="3" baseItem="5" numFmtId="167"/>
    <dataField name="&quot;Vidéos&quot;" fld="5" baseField="0" baseItem="2" numFmtId="167"/>
    <dataField name="&quot;Heures&quot;" fld="6" baseField="0" baseItem="175" numFmtId="167"/>
    <dataField name="&quot;NV&quot;" fld="7" baseField="0" baseItem="159" numFmtId="167"/>
    <dataField name="&quot;CB&quot;" fld="8" baseField="0" baseItem="159" numFmtId="167"/>
  </dataFields>
  <formats count="2">
    <format dxfId="61">
      <pivotArea dataOnly="0" fieldPosition="0">
        <references count="1">
          <reference field="0" count="0" sumSubtotal="1"/>
        </references>
      </pivotArea>
    </format>
    <format dxfId="60">
      <pivotArea dataOnly="0" fieldPosition="0">
        <references count="1">
          <reference field="0" count="0" avg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90C457C-8EC2-4C0C-82A8-A337D8663D33}" name="Tableau croisé dynamique1" cacheId="7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AC14:AI43" firstHeaderRow="0" firstDataRow="1" firstDataCol="1" rowPageCount="1" colPageCount="1"/>
  <pivotFields count="11">
    <pivotField dataField="1" showAll="0"/>
    <pivotField axis="axisRow">
      <items count="5">
        <item x="1"/>
        <item x="3"/>
        <item x="2"/>
        <item x="0"/>
        <item t="default"/>
      </items>
    </pivotField>
    <pivotField axis="axisPage" multipleItemSelectionAllowed="1" showAll="0">
      <items count="5">
        <item x="3"/>
        <item h="1" x="1"/>
        <item h="1" x="2"/>
        <item h="1" x="0"/>
        <item t="default"/>
      </items>
    </pivotField>
    <pivotField axis="axisRow">
      <items count="15">
        <item h="1" x="0"/>
        <item x="1"/>
        <item x="2"/>
        <item h="1" x="3"/>
        <item h="1" x="4"/>
        <item h="1" x="5"/>
        <item h="1" x="6"/>
        <item h="1" x="7"/>
        <item h="1" x="8"/>
        <item x="9"/>
        <item x="10"/>
        <item x="11"/>
        <item x="12"/>
        <item h="1" x="13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showAll="0"/>
    <pivotField avgSubtotal="1">
      <items count="5">
        <item x="1"/>
        <item h="1" x="0"/>
        <item x="2"/>
        <item h="1" x="3"/>
        <item t="avg"/>
      </items>
    </pivotField>
  </pivotFields>
  <rowFields count="2">
    <field x="1"/>
    <field x="3"/>
  </rowFields>
  <rowItems count="29">
    <i>
      <x/>
    </i>
    <i r="1">
      <x v="1"/>
    </i>
    <i r="1">
      <x v="2"/>
    </i>
    <i r="1">
      <x v="9"/>
    </i>
    <i r="1">
      <x v="10"/>
    </i>
    <i r="1">
      <x v="11"/>
    </i>
    <i r="1">
      <x v="12"/>
    </i>
    <i>
      <x v="1"/>
    </i>
    <i r="1">
      <x v="1"/>
    </i>
    <i r="1">
      <x v="2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9"/>
    </i>
    <i r="1">
      <x v="10"/>
    </i>
    <i r="1">
      <x v="11"/>
    </i>
    <i r="1">
      <x v="12"/>
    </i>
    <i>
      <x v="3"/>
    </i>
    <i r="1">
      <x v="1"/>
    </i>
    <i r="1">
      <x v="2"/>
    </i>
    <i r="1">
      <x v="9"/>
    </i>
    <i r="1">
      <x v="10"/>
    </i>
    <i r="1">
      <x v="11"/>
    </i>
    <i r="1">
      <x v="12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2" hier="-1"/>
  </pageFields>
  <dataFields count="6">
    <dataField name="Nb de Procl." fld="0" subtotal="count" baseField="1" baseItem="0"/>
    <dataField name="&quot;Public.&quot;" fld="4" baseField="3" baseItem="8" numFmtId="167"/>
    <dataField name="&quot;Vidéos&quot;" fld="5" baseField="3" baseItem="8" numFmtId="167"/>
    <dataField name="&quot;Heures&quot;" fld="6" baseField="3" baseItem="8" numFmtId="167"/>
    <dataField name="&quot;NV&quot;" fld="7" baseField="3" baseItem="8" numFmtId="167"/>
    <dataField name="&quot;CB&quot;" fld="8" baseField="3" baseItem="8" numFmtId="167"/>
  </dataFields>
  <formats count="4">
    <format dxfId="59">
      <pivotArea outline="0" collapsedLevelsAreSubtotals="1" fieldPosition="0"/>
    </format>
    <format dxfId="58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57">
      <pivotArea outline="0" collapsedLevelsAreSubtotals="1" fieldPosition="0"/>
    </format>
    <format dxfId="56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F9C37A7-2DC9-40FB-ACAD-13C0DD5F8BCD}" name="Tableau croisé dynamique1" cacheId="7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AE16:AJ41" firstHeaderRow="0" firstDataRow="1" firstDataCol="1" rowPageCount="1" colPageCount="1"/>
  <pivotFields count="11">
    <pivotField axis="axisRow" showAll="0" sumSubtotal="1" avgSubtotal="1">
      <items count="3">
        <item x="0"/>
        <item t="sum"/>
        <item t="avg"/>
      </items>
    </pivotField>
    <pivotField axis="axisPage" showAll="0">
      <items count="5">
        <item sd="0" x="1"/>
        <item x="3"/>
        <item x="2"/>
        <item x="0"/>
        <item t="default"/>
      </items>
    </pivotField>
    <pivotField axis="axisRow" showAll="0" defaultSubtotal="0">
      <items count="4">
        <item x="3"/>
        <item x="1"/>
        <item x="2"/>
        <item x="0"/>
      </items>
    </pivotField>
    <pivotField axis="axisRow" showAll="0">
      <items count="15">
        <item h="1" x="0"/>
        <item x="1"/>
        <item h="1" x="2"/>
        <item h="1" x="3"/>
        <item h="1" x="4"/>
        <item h="1" x="5"/>
        <item x="6"/>
        <item x="7"/>
        <item x="8"/>
        <item x="9"/>
        <item x="10"/>
        <item x="11"/>
        <item h="1" x="12"/>
        <item h="1" x="13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showAll="0"/>
    <pivotField showAll="0" avgSubtotal="1">
      <items count="5">
        <item x="1"/>
        <item h="1" x="0"/>
        <item h="1" x="2"/>
        <item h="1" x="3"/>
        <item t="avg"/>
      </items>
    </pivotField>
  </pivotFields>
  <rowFields count="3">
    <field x="0"/>
    <field x="2"/>
    <field x="3"/>
  </rowFields>
  <rowItems count="25">
    <i>
      <x/>
    </i>
    <i r="1">
      <x/>
    </i>
    <i r="2">
      <x v="6"/>
    </i>
    <i r="2">
      <x v="7"/>
    </i>
    <i r="2">
      <x v="8"/>
    </i>
    <i r="2">
      <x v="9"/>
    </i>
    <i r="2">
      <x v="10"/>
    </i>
    <i r="2">
      <x v="11"/>
    </i>
    <i r="1">
      <x v="1"/>
    </i>
    <i r="2">
      <x v="6"/>
    </i>
    <i r="2">
      <x v="7"/>
    </i>
    <i r="2">
      <x v="8"/>
    </i>
    <i r="2">
      <x v="9"/>
    </i>
    <i r="2">
      <x v="10"/>
    </i>
    <i r="2">
      <x v="11"/>
    </i>
    <i r="1">
      <x v="2"/>
    </i>
    <i r="2">
      <x v="6"/>
    </i>
    <i r="2">
      <x v="7"/>
    </i>
    <i r="2">
      <x v="8"/>
    </i>
    <i r="2">
      <x v="9"/>
    </i>
    <i r="2">
      <x v="10"/>
    </i>
    <i r="2">
      <x v="11"/>
    </i>
    <i t="sum">
      <x/>
    </i>
    <i t="avg"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" item="2" hier="-1"/>
  </pageFields>
  <dataFields count="5">
    <dataField name="&quot;Public.&quot;" fld="4" baseField="0" baseItem="114" numFmtId="167"/>
    <dataField name="&quot;Vidéos&quot;" fld="5" baseField="0" baseItem="114" numFmtId="167"/>
    <dataField name="&quot;Heures&quot;" fld="6" baseField="0" baseItem="114" numFmtId="167"/>
    <dataField name="&quot;NV&quot;" fld="7" baseField="0" baseItem="114" numFmtId="167"/>
    <dataField name="&quot;CB&quot;" fld="8" baseField="0" baseItem="114" numFmtId="167"/>
  </dataFields>
  <formats count="4">
    <format dxfId="55">
      <pivotArea dataOnly="0" fieldPosition="0">
        <references count="2">
          <reference field="0" count="0" sumSubtotal="1"/>
          <reference field="1" count="1" selected="0">
            <x v="2"/>
          </reference>
        </references>
      </pivotArea>
    </format>
    <format dxfId="54">
      <pivotArea dataOnly="0" fieldPosition="0">
        <references count="2">
          <reference field="0" count="0" avgSubtotal="1"/>
          <reference field="1" count="1" selected="0">
            <x v="2"/>
          </reference>
        </references>
      </pivotArea>
    </format>
    <format dxfId="53">
      <pivotArea dataOnly="0" fieldPosition="0">
        <references count="2">
          <reference field="0" count="0" avgSubtotal="1"/>
          <reference field="1" count="1" selected="0">
            <x v="2"/>
          </reference>
        </references>
      </pivotArea>
    </format>
    <format dxfId="52">
      <pivotArea dataOnly="0" fieldPosition="0">
        <references count="2">
          <reference field="0" count="0" avgSubtotal="1"/>
          <reference field="1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2B0F4C-87A6-4BA4-A83F-CE714240A490}" name="Tableau croisé dynamique2" cacheId="7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compact="0" compactData="0" gridDropZones="1" multipleFieldFilters="0">
  <location ref="H6:K11" firstHeaderRow="1" firstDataRow="2" firstDataCol="2"/>
  <pivotFields count="11">
    <pivotField axis="axisRow" compact="0" outline="0" showAll="0" defaultSubtotal="0">
      <items count="1">
        <item x="0"/>
      </items>
    </pivotField>
    <pivotField compact="0" outline="0" showAll="0"/>
    <pivotField compact="0" outline="0" showAll="0"/>
    <pivotField axis="axisRow" compact="0" outline="0" multipleItemSelectionAllowed="1" showAll="0">
      <items count="15">
        <item h="1" x="0"/>
        <item h="1" x="1"/>
        <item h="1" x="2"/>
        <item h="1" x="3"/>
        <item h="1" x="4"/>
        <item h="1" x="5"/>
        <item h="1" sd="0" x="6"/>
        <item h="1" sd="0" x="7"/>
        <item h="1" sd="0" x="8"/>
        <item h="1" x="12"/>
        <item h="1" x="13"/>
        <item sd="0" x="9"/>
        <item sd="0" x="10"/>
        <item x="11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>
      <items count="10">
        <item x="1"/>
        <item x="4"/>
        <item x="2"/>
        <item x="5"/>
        <item x="6"/>
        <item x="3"/>
        <item h="1" x="7"/>
        <item x="8"/>
        <item h="1" x="0"/>
        <item t="default"/>
      </items>
    </pivotField>
    <pivotField compact="0" outline="0" showAll="0"/>
    <pivotField compact="0" outline="0" showAll="0" avgSubtotal="1">
      <items count="5">
        <item x="1"/>
        <item x="0"/>
        <item x="2"/>
        <item x="3"/>
        <item t="avg"/>
      </items>
    </pivotField>
  </pivotFields>
  <rowFields count="2">
    <field x="0"/>
    <field x="3"/>
  </rowFields>
  <rowItems count="4">
    <i>
      <x/>
      <x v="11"/>
    </i>
    <i r="1">
      <x v="12"/>
    </i>
    <i r="1"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&quot;NV&quot;" fld="7" baseField="0" baseItem="0"/>
    <dataField name="&quot;CB&quot;" fld="8" baseField="0" baseItem="0"/>
  </dataFields>
  <formats count="4">
    <format dxfId="27">
      <pivotArea outline="0" collapsedLevelsAreSubtotals="1" fieldPosition="0"/>
    </format>
    <format dxfId="2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5">
      <pivotArea outline="0" collapsedLevelsAreSubtotals="1" fieldPosition="0"/>
    </format>
    <format dxfId="2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énom" xr10:uid="{381DCEED-3D19-4B74-957A-F8EAAD21C30D}" sourceName="NOM Prénom">
  <pivotTables>
    <pivotTable tabId="2" name="Tableau croisé dynamique3"/>
  </pivotTables>
  <data>
    <tabular pivotCacheId="469096948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roupe" xr10:uid="{A1837C81-AC71-484E-97B0-197F8C584CAB}" sourceName="Groupe">
  <pivotTables>
    <pivotTable tabId="2" name="Tableau croisé dynamique3"/>
  </pivotTables>
  <data>
    <tabular pivotCacheId="469096948">
      <items count="4">
        <i x="3" s="1"/>
        <i x="1"/>
        <i x="2"/>
        <i x="0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roupe1" xr10:uid="{36A73F39-C83F-48F6-B50D-18F0BE20A218}" sourceName="Groupe">
  <pivotTables>
    <pivotTable tabId="9" name="Tableau croisé dynamique1"/>
  </pivotTables>
  <data>
    <tabular pivotCacheId="469096948">
      <items count="4">
        <i x="3" s="1"/>
        <i x="1"/>
        <i x="2"/>
        <i x="0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509AA65D-1D4E-43E0-B3C5-EA0D6670B788}" sourceName="MOIS">
  <pivotTables>
    <pivotTable tabId="9" name="Tableau croisé dynamique1"/>
  </pivotTables>
  <data>
    <tabular pivotCacheId="469096948">
      <items count="14">
        <i x="1" s="1"/>
        <i x="2" s="1"/>
        <i x="3"/>
        <i x="4"/>
        <i x="5"/>
        <i x="6"/>
        <i x="7"/>
        <i x="8"/>
        <i x="9" s="1"/>
        <i x="10" s="1"/>
        <i x="11" s="1"/>
        <i x="12" s="1"/>
        <i x="0" nd="1"/>
        <i x="13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1" xr10:uid="{40CCCE7D-5641-4575-887A-F4C0CC9503D6}" sourceName="MOIS">
  <pivotTables>
    <pivotTable tabId="8" name="Tableau croisé dynamique1"/>
  </pivotTables>
  <data>
    <tabular pivotCacheId="469096948">
      <items count="14">
        <i x="3"/>
        <i x="4"/>
        <i x="5"/>
        <i x="6" s="1"/>
        <i x="7" s="1"/>
        <i x="8" s="1"/>
        <i x="9" s="1"/>
        <i x="10" s="1"/>
        <i x="11" s="1"/>
        <i x="12"/>
        <i x="1" s="1" nd="1"/>
        <i x="2" nd="1"/>
        <i x="0" nd="1"/>
        <i x="13" nd="1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88079975-17B2-4847-8B7D-177851312B61}" sourceName="Années">
  <pivotTables>
    <pivotTable tabId="8" name="Tableau croisé dynamique1"/>
  </pivotTables>
  <data>
    <tabular pivotCacheId="469096948">
      <items count="4">
        <i x="1" s="1"/>
        <i x="2"/>
        <i x="0" nd="1"/>
        <i x="3" nd="1"/>
      </items>
    </tabular>
  </data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1" xr10:uid="{98B59AA8-063F-496D-9148-B515A7FABBA4}" sourceName="Années">
  <pivotTables>
    <pivotTable tabId="9" name="Tableau croisé dynamique1"/>
  </pivotTables>
  <data>
    <tabular pivotCacheId="469096948">
      <items count="4">
        <i x="1" s="1"/>
        <i x="2" s="1"/>
        <i x="0" nd="1"/>
        <i x="3" nd="1"/>
      </items>
    </tabular>
  </data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2" xr10:uid="{51587540-BA35-46C6-A71C-2DF6C8CE89BB}" sourceName="MOIS">
  <pivotTables>
    <pivotTable tabId="2" name="Tableau croisé dynamique3"/>
  </pivotTables>
  <data>
    <tabular pivotCacheId="469096948">
      <items count="14">
        <i x="1"/>
        <i x="2"/>
        <i x="3" s="1"/>
        <i x="4"/>
        <i x="5"/>
        <i x="6"/>
        <i x="7"/>
        <i x="8"/>
        <i x="9"/>
        <i x="10"/>
        <i x="11"/>
        <i x="12"/>
        <i x="0" nd="1"/>
        <i x="13" nd="1"/>
      </items>
    </tabular>
  </data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2" xr10:uid="{50C54362-DAAE-49E9-BAAB-841B0EE0C65F}" sourceName="Années">
  <pivotTables>
    <pivotTable tabId="2" name="Tableau croisé dynamique3"/>
  </pivotTables>
  <data>
    <tabular pivotCacheId="469096948">
      <items count="4">
        <i x="1" s="1"/>
        <i x="2" s="1"/>
        <i x="0" s="1" nd="1"/>
        <i x="3" s="1" nd="1"/>
      </items>
    </tabular>
  </data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énom1" xr10:uid="{33EB87D1-2CF9-4684-A453-8765C4FA44BE}" sourceName="NOM Prénom">
  <pivotTables>
    <pivotTable tabId="8" name="Tableau croisé dynamique1"/>
  </pivotTables>
  <data>
    <tabular pivotCacheId="469096948">
      <items count="1">
        <i x="0" s="1"/>
      </items>
    </tabular>
  </data>
</slicerCacheDefinition>
</file>

<file path=xl/slicerCaches/slicerCache1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B" xr10:uid="{EDF4156B-F0A4-43F2-B4CB-19514C02DA25}" sourceName="CB">
  <pivotTables>
    <pivotTable tabId="7" name="Tableau croisé dynamique2"/>
  </pivotTables>
  <data>
    <tabular pivotCacheId="469096948">
      <items count="9">
        <i x="1" s="1"/>
        <i x="4" s="1"/>
        <i x="2" s="1"/>
        <i x="5" s="1"/>
        <i x="6" s="1"/>
        <i x="3" s="1"/>
        <i x="8" s="1"/>
        <i x="0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1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3" xr10:uid="{2E8FF1CB-C370-4C09-9B7C-3F50830B52D3}" sourceName="MOIS">
  <pivotTables>
    <pivotTable tabId="7" name="Tableau croisé dynamique2"/>
  </pivotTables>
  <data>
    <tabular pivotCacheId="469096948">
      <items count="14">
        <i x="1"/>
        <i x="2"/>
        <i x="3"/>
        <i x="4"/>
        <i x="5"/>
        <i x="6"/>
        <i x="7"/>
        <i x="8"/>
        <i x="9" s="1"/>
        <i x="10" s="1"/>
        <i x="11" s="1"/>
        <i x="12"/>
        <i x="0" nd="1"/>
        <i x="13" nd="1"/>
      </items>
    </tabular>
  </data>
</slicerCacheDefinition>
</file>

<file path=xl/slicerCaches/slicerCache1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roupe2" xr10:uid="{B499B9CB-70F9-4023-A12C-54B7779B47AB}" sourceName="Groupe">
  <pivotTables>
    <pivotTable tabId="10" name="Tableau croisé dynamique1"/>
  </pivotTables>
  <data>
    <tabular pivotCacheId="469096948">
      <items count="4">
        <i x="3" s="1"/>
        <i x="1" s="1"/>
        <i x="2" s="1"/>
        <i x="0" s="1"/>
      </items>
    </tabular>
  </data>
</slicerCacheDefinition>
</file>

<file path=xl/slicerCaches/slicerCache1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21" xr10:uid="{CF760A70-06CB-4A5D-9199-569A191AAEC4}" sourceName="MOIS">
  <pivotTables>
    <pivotTable tabId="10" name="Tableau croisé dynamique1"/>
  </pivotTables>
  <data>
    <tabular pivotCacheId="469096948">
      <items count="14">
        <i x="1"/>
        <i x="2"/>
        <i x="3" s="1"/>
        <i x="4"/>
        <i x="5" nd="1"/>
        <i x="6" nd="1"/>
        <i x="7" nd="1"/>
        <i x="8" nd="1"/>
        <i x="9" nd="1"/>
        <i x="10" nd="1"/>
        <i x="11" nd="1"/>
        <i x="12" nd="1"/>
        <i x="0" nd="1"/>
        <i x="13" nd="1"/>
      </items>
    </tabular>
  </data>
</slicerCacheDefinition>
</file>

<file path=xl/slicerCaches/slicerCache1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21" xr10:uid="{198C44EA-97E0-47BE-9B20-D7823C20A5FC}" sourceName="Années">
  <pivotTables>
    <pivotTable tabId="10" name="Tableau croisé dynamique1"/>
  </pivotTables>
  <data>
    <tabular pivotCacheId="469096948">
      <items count="4">
        <i x="1"/>
        <i x="2" s="1"/>
        <i x="0" nd="1"/>
        <i x="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Groupe 2" xr10:uid="{8B685F8F-381E-425D-8EC6-64ABC4D9A9EC}" cache="Segment_Groupe2" caption="Groupe" rowHeight="241300"/>
  <slicer name="MOIS 4" xr10:uid="{CCC1644A-6546-4E80-A47E-57C7455FA511}" cache="Segment_MOIS21" caption="MOIS" startItem="1" rowHeight="241300"/>
  <slicer name="Années 3" xr10:uid="{FF9CBD6D-F0D3-41DE-A676-07C9F068C7EC}" cache="Segment_Années21" caption="Année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Prénom" xr10:uid="{5562E64F-8155-4525-A51E-687B8F1AFEEA}" cache="Segment_NOM_Prénom" caption="NOM Prénom" rowHeight="241300"/>
  <slicer name="Groupe" xr10:uid="{F4D5FC17-9FB8-4BE2-9902-75A13D060847}" cache="Segment_Groupe" caption="Groupe" rowHeight="241300"/>
  <slicer name="MOIS 2" xr10:uid="{F4FEE461-FA1E-4FB3-810A-4C952E392069}" cache="Segment_MOIS2" caption="MOIS" rowHeight="241300"/>
  <slicer name="Années 2" xr10:uid="{456F9927-C6A2-4267-AC2A-3C3BAEFB0785}" cache="Segment_Années2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Groupe 1" xr10:uid="{DAC0EE57-4BDA-4908-A174-91E1CB0C9C5F}" cache="Segment_Groupe1" caption="Groupe" rowHeight="241300"/>
  <slicer name="MOIS" xr10:uid="{60DA0095-2FDC-4476-B8B1-D96824C10C6F}" cache="Segment_MOIS" caption="MOIS" startItem="7" rowHeight="241300"/>
  <slicer name="Années 1" xr10:uid="{F0F2AFD8-720C-4244-A890-2E796F952371}" cache="Segment_Années1" caption="Années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1" xr10:uid="{C0D55123-304D-4FBB-9D1D-DA73B7831E15}" cache="Segment_MOIS1" caption="MOIS" startItem="3" rowHeight="241300"/>
  <slicer name="Années" xr10:uid="{FD7DE19D-2335-4D64-AC7A-4319D9C1A2DB}" cache="Segment_Années" caption="Années" rowHeight="241300"/>
  <slicer name="NOM Prénom 1" xr10:uid="{9847201B-5B11-46C0-AA75-CD127533E4A6}" cache="Segment_NOM_Prénom1" caption="NOM Prénom" rowHeight="241300"/>
</slicers>
</file>

<file path=xl/slicers/slicer5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B" xr10:uid="{0379ED36-7410-48F6-AF0B-9206F3878357}" cache="Segment_CB" caption="CB" columnCount="5" rowHeight="241300"/>
  <slicer name="MOIS 3" xr10:uid="{C9E677B5-A3B0-419F-A4E1-39B2E3055F21}" cache="Segment_MOIS3" caption="MOIS" startItem="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6A96BC-7A4F-4AC9-946A-439AFD86B9A4}" name="Activités" displayName="Activités" ref="A4:J1203" totalsRowShown="0" headerRowDxfId="85" dataDxfId="83" headerRowBorderDxfId="84" tableBorderDxfId="82">
  <autoFilter ref="A4:J1203" xr:uid="{8941F2A5-A997-40C1-BF57-8BA6CC7F0DC3}"/>
  <tableColumns count="10">
    <tableColumn id="1" xr3:uid="{9F1D66AF-1A8D-410A-A090-A2ED28589CCB}" name="NOM Prénom" dataDxfId="81"/>
    <tableColumn id="2" xr3:uid="{55822DC4-EE07-41E1-9237-DB2BB6E045AF}" name="Statut" dataDxfId="80"/>
    <tableColumn id="3" xr3:uid="{141CCCF0-FDDB-464B-826B-A24DA75F5BAD}" name="Groupe" dataDxfId="79"/>
    <tableColumn id="4" xr3:uid="{E85DE270-F654-422A-9305-73F565DC1A57}" name="MOIS" dataDxfId="78"/>
    <tableColumn id="5" xr3:uid="{0AB99DBB-5613-4256-BD26-5F6F4B055244}" name="Public." dataDxfId="77"/>
    <tableColumn id="6" xr3:uid="{A4166D93-DE37-465B-A5F3-0A4922E4ED34}" name="Vidéos" dataDxfId="76"/>
    <tableColumn id="7" xr3:uid="{EF3B08A2-5CD8-457A-87FD-FBEACEAFCA4B}" name="Heures" dataDxfId="75"/>
    <tableColumn id="8" xr3:uid="{5B5FF606-021D-4773-B3EC-568A032BAE62}" name="NV" dataDxfId="74"/>
    <tableColumn id="9" xr3:uid="{9D1B4999-8278-40E9-9640-417FF2F17476}" name="CB" dataDxfId="73"/>
    <tableColumn id="10" xr3:uid="{65C9E431-45B7-4B06-BB6F-DBC65D5D1CCC}" name="Remarques" dataDxfId="7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4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Relationship Id="rId4" Type="http://schemas.microsoft.com/office/2007/relationships/slicer" Target="../slicers/slicer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Relationship Id="rId4" Type="http://schemas.microsoft.com/office/2007/relationships/slicer" Target="../slicers/slicer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CA46F-E9CC-4E10-88FA-FC589C62F86B}">
  <dimension ref="A1:L1203"/>
  <sheetViews>
    <sheetView workbookViewId="0">
      <pane ySplit="4" topLeftCell="A5" activePane="bottomLeft" state="frozen"/>
      <selection pane="bottomLeft" activeCell="A11" sqref="A11"/>
    </sheetView>
  </sheetViews>
  <sheetFormatPr baseColWidth="10" defaultColWidth="11.453125" defaultRowHeight="14.5" x14ac:dyDescent="0.35"/>
  <cols>
    <col min="1" max="1" width="19.08984375" style="85" customWidth="1"/>
    <col min="2" max="2" width="11" style="86" bestFit="1" customWidth="1"/>
    <col min="3" max="3" width="8.6328125" style="86" customWidth="1"/>
    <col min="4" max="4" width="13.54296875" style="87" bestFit="1" customWidth="1"/>
    <col min="5" max="7" width="6.6328125" style="88" customWidth="1"/>
    <col min="8" max="9" width="4.6328125" style="88" customWidth="1"/>
    <col min="10" max="10" width="10.81640625" style="88" customWidth="1"/>
    <col min="11" max="16384" width="11.453125" style="54"/>
  </cols>
  <sheetData>
    <row r="1" spans="1:10" ht="18.5" x14ac:dyDescent="0.35">
      <c r="A1" s="141" t="s">
        <v>205</v>
      </c>
      <c r="B1" s="141"/>
      <c r="C1" s="141"/>
      <c r="D1" s="141"/>
      <c r="E1" s="141"/>
      <c r="F1" s="141"/>
      <c r="G1" s="141"/>
      <c r="H1" s="141"/>
      <c r="I1" s="141"/>
      <c r="J1" s="141"/>
    </row>
    <row r="2" spans="1:10" ht="18.5" x14ac:dyDescent="0.35">
      <c r="A2" s="141" t="s">
        <v>206</v>
      </c>
      <c r="B2" s="141"/>
      <c r="C2" s="141"/>
      <c r="D2" s="141"/>
      <c r="E2" s="141"/>
      <c r="F2" s="141"/>
      <c r="G2" s="141"/>
      <c r="H2" s="141"/>
      <c r="I2" s="141"/>
      <c r="J2" s="141"/>
    </row>
    <row r="4" spans="1:10" customFormat="1" ht="30" customHeight="1" thickBot="1" x14ac:dyDescent="0.4">
      <c r="A4" s="95" t="s">
        <v>0</v>
      </c>
      <c r="B4" s="96" t="s">
        <v>2</v>
      </c>
      <c r="C4" s="97" t="s">
        <v>1</v>
      </c>
      <c r="D4" s="98" t="s">
        <v>157</v>
      </c>
      <c r="E4" s="99" t="s">
        <v>3</v>
      </c>
      <c r="F4" s="100" t="s">
        <v>4</v>
      </c>
      <c r="G4" s="100" t="s">
        <v>5</v>
      </c>
      <c r="H4" s="100" t="s">
        <v>6</v>
      </c>
      <c r="I4" s="100" t="s">
        <v>7</v>
      </c>
      <c r="J4" s="101" t="s">
        <v>8</v>
      </c>
    </row>
    <row r="5" spans="1:10" customFormat="1" x14ac:dyDescent="0.35">
      <c r="A5" s="89"/>
      <c r="B5" s="63" t="s">
        <v>50</v>
      </c>
      <c r="C5" s="64" t="s">
        <v>51</v>
      </c>
      <c r="D5" s="102">
        <v>43891</v>
      </c>
      <c r="E5" s="65">
        <v>4</v>
      </c>
      <c r="F5" s="66"/>
      <c r="G5" s="66">
        <v>10</v>
      </c>
      <c r="H5" s="66">
        <v>3</v>
      </c>
      <c r="I5" s="66"/>
      <c r="J5" s="92"/>
    </row>
    <row r="6" spans="1:10" customFormat="1" x14ac:dyDescent="0.35">
      <c r="A6" s="90"/>
      <c r="B6" s="57" t="s">
        <v>50</v>
      </c>
      <c r="C6" s="61" t="s">
        <v>51</v>
      </c>
      <c r="D6" s="103">
        <v>43891</v>
      </c>
      <c r="E6" s="62"/>
      <c r="F6" s="58"/>
      <c r="G6" s="58">
        <v>7</v>
      </c>
      <c r="H6" s="58">
        <v>3</v>
      </c>
      <c r="I6" s="58">
        <v>1</v>
      </c>
      <c r="J6" s="93"/>
    </row>
    <row r="7" spans="1:10" customFormat="1" x14ac:dyDescent="0.35">
      <c r="A7" s="90"/>
      <c r="B7" s="57" t="s">
        <v>50</v>
      </c>
      <c r="C7" s="61" t="s">
        <v>51</v>
      </c>
      <c r="D7" s="103">
        <v>43891</v>
      </c>
      <c r="E7" s="62">
        <v>1</v>
      </c>
      <c r="F7" s="58">
        <v>2</v>
      </c>
      <c r="G7" s="58">
        <v>16</v>
      </c>
      <c r="H7" s="58"/>
      <c r="I7" s="58"/>
      <c r="J7" s="93"/>
    </row>
    <row r="8" spans="1:10" customFormat="1" x14ac:dyDescent="0.35">
      <c r="A8" s="90"/>
      <c r="B8" s="57" t="s">
        <v>50</v>
      </c>
      <c r="C8" s="61" t="s">
        <v>52</v>
      </c>
      <c r="D8" s="103">
        <v>43891</v>
      </c>
      <c r="E8" s="62"/>
      <c r="F8" s="58"/>
      <c r="G8" s="58">
        <v>5</v>
      </c>
      <c r="H8" s="58"/>
      <c r="I8" s="58"/>
      <c r="J8" s="93"/>
    </row>
    <row r="9" spans="1:10" customFormat="1" x14ac:dyDescent="0.35">
      <c r="A9" s="90"/>
      <c r="B9" s="57" t="s">
        <v>142</v>
      </c>
      <c r="C9" s="61" t="s">
        <v>52</v>
      </c>
      <c r="D9" s="103">
        <v>43891</v>
      </c>
      <c r="E9" s="62"/>
      <c r="F9" s="58"/>
      <c r="G9" s="58"/>
      <c r="H9" s="58"/>
      <c r="I9" s="58"/>
      <c r="J9" s="93"/>
    </row>
    <row r="10" spans="1:10" customFormat="1" x14ac:dyDescent="0.35">
      <c r="A10" s="90"/>
      <c r="B10" s="57" t="s">
        <v>50</v>
      </c>
      <c r="C10" s="61" t="s">
        <v>51</v>
      </c>
      <c r="D10" s="103">
        <v>43891</v>
      </c>
      <c r="E10" s="62"/>
      <c r="F10" s="58"/>
      <c r="G10" s="58">
        <v>0</v>
      </c>
      <c r="H10" s="58"/>
      <c r="I10" s="58"/>
      <c r="J10" s="93"/>
    </row>
    <row r="11" spans="1:10" customFormat="1" x14ac:dyDescent="0.35">
      <c r="A11" s="90"/>
      <c r="B11" s="57" t="s">
        <v>50</v>
      </c>
      <c r="C11" s="61" t="s">
        <v>53</v>
      </c>
      <c r="D11" s="103">
        <v>43891</v>
      </c>
      <c r="E11" s="62">
        <v>2</v>
      </c>
      <c r="F11" s="58"/>
      <c r="G11" s="58">
        <v>6</v>
      </c>
      <c r="H11" s="58">
        <v>1</v>
      </c>
      <c r="I11" s="58">
        <v>1</v>
      </c>
      <c r="J11" s="93"/>
    </row>
    <row r="12" spans="1:10" customFormat="1" x14ac:dyDescent="0.35">
      <c r="A12" s="90"/>
      <c r="B12" s="57" t="s">
        <v>50</v>
      </c>
      <c r="C12" s="61" t="s">
        <v>52</v>
      </c>
      <c r="D12" s="103">
        <v>43891</v>
      </c>
      <c r="E12" s="62"/>
      <c r="F12" s="58"/>
      <c r="G12" s="58">
        <v>2</v>
      </c>
      <c r="H12" s="58"/>
      <c r="I12" s="58"/>
      <c r="J12" s="93"/>
    </row>
    <row r="13" spans="1:10" customFormat="1" x14ac:dyDescent="0.35">
      <c r="A13" s="90"/>
      <c r="B13" s="57" t="s">
        <v>50</v>
      </c>
      <c r="C13" s="61" t="s">
        <v>52</v>
      </c>
      <c r="D13" s="103">
        <v>43891</v>
      </c>
      <c r="E13" s="62"/>
      <c r="F13" s="58"/>
      <c r="G13" s="58">
        <v>1</v>
      </c>
      <c r="H13" s="58"/>
      <c r="I13" s="58"/>
      <c r="J13" s="93"/>
    </row>
    <row r="14" spans="1:10" customFormat="1" x14ac:dyDescent="0.35">
      <c r="A14" s="90"/>
      <c r="B14" s="57" t="s">
        <v>50</v>
      </c>
      <c r="C14" s="61" t="s">
        <v>54</v>
      </c>
      <c r="D14" s="103">
        <v>43891</v>
      </c>
      <c r="E14" s="62">
        <v>4</v>
      </c>
      <c r="F14" s="58">
        <v>1</v>
      </c>
      <c r="G14" s="58">
        <v>12</v>
      </c>
      <c r="H14" s="58">
        <v>6</v>
      </c>
      <c r="I14" s="58">
        <v>1</v>
      </c>
      <c r="J14" s="93"/>
    </row>
    <row r="15" spans="1:10" customFormat="1" x14ac:dyDescent="0.35">
      <c r="A15" s="90"/>
      <c r="B15" s="57" t="s">
        <v>50</v>
      </c>
      <c r="C15" s="61" t="s">
        <v>54</v>
      </c>
      <c r="D15" s="103">
        <v>43891</v>
      </c>
      <c r="E15" s="62"/>
      <c r="F15" s="58"/>
      <c r="G15" s="58">
        <v>6</v>
      </c>
      <c r="H15" s="58">
        <v>2</v>
      </c>
      <c r="I15" s="58">
        <v>1</v>
      </c>
      <c r="J15" s="93"/>
    </row>
    <row r="16" spans="1:10" customFormat="1" x14ac:dyDescent="0.35">
      <c r="A16" s="90"/>
      <c r="B16" s="57" t="s">
        <v>50</v>
      </c>
      <c r="C16" s="61" t="s">
        <v>51</v>
      </c>
      <c r="D16" s="103">
        <v>43891</v>
      </c>
      <c r="E16" s="62">
        <v>1</v>
      </c>
      <c r="F16" s="58">
        <v>1</v>
      </c>
      <c r="G16" s="58">
        <v>5</v>
      </c>
      <c r="H16" s="58">
        <v>1</v>
      </c>
      <c r="I16" s="58"/>
      <c r="J16" s="93" t="s">
        <v>174</v>
      </c>
    </row>
    <row r="17" spans="1:10" customFormat="1" x14ac:dyDescent="0.35">
      <c r="A17" s="90"/>
      <c r="B17" s="57" t="s">
        <v>50</v>
      </c>
      <c r="C17" s="61" t="s">
        <v>51</v>
      </c>
      <c r="D17" s="103">
        <v>43891</v>
      </c>
      <c r="E17" s="62"/>
      <c r="F17" s="58"/>
      <c r="G17" s="58">
        <v>8</v>
      </c>
      <c r="H17" s="58">
        <v>3</v>
      </c>
      <c r="I17" s="58">
        <v>1</v>
      </c>
      <c r="J17" s="93"/>
    </row>
    <row r="18" spans="1:10" customFormat="1" x14ac:dyDescent="0.35">
      <c r="A18" s="90"/>
      <c r="B18" s="57" t="s">
        <v>50</v>
      </c>
      <c r="C18" s="61" t="s">
        <v>52</v>
      </c>
      <c r="D18" s="103">
        <v>43891</v>
      </c>
      <c r="E18" s="62"/>
      <c r="F18" s="58"/>
      <c r="G18" s="58">
        <v>5</v>
      </c>
      <c r="H18" s="58"/>
      <c r="I18" s="58"/>
      <c r="J18" s="93"/>
    </row>
    <row r="19" spans="1:10" customFormat="1" x14ac:dyDescent="0.35">
      <c r="A19" s="90"/>
      <c r="B19" s="57" t="s">
        <v>50</v>
      </c>
      <c r="C19" s="61" t="s">
        <v>54</v>
      </c>
      <c r="D19" s="103">
        <v>43891</v>
      </c>
      <c r="E19" s="62">
        <v>2</v>
      </c>
      <c r="F19" s="58">
        <v>3</v>
      </c>
      <c r="G19" s="58">
        <v>12</v>
      </c>
      <c r="H19" s="58">
        <v>3</v>
      </c>
      <c r="I19" s="58"/>
      <c r="J19" s="93"/>
    </row>
    <row r="20" spans="1:10" customFormat="1" x14ac:dyDescent="0.35">
      <c r="A20" s="90"/>
      <c r="B20" s="57" t="s">
        <v>50</v>
      </c>
      <c r="C20" s="61" t="s">
        <v>54</v>
      </c>
      <c r="D20" s="103">
        <v>43891</v>
      </c>
      <c r="E20" s="62"/>
      <c r="F20" s="58"/>
      <c r="G20" s="58">
        <v>12</v>
      </c>
      <c r="H20" s="58"/>
      <c r="I20" s="58"/>
      <c r="J20" s="93"/>
    </row>
    <row r="21" spans="1:10" customFormat="1" x14ac:dyDescent="0.35">
      <c r="A21" s="90"/>
      <c r="B21" s="57" t="s">
        <v>50</v>
      </c>
      <c r="C21" s="61" t="s">
        <v>52</v>
      </c>
      <c r="D21" s="103">
        <v>43891</v>
      </c>
      <c r="E21" s="62"/>
      <c r="F21" s="58">
        <v>1</v>
      </c>
      <c r="G21" s="58">
        <v>3</v>
      </c>
      <c r="H21" s="58">
        <v>3</v>
      </c>
      <c r="I21" s="58"/>
      <c r="J21" s="93"/>
    </row>
    <row r="22" spans="1:10" customFormat="1" x14ac:dyDescent="0.35">
      <c r="A22" s="90"/>
      <c r="B22" s="57" t="s">
        <v>50</v>
      </c>
      <c r="C22" s="61" t="s">
        <v>52</v>
      </c>
      <c r="D22" s="103">
        <v>43891</v>
      </c>
      <c r="E22" s="62"/>
      <c r="F22" s="58"/>
      <c r="G22" s="58">
        <v>4</v>
      </c>
      <c r="H22" s="58">
        <v>2</v>
      </c>
      <c r="I22" s="58"/>
      <c r="J22" s="93"/>
    </row>
    <row r="23" spans="1:10" customFormat="1" x14ac:dyDescent="0.35">
      <c r="A23" s="90"/>
      <c r="B23" s="57" t="s">
        <v>50</v>
      </c>
      <c r="C23" s="61" t="s">
        <v>52</v>
      </c>
      <c r="D23" s="103">
        <v>43891</v>
      </c>
      <c r="E23" s="62">
        <v>6</v>
      </c>
      <c r="F23" s="58">
        <v>7</v>
      </c>
      <c r="G23" s="58">
        <v>19</v>
      </c>
      <c r="H23" s="58">
        <v>6</v>
      </c>
      <c r="I23" s="58"/>
      <c r="J23" s="93"/>
    </row>
    <row r="24" spans="1:10" customFormat="1" x14ac:dyDescent="0.35">
      <c r="A24" s="90"/>
      <c r="B24" s="57" t="s">
        <v>50</v>
      </c>
      <c r="C24" s="61" t="s">
        <v>52</v>
      </c>
      <c r="D24" s="103">
        <v>43891</v>
      </c>
      <c r="E24" s="62">
        <v>3</v>
      </c>
      <c r="F24" s="58"/>
      <c r="G24" s="58">
        <v>7</v>
      </c>
      <c r="H24" s="58"/>
      <c r="I24" s="58"/>
      <c r="J24" s="93"/>
    </row>
    <row r="25" spans="1:10" customFormat="1" x14ac:dyDescent="0.35">
      <c r="A25" s="90"/>
      <c r="B25" s="57" t="s">
        <v>11</v>
      </c>
      <c r="C25" s="61" t="s">
        <v>53</v>
      </c>
      <c r="D25" s="103">
        <v>43891</v>
      </c>
      <c r="E25" s="62">
        <v>2</v>
      </c>
      <c r="F25" s="58">
        <v>1</v>
      </c>
      <c r="G25" s="58">
        <v>45</v>
      </c>
      <c r="H25" s="58">
        <v>6</v>
      </c>
      <c r="I25" s="58">
        <v>1</v>
      </c>
      <c r="J25" s="93"/>
    </row>
    <row r="26" spans="1:10" customFormat="1" x14ac:dyDescent="0.35">
      <c r="A26" s="90"/>
      <c r="B26" s="57" t="s">
        <v>50</v>
      </c>
      <c r="C26" s="61" t="s">
        <v>53</v>
      </c>
      <c r="D26" s="103">
        <v>43891</v>
      </c>
      <c r="E26" s="62">
        <v>3</v>
      </c>
      <c r="F26" s="58"/>
      <c r="G26" s="58">
        <v>22</v>
      </c>
      <c r="H26" s="58">
        <v>1</v>
      </c>
      <c r="I26" s="58"/>
      <c r="J26" s="93"/>
    </row>
    <row r="27" spans="1:10" customFormat="1" x14ac:dyDescent="0.35">
      <c r="A27" s="90"/>
      <c r="B27" s="57" t="s">
        <v>142</v>
      </c>
      <c r="C27" s="61" t="s">
        <v>51</v>
      </c>
      <c r="D27" s="103">
        <v>43891</v>
      </c>
      <c r="E27" s="62"/>
      <c r="F27" s="58"/>
      <c r="G27" s="58"/>
      <c r="H27" s="58"/>
      <c r="I27" s="58"/>
      <c r="J27" s="93"/>
    </row>
    <row r="28" spans="1:10" customFormat="1" x14ac:dyDescent="0.35">
      <c r="A28" s="90"/>
      <c r="B28" s="57" t="s">
        <v>142</v>
      </c>
      <c r="C28" s="61" t="s">
        <v>51</v>
      </c>
      <c r="D28" s="103">
        <v>43891</v>
      </c>
      <c r="E28" s="62"/>
      <c r="F28" s="58"/>
      <c r="G28" s="58"/>
      <c r="H28" s="58"/>
      <c r="I28" s="58"/>
      <c r="J28" s="93"/>
    </row>
    <row r="29" spans="1:10" customFormat="1" x14ac:dyDescent="0.35">
      <c r="A29" s="90"/>
      <c r="B29" s="57" t="s">
        <v>50</v>
      </c>
      <c r="C29" s="61" t="s">
        <v>52</v>
      </c>
      <c r="D29" s="103">
        <v>43891</v>
      </c>
      <c r="E29" s="62">
        <v>2</v>
      </c>
      <c r="F29" s="58">
        <v>4</v>
      </c>
      <c r="G29" s="58">
        <v>17</v>
      </c>
      <c r="H29" s="58">
        <v>6</v>
      </c>
      <c r="I29" s="58">
        <v>3</v>
      </c>
      <c r="J29" s="93"/>
    </row>
    <row r="30" spans="1:10" customFormat="1" x14ac:dyDescent="0.35">
      <c r="A30" s="90"/>
      <c r="B30" s="57" t="s">
        <v>50</v>
      </c>
      <c r="C30" s="61" t="s">
        <v>52</v>
      </c>
      <c r="D30" s="103">
        <v>43891</v>
      </c>
      <c r="E30" s="62"/>
      <c r="F30" s="58"/>
      <c r="G30" s="58">
        <v>3</v>
      </c>
      <c r="H30" s="58">
        <v>2</v>
      </c>
      <c r="I30" s="58">
        <v>1</v>
      </c>
      <c r="J30" s="93"/>
    </row>
    <row r="31" spans="1:10" customFormat="1" x14ac:dyDescent="0.35">
      <c r="A31" s="90"/>
      <c r="B31" s="57" t="s">
        <v>11</v>
      </c>
      <c r="C31" s="61" t="s">
        <v>52</v>
      </c>
      <c r="D31" s="103">
        <v>43891</v>
      </c>
      <c r="E31" s="62">
        <v>6</v>
      </c>
      <c r="F31" s="58">
        <v>5</v>
      </c>
      <c r="G31" s="58">
        <v>51</v>
      </c>
      <c r="H31" s="58">
        <v>29</v>
      </c>
      <c r="I31" s="58">
        <v>6</v>
      </c>
      <c r="J31" s="93"/>
    </row>
    <row r="32" spans="1:10" customFormat="1" x14ac:dyDescent="0.35">
      <c r="A32" s="90"/>
      <c r="B32" s="57" t="s">
        <v>50</v>
      </c>
      <c r="C32" s="61" t="s">
        <v>54</v>
      </c>
      <c r="D32" s="103">
        <v>43891</v>
      </c>
      <c r="E32" s="62"/>
      <c r="F32" s="58"/>
      <c r="G32" s="58">
        <v>3</v>
      </c>
      <c r="H32" s="58">
        <v>1</v>
      </c>
      <c r="I32" s="58"/>
      <c r="J32" s="93"/>
    </row>
    <row r="33" spans="1:10" customFormat="1" x14ac:dyDescent="0.35">
      <c r="A33" s="90"/>
      <c r="B33" s="57" t="s">
        <v>50</v>
      </c>
      <c r="C33" s="61" t="s">
        <v>53</v>
      </c>
      <c r="D33" s="103">
        <v>43891</v>
      </c>
      <c r="E33" s="62"/>
      <c r="F33" s="58">
        <v>4</v>
      </c>
      <c r="G33" s="58">
        <v>8</v>
      </c>
      <c r="H33" s="58">
        <v>3</v>
      </c>
      <c r="I33" s="58">
        <v>2</v>
      </c>
      <c r="J33" s="93"/>
    </row>
    <row r="34" spans="1:10" customFormat="1" x14ac:dyDescent="0.35">
      <c r="A34" s="90"/>
      <c r="B34" s="57" t="s">
        <v>50</v>
      </c>
      <c r="C34" s="61" t="s">
        <v>51</v>
      </c>
      <c r="D34" s="103">
        <v>43891</v>
      </c>
      <c r="E34" s="62">
        <v>2</v>
      </c>
      <c r="F34" s="58"/>
      <c r="G34" s="58">
        <v>8</v>
      </c>
      <c r="H34" s="58"/>
      <c r="I34" s="58"/>
      <c r="J34" s="93"/>
    </row>
    <row r="35" spans="1:10" customFormat="1" x14ac:dyDescent="0.35">
      <c r="A35" s="90"/>
      <c r="B35" s="57" t="s">
        <v>142</v>
      </c>
      <c r="C35" s="61" t="s">
        <v>52</v>
      </c>
      <c r="D35" s="103">
        <v>43891</v>
      </c>
      <c r="E35" s="62"/>
      <c r="F35" s="58"/>
      <c r="G35" s="58"/>
      <c r="H35" s="58"/>
      <c r="I35" s="58"/>
      <c r="J35" s="93"/>
    </row>
    <row r="36" spans="1:10" customFormat="1" x14ac:dyDescent="0.35">
      <c r="A36" s="90"/>
      <c r="B36" s="57" t="s">
        <v>50</v>
      </c>
      <c r="C36" s="61" t="s">
        <v>51</v>
      </c>
      <c r="D36" s="103">
        <v>43891</v>
      </c>
      <c r="E36" s="62">
        <v>2</v>
      </c>
      <c r="F36" s="58">
        <v>1</v>
      </c>
      <c r="G36" s="58">
        <v>7</v>
      </c>
      <c r="H36" s="58">
        <v>3</v>
      </c>
      <c r="I36" s="58"/>
      <c r="J36" s="93"/>
    </row>
    <row r="37" spans="1:10" customFormat="1" x14ac:dyDescent="0.35">
      <c r="A37" s="90"/>
      <c r="B37" s="57" t="s">
        <v>50</v>
      </c>
      <c r="C37" s="61" t="s">
        <v>51</v>
      </c>
      <c r="D37" s="103">
        <v>43891</v>
      </c>
      <c r="E37" s="62"/>
      <c r="F37" s="58"/>
      <c r="G37" s="58">
        <v>4</v>
      </c>
      <c r="H37" s="58"/>
      <c r="I37" s="58"/>
      <c r="J37" s="93"/>
    </row>
    <row r="38" spans="1:10" customFormat="1" x14ac:dyDescent="0.35">
      <c r="A38" s="90"/>
      <c r="B38" s="57" t="s">
        <v>50</v>
      </c>
      <c r="C38" s="61" t="s">
        <v>53</v>
      </c>
      <c r="D38" s="103">
        <v>43891</v>
      </c>
      <c r="E38" s="62"/>
      <c r="F38" s="58"/>
      <c r="G38" s="58">
        <v>6</v>
      </c>
      <c r="H38" s="58"/>
      <c r="I38" s="58"/>
      <c r="J38" s="93"/>
    </row>
    <row r="39" spans="1:10" customFormat="1" x14ac:dyDescent="0.35">
      <c r="A39" s="90"/>
      <c r="B39" s="57" t="s">
        <v>142</v>
      </c>
      <c r="C39" s="61" t="s">
        <v>53</v>
      </c>
      <c r="D39" s="103">
        <v>43891</v>
      </c>
      <c r="E39" s="62"/>
      <c r="F39" s="58"/>
      <c r="G39" s="58"/>
      <c r="H39" s="58"/>
      <c r="I39" s="58"/>
      <c r="J39" s="93"/>
    </row>
    <row r="40" spans="1:10" customFormat="1" x14ac:dyDescent="0.35">
      <c r="A40" s="90"/>
      <c r="B40" s="57" t="s">
        <v>50</v>
      </c>
      <c r="C40" s="61" t="s">
        <v>54</v>
      </c>
      <c r="D40" s="103">
        <v>43891</v>
      </c>
      <c r="E40" s="62"/>
      <c r="F40" s="58"/>
      <c r="G40" s="58">
        <v>2</v>
      </c>
      <c r="H40" s="58"/>
      <c r="I40" s="58"/>
      <c r="J40" s="93"/>
    </row>
    <row r="41" spans="1:10" customFormat="1" x14ac:dyDescent="0.35">
      <c r="A41" s="90"/>
      <c r="B41" s="57" t="s">
        <v>10</v>
      </c>
      <c r="C41" s="61" t="s">
        <v>53</v>
      </c>
      <c r="D41" s="103">
        <v>43891</v>
      </c>
      <c r="E41" s="62">
        <v>6</v>
      </c>
      <c r="F41" s="58">
        <v>12</v>
      </c>
      <c r="G41" s="58">
        <v>50</v>
      </c>
      <c r="H41" s="58">
        <v>31</v>
      </c>
      <c r="I41" s="58">
        <v>2</v>
      </c>
      <c r="J41" s="93"/>
    </row>
    <row r="42" spans="1:10" customFormat="1" x14ac:dyDescent="0.35">
      <c r="A42" s="90"/>
      <c r="B42" s="57" t="s">
        <v>50</v>
      </c>
      <c r="C42" s="61" t="s">
        <v>53</v>
      </c>
      <c r="D42" s="103">
        <v>43891</v>
      </c>
      <c r="E42" s="62">
        <v>2</v>
      </c>
      <c r="F42" s="58">
        <v>1</v>
      </c>
      <c r="G42" s="58">
        <v>15</v>
      </c>
      <c r="H42" s="58">
        <v>2</v>
      </c>
      <c r="I42" s="58"/>
      <c r="J42" s="93" t="s">
        <v>174</v>
      </c>
    </row>
    <row r="43" spans="1:10" customFormat="1" x14ac:dyDescent="0.35">
      <c r="A43" s="90"/>
      <c r="B43" s="57" t="s">
        <v>50</v>
      </c>
      <c r="C43" s="61" t="s">
        <v>52</v>
      </c>
      <c r="D43" s="103">
        <v>43891</v>
      </c>
      <c r="E43" s="62">
        <v>19</v>
      </c>
      <c r="F43" s="58">
        <v>6</v>
      </c>
      <c r="G43" s="58">
        <v>26</v>
      </c>
      <c r="H43" s="58">
        <v>11</v>
      </c>
      <c r="I43" s="58">
        <v>1</v>
      </c>
      <c r="J43" s="93"/>
    </row>
    <row r="44" spans="1:10" customFormat="1" x14ac:dyDescent="0.35">
      <c r="A44" s="90"/>
      <c r="B44" s="57" t="s">
        <v>50</v>
      </c>
      <c r="C44" s="61" t="s">
        <v>52</v>
      </c>
      <c r="D44" s="103">
        <v>43891</v>
      </c>
      <c r="E44" s="62">
        <v>2</v>
      </c>
      <c r="F44" s="58">
        <v>4</v>
      </c>
      <c r="G44" s="58">
        <v>11</v>
      </c>
      <c r="H44" s="58">
        <v>5</v>
      </c>
      <c r="I44" s="58">
        <v>1</v>
      </c>
      <c r="J44" s="93" t="s">
        <v>220</v>
      </c>
    </row>
    <row r="45" spans="1:10" customFormat="1" x14ac:dyDescent="0.35">
      <c r="A45" s="90"/>
      <c r="B45" s="57" t="s">
        <v>50</v>
      </c>
      <c r="C45" s="61" t="s">
        <v>53</v>
      </c>
      <c r="D45" s="103">
        <v>43891</v>
      </c>
      <c r="E45" s="62"/>
      <c r="F45" s="58"/>
      <c r="G45" s="58">
        <v>3</v>
      </c>
      <c r="H45" s="58"/>
      <c r="I45" s="58"/>
      <c r="J45" s="93"/>
    </row>
    <row r="46" spans="1:10" customFormat="1" x14ac:dyDescent="0.35">
      <c r="A46" s="90"/>
      <c r="B46" s="57" t="s">
        <v>11</v>
      </c>
      <c r="C46" s="61" t="s">
        <v>53</v>
      </c>
      <c r="D46" s="103">
        <v>43891</v>
      </c>
      <c r="E46" s="62">
        <v>13</v>
      </c>
      <c r="F46" s="58"/>
      <c r="G46" s="58">
        <v>48</v>
      </c>
      <c r="H46" s="58">
        <v>2</v>
      </c>
      <c r="I46" s="58"/>
      <c r="J46" s="93"/>
    </row>
    <row r="47" spans="1:10" customFormat="1" x14ac:dyDescent="0.35">
      <c r="A47" s="90"/>
      <c r="B47" s="57" t="s">
        <v>50</v>
      </c>
      <c r="C47" s="61" t="s">
        <v>53</v>
      </c>
      <c r="D47" s="103">
        <v>43891</v>
      </c>
      <c r="E47" s="62">
        <v>1</v>
      </c>
      <c r="F47" s="58"/>
      <c r="G47" s="58">
        <v>6</v>
      </c>
      <c r="H47" s="58">
        <v>2</v>
      </c>
      <c r="I47" s="58"/>
      <c r="J47" s="93"/>
    </row>
    <row r="48" spans="1:10" customFormat="1" x14ac:dyDescent="0.35">
      <c r="A48" s="90"/>
      <c r="B48" s="57" t="s">
        <v>50</v>
      </c>
      <c r="C48" s="61" t="s">
        <v>54</v>
      </c>
      <c r="D48" s="103">
        <v>43891</v>
      </c>
      <c r="E48" s="62"/>
      <c r="F48" s="58"/>
      <c r="G48" s="58">
        <v>7</v>
      </c>
      <c r="H48" s="58"/>
      <c r="I48" s="58"/>
      <c r="J48" s="93"/>
    </row>
    <row r="49" spans="1:10" customFormat="1" x14ac:dyDescent="0.35">
      <c r="A49" s="90"/>
      <c r="B49" s="57" t="s">
        <v>50</v>
      </c>
      <c r="C49" s="61" t="s">
        <v>54</v>
      </c>
      <c r="D49" s="103">
        <v>43891</v>
      </c>
      <c r="E49" s="62">
        <v>2</v>
      </c>
      <c r="F49" s="58">
        <v>11</v>
      </c>
      <c r="G49" s="58">
        <v>9</v>
      </c>
      <c r="H49" s="58">
        <v>9</v>
      </c>
      <c r="I49" s="58">
        <v>2</v>
      </c>
      <c r="J49" s="93" t="s">
        <v>152</v>
      </c>
    </row>
    <row r="50" spans="1:10" customFormat="1" x14ac:dyDescent="0.35">
      <c r="A50" s="90"/>
      <c r="B50" s="57" t="s">
        <v>50</v>
      </c>
      <c r="C50" s="61" t="s">
        <v>51</v>
      </c>
      <c r="D50" s="103">
        <v>43891</v>
      </c>
      <c r="E50" s="62"/>
      <c r="F50" s="58"/>
      <c r="G50" s="58">
        <v>2</v>
      </c>
      <c r="H50" s="58"/>
      <c r="I50" s="58"/>
      <c r="J50" s="93"/>
    </row>
    <row r="51" spans="1:10" customFormat="1" x14ac:dyDescent="0.35">
      <c r="A51" s="90"/>
      <c r="B51" s="57" t="s">
        <v>50</v>
      </c>
      <c r="C51" s="61" t="s">
        <v>51</v>
      </c>
      <c r="D51" s="103">
        <v>43891</v>
      </c>
      <c r="E51" s="62"/>
      <c r="F51" s="58"/>
      <c r="G51" s="58">
        <v>1</v>
      </c>
      <c r="H51" s="58"/>
      <c r="I51" s="58"/>
      <c r="J51" s="93"/>
    </row>
    <row r="52" spans="1:10" customFormat="1" x14ac:dyDescent="0.35">
      <c r="A52" s="90"/>
      <c r="B52" s="57" t="s">
        <v>50</v>
      </c>
      <c r="C52" s="61" t="s">
        <v>51</v>
      </c>
      <c r="D52" s="103">
        <v>43891</v>
      </c>
      <c r="E52" s="62"/>
      <c r="F52" s="58"/>
      <c r="G52" s="58">
        <v>1</v>
      </c>
      <c r="H52" s="58"/>
      <c r="I52" s="58"/>
      <c r="J52" s="93"/>
    </row>
    <row r="53" spans="1:10" customFormat="1" x14ac:dyDescent="0.35">
      <c r="A53" s="90"/>
      <c r="B53" s="57" t="s">
        <v>11</v>
      </c>
      <c r="C53" s="61" t="s">
        <v>54</v>
      </c>
      <c r="D53" s="103">
        <v>43891</v>
      </c>
      <c r="E53" s="62">
        <v>2</v>
      </c>
      <c r="F53" s="58">
        <v>1</v>
      </c>
      <c r="G53" s="58">
        <v>35</v>
      </c>
      <c r="H53" s="58">
        <v>4</v>
      </c>
      <c r="I53" s="58">
        <v>4</v>
      </c>
      <c r="J53" s="93"/>
    </row>
    <row r="54" spans="1:10" customFormat="1" x14ac:dyDescent="0.35">
      <c r="A54" s="90"/>
      <c r="B54" s="57" t="s">
        <v>11</v>
      </c>
      <c r="C54" s="61" t="s">
        <v>54</v>
      </c>
      <c r="D54" s="103">
        <v>43891</v>
      </c>
      <c r="E54" s="62"/>
      <c r="F54" s="58">
        <v>1</v>
      </c>
      <c r="G54" s="58">
        <v>47</v>
      </c>
      <c r="H54" s="58">
        <v>15</v>
      </c>
      <c r="I54" s="58">
        <v>3</v>
      </c>
      <c r="J54" s="93"/>
    </row>
    <row r="55" spans="1:10" customFormat="1" x14ac:dyDescent="0.35">
      <c r="A55" s="90"/>
      <c r="B55" s="57" t="s">
        <v>50</v>
      </c>
      <c r="C55" s="61" t="s">
        <v>51</v>
      </c>
      <c r="D55" s="103">
        <v>43891</v>
      </c>
      <c r="E55" s="62">
        <v>4</v>
      </c>
      <c r="F55" s="58">
        <v>1</v>
      </c>
      <c r="G55" s="58">
        <v>12</v>
      </c>
      <c r="H55" s="58"/>
      <c r="I55" s="58"/>
      <c r="J55" s="93"/>
    </row>
    <row r="56" spans="1:10" customFormat="1" x14ac:dyDescent="0.35">
      <c r="A56" s="90"/>
      <c r="B56" s="57" t="s">
        <v>50</v>
      </c>
      <c r="C56" s="61" t="s">
        <v>54</v>
      </c>
      <c r="D56" s="103">
        <v>43891</v>
      </c>
      <c r="E56" s="62"/>
      <c r="F56" s="58"/>
      <c r="G56" s="58">
        <v>4</v>
      </c>
      <c r="H56" s="58">
        <v>2</v>
      </c>
      <c r="I56" s="58"/>
      <c r="J56" s="93"/>
    </row>
    <row r="57" spans="1:10" customFormat="1" x14ac:dyDescent="0.35">
      <c r="A57" s="90"/>
      <c r="B57" s="57" t="s">
        <v>50</v>
      </c>
      <c r="C57" s="61" t="s">
        <v>54</v>
      </c>
      <c r="D57" s="103">
        <v>43891</v>
      </c>
      <c r="E57" s="62"/>
      <c r="F57" s="58"/>
      <c r="G57" s="58">
        <v>4</v>
      </c>
      <c r="H57" s="58">
        <v>6</v>
      </c>
      <c r="I57" s="58">
        <v>2</v>
      </c>
      <c r="J57" s="93"/>
    </row>
    <row r="58" spans="1:10" customFormat="1" x14ac:dyDescent="0.35">
      <c r="A58" s="90"/>
      <c r="B58" s="57" t="s">
        <v>142</v>
      </c>
      <c r="C58" s="61" t="s">
        <v>52</v>
      </c>
      <c r="D58" s="103">
        <v>43891</v>
      </c>
      <c r="E58" s="62"/>
      <c r="F58" s="58"/>
      <c r="G58" s="58"/>
      <c r="H58" s="58"/>
      <c r="I58" s="58"/>
      <c r="J58" s="93"/>
    </row>
    <row r="59" spans="1:10" customFormat="1" x14ac:dyDescent="0.35">
      <c r="A59" s="90"/>
      <c r="B59" s="57" t="s">
        <v>50</v>
      </c>
      <c r="C59" s="61" t="s">
        <v>53</v>
      </c>
      <c r="D59" s="103">
        <v>43891</v>
      </c>
      <c r="E59" s="62"/>
      <c r="F59" s="58"/>
      <c r="G59" s="58">
        <v>4</v>
      </c>
      <c r="H59" s="58"/>
      <c r="I59" s="58"/>
      <c r="J59" s="93"/>
    </row>
    <row r="60" spans="1:10" customFormat="1" x14ac:dyDescent="0.35">
      <c r="A60" s="90"/>
      <c r="B60" s="57" t="s">
        <v>50</v>
      </c>
      <c r="C60" s="61" t="s">
        <v>53</v>
      </c>
      <c r="D60" s="103">
        <v>43891</v>
      </c>
      <c r="E60" s="62"/>
      <c r="F60" s="58"/>
      <c r="G60" s="58">
        <v>3</v>
      </c>
      <c r="H60" s="58">
        <v>1</v>
      </c>
      <c r="I60" s="58">
        <v>1</v>
      </c>
      <c r="J60" s="93"/>
    </row>
    <row r="61" spans="1:10" customFormat="1" x14ac:dyDescent="0.35">
      <c r="A61" s="90"/>
      <c r="B61" s="57" t="s">
        <v>11</v>
      </c>
      <c r="C61" s="61" t="s">
        <v>53</v>
      </c>
      <c r="D61" s="103">
        <v>43891</v>
      </c>
      <c r="E61" s="62">
        <v>8</v>
      </c>
      <c r="F61" s="58">
        <v>4</v>
      </c>
      <c r="G61" s="58">
        <v>53</v>
      </c>
      <c r="H61" s="58">
        <v>12</v>
      </c>
      <c r="I61" s="58">
        <v>3</v>
      </c>
      <c r="J61" s="93"/>
    </row>
    <row r="62" spans="1:10" customFormat="1" x14ac:dyDescent="0.35">
      <c r="A62" s="90"/>
      <c r="B62" s="57" t="s">
        <v>50</v>
      </c>
      <c r="C62" s="61" t="s">
        <v>53</v>
      </c>
      <c r="D62" s="103">
        <v>43891</v>
      </c>
      <c r="E62" s="62">
        <v>2</v>
      </c>
      <c r="F62" s="58"/>
      <c r="G62" s="58">
        <v>7</v>
      </c>
      <c r="H62" s="58">
        <v>1</v>
      </c>
      <c r="I62" s="58"/>
      <c r="J62" s="93"/>
    </row>
    <row r="63" spans="1:10" customFormat="1" x14ac:dyDescent="0.35">
      <c r="A63" s="90"/>
      <c r="B63" s="57" t="s">
        <v>142</v>
      </c>
      <c r="C63" s="61" t="s">
        <v>53</v>
      </c>
      <c r="D63" s="103">
        <v>43891</v>
      </c>
      <c r="E63" s="62"/>
      <c r="F63" s="58"/>
      <c r="G63" s="58"/>
      <c r="H63" s="58"/>
      <c r="I63" s="58"/>
      <c r="J63" s="93"/>
    </row>
    <row r="64" spans="1:10" customFormat="1" x14ac:dyDescent="0.35">
      <c r="A64" s="90"/>
      <c r="B64" s="57" t="s">
        <v>50</v>
      </c>
      <c r="C64" s="61" t="s">
        <v>54</v>
      </c>
      <c r="D64" s="103">
        <v>43891</v>
      </c>
      <c r="E64" s="62"/>
      <c r="F64" s="58"/>
      <c r="G64" s="58">
        <v>12</v>
      </c>
      <c r="H64" s="58"/>
      <c r="I64" s="58"/>
      <c r="J64" s="93"/>
    </row>
    <row r="65" spans="1:10" customFormat="1" x14ac:dyDescent="0.35">
      <c r="A65" s="90"/>
      <c r="B65" s="57" t="s">
        <v>50</v>
      </c>
      <c r="C65" s="61" t="s">
        <v>54</v>
      </c>
      <c r="D65" s="103">
        <v>43891</v>
      </c>
      <c r="E65" s="62"/>
      <c r="F65" s="58"/>
      <c r="G65" s="58">
        <v>5</v>
      </c>
      <c r="H65" s="58"/>
      <c r="I65" s="58"/>
      <c r="J65" s="93"/>
    </row>
    <row r="66" spans="1:10" customFormat="1" x14ac:dyDescent="0.35">
      <c r="A66" s="90"/>
      <c r="B66" s="57" t="s">
        <v>50</v>
      </c>
      <c r="C66" s="61" t="s">
        <v>53</v>
      </c>
      <c r="D66" s="103">
        <v>43891</v>
      </c>
      <c r="E66" s="62"/>
      <c r="F66" s="58"/>
      <c r="G66" s="58">
        <v>9</v>
      </c>
      <c r="H66" s="58">
        <v>6</v>
      </c>
      <c r="I66" s="58"/>
      <c r="J66" s="93"/>
    </row>
    <row r="67" spans="1:10" customFormat="1" x14ac:dyDescent="0.35">
      <c r="A67" s="90"/>
      <c r="B67" s="57" t="s">
        <v>50</v>
      </c>
      <c r="C67" s="61" t="s">
        <v>54</v>
      </c>
      <c r="D67" s="103">
        <v>43891</v>
      </c>
      <c r="E67" s="62">
        <v>3</v>
      </c>
      <c r="F67" s="58"/>
      <c r="G67" s="58">
        <v>10</v>
      </c>
      <c r="H67" s="58">
        <v>1</v>
      </c>
      <c r="I67" s="58"/>
      <c r="J67" s="93"/>
    </row>
    <row r="68" spans="1:10" customFormat="1" x14ac:dyDescent="0.35">
      <c r="A68" s="90"/>
      <c r="B68" s="57" t="s">
        <v>142</v>
      </c>
      <c r="C68" s="61" t="s">
        <v>52</v>
      </c>
      <c r="D68" s="103">
        <v>43891</v>
      </c>
      <c r="E68" s="62"/>
      <c r="F68" s="58"/>
      <c r="G68" s="58"/>
      <c r="H68" s="58"/>
      <c r="I68" s="58"/>
      <c r="J68" s="93"/>
    </row>
    <row r="69" spans="1:10" customFormat="1" x14ac:dyDescent="0.35">
      <c r="A69" s="90"/>
      <c r="B69" s="57" t="s">
        <v>50</v>
      </c>
      <c r="C69" s="61" t="s">
        <v>54</v>
      </c>
      <c r="D69" s="103">
        <v>43891</v>
      </c>
      <c r="E69" s="62"/>
      <c r="F69" s="58"/>
      <c r="G69" s="58">
        <v>2</v>
      </c>
      <c r="H69" s="58"/>
      <c r="I69" s="58"/>
      <c r="J69" s="93"/>
    </row>
    <row r="70" spans="1:10" customFormat="1" x14ac:dyDescent="0.35">
      <c r="A70" s="90"/>
      <c r="B70" s="57" t="s">
        <v>11</v>
      </c>
      <c r="C70" s="61" t="s">
        <v>54</v>
      </c>
      <c r="D70" s="103">
        <v>43891</v>
      </c>
      <c r="E70" s="62">
        <v>2</v>
      </c>
      <c r="F70" s="58">
        <v>2</v>
      </c>
      <c r="G70" s="58">
        <v>42</v>
      </c>
      <c r="H70" s="58">
        <v>33</v>
      </c>
      <c r="I70" s="58">
        <v>1</v>
      </c>
      <c r="J70" s="93"/>
    </row>
    <row r="71" spans="1:10" customFormat="1" x14ac:dyDescent="0.35">
      <c r="A71" s="90"/>
      <c r="B71" s="57" t="s">
        <v>11</v>
      </c>
      <c r="C71" s="61" t="s">
        <v>54</v>
      </c>
      <c r="D71" s="103">
        <v>43891</v>
      </c>
      <c r="E71" s="62">
        <v>1</v>
      </c>
      <c r="F71" s="58">
        <v>1</v>
      </c>
      <c r="G71" s="58">
        <v>20</v>
      </c>
      <c r="H71" s="58">
        <v>2</v>
      </c>
      <c r="I71" s="58"/>
      <c r="J71" s="93" t="s">
        <v>175</v>
      </c>
    </row>
    <row r="72" spans="1:10" customFormat="1" x14ac:dyDescent="0.35">
      <c r="A72" s="90"/>
      <c r="B72" s="57" t="s">
        <v>50</v>
      </c>
      <c r="C72" s="61" t="s">
        <v>53</v>
      </c>
      <c r="D72" s="103">
        <v>43891</v>
      </c>
      <c r="E72" s="62"/>
      <c r="F72" s="58"/>
      <c r="G72" s="58">
        <v>3</v>
      </c>
      <c r="H72" s="58"/>
      <c r="I72" s="58"/>
      <c r="J72" s="93" t="s">
        <v>143</v>
      </c>
    </row>
    <row r="73" spans="1:10" customFormat="1" x14ac:dyDescent="0.35">
      <c r="A73" s="90"/>
      <c r="B73" s="57" t="s">
        <v>50</v>
      </c>
      <c r="C73" s="61" t="s">
        <v>53</v>
      </c>
      <c r="D73" s="103">
        <v>43891</v>
      </c>
      <c r="E73" s="62"/>
      <c r="F73" s="58"/>
      <c r="G73" s="58">
        <v>2</v>
      </c>
      <c r="H73" s="58"/>
      <c r="I73" s="58"/>
      <c r="J73" s="93"/>
    </row>
    <row r="74" spans="1:10" customFormat="1" x14ac:dyDescent="0.35">
      <c r="A74" s="90"/>
      <c r="B74" s="57" t="s">
        <v>142</v>
      </c>
      <c r="C74" s="61" t="s">
        <v>52</v>
      </c>
      <c r="D74" s="103">
        <v>43891</v>
      </c>
      <c r="E74" s="62"/>
      <c r="F74" s="58"/>
      <c r="G74" s="58"/>
      <c r="H74" s="58"/>
      <c r="I74" s="58"/>
      <c r="J74" s="93"/>
    </row>
    <row r="75" spans="1:10" customFormat="1" x14ac:dyDescent="0.35">
      <c r="A75" s="90"/>
      <c r="B75" s="57" t="s">
        <v>50</v>
      </c>
      <c r="C75" s="61" t="s">
        <v>52</v>
      </c>
      <c r="D75" s="103">
        <v>43891</v>
      </c>
      <c r="E75" s="62"/>
      <c r="F75" s="58"/>
      <c r="G75" s="58">
        <v>13</v>
      </c>
      <c r="H75" s="58">
        <v>1</v>
      </c>
      <c r="I75" s="58"/>
      <c r="J75" s="93" t="s">
        <v>145</v>
      </c>
    </row>
    <row r="76" spans="1:10" customFormat="1" x14ac:dyDescent="0.35">
      <c r="A76" s="90"/>
      <c r="B76" s="57" t="s">
        <v>50</v>
      </c>
      <c r="C76" s="61" t="s">
        <v>52</v>
      </c>
      <c r="D76" s="103">
        <v>43891</v>
      </c>
      <c r="E76" s="62"/>
      <c r="F76" s="58"/>
      <c r="G76" s="58">
        <v>8</v>
      </c>
      <c r="H76" s="58">
        <v>1</v>
      </c>
      <c r="I76" s="58"/>
      <c r="J76" s="93"/>
    </row>
    <row r="77" spans="1:10" customFormat="1" x14ac:dyDescent="0.35">
      <c r="A77" s="90"/>
      <c r="B77" s="57" t="s">
        <v>50</v>
      </c>
      <c r="C77" s="61" t="s">
        <v>51</v>
      </c>
      <c r="D77" s="103">
        <v>43891</v>
      </c>
      <c r="E77" s="62"/>
      <c r="F77" s="58"/>
      <c r="G77" s="58">
        <v>8</v>
      </c>
      <c r="H77" s="58">
        <v>6</v>
      </c>
      <c r="I77" s="58">
        <v>2</v>
      </c>
      <c r="J77" s="93"/>
    </row>
    <row r="78" spans="1:10" customFormat="1" x14ac:dyDescent="0.35">
      <c r="A78" s="90"/>
      <c r="B78" s="57" t="s">
        <v>50</v>
      </c>
      <c r="C78" s="61" t="s">
        <v>51</v>
      </c>
      <c r="D78" s="103">
        <v>43891</v>
      </c>
      <c r="E78" s="62"/>
      <c r="F78" s="58"/>
      <c r="G78" s="58">
        <v>4</v>
      </c>
      <c r="H78" s="58"/>
      <c r="I78" s="58"/>
      <c r="J78" s="93"/>
    </row>
    <row r="79" spans="1:10" customFormat="1" x14ac:dyDescent="0.35">
      <c r="A79" s="90"/>
      <c r="B79" s="57" t="s">
        <v>50</v>
      </c>
      <c r="C79" s="61" t="s">
        <v>51</v>
      </c>
      <c r="D79" s="103">
        <v>43891</v>
      </c>
      <c r="E79" s="62"/>
      <c r="F79" s="58"/>
      <c r="G79" s="58">
        <v>2</v>
      </c>
      <c r="H79" s="58"/>
      <c r="I79" s="58"/>
      <c r="J79" s="93"/>
    </row>
    <row r="80" spans="1:10" customFormat="1" x14ac:dyDescent="0.35">
      <c r="A80" s="90"/>
      <c r="B80" s="57" t="s">
        <v>50</v>
      </c>
      <c r="C80" s="61" t="s">
        <v>54</v>
      </c>
      <c r="D80" s="103">
        <v>43891</v>
      </c>
      <c r="E80" s="62">
        <v>3</v>
      </c>
      <c r="F80" s="58">
        <v>2</v>
      </c>
      <c r="G80" s="58">
        <v>15</v>
      </c>
      <c r="H80" s="58">
        <v>5</v>
      </c>
      <c r="I80" s="58">
        <v>1</v>
      </c>
      <c r="J80" s="93"/>
    </row>
    <row r="81" spans="1:10" customFormat="1" x14ac:dyDescent="0.35">
      <c r="A81" s="90"/>
      <c r="B81" s="57" t="s">
        <v>50</v>
      </c>
      <c r="C81" s="61" t="s">
        <v>54</v>
      </c>
      <c r="D81" s="103">
        <v>43891</v>
      </c>
      <c r="E81" s="62"/>
      <c r="F81" s="58">
        <v>2</v>
      </c>
      <c r="G81" s="58">
        <v>1</v>
      </c>
      <c r="H81" s="58"/>
      <c r="I81" s="58"/>
      <c r="J81" s="93"/>
    </row>
    <row r="82" spans="1:10" customFormat="1" x14ac:dyDescent="0.35">
      <c r="A82" s="90"/>
      <c r="B82" s="57" t="s">
        <v>11</v>
      </c>
      <c r="C82" s="61" t="s">
        <v>53</v>
      </c>
      <c r="D82" s="103">
        <v>43891</v>
      </c>
      <c r="E82" s="62">
        <v>2</v>
      </c>
      <c r="F82" s="58">
        <v>7</v>
      </c>
      <c r="G82" s="58">
        <v>40</v>
      </c>
      <c r="H82" s="58">
        <v>15</v>
      </c>
      <c r="I82" s="58">
        <v>3</v>
      </c>
      <c r="J82" s="93"/>
    </row>
    <row r="83" spans="1:10" customFormat="1" x14ac:dyDescent="0.35">
      <c r="A83" s="90"/>
      <c r="B83" s="57" t="s">
        <v>50</v>
      </c>
      <c r="C83" s="61" t="s">
        <v>54</v>
      </c>
      <c r="D83" s="103">
        <v>43891</v>
      </c>
      <c r="E83" s="62"/>
      <c r="F83" s="58"/>
      <c r="G83" s="58">
        <v>4</v>
      </c>
      <c r="H83" s="58"/>
      <c r="I83" s="58"/>
      <c r="J83" s="93" t="s">
        <v>143</v>
      </c>
    </row>
    <row r="84" spans="1:10" customFormat="1" x14ac:dyDescent="0.35">
      <c r="A84" s="90"/>
      <c r="B84" s="57" t="s">
        <v>50</v>
      </c>
      <c r="C84" s="61" t="s">
        <v>54</v>
      </c>
      <c r="D84" s="103">
        <v>43891</v>
      </c>
      <c r="E84" s="62">
        <v>1</v>
      </c>
      <c r="F84" s="58">
        <v>2</v>
      </c>
      <c r="G84" s="58">
        <v>7</v>
      </c>
      <c r="H84" s="58">
        <v>7</v>
      </c>
      <c r="I84" s="58">
        <v>2</v>
      </c>
      <c r="J84" s="93"/>
    </row>
    <row r="85" spans="1:10" customFormat="1" x14ac:dyDescent="0.35">
      <c r="A85" s="90"/>
      <c r="B85" s="57" t="s">
        <v>50</v>
      </c>
      <c r="C85" s="61" t="s">
        <v>54</v>
      </c>
      <c r="D85" s="103">
        <v>43891</v>
      </c>
      <c r="E85" s="62">
        <v>2</v>
      </c>
      <c r="F85" s="58"/>
      <c r="G85" s="58">
        <v>3</v>
      </c>
      <c r="H85" s="58"/>
      <c r="I85" s="58"/>
      <c r="J85" s="93"/>
    </row>
    <row r="86" spans="1:10" customFormat="1" x14ac:dyDescent="0.35">
      <c r="A86" s="90"/>
      <c r="B86" s="57" t="s">
        <v>50</v>
      </c>
      <c r="C86" s="61" t="s">
        <v>52</v>
      </c>
      <c r="D86" s="103">
        <v>43891</v>
      </c>
      <c r="E86" s="62">
        <v>3</v>
      </c>
      <c r="F86" s="58"/>
      <c r="G86" s="58">
        <v>8</v>
      </c>
      <c r="H86" s="58">
        <v>1</v>
      </c>
      <c r="I86" s="58"/>
      <c r="J86" s="93"/>
    </row>
    <row r="87" spans="1:10" customFormat="1" x14ac:dyDescent="0.35">
      <c r="A87" s="90"/>
      <c r="B87" s="57" t="s">
        <v>50</v>
      </c>
      <c r="C87" s="61" t="s">
        <v>53</v>
      </c>
      <c r="D87" s="103">
        <v>43891</v>
      </c>
      <c r="E87" s="62">
        <v>3</v>
      </c>
      <c r="F87" s="58">
        <v>3</v>
      </c>
      <c r="G87" s="58">
        <v>8</v>
      </c>
      <c r="H87" s="58">
        <v>3</v>
      </c>
      <c r="I87" s="58"/>
      <c r="J87" s="93"/>
    </row>
    <row r="88" spans="1:10" customFormat="1" x14ac:dyDescent="0.35">
      <c r="A88" s="89"/>
      <c r="B88" s="63" t="s">
        <v>50</v>
      </c>
      <c r="C88" s="64" t="s">
        <v>51</v>
      </c>
      <c r="D88" s="102">
        <v>43922</v>
      </c>
      <c r="E88" s="65"/>
      <c r="F88" s="66"/>
      <c r="G88" s="66">
        <v>12</v>
      </c>
      <c r="H88" s="66">
        <v>2</v>
      </c>
      <c r="I88" s="66"/>
      <c r="J88" s="92"/>
    </row>
    <row r="89" spans="1:10" customFormat="1" x14ac:dyDescent="0.35">
      <c r="A89" s="90"/>
      <c r="B89" s="57" t="s">
        <v>50</v>
      </c>
      <c r="C89" s="61" t="s">
        <v>51</v>
      </c>
      <c r="D89" s="102">
        <v>43922</v>
      </c>
      <c r="E89" s="62"/>
      <c r="F89" s="58"/>
      <c r="G89" s="58">
        <v>9</v>
      </c>
      <c r="H89" s="58">
        <v>3</v>
      </c>
      <c r="I89" s="58">
        <v>1</v>
      </c>
      <c r="J89" s="93"/>
    </row>
    <row r="90" spans="1:10" customFormat="1" x14ac:dyDescent="0.35">
      <c r="A90" s="90"/>
      <c r="B90" s="57" t="s">
        <v>50</v>
      </c>
      <c r="C90" s="61" t="s">
        <v>51</v>
      </c>
      <c r="D90" s="102">
        <v>43922</v>
      </c>
      <c r="E90" s="62">
        <v>2</v>
      </c>
      <c r="F90" s="58">
        <v>5</v>
      </c>
      <c r="G90" s="58">
        <v>10</v>
      </c>
      <c r="H90" s="58"/>
      <c r="I90" s="58"/>
      <c r="J90" s="93" t="s">
        <v>143</v>
      </c>
    </row>
    <row r="91" spans="1:10" customFormat="1" x14ac:dyDescent="0.35">
      <c r="A91" s="90"/>
      <c r="B91" s="57" t="s">
        <v>50</v>
      </c>
      <c r="C91" s="61" t="s">
        <v>52</v>
      </c>
      <c r="D91" s="102">
        <v>43922</v>
      </c>
      <c r="E91" s="62"/>
      <c r="F91" s="58"/>
      <c r="G91" s="58">
        <v>6</v>
      </c>
      <c r="H91" s="58"/>
      <c r="I91" s="58"/>
      <c r="J91" s="93"/>
    </row>
    <row r="92" spans="1:10" customFormat="1" x14ac:dyDescent="0.35">
      <c r="A92" s="90"/>
      <c r="B92" s="57" t="s">
        <v>142</v>
      </c>
      <c r="C92" s="61" t="s">
        <v>52</v>
      </c>
      <c r="D92" s="102">
        <v>43922</v>
      </c>
      <c r="E92" s="62"/>
      <c r="F92" s="58"/>
      <c r="G92" s="58"/>
      <c r="H92" s="58"/>
      <c r="I92" s="58"/>
      <c r="J92" s="93"/>
    </row>
    <row r="93" spans="1:10" customFormat="1" x14ac:dyDescent="0.35">
      <c r="A93" s="90"/>
      <c r="B93" s="57" t="s">
        <v>50</v>
      </c>
      <c r="C93" s="61" t="s">
        <v>51</v>
      </c>
      <c r="D93" s="102">
        <v>43922</v>
      </c>
      <c r="E93" s="62"/>
      <c r="F93" s="58"/>
      <c r="G93" s="58">
        <v>0</v>
      </c>
      <c r="H93" s="58"/>
      <c r="I93" s="58"/>
      <c r="J93" s="93"/>
    </row>
    <row r="94" spans="1:10" customFormat="1" x14ac:dyDescent="0.35">
      <c r="A94" s="90"/>
      <c r="B94" s="57" t="s">
        <v>50</v>
      </c>
      <c r="C94" s="61" t="s">
        <v>53</v>
      </c>
      <c r="D94" s="102">
        <v>43922</v>
      </c>
      <c r="E94" s="62"/>
      <c r="F94" s="58"/>
      <c r="G94" s="58">
        <v>17</v>
      </c>
      <c r="H94" s="58">
        <v>2</v>
      </c>
      <c r="I94" s="58">
        <v>1</v>
      </c>
      <c r="J94" s="93"/>
    </row>
    <row r="95" spans="1:10" customFormat="1" x14ac:dyDescent="0.35">
      <c r="A95" s="90"/>
      <c r="B95" s="57" t="s">
        <v>50</v>
      </c>
      <c r="C95" s="61" t="s">
        <v>52</v>
      </c>
      <c r="D95" s="102">
        <v>43922</v>
      </c>
      <c r="E95" s="62"/>
      <c r="F95" s="58"/>
      <c r="G95" s="58">
        <v>2</v>
      </c>
      <c r="H95" s="58"/>
      <c r="I95" s="58"/>
      <c r="J95" s="93"/>
    </row>
    <row r="96" spans="1:10" customFormat="1" x14ac:dyDescent="0.35">
      <c r="A96" s="90"/>
      <c r="B96" s="57" t="s">
        <v>50</v>
      </c>
      <c r="C96" s="61" t="s">
        <v>52</v>
      </c>
      <c r="D96" s="102">
        <v>43922</v>
      </c>
      <c r="E96" s="62"/>
      <c r="F96" s="58"/>
      <c r="G96" s="58">
        <v>1</v>
      </c>
      <c r="H96" s="58"/>
      <c r="I96" s="58"/>
      <c r="J96" s="93"/>
    </row>
    <row r="97" spans="1:10" customFormat="1" x14ac:dyDescent="0.35">
      <c r="A97" s="90"/>
      <c r="B97" s="57" t="s">
        <v>50</v>
      </c>
      <c r="C97" s="61" t="s">
        <v>54</v>
      </c>
      <c r="D97" s="102">
        <v>43922</v>
      </c>
      <c r="E97" s="62">
        <v>5</v>
      </c>
      <c r="F97" s="58">
        <v>5</v>
      </c>
      <c r="G97" s="58">
        <v>22</v>
      </c>
      <c r="H97" s="58">
        <v>12</v>
      </c>
      <c r="I97" s="58">
        <v>1</v>
      </c>
      <c r="J97" s="93"/>
    </row>
    <row r="98" spans="1:10" customFormat="1" x14ac:dyDescent="0.35">
      <c r="A98" s="90"/>
      <c r="B98" s="57" t="s">
        <v>50</v>
      </c>
      <c r="C98" s="61" t="s">
        <v>54</v>
      </c>
      <c r="D98" s="102">
        <v>43922</v>
      </c>
      <c r="E98" s="62"/>
      <c r="F98" s="58"/>
      <c r="G98" s="58">
        <v>6</v>
      </c>
      <c r="H98" s="58">
        <v>2</v>
      </c>
      <c r="I98" s="58"/>
      <c r="J98" s="93"/>
    </row>
    <row r="99" spans="1:10" customFormat="1" x14ac:dyDescent="0.35">
      <c r="A99" s="90"/>
      <c r="B99" s="57" t="s">
        <v>50</v>
      </c>
      <c r="C99" s="61" t="s">
        <v>51</v>
      </c>
      <c r="D99" s="102">
        <v>43922</v>
      </c>
      <c r="E99" s="62"/>
      <c r="F99" s="58">
        <v>1</v>
      </c>
      <c r="G99" s="58">
        <v>11</v>
      </c>
      <c r="H99" s="58">
        <v>1</v>
      </c>
      <c r="I99" s="58"/>
      <c r="J99" s="93"/>
    </row>
    <row r="100" spans="1:10" customFormat="1" x14ac:dyDescent="0.35">
      <c r="A100" s="90"/>
      <c r="B100" s="57" t="s">
        <v>50</v>
      </c>
      <c r="C100" s="61" t="s">
        <v>51</v>
      </c>
      <c r="D100" s="102">
        <v>43922</v>
      </c>
      <c r="E100" s="62"/>
      <c r="F100" s="58"/>
      <c r="G100" s="58">
        <v>5</v>
      </c>
      <c r="H100" s="58">
        <v>2</v>
      </c>
      <c r="I100" s="58">
        <v>1</v>
      </c>
      <c r="J100" s="93"/>
    </row>
    <row r="101" spans="1:10" customFormat="1" x14ac:dyDescent="0.35">
      <c r="A101" s="90"/>
      <c r="B101" s="57" t="s">
        <v>50</v>
      </c>
      <c r="C101" s="61" t="s">
        <v>52</v>
      </c>
      <c r="D101" s="102">
        <v>43922</v>
      </c>
      <c r="E101" s="62"/>
      <c r="F101" s="58"/>
      <c r="G101" s="58">
        <v>4</v>
      </c>
      <c r="H101" s="58"/>
      <c r="I101" s="58"/>
      <c r="J101" s="93"/>
    </row>
    <row r="102" spans="1:10" customFormat="1" x14ac:dyDescent="0.35">
      <c r="A102" s="90"/>
      <c r="B102" s="57" t="s">
        <v>50</v>
      </c>
      <c r="C102" s="61" t="s">
        <v>54</v>
      </c>
      <c r="D102" s="102">
        <v>43922</v>
      </c>
      <c r="E102" s="62"/>
      <c r="F102" s="58">
        <v>2</v>
      </c>
      <c r="G102" s="58">
        <v>18</v>
      </c>
      <c r="H102" s="58">
        <v>8</v>
      </c>
      <c r="I102" s="58"/>
      <c r="J102" s="93"/>
    </row>
    <row r="103" spans="1:10" customFormat="1" x14ac:dyDescent="0.35">
      <c r="A103" s="90"/>
      <c r="B103" s="57" t="s">
        <v>50</v>
      </c>
      <c r="C103" s="61" t="s">
        <v>54</v>
      </c>
      <c r="D103" s="102">
        <v>43922</v>
      </c>
      <c r="E103" s="62"/>
      <c r="F103" s="58"/>
      <c r="G103" s="58">
        <v>18</v>
      </c>
      <c r="H103" s="58"/>
      <c r="I103" s="58"/>
      <c r="J103" s="93"/>
    </row>
    <row r="104" spans="1:10" customFormat="1" x14ac:dyDescent="0.35">
      <c r="A104" s="90"/>
      <c r="B104" s="57" t="s">
        <v>50</v>
      </c>
      <c r="C104" s="61" t="s">
        <v>52</v>
      </c>
      <c r="D104" s="102">
        <v>43922</v>
      </c>
      <c r="E104" s="62"/>
      <c r="F104" s="58"/>
      <c r="G104" s="58">
        <v>4</v>
      </c>
      <c r="H104" s="58">
        <v>1</v>
      </c>
      <c r="I104" s="58"/>
      <c r="J104" s="93"/>
    </row>
    <row r="105" spans="1:10" customFormat="1" x14ac:dyDescent="0.35">
      <c r="A105" s="90"/>
      <c r="B105" s="57" t="s">
        <v>50</v>
      </c>
      <c r="C105" s="61" t="s">
        <v>52</v>
      </c>
      <c r="D105" s="102">
        <v>43922</v>
      </c>
      <c r="E105" s="62"/>
      <c r="F105" s="58"/>
      <c r="G105" s="58">
        <v>3</v>
      </c>
      <c r="H105" s="58">
        <v>1</v>
      </c>
      <c r="I105" s="58"/>
      <c r="J105" s="93"/>
    </row>
    <row r="106" spans="1:10" customFormat="1" x14ac:dyDescent="0.35">
      <c r="A106" s="90"/>
      <c r="B106" s="57" t="s">
        <v>50</v>
      </c>
      <c r="C106" s="61" t="s">
        <v>52</v>
      </c>
      <c r="D106" s="102">
        <v>43922</v>
      </c>
      <c r="E106" s="62"/>
      <c r="F106" s="58"/>
      <c r="G106" s="58">
        <v>10</v>
      </c>
      <c r="H106" s="58">
        <v>2</v>
      </c>
      <c r="I106" s="58"/>
      <c r="J106" s="93"/>
    </row>
    <row r="107" spans="1:10" customFormat="1" x14ac:dyDescent="0.35">
      <c r="A107" s="90"/>
      <c r="B107" s="57" t="s">
        <v>50</v>
      </c>
      <c r="C107" s="61" t="s">
        <v>52</v>
      </c>
      <c r="D107" s="102">
        <v>43922</v>
      </c>
      <c r="E107" s="62"/>
      <c r="F107" s="58">
        <v>1</v>
      </c>
      <c r="G107" s="58">
        <v>12</v>
      </c>
      <c r="H107" s="58">
        <v>1</v>
      </c>
      <c r="I107" s="58"/>
      <c r="J107" s="93"/>
    </row>
    <row r="108" spans="1:10" customFormat="1" x14ac:dyDescent="0.35">
      <c r="A108" s="90"/>
      <c r="B108" s="57" t="s">
        <v>11</v>
      </c>
      <c r="C108" s="61" t="s">
        <v>53</v>
      </c>
      <c r="D108" s="102">
        <v>43922</v>
      </c>
      <c r="E108" s="62">
        <v>2</v>
      </c>
      <c r="F108" s="58"/>
      <c r="G108" s="58">
        <v>26</v>
      </c>
      <c r="H108" s="58">
        <v>6</v>
      </c>
      <c r="I108" s="58">
        <v>1</v>
      </c>
      <c r="J108" s="93"/>
    </row>
    <row r="109" spans="1:10" customFormat="1" x14ac:dyDescent="0.35">
      <c r="A109" s="90"/>
      <c r="B109" s="57" t="s">
        <v>50</v>
      </c>
      <c r="C109" s="61" t="s">
        <v>53</v>
      </c>
      <c r="D109" s="102">
        <v>43922</v>
      </c>
      <c r="E109" s="62"/>
      <c r="F109" s="58"/>
      <c r="G109" s="58">
        <v>16</v>
      </c>
      <c r="H109" s="58">
        <v>2</v>
      </c>
      <c r="I109" s="58"/>
      <c r="J109" s="93" t="s">
        <v>176</v>
      </c>
    </row>
    <row r="110" spans="1:10" customFormat="1" x14ac:dyDescent="0.35">
      <c r="A110" s="90"/>
      <c r="B110" s="57" t="s">
        <v>142</v>
      </c>
      <c r="C110" s="61" t="s">
        <v>51</v>
      </c>
      <c r="D110" s="102">
        <v>43922</v>
      </c>
      <c r="E110" s="62"/>
      <c r="F110" s="58"/>
      <c r="G110" s="58"/>
      <c r="H110" s="58"/>
      <c r="I110" s="58"/>
      <c r="J110" s="93" t="s">
        <v>142</v>
      </c>
    </row>
    <row r="111" spans="1:10" customFormat="1" x14ac:dyDescent="0.35">
      <c r="A111" s="90"/>
      <c r="B111" s="57" t="s">
        <v>142</v>
      </c>
      <c r="C111" s="61" t="s">
        <v>51</v>
      </c>
      <c r="D111" s="102">
        <v>43922</v>
      </c>
      <c r="E111" s="62"/>
      <c r="F111" s="58"/>
      <c r="G111" s="58"/>
      <c r="H111" s="58"/>
      <c r="I111" s="58"/>
      <c r="J111" s="93" t="s">
        <v>142</v>
      </c>
    </row>
    <row r="112" spans="1:10" customFormat="1" x14ac:dyDescent="0.35">
      <c r="A112" s="90"/>
      <c r="B112" s="57" t="s">
        <v>50</v>
      </c>
      <c r="C112" s="61" t="s">
        <v>52</v>
      </c>
      <c r="D112" s="102">
        <v>43922</v>
      </c>
      <c r="E112" s="62"/>
      <c r="F112" s="58">
        <v>2</v>
      </c>
      <c r="G112" s="58">
        <v>16</v>
      </c>
      <c r="H112" s="58">
        <v>14</v>
      </c>
      <c r="I112" s="58">
        <v>3</v>
      </c>
      <c r="J112" s="93"/>
    </row>
    <row r="113" spans="1:10" customFormat="1" x14ac:dyDescent="0.35">
      <c r="A113" s="90"/>
      <c r="B113" s="57" t="s">
        <v>50</v>
      </c>
      <c r="C113" s="61" t="s">
        <v>52</v>
      </c>
      <c r="D113" s="102">
        <v>43922</v>
      </c>
      <c r="E113" s="62"/>
      <c r="F113" s="58"/>
      <c r="G113" s="58">
        <v>8</v>
      </c>
      <c r="H113" s="58">
        <v>3</v>
      </c>
      <c r="I113" s="58">
        <v>1</v>
      </c>
      <c r="J113" s="93"/>
    </row>
    <row r="114" spans="1:10" customFormat="1" x14ac:dyDescent="0.35">
      <c r="A114" s="90"/>
      <c r="B114" s="57" t="s">
        <v>11</v>
      </c>
      <c r="C114" s="61" t="s">
        <v>52</v>
      </c>
      <c r="D114" s="102">
        <v>43922</v>
      </c>
      <c r="E114" s="62">
        <v>5</v>
      </c>
      <c r="F114" s="58">
        <v>5</v>
      </c>
      <c r="G114" s="58">
        <v>36</v>
      </c>
      <c r="H114" s="58">
        <v>31</v>
      </c>
      <c r="I114" s="58">
        <v>5</v>
      </c>
      <c r="J114" s="93"/>
    </row>
    <row r="115" spans="1:10" customFormat="1" x14ac:dyDescent="0.35">
      <c r="A115" s="90"/>
      <c r="B115" s="57" t="s">
        <v>50</v>
      </c>
      <c r="C115" s="61" t="s">
        <v>54</v>
      </c>
      <c r="D115" s="102">
        <v>43922</v>
      </c>
      <c r="E115" s="62"/>
      <c r="F115" s="58"/>
      <c r="G115" s="58">
        <v>2</v>
      </c>
      <c r="H115" s="58">
        <v>2</v>
      </c>
      <c r="I115" s="58"/>
      <c r="J115" s="93"/>
    </row>
    <row r="116" spans="1:10" customFormat="1" x14ac:dyDescent="0.35">
      <c r="A116" s="90"/>
      <c r="B116" s="57" t="s">
        <v>50</v>
      </c>
      <c r="C116" s="61" t="s">
        <v>53</v>
      </c>
      <c r="D116" s="102">
        <v>43922</v>
      </c>
      <c r="E116" s="62">
        <v>20</v>
      </c>
      <c r="F116" s="58"/>
      <c r="G116" s="58">
        <v>7</v>
      </c>
      <c r="H116" s="58"/>
      <c r="I116" s="58"/>
      <c r="J116" s="93"/>
    </row>
    <row r="117" spans="1:10" customFormat="1" x14ac:dyDescent="0.35">
      <c r="A117" s="90"/>
      <c r="B117" s="57" t="s">
        <v>50</v>
      </c>
      <c r="C117" s="61" t="s">
        <v>51</v>
      </c>
      <c r="D117" s="102">
        <v>43922</v>
      </c>
      <c r="E117" s="62"/>
      <c r="F117" s="58"/>
      <c r="G117" s="58">
        <v>11</v>
      </c>
      <c r="H117" s="58"/>
      <c r="I117" s="58"/>
      <c r="J117" s="93"/>
    </row>
    <row r="118" spans="1:10" customFormat="1" x14ac:dyDescent="0.35">
      <c r="A118" s="90"/>
      <c r="B118" s="57" t="s">
        <v>142</v>
      </c>
      <c r="C118" s="61" t="s">
        <v>52</v>
      </c>
      <c r="D118" s="102">
        <v>43922</v>
      </c>
      <c r="E118" s="62"/>
      <c r="F118" s="58"/>
      <c r="G118" s="58"/>
      <c r="H118" s="58"/>
      <c r="I118" s="58"/>
      <c r="J118" s="93" t="s">
        <v>142</v>
      </c>
    </row>
    <row r="119" spans="1:10" customFormat="1" x14ac:dyDescent="0.35">
      <c r="A119" s="90"/>
      <c r="B119" s="57" t="s">
        <v>50</v>
      </c>
      <c r="C119" s="61" t="s">
        <v>51</v>
      </c>
      <c r="D119" s="102">
        <v>43922</v>
      </c>
      <c r="E119" s="62"/>
      <c r="F119" s="58"/>
      <c r="G119" s="58">
        <v>0</v>
      </c>
      <c r="H119" s="58"/>
      <c r="I119" s="58"/>
      <c r="J119" s="93"/>
    </row>
    <row r="120" spans="1:10" customFormat="1" x14ac:dyDescent="0.35">
      <c r="A120" s="90"/>
      <c r="B120" s="57" t="s">
        <v>50</v>
      </c>
      <c r="C120" s="61" t="s">
        <v>51</v>
      </c>
      <c r="D120" s="102">
        <v>43922</v>
      </c>
      <c r="E120" s="62"/>
      <c r="F120" s="58"/>
      <c r="G120" s="58">
        <v>0</v>
      </c>
      <c r="H120" s="58"/>
      <c r="I120" s="58"/>
      <c r="J120" s="93"/>
    </row>
    <row r="121" spans="1:10" customFormat="1" x14ac:dyDescent="0.35">
      <c r="A121" s="90"/>
      <c r="B121" s="57" t="s">
        <v>50</v>
      </c>
      <c r="C121" s="61" t="s">
        <v>53</v>
      </c>
      <c r="D121" s="102">
        <v>43922</v>
      </c>
      <c r="E121" s="62"/>
      <c r="F121" s="58"/>
      <c r="G121" s="58">
        <v>26</v>
      </c>
      <c r="H121" s="58"/>
      <c r="I121" s="58"/>
      <c r="J121" s="93"/>
    </row>
    <row r="122" spans="1:10" customFormat="1" x14ac:dyDescent="0.35">
      <c r="A122" s="90"/>
      <c r="B122" s="57" t="s">
        <v>142</v>
      </c>
      <c r="C122" s="61" t="s">
        <v>53</v>
      </c>
      <c r="D122" s="102">
        <v>43922</v>
      </c>
      <c r="E122" s="62"/>
      <c r="F122" s="58"/>
      <c r="G122" s="58"/>
      <c r="H122" s="58"/>
      <c r="I122" s="58"/>
      <c r="J122" s="93" t="s">
        <v>142</v>
      </c>
    </row>
    <row r="123" spans="1:10" customFormat="1" x14ac:dyDescent="0.35">
      <c r="A123" s="90"/>
      <c r="B123" s="57" t="s">
        <v>50</v>
      </c>
      <c r="C123" s="61" t="s">
        <v>54</v>
      </c>
      <c r="D123" s="102">
        <v>43922</v>
      </c>
      <c r="E123" s="62"/>
      <c r="F123" s="58"/>
      <c r="G123" s="58">
        <v>3</v>
      </c>
      <c r="H123" s="58"/>
      <c r="I123" s="58"/>
      <c r="J123" s="93"/>
    </row>
    <row r="124" spans="1:10" customFormat="1" x14ac:dyDescent="0.35">
      <c r="A124" s="90"/>
      <c r="B124" s="57" t="s">
        <v>10</v>
      </c>
      <c r="C124" s="61" t="s">
        <v>53</v>
      </c>
      <c r="D124" s="102">
        <v>43922</v>
      </c>
      <c r="E124" s="62"/>
      <c r="F124" s="58">
        <v>20</v>
      </c>
      <c r="G124" s="58">
        <v>37</v>
      </c>
      <c r="H124" s="58">
        <v>34</v>
      </c>
      <c r="I124" s="58">
        <v>2</v>
      </c>
      <c r="J124" s="93" t="s">
        <v>10</v>
      </c>
    </row>
    <row r="125" spans="1:10" customFormat="1" x14ac:dyDescent="0.35">
      <c r="A125" s="90"/>
      <c r="B125" s="57" t="s">
        <v>50</v>
      </c>
      <c r="C125" s="61" t="s">
        <v>53</v>
      </c>
      <c r="D125" s="102">
        <v>43922</v>
      </c>
      <c r="E125" s="62"/>
      <c r="F125" s="58">
        <v>2</v>
      </c>
      <c r="G125" s="58">
        <v>7</v>
      </c>
      <c r="H125" s="58">
        <v>6</v>
      </c>
      <c r="I125" s="58"/>
      <c r="J125" s="93"/>
    </row>
    <row r="126" spans="1:10" customFormat="1" x14ac:dyDescent="0.35">
      <c r="A126" s="90"/>
      <c r="B126" s="57" t="s">
        <v>50</v>
      </c>
      <c r="C126" s="61" t="s">
        <v>52</v>
      </c>
      <c r="D126" s="102">
        <v>43922</v>
      </c>
      <c r="E126" s="62">
        <v>15</v>
      </c>
      <c r="F126" s="58">
        <v>8</v>
      </c>
      <c r="G126" s="58">
        <v>37</v>
      </c>
      <c r="H126" s="58">
        <v>16</v>
      </c>
      <c r="I126" s="58">
        <v>1</v>
      </c>
      <c r="J126" s="93"/>
    </row>
    <row r="127" spans="1:10" customFormat="1" x14ac:dyDescent="0.35">
      <c r="A127" s="90"/>
      <c r="B127" s="57" t="s">
        <v>10</v>
      </c>
      <c r="C127" s="61" t="s">
        <v>52</v>
      </c>
      <c r="D127" s="102">
        <v>43922</v>
      </c>
      <c r="E127" s="62">
        <v>3</v>
      </c>
      <c r="F127" s="58">
        <v>3</v>
      </c>
      <c r="G127" s="58">
        <v>30</v>
      </c>
      <c r="H127" s="58">
        <v>20</v>
      </c>
      <c r="I127" s="58">
        <v>1</v>
      </c>
      <c r="J127" s="93"/>
    </row>
    <row r="128" spans="1:10" customFormat="1" x14ac:dyDescent="0.35">
      <c r="A128" s="90"/>
      <c r="B128" s="57" t="s">
        <v>50</v>
      </c>
      <c r="C128" s="61" t="s">
        <v>53</v>
      </c>
      <c r="D128" s="102">
        <v>43922</v>
      </c>
      <c r="E128" s="62"/>
      <c r="F128" s="58"/>
      <c r="G128" s="58">
        <v>18</v>
      </c>
      <c r="H128" s="58">
        <v>2</v>
      </c>
      <c r="I128" s="58"/>
      <c r="J128" s="93"/>
    </row>
    <row r="129" spans="1:10" customFormat="1" x14ac:dyDescent="0.35">
      <c r="A129" s="90"/>
      <c r="B129" s="57" t="s">
        <v>11</v>
      </c>
      <c r="C129" s="61" t="s">
        <v>53</v>
      </c>
      <c r="D129" s="102">
        <v>43922</v>
      </c>
      <c r="E129" s="62"/>
      <c r="F129" s="58">
        <v>3</v>
      </c>
      <c r="G129" s="58">
        <v>35</v>
      </c>
      <c r="H129" s="58"/>
      <c r="I129" s="58"/>
      <c r="J129" s="93"/>
    </row>
    <row r="130" spans="1:10" customFormat="1" x14ac:dyDescent="0.35">
      <c r="A130" s="90"/>
      <c r="B130" s="57" t="s">
        <v>50</v>
      </c>
      <c r="C130" s="61" t="s">
        <v>53</v>
      </c>
      <c r="D130" s="102">
        <v>43922</v>
      </c>
      <c r="E130" s="62"/>
      <c r="F130" s="58"/>
      <c r="G130" s="58">
        <v>5</v>
      </c>
      <c r="H130" s="58">
        <v>3</v>
      </c>
      <c r="I130" s="58"/>
      <c r="J130" s="93"/>
    </row>
    <row r="131" spans="1:10" customFormat="1" x14ac:dyDescent="0.35">
      <c r="A131" s="90"/>
      <c r="B131" s="57" t="s">
        <v>50</v>
      </c>
      <c r="C131" s="61" t="s">
        <v>54</v>
      </c>
      <c r="D131" s="102">
        <v>43922</v>
      </c>
      <c r="E131" s="62"/>
      <c r="F131" s="58"/>
      <c r="G131" s="58">
        <v>7</v>
      </c>
      <c r="H131" s="58"/>
      <c r="I131" s="58"/>
      <c r="J131" s="93"/>
    </row>
    <row r="132" spans="1:10" customFormat="1" x14ac:dyDescent="0.35">
      <c r="A132" s="90"/>
      <c r="B132" s="57" t="s">
        <v>50</v>
      </c>
      <c r="C132" s="61" t="s">
        <v>54</v>
      </c>
      <c r="D132" s="102">
        <v>43922</v>
      </c>
      <c r="E132" s="62">
        <v>6</v>
      </c>
      <c r="F132" s="58">
        <v>8</v>
      </c>
      <c r="G132" s="58">
        <v>9</v>
      </c>
      <c r="H132" s="58">
        <v>13</v>
      </c>
      <c r="I132" s="58">
        <v>2</v>
      </c>
      <c r="J132" s="93" t="s">
        <v>174</v>
      </c>
    </row>
    <row r="133" spans="1:10" customFormat="1" x14ac:dyDescent="0.35">
      <c r="A133" s="90"/>
      <c r="B133" s="57" t="s">
        <v>50</v>
      </c>
      <c r="C133" s="61" t="s">
        <v>51</v>
      </c>
      <c r="D133" s="102">
        <v>43922</v>
      </c>
      <c r="E133" s="62"/>
      <c r="F133" s="58"/>
      <c r="G133" s="58">
        <v>11</v>
      </c>
      <c r="H133" s="58"/>
      <c r="I133" s="58"/>
      <c r="J133" s="93"/>
    </row>
    <row r="134" spans="1:10" customFormat="1" x14ac:dyDescent="0.35">
      <c r="A134" s="90"/>
      <c r="B134" s="57" t="s">
        <v>50</v>
      </c>
      <c r="C134" s="61" t="s">
        <v>51</v>
      </c>
      <c r="D134" s="102">
        <v>43922</v>
      </c>
      <c r="E134" s="62"/>
      <c r="F134" s="58"/>
      <c r="G134" s="58">
        <v>1</v>
      </c>
      <c r="H134" s="58"/>
      <c r="I134" s="58"/>
      <c r="J134" s="93"/>
    </row>
    <row r="135" spans="1:10" customFormat="1" x14ac:dyDescent="0.35">
      <c r="A135" s="90"/>
      <c r="B135" s="57" t="s">
        <v>50</v>
      </c>
      <c r="C135" s="61" t="s">
        <v>51</v>
      </c>
      <c r="D135" s="102">
        <v>43922</v>
      </c>
      <c r="E135" s="62"/>
      <c r="F135" s="58"/>
      <c r="G135" s="58">
        <v>4</v>
      </c>
      <c r="H135" s="58"/>
      <c r="I135" s="58"/>
      <c r="J135" s="93"/>
    </row>
    <row r="136" spans="1:10" customFormat="1" x14ac:dyDescent="0.35">
      <c r="A136" s="90"/>
      <c r="B136" s="57" t="s">
        <v>11</v>
      </c>
      <c r="C136" s="61" t="s">
        <v>54</v>
      </c>
      <c r="D136" s="102">
        <v>43922</v>
      </c>
      <c r="E136" s="62">
        <v>1</v>
      </c>
      <c r="F136" s="58"/>
      <c r="G136" s="58">
        <v>33</v>
      </c>
      <c r="H136" s="58">
        <v>3</v>
      </c>
      <c r="I136" s="58">
        <v>4</v>
      </c>
      <c r="J136" s="93"/>
    </row>
    <row r="137" spans="1:10" customFormat="1" x14ac:dyDescent="0.35">
      <c r="A137" s="90"/>
      <c r="B137" s="57" t="s">
        <v>11</v>
      </c>
      <c r="C137" s="61" t="s">
        <v>54</v>
      </c>
      <c r="D137" s="102">
        <v>43922</v>
      </c>
      <c r="E137" s="62">
        <v>1</v>
      </c>
      <c r="F137" s="58"/>
      <c r="G137" s="58">
        <v>37</v>
      </c>
      <c r="H137" s="58">
        <v>17</v>
      </c>
      <c r="I137" s="58">
        <v>3</v>
      </c>
      <c r="J137" s="93"/>
    </row>
    <row r="138" spans="1:10" customFormat="1" x14ac:dyDescent="0.35">
      <c r="A138" s="90"/>
      <c r="B138" s="57" t="s">
        <v>50</v>
      </c>
      <c r="C138" s="61" t="s">
        <v>51</v>
      </c>
      <c r="D138" s="102">
        <v>43922</v>
      </c>
      <c r="E138" s="62"/>
      <c r="F138" s="58">
        <v>1</v>
      </c>
      <c r="G138" s="58">
        <v>6</v>
      </c>
      <c r="H138" s="58"/>
      <c r="I138" s="58"/>
      <c r="J138" s="93"/>
    </row>
    <row r="139" spans="1:10" customFormat="1" x14ac:dyDescent="0.35">
      <c r="A139" s="90"/>
      <c r="B139" s="57" t="s">
        <v>50</v>
      </c>
      <c r="C139" s="61" t="s">
        <v>54</v>
      </c>
      <c r="D139" s="102">
        <v>43922</v>
      </c>
      <c r="E139" s="62"/>
      <c r="F139" s="58"/>
      <c r="G139" s="58">
        <v>4</v>
      </c>
      <c r="H139" s="58"/>
      <c r="I139" s="58"/>
      <c r="J139" s="93"/>
    </row>
    <row r="140" spans="1:10" customFormat="1" x14ac:dyDescent="0.35">
      <c r="A140" s="90"/>
      <c r="B140" s="57" t="s">
        <v>50</v>
      </c>
      <c r="C140" s="61" t="s">
        <v>54</v>
      </c>
      <c r="D140" s="102">
        <v>43922</v>
      </c>
      <c r="E140" s="62"/>
      <c r="F140" s="58"/>
      <c r="G140" s="58">
        <v>5</v>
      </c>
      <c r="H140" s="58">
        <v>7</v>
      </c>
      <c r="I140" s="58">
        <v>2</v>
      </c>
      <c r="J140" s="93"/>
    </row>
    <row r="141" spans="1:10" customFormat="1" x14ac:dyDescent="0.35">
      <c r="A141" s="90"/>
      <c r="B141" s="57" t="s">
        <v>142</v>
      </c>
      <c r="C141" s="61" t="s">
        <v>52</v>
      </c>
      <c r="D141" s="102">
        <v>43922</v>
      </c>
      <c r="E141" s="62"/>
      <c r="F141" s="58"/>
      <c r="G141" s="58"/>
      <c r="H141" s="58"/>
      <c r="I141" s="58"/>
      <c r="J141" s="93"/>
    </row>
    <row r="142" spans="1:10" customFormat="1" x14ac:dyDescent="0.35">
      <c r="A142" s="90"/>
      <c r="B142" s="57" t="s">
        <v>50</v>
      </c>
      <c r="C142" s="61" t="s">
        <v>53</v>
      </c>
      <c r="D142" s="102">
        <v>43922</v>
      </c>
      <c r="E142" s="62"/>
      <c r="F142" s="58"/>
      <c r="G142" s="58">
        <v>3</v>
      </c>
      <c r="H142" s="58"/>
      <c r="I142" s="58"/>
      <c r="J142" s="93"/>
    </row>
    <row r="143" spans="1:10" customFormat="1" x14ac:dyDescent="0.35">
      <c r="A143" s="90"/>
      <c r="B143" s="57" t="s">
        <v>50</v>
      </c>
      <c r="C143" s="61" t="s">
        <v>53</v>
      </c>
      <c r="D143" s="102">
        <v>43922</v>
      </c>
      <c r="E143" s="62"/>
      <c r="F143" s="58"/>
      <c r="G143" s="58">
        <v>3</v>
      </c>
      <c r="H143" s="58">
        <v>3</v>
      </c>
      <c r="I143" s="58">
        <v>1</v>
      </c>
      <c r="J143" s="93"/>
    </row>
    <row r="144" spans="1:10" customFormat="1" x14ac:dyDescent="0.35">
      <c r="A144" s="90"/>
      <c r="B144" s="57" t="s">
        <v>11</v>
      </c>
      <c r="C144" s="61" t="s">
        <v>53</v>
      </c>
      <c r="D144" s="102">
        <v>43922</v>
      </c>
      <c r="E144" s="62">
        <v>2</v>
      </c>
      <c r="F144" s="58">
        <v>29</v>
      </c>
      <c r="G144" s="58">
        <v>33</v>
      </c>
      <c r="H144" s="58">
        <v>22</v>
      </c>
      <c r="I144" s="58">
        <v>3</v>
      </c>
      <c r="J144" s="93"/>
    </row>
    <row r="145" spans="1:10" customFormat="1" x14ac:dyDescent="0.35">
      <c r="A145" s="90"/>
      <c r="B145" s="57" t="s">
        <v>50</v>
      </c>
      <c r="C145" s="61" t="s">
        <v>53</v>
      </c>
      <c r="D145" s="102">
        <v>43922</v>
      </c>
      <c r="E145" s="62"/>
      <c r="F145" s="58"/>
      <c r="G145" s="58">
        <v>6</v>
      </c>
      <c r="H145" s="58"/>
      <c r="I145" s="58"/>
      <c r="J145" s="93"/>
    </row>
    <row r="146" spans="1:10" customFormat="1" x14ac:dyDescent="0.35">
      <c r="A146" s="90"/>
      <c r="B146" s="57" t="s">
        <v>142</v>
      </c>
      <c r="C146" s="61" t="s">
        <v>53</v>
      </c>
      <c r="D146" s="102">
        <v>43922</v>
      </c>
      <c r="E146" s="62"/>
      <c r="F146" s="58"/>
      <c r="G146" s="58"/>
      <c r="H146" s="58"/>
      <c r="I146" s="58"/>
      <c r="J146" s="93"/>
    </row>
    <row r="147" spans="1:10" customFormat="1" x14ac:dyDescent="0.35">
      <c r="A147" s="90"/>
      <c r="B147" s="57" t="s">
        <v>50</v>
      </c>
      <c r="C147" s="61" t="s">
        <v>54</v>
      </c>
      <c r="D147" s="102">
        <v>43922</v>
      </c>
      <c r="E147" s="62"/>
      <c r="F147" s="58"/>
      <c r="G147" s="58">
        <v>10</v>
      </c>
      <c r="H147" s="58"/>
      <c r="I147" s="58"/>
      <c r="J147" s="93"/>
    </row>
    <row r="148" spans="1:10" customFormat="1" x14ac:dyDescent="0.35">
      <c r="A148" s="90"/>
      <c r="B148" s="57" t="s">
        <v>50</v>
      </c>
      <c r="C148" s="61" t="s">
        <v>54</v>
      </c>
      <c r="D148" s="102">
        <v>43922</v>
      </c>
      <c r="E148" s="62"/>
      <c r="F148" s="58"/>
      <c r="G148" s="58">
        <v>6</v>
      </c>
      <c r="H148" s="58"/>
      <c r="I148" s="58"/>
      <c r="J148" s="93"/>
    </row>
    <row r="149" spans="1:10" customFormat="1" x14ac:dyDescent="0.35">
      <c r="A149" s="90"/>
      <c r="B149" s="57" t="s">
        <v>50</v>
      </c>
      <c r="C149" s="61" t="s">
        <v>53</v>
      </c>
      <c r="D149" s="102">
        <v>43922</v>
      </c>
      <c r="E149" s="62"/>
      <c r="F149" s="58"/>
      <c r="G149" s="58">
        <v>31</v>
      </c>
      <c r="H149" s="58">
        <v>10</v>
      </c>
      <c r="I149" s="58"/>
      <c r="J149" s="93"/>
    </row>
    <row r="150" spans="1:10" customFormat="1" x14ac:dyDescent="0.35">
      <c r="A150" s="90"/>
      <c r="B150" s="57" t="s">
        <v>50</v>
      </c>
      <c r="C150" s="61" t="s">
        <v>54</v>
      </c>
      <c r="D150" s="102">
        <v>43922</v>
      </c>
      <c r="E150" s="62">
        <v>10</v>
      </c>
      <c r="F150" s="58"/>
      <c r="G150" s="58">
        <v>15</v>
      </c>
      <c r="H150" s="58">
        <v>8</v>
      </c>
      <c r="I150" s="58"/>
      <c r="J150" s="93"/>
    </row>
    <row r="151" spans="1:10" customFormat="1" x14ac:dyDescent="0.35">
      <c r="A151" s="90"/>
      <c r="B151" s="57" t="s">
        <v>142</v>
      </c>
      <c r="C151" s="61" t="s">
        <v>52</v>
      </c>
      <c r="D151" s="102">
        <v>43922</v>
      </c>
      <c r="E151" s="62"/>
      <c r="F151" s="58"/>
      <c r="G151" s="58"/>
      <c r="H151" s="58"/>
      <c r="I151" s="58"/>
      <c r="J151" s="93"/>
    </row>
    <row r="152" spans="1:10" customFormat="1" x14ac:dyDescent="0.35">
      <c r="A152" s="90"/>
      <c r="B152" s="57" t="s">
        <v>50</v>
      </c>
      <c r="C152" s="61" t="s">
        <v>54</v>
      </c>
      <c r="D152" s="102">
        <v>43922</v>
      </c>
      <c r="E152" s="62"/>
      <c r="F152" s="58"/>
      <c r="G152" s="58">
        <v>2</v>
      </c>
      <c r="H152" s="58"/>
      <c r="I152" s="58"/>
      <c r="J152" s="93"/>
    </row>
    <row r="153" spans="1:10" customFormat="1" x14ac:dyDescent="0.35">
      <c r="A153" s="90"/>
      <c r="B153" s="57" t="s">
        <v>11</v>
      </c>
      <c r="C153" s="61" t="s">
        <v>54</v>
      </c>
      <c r="D153" s="102">
        <v>43922</v>
      </c>
      <c r="E153" s="62">
        <v>8</v>
      </c>
      <c r="F153" s="58"/>
      <c r="G153" s="58">
        <v>52</v>
      </c>
      <c r="H153" s="58">
        <v>40</v>
      </c>
      <c r="I153" s="58">
        <v>1</v>
      </c>
      <c r="J153" s="93"/>
    </row>
    <row r="154" spans="1:10" customFormat="1" x14ac:dyDescent="0.35">
      <c r="A154" s="90"/>
      <c r="B154" s="57" t="s">
        <v>11</v>
      </c>
      <c r="C154" s="61" t="s">
        <v>54</v>
      </c>
      <c r="D154" s="102">
        <v>43922</v>
      </c>
      <c r="E154" s="62">
        <v>1</v>
      </c>
      <c r="F154" s="58"/>
      <c r="G154" s="58">
        <v>33</v>
      </c>
      <c r="H154" s="58">
        <v>5</v>
      </c>
      <c r="I154" s="58"/>
      <c r="J154" s="93" t="s">
        <v>174</v>
      </c>
    </row>
    <row r="155" spans="1:10" customFormat="1" x14ac:dyDescent="0.35">
      <c r="A155" s="90"/>
      <c r="B155" s="57" t="s">
        <v>50</v>
      </c>
      <c r="C155" s="61" t="s">
        <v>52</v>
      </c>
      <c r="D155" s="103">
        <v>43922</v>
      </c>
      <c r="E155" s="62">
        <v>5</v>
      </c>
      <c r="F155" s="58">
        <v>3</v>
      </c>
      <c r="G155" s="58">
        <v>7</v>
      </c>
      <c r="H155" s="58">
        <v>11</v>
      </c>
      <c r="I155" s="58">
        <v>2</v>
      </c>
      <c r="J155" s="93" t="s">
        <v>143</v>
      </c>
    </row>
    <row r="156" spans="1:10" customFormat="1" x14ac:dyDescent="0.35">
      <c r="A156" s="90"/>
      <c r="B156" s="57" t="s">
        <v>50</v>
      </c>
      <c r="C156" s="61" t="s">
        <v>53</v>
      </c>
      <c r="D156" s="102">
        <v>43922</v>
      </c>
      <c r="E156" s="62"/>
      <c r="F156" s="58"/>
      <c r="G156" s="58">
        <v>0.3</v>
      </c>
      <c r="H156" s="58"/>
      <c r="I156" s="58"/>
      <c r="J156" s="93" t="s">
        <v>143</v>
      </c>
    </row>
    <row r="157" spans="1:10" customFormat="1" x14ac:dyDescent="0.35">
      <c r="A157" s="90"/>
      <c r="B157" s="57" t="s">
        <v>50</v>
      </c>
      <c r="C157" s="61" t="s">
        <v>53</v>
      </c>
      <c r="D157" s="102">
        <v>43922</v>
      </c>
      <c r="E157" s="62"/>
      <c r="F157" s="58"/>
      <c r="G157" s="58">
        <v>2</v>
      </c>
      <c r="H157" s="58"/>
      <c r="I157" s="58"/>
      <c r="J157" s="93"/>
    </row>
    <row r="158" spans="1:10" customFormat="1" x14ac:dyDescent="0.35">
      <c r="A158" s="90"/>
      <c r="B158" s="57" t="s">
        <v>142</v>
      </c>
      <c r="C158" s="61" t="s">
        <v>52</v>
      </c>
      <c r="D158" s="102">
        <v>43922</v>
      </c>
      <c r="E158" s="62"/>
      <c r="F158" s="58"/>
      <c r="G158" s="58"/>
      <c r="H158" s="58"/>
      <c r="I158" s="58"/>
      <c r="J158" s="93"/>
    </row>
    <row r="159" spans="1:10" customFormat="1" x14ac:dyDescent="0.35">
      <c r="A159" s="90"/>
      <c r="B159" s="57" t="s">
        <v>50</v>
      </c>
      <c r="C159" s="61" t="s">
        <v>52</v>
      </c>
      <c r="D159" s="102">
        <v>43922</v>
      </c>
      <c r="E159" s="62">
        <v>1</v>
      </c>
      <c r="F159" s="58"/>
      <c r="G159" s="58">
        <v>22</v>
      </c>
      <c r="H159" s="58">
        <v>8</v>
      </c>
      <c r="I159" s="58"/>
      <c r="J159" s="93" t="s">
        <v>145</v>
      </c>
    </row>
    <row r="160" spans="1:10" customFormat="1" x14ac:dyDescent="0.35">
      <c r="A160" s="90"/>
      <c r="B160" s="57" t="s">
        <v>50</v>
      </c>
      <c r="C160" s="61" t="s">
        <v>52</v>
      </c>
      <c r="D160" s="102">
        <v>43922</v>
      </c>
      <c r="E160" s="62"/>
      <c r="F160" s="58"/>
      <c r="G160" s="58">
        <v>22</v>
      </c>
      <c r="H160" s="58">
        <v>1</v>
      </c>
      <c r="I160" s="58"/>
      <c r="J160" s="93"/>
    </row>
    <row r="161" spans="1:10" customFormat="1" x14ac:dyDescent="0.35">
      <c r="A161" s="90"/>
      <c r="B161" s="57" t="s">
        <v>50</v>
      </c>
      <c r="C161" s="61" t="s">
        <v>51</v>
      </c>
      <c r="D161" s="102">
        <v>43922</v>
      </c>
      <c r="E161" s="62"/>
      <c r="F161" s="58"/>
      <c r="G161" s="58">
        <v>6</v>
      </c>
      <c r="H161" s="58">
        <v>6</v>
      </c>
      <c r="I161" s="58">
        <v>2</v>
      </c>
      <c r="J161" s="93"/>
    </row>
    <row r="162" spans="1:10" customFormat="1" x14ac:dyDescent="0.35">
      <c r="A162" s="90"/>
      <c r="B162" s="57" t="s">
        <v>50</v>
      </c>
      <c r="C162" s="61" t="s">
        <v>51</v>
      </c>
      <c r="D162" s="102">
        <v>43922</v>
      </c>
      <c r="E162" s="62"/>
      <c r="F162" s="58"/>
      <c r="G162" s="58">
        <v>4</v>
      </c>
      <c r="H162" s="58">
        <v>3</v>
      </c>
      <c r="I162" s="58">
        <v>1</v>
      </c>
      <c r="J162" s="93"/>
    </row>
    <row r="163" spans="1:10" customFormat="1" x14ac:dyDescent="0.35">
      <c r="A163" s="90"/>
      <c r="B163" s="57" t="s">
        <v>50</v>
      </c>
      <c r="C163" s="61" t="s">
        <v>51</v>
      </c>
      <c r="D163" s="102">
        <v>43922</v>
      </c>
      <c r="E163" s="62"/>
      <c r="F163" s="58"/>
      <c r="G163" s="58">
        <v>2</v>
      </c>
      <c r="H163" s="58"/>
      <c r="I163" s="58"/>
      <c r="J163" s="93"/>
    </row>
    <row r="164" spans="1:10" customFormat="1" x14ac:dyDescent="0.35">
      <c r="A164" s="90"/>
      <c r="B164" s="57" t="s">
        <v>50</v>
      </c>
      <c r="C164" s="61" t="s">
        <v>54</v>
      </c>
      <c r="D164" s="102">
        <v>43922</v>
      </c>
      <c r="E164" s="62"/>
      <c r="F164" s="58"/>
      <c r="G164" s="58">
        <v>22</v>
      </c>
      <c r="H164" s="58">
        <v>8</v>
      </c>
      <c r="I164" s="58">
        <v>1</v>
      </c>
      <c r="J164" s="93"/>
    </row>
    <row r="165" spans="1:10" customFormat="1" x14ac:dyDescent="0.35">
      <c r="A165" s="90"/>
      <c r="B165" s="57" t="s">
        <v>50</v>
      </c>
      <c r="C165" s="61" t="s">
        <v>54</v>
      </c>
      <c r="D165" s="102">
        <v>43922</v>
      </c>
      <c r="E165" s="62"/>
      <c r="F165" s="58"/>
      <c r="G165" s="58">
        <v>7</v>
      </c>
      <c r="H165" s="58"/>
      <c r="I165" s="58"/>
      <c r="J165" s="93"/>
    </row>
    <row r="166" spans="1:10" customFormat="1" x14ac:dyDescent="0.35">
      <c r="A166" s="90"/>
      <c r="B166" s="57" t="s">
        <v>11</v>
      </c>
      <c r="C166" s="61" t="s">
        <v>53</v>
      </c>
      <c r="D166" s="102">
        <v>43922</v>
      </c>
      <c r="E166" s="62">
        <v>2</v>
      </c>
      <c r="F166" s="58">
        <v>11</v>
      </c>
      <c r="G166" s="58">
        <v>54</v>
      </c>
      <c r="H166" s="58">
        <v>23</v>
      </c>
      <c r="I166" s="58">
        <v>5</v>
      </c>
      <c r="J166" s="93"/>
    </row>
    <row r="167" spans="1:10" customFormat="1" x14ac:dyDescent="0.35">
      <c r="A167" s="90"/>
      <c r="B167" s="57" t="s">
        <v>50</v>
      </c>
      <c r="C167" s="61" t="s">
        <v>54</v>
      </c>
      <c r="D167" s="102">
        <v>43922</v>
      </c>
      <c r="E167" s="62"/>
      <c r="F167" s="58"/>
      <c r="G167" s="58">
        <v>3</v>
      </c>
      <c r="H167" s="58"/>
      <c r="I167" s="58"/>
      <c r="J167" s="93" t="s">
        <v>143</v>
      </c>
    </row>
    <row r="168" spans="1:10" customFormat="1" x14ac:dyDescent="0.35">
      <c r="A168" s="90"/>
      <c r="B168" s="57" t="s">
        <v>50</v>
      </c>
      <c r="C168" s="61" t="s">
        <v>54</v>
      </c>
      <c r="D168" s="102">
        <v>43922</v>
      </c>
      <c r="E168" s="62"/>
      <c r="F168" s="58">
        <v>1</v>
      </c>
      <c r="G168" s="58">
        <v>6</v>
      </c>
      <c r="H168" s="58">
        <v>5</v>
      </c>
      <c r="I168" s="58">
        <v>2</v>
      </c>
      <c r="J168" s="93"/>
    </row>
    <row r="169" spans="1:10" customFormat="1" x14ac:dyDescent="0.35">
      <c r="A169" s="90"/>
      <c r="B169" s="57" t="s">
        <v>50</v>
      </c>
      <c r="C169" s="61" t="s">
        <v>54</v>
      </c>
      <c r="D169" s="102">
        <v>43922</v>
      </c>
      <c r="E169" s="62"/>
      <c r="F169" s="58"/>
      <c r="G169" s="58">
        <v>6</v>
      </c>
      <c r="H169" s="58">
        <v>3</v>
      </c>
      <c r="I169" s="58"/>
      <c r="J169" s="93"/>
    </row>
    <row r="170" spans="1:10" customFormat="1" x14ac:dyDescent="0.35">
      <c r="A170" s="90"/>
      <c r="B170" s="57" t="s">
        <v>50</v>
      </c>
      <c r="C170" s="61" t="s">
        <v>52</v>
      </c>
      <c r="D170" s="102">
        <v>43922</v>
      </c>
      <c r="E170" s="62"/>
      <c r="F170" s="58"/>
      <c r="G170" s="58">
        <v>11</v>
      </c>
      <c r="H170" s="58">
        <v>1</v>
      </c>
      <c r="I170" s="58"/>
      <c r="J170" s="93"/>
    </row>
    <row r="171" spans="1:10" customFormat="1" x14ac:dyDescent="0.35">
      <c r="A171" s="90"/>
      <c r="B171" s="57" t="s">
        <v>50</v>
      </c>
      <c r="C171" s="61" t="s">
        <v>53</v>
      </c>
      <c r="D171" s="102">
        <v>43922</v>
      </c>
      <c r="E171" s="62"/>
      <c r="F171" s="58">
        <v>1</v>
      </c>
      <c r="G171" s="58">
        <v>8</v>
      </c>
      <c r="H171" s="58">
        <v>1</v>
      </c>
      <c r="I171" s="58"/>
      <c r="J171" s="93"/>
    </row>
    <row r="172" spans="1:10" customFormat="1" x14ac:dyDescent="0.35">
      <c r="A172" s="90"/>
      <c r="B172" s="57" t="s">
        <v>50</v>
      </c>
      <c r="C172" s="61" t="s">
        <v>51</v>
      </c>
      <c r="D172" s="103">
        <v>43952</v>
      </c>
      <c r="E172" s="62"/>
      <c r="F172" s="58"/>
      <c r="G172" s="58">
        <v>9</v>
      </c>
      <c r="H172" s="58">
        <v>2</v>
      </c>
      <c r="I172" s="58"/>
      <c r="J172" s="93"/>
    </row>
    <row r="173" spans="1:10" customFormat="1" x14ac:dyDescent="0.35">
      <c r="A173" s="90"/>
      <c r="B173" s="57" t="s">
        <v>50</v>
      </c>
      <c r="C173" s="61" t="s">
        <v>51</v>
      </c>
      <c r="D173" s="103">
        <v>43952</v>
      </c>
      <c r="E173" s="62"/>
      <c r="F173" s="58"/>
      <c r="G173" s="58">
        <v>9</v>
      </c>
      <c r="H173" s="58">
        <v>4</v>
      </c>
      <c r="I173" s="58">
        <v>2</v>
      </c>
      <c r="J173" s="93"/>
    </row>
    <row r="174" spans="1:10" customFormat="1" x14ac:dyDescent="0.35">
      <c r="A174" s="90"/>
      <c r="B174" s="57" t="s">
        <v>50</v>
      </c>
      <c r="C174" s="61" t="s">
        <v>51</v>
      </c>
      <c r="D174" s="103">
        <v>43952</v>
      </c>
      <c r="E174" s="62">
        <v>1</v>
      </c>
      <c r="F174" s="58"/>
      <c r="G174" s="58">
        <v>12</v>
      </c>
      <c r="H174" s="58"/>
      <c r="I174" s="58">
        <v>1</v>
      </c>
      <c r="J174" s="93" t="s">
        <v>143</v>
      </c>
    </row>
    <row r="175" spans="1:10" customFormat="1" x14ac:dyDescent="0.35">
      <c r="A175" s="90"/>
      <c r="B175" s="57" t="s">
        <v>50</v>
      </c>
      <c r="C175" s="61" t="s">
        <v>52</v>
      </c>
      <c r="D175" s="103">
        <v>43952</v>
      </c>
      <c r="E175" s="62"/>
      <c r="F175" s="58"/>
      <c r="G175" s="58">
        <v>5</v>
      </c>
      <c r="H175" s="58"/>
      <c r="I175" s="58"/>
      <c r="J175" s="93"/>
    </row>
    <row r="176" spans="1:10" customFormat="1" x14ac:dyDescent="0.35">
      <c r="A176" s="90"/>
      <c r="B176" s="57" t="s">
        <v>142</v>
      </c>
      <c r="C176" s="61" t="s">
        <v>52</v>
      </c>
      <c r="D176" s="103">
        <v>43952</v>
      </c>
      <c r="E176" s="62"/>
      <c r="F176" s="58"/>
      <c r="G176" s="58"/>
      <c r="H176" s="58"/>
      <c r="I176" s="58"/>
      <c r="J176" s="93"/>
    </row>
    <row r="177" spans="1:10" customFormat="1" x14ac:dyDescent="0.35">
      <c r="A177" s="90"/>
      <c r="B177" s="57" t="s">
        <v>142</v>
      </c>
      <c r="C177" s="61" t="s">
        <v>51</v>
      </c>
      <c r="D177" s="103">
        <v>43952</v>
      </c>
      <c r="E177" s="62"/>
      <c r="F177" s="58"/>
      <c r="G177" s="58"/>
      <c r="H177" s="58"/>
      <c r="I177" s="58"/>
      <c r="J177" s="93"/>
    </row>
    <row r="178" spans="1:10" customFormat="1" x14ac:dyDescent="0.35">
      <c r="A178" s="90"/>
      <c r="B178" s="57" t="s">
        <v>50</v>
      </c>
      <c r="C178" s="61" t="s">
        <v>53</v>
      </c>
      <c r="D178" s="103">
        <v>43952</v>
      </c>
      <c r="E178" s="62"/>
      <c r="F178" s="58"/>
      <c r="G178" s="58">
        <v>10</v>
      </c>
      <c r="H178" s="58">
        <v>2</v>
      </c>
      <c r="I178" s="58">
        <v>1</v>
      </c>
      <c r="J178" s="93"/>
    </row>
    <row r="179" spans="1:10" customFormat="1" x14ac:dyDescent="0.35">
      <c r="A179" s="90"/>
      <c r="B179" s="57" t="s">
        <v>50</v>
      </c>
      <c r="C179" s="61" t="s">
        <v>52</v>
      </c>
      <c r="D179" s="103">
        <v>43952</v>
      </c>
      <c r="E179" s="62"/>
      <c r="F179" s="58"/>
      <c r="G179" s="58">
        <v>3</v>
      </c>
      <c r="H179" s="58"/>
      <c r="I179" s="58"/>
      <c r="J179" s="93"/>
    </row>
    <row r="180" spans="1:10" customFormat="1" x14ac:dyDescent="0.35">
      <c r="A180" s="90"/>
      <c r="B180" s="57" t="s">
        <v>50</v>
      </c>
      <c r="C180" s="61" t="s">
        <v>52</v>
      </c>
      <c r="D180" s="103">
        <v>43952</v>
      </c>
      <c r="E180" s="62"/>
      <c r="F180" s="58"/>
      <c r="G180" s="58">
        <v>0</v>
      </c>
      <c r="H180" s="58"/>
      <c r="I180" s="58"/>
      <c r="J180" s="93"/>
    </row>
    <row r="181" spans="1:10" customFormat="1" x14ac:dyDescent="0.35">
      <c r="A181" s="90"/>
      <c r="B181" s="57" t="s">
        <v>50</v>
      </c>
      <c r="C181" s="61" t="s">
        <v>54</v>
      </c>
      <c r="D181" s="103">
        <v>43952</v>
      </c>
      <c r="E181" s="62"/>
      <c r="F181" s="58"/>
      <c r="G181" s="58">
        <v>10</v>
      </c>
      <c r="H181" s="58">
        <v>4</v>
      </c>
      <c r="I181" s="58"/>
      <c r="J181" s="93"/>
    </row>
    <row r="182" spans="1:10" customFormat="1" x14ac:dyDescent="0.35">
      <c r="A182" s="90"/>
      <c r="B182" s="57" t="s">
        <v>50</v>
      </c>
      <c r="C182" s="61" t="s">
        <v>54</v>
      </c>
      <c r="D182" s="103">
        <v>43952</v>
      </c>
      <c r="E182" s="62"/>
      <c r="F182" s="58"/>
      <c r="G182" s="58">
        <v>3</v>
      </c>
      <c r="H182" s="58">
        <v>2</v>
      </c>
      <c r="I182" s="58">
        <v>1</v>
      </c>
      <c r="J182" s="93"/>
    </row>
    <row r="183" spans="1:10" customFormat="1" x14ac:dyDescent="0.35">
      <c r="A183" s="90"/>
      <c r="B183" s="57" t="s">
        <v>50</v>
      </c>
      <c r="C183" s="61" t="s">
        <v>51</v>
      </c>
      <c r="D183" s="103">
        <v>43952</v>
      </c>
      <c r="E183" s="62"/>
      <c r="F183" s="58">
        <v>2</v>
      </c>
      <c r="G183" s="58">
        <v>9</v>
      </c>
      <c r="H183" s="58">
        <v>1</v>
      </c>
      <c r="I183" s="58"/>
      <c r="J183" s="93"/>
    </row>
    <row r="184" spans="1:10" customFormat="1" x14ac:dyDescent="0.35">
      <c r="A184" s="90"/>
      <c r="B184" s="57" t="s">
        <v>50</v>
      </c>
      <c r="C184" s="61" t="s">
        <v>51</v>
      </c>
      <c r="D184" s="103">
        <v>43952</v>
      </c>
      <c r="E184" s="62"/>
      <c r="F184" s="58"/>
      <c r="G184" s="58">
        <v>3</v>
      </c>
      <c r="H184" s="58">
        <v>1</v>
      </c>
      <c r="I184" s="58">
        <v>1</v>
      </c>
      <c r="J184" s="93"/>
    </row>
    <row r="185" spans="1:10" customFormat="1" x14ac:dyDescent="0.35">
      <c r="A185" s="90"/>
      <c r="B185" s="57" t="s">
        <v>50</v>
      </c>
      <c r="C185" s="61" t="s">
        <v>52</v>
      </c>
      <c r="D185" s="103">
        <v>43952</v>
      </c>
      <c r="E185" s="62"/>
      <c r="F185" s="58"/>
      <c r="G185" s="58">
        <v>4</v>
      </c>
      <c r="H185" s="58"/>
      <c r="I185" s="58"/>
      <c r="J185" s="93"/>
    </row>
    <row r="186" spans="1:10" customFormat="1" x14ac:dyDescent="0.35">
      <c r="A186" s="90"/>
      <c r="B186" s="57" t="s">
        <v>50</v>
      </c>
      <c r="C186" s="61" t="s">
        <v>54</v>
      </c>
      <c r="D186" s="103">
        <v>43952</v>
      </c>
      <c r="E186" s="62"/>
      <c r="F186" s="58">
        <v>2</v>
      </c>
      <c r="G186" s="58">
        <v>15</v>
      </c>
      <c r="H186" s="58">
        <v>1</v>
      </c>
      <c r="I186" s="58"/>
      <c r="J186" s="93"/>
    </row>
    <row r="187" spans="1:10" customFormat="1" x14ac:dyDescent="0.35">
      <c r="A187" s="90"/>
      <c r="B187" s="57" t="s">
        <v>50</v>
      </c>
      <c r="C187" s="61" t="s">
        <v>54</v>
      </c>
      <c r="D187" s="103">
        <v>43952</v>
      </c>
      <c r="E187" s="62"/>
      <c r="F187" s="58"/>
      <c r="G187" s="58">
        <v>12</v>
      </c>
      <c r="H187" s="58"/>
      <c r="I187" s="58"/>
      <c r="J187" s="93"/>
    </row>
    <row r="188" spans="1:10" customFormat="1" x14ac:dyDescent="0.35">
      <c r="A188" s="90"/>
      <c r="B188" s="57" t="s">
        <v>50</v>
      </c>
      <c r="C188" s="61" t="s">
        <v>52</v>
      </c>
      <c r="D188" s="103">
        <v>43952</v>
      </c>
      <c r="E188" s="62"/>
      <c r="F188" s="58"/>
      <c r="G188" s="58">
        <v>2</v>
      </c>
      <c r="H188" s="58">
        <v>1</v>
      </c>
      <c r="I188" s="58"/>
      <c r="J188" s="93"/>
    </row>
    <row r="189" spans="1:10" customFormat="1" x14ac:dyDescent="0.35">
      <c r="A189" s="90"/>
      <c r="B189" s="57" t="s">
        <v>50</v>
      </c>
      <c r="C189" s="61" t="s">
        <v>52</v>
      </c>
      <c r="D189" s="103">
        <v>43952</v>
      </c>
      <c r="E189" s="62"/>
      <c r="F189" s="58"/>
      <c r="G189" s="58">
        <v>2</v>
      </c>
      <c r="H189" s="58"/>
      <c r="I189" s="58"/>
      <c r="J189" s="93"/>
    </row>
    <row r="190" spans="1:10" customFormat="1" x14ac:dyDescent="0.35">
      <c r="A190" s="90"/>
      <c r="B190" s="57" t="s">
        <v>50</v>
      </c>
      <c r="C190" s="61" t="s">
        <v>52</v>
      </c>
      <c r="D190" s="103">
        <v>43952</v>
      </c>
      <c r="E190" s="62"/>
      <c r="F190" s="58"/>
      <c r="G190" s="58">
        <v>4</v>
      </c>
      <c r="H190" s="58">
        <v>1</v>
      </c>
      <c r="I190" s="58"/>
      <c r="J190" s="93"/>
    </row>
    <row r="191" spans="1:10" customFormat="1" x14ac:dyDescent="0.35">
      <c r="A191" s="90"/>
      <c r="B191" s="57" t="s">
        <v>50</v>
      </c>
      <c r="C191" s="61" t="s">
        <v>52</v>
      </c>
      <c r="D191" s="103">
        <v>43952</v>
      </c>
      <c r="E191" s="62"/>
      <c r="F191" s="58"/>
      <c r="G191" s="58">
        <v>6</v>
      </c>
      <c r="H191" s="58">
        <v>1</v>
      </c>
      <c r="I191" s="58"/>
      <c r="J191" s="93"/>
    </row>
    <row r="192" spans="1:10" customFormat="1" x14ac:dyDescent="0.35">
      <c r="A192" s="90"/>
      <c r="B192" s="57" t="s">
        <v>11</v>
      </c>
      <c r="C192" s="61" t="s">
        <v>53</v>
      </c>
      <c r="D192" s="103">
        <v>43952</v>
      </c>
      <c r="E192" s="62"/>
      <c r="F192" s="58"/>
      <c r="G192" s="58">
        <v>33</v>
      </c>
      <c r="H192" s="58">
        <v>6</v>
      </c>
      <c r="I192" s="58">
        <v>1</v>
      </c>
      <c r="J192" s="93"/>
    </row>
    <row r="193" spans="1:10" customFormat="1" x14ac:dyDescent="0.35">
      <c r="A193" s="90"/>
      <c r="B193" s="57" t="s">
        <v>50</v>
      </c>
      <c r="C193" s="61" t="s">
        <v>53</v>
      </c>
      <c r="D193" s="103">
        <v>43952</v>
      </c>
      <c r="E193" s="62"/>
      <c r="F193" s="58"/>
      <c r="G193" s="58">
        <v>20</v>
      </c>
      <c r="H193" s="58">
        <v>1</v>
      </c>
      <c r="I193" s="58"/>
      <c r="J193" s="93" t="s">
        <v>177</v>
      </c>
    </row>
    <row r="194" spans="1:10" customFormat="1" x14ac:dyDescent="0.35">
      <c r="A194" s="90"/>
      <c r="B194" s="57" t="s">
        <v>142</v>
      </c>
      <c r="C194" s="61" t="s">
        <v>51</v>
      </c>
      <c r="D194" s="103">
        <v>43952</v>
      </c>
      <c r="E194" s="62"/>
      <c r="F194" s="58"/>
      <c r="G194" s="58"/>
      <c r="H194" s="58"/>
      <c r="I194" s="58"/>
      <c r="J194" s="93"/>
    </row>
    <row r="195" spans="1:10" customFormat="1" x14ac:dyDescent="0.35">
      <c r="A195" s="90"/>
      <c r="B195" s="57" t="s">
        <v>142</v>
      </c>
      <c r="C195" s="61" t="s">
        <v>51</v>
      </c>
      <c r="D195" s="103">
        <v>43952</v>
      </c>
      <c r="E195" s="62"/>
      <c r="F195" s="58"/>
      <c r="G195" s="58"/>
      <c r="H195" s="58"/>
      <c r="I195" s="58"/>
      <c r="J195" s="93"/>
    </row>
    <row r="196" spans="1:10" customFormat="1" x14ac:dyDescent="0.35">
      <c r="A196" s="90"/>
      <c r="B196" s="57" t="s">
        <v>50</v>
      </c>
      <c r="C196" s="61" t="s">
        <v>52</v>
      </c>
      <c r="D196" s="103">
        <v>43952</v>
      </c>
      <c r="E196" s="62"/>
      <c r="F196" s="58">
        <v>3</v>
      </c>
      <c r="G196" s="58">
        <v>10</v>
      </c>
      <c r="H196" s="58">
        <v>10</v>
      </c>
      <c r="I196" s="58">
        <v>3</v>
      </c>
      <c r="J196" s="93"/>
    </row>
    <row r="197" spans="1:10" customFormat="1" x14ac:dyDescent="0.35">
      <c r="A197" s="90"/>
      <c r="B197" s="57" t="s">
        <v>50</v>
      </c>
      <c r="C197" s="61" t="s">
        <v>52</v>
      </c>
      <c r="D197" s="103">
        <v>43952</v>
      </c>
      <c r="E197" s="62"/>
      <c r="F197" s="58"/>
      <c r="G197" s="58">
        <v>4</v>
      </c>
      <c r="H197" s="58">
        <v>4</v>
      </c>
      <c r="I197" s="58">
        <v>1</v>
      </c>
      <c r="J197" s="93" t="s">
        <v>178</v>
      </c>
    </row>
    <row r="198" spans="1:10" customFormat="1" x14ac:dyDescent="0.35">
      <c r="A198" s="90"/>
      <c r="B198" s="57" t="s">
        <v>11</v>
      </c>
      <c r="C198" s="61" t="s">
        <v>52</v>
      </c>
      <c r="D198" s="103">
        <v>43952</v>
      </c>
      <c r="E198" s="62">
        <v>2</v>
      </c>
      <c r="F198" s="58"/>
      <c r="G198" s="58">
        <v>45</v>
      </c>
      <c r="H198" s="58"/>
      <c r="I198" s="58">
        <v>6</v>
      </c>
      <c r="J198" s="93" t="s">
        <v>179</v>
      </c>
    </row>
    <row r="199" spans="1:10" customFormat="1" x14ac:dyDescent="0.35">
      <c r="A199" s="90"/>
      <c r="B199" s="57" t="s">
        <v>50</v>
      </c>
      <c r="C199" s="61" t="s">
        <v>54</v>
      </c>
      <c r="D199" s="103">
        <v>43952</v>
      </c>
      <c r="E199" s="62"/>
      <c r="F199" s="58"/>
      <c r="G199" s="58">
        <v>2</v>
      </c>
      <c r="H199" s="58">
        <v>1</v>
      </c>
      <c r="I199" s="58"/>
      <c r="J199" s="93"/>
    </row>
    <row r="200" spans="1:10" customFormat="1" x14ac:dyDescent="0.35">
      <c r="A200" s="90"/>
      <c r="B200" s="57" t="s">
        <v>50</v>
      </c>
      <c r="C200" s="61" t="s">
        <v>53</v>
      </c>
      <c r="D200" s="103">
        <v>43952</v>
      </c>
      <c r="E200" s="62"/>
      <c r="F200" s="58"/>
      <c r="G200" s="58">
        <v>6</v>
      </c>
      <c r="H200" s="58"/>
      <c r="I200" s="58"/>
      <c r="J200" s="93"/>
    </row>
    <row r="201" spans="1:10" customFormat="1" x14ac:dyDescent="0.35">
      <c r="A201" s="90"/>
      <c r="B201" s="57" t="s">
        <v>50</v>
      </c>
      <c r="C201" s="61" t="s">
        <v>51</v>
      </c>
      <c r="D201" s="103">
        <v>43952</v>
      </c>
      <c r="E201" s="62"/>
      <c r="F201" s="58"/>
      <c r="G201" s="58">
        <v>7</v>
      </c>
      <c r="H201" s="58"/>
      <c r="I201" s="58"/>
      <c r="J201" s="93"/>
    </row>
    <row r="202" spans="1:10" customFormat="1" x14ac:dyDescent="0.35">
      <c r="A202" s="90"/>
      <c r="B202" s="57" t="s">
        <v>142</v>
      </c>
      <c r="C202" s="61" t="s">
        <v>52</v>
      </c>
      <c r="D202" s="103">
        <v>43952</v>
      </c>
      <c r="E202" s="62"/>
      <c r="F202" s="58"/>
      <c r="G202" s="58"/>
      <c r="H202" s="58"/>
      <c r="I202" s="58"/>
      <c r="J202" s="93"/>
    </row>
    <row r="203" spans="1:10" customFormat="1" x14ac:dyDescent="0.35">
      <c r="A203" s="90"/>
      <c r="B203" s="57" t="s">
        <v>50</v>
      </c>
      <c r="C203" s="61" t="s">
        <v>51</v>
      </c>
      <c r="D203" s="103">
        <v>43952</v>
      </c>
      <c r="E203" s="62"/>
      <c r="F203" s="58"/>
      <c r="G203" s="58">
        <v>0</v>
      </c>
      <c r="H203" s="58"/>
      <c r="I203" s="58"/>
      <c r="J203" s="93"/>
    </row>
    <row r="204" spans="1:10" customFormat="1" x14ac:dyDescent="0.35">
      <c r="A204" s="90"/>
      <c r="B204" s="57" t="s">
        <v>50</v>
      </c>
      <c r="C204" s="61" t="s">
        <v>51</v>
      </c>
      <c r="D204" s="103">
        <v>43952</v>
      </c>
      <c r="E204" s="62"/>
      <c r="F204" s="58"/>
      <c r="G204" s="58">
        <v>0</v>
      </c>
      <c r="H204" s="58"/>
      <c r="I204" s="58"/>
      <c r="J204" s="93"/>
    </row>
    <row r="205" spans="1:10" customFormat="1" x14ac:dyDescent="0.35">
      <c r="A205" s="90"/>
      <c r="B205" s="57" t="s">
        <v>50</v>
      </c>
      <c r="C205" s="61" t="s">
        <v>53</v>
      </c>
      <c r="D205" s="103">
        <v>43952</v>
      </c>
      <c r="E205" s="62"/>
      <c r="F205" s="58"/>
      <c r="G205" s="58">
        <v>23</v>
      </c>
      <c r="H205" s="58"/>
      <c r="I205" s="58"/>
      <c r="J205" s="93"/>
    </row>
    <row r="206" spans="1:10" customFormat="1" x14ac:dyDescent="0.35">
      <c r="A206" s="90"/>
      <c r="B206" s="57" t="s">
        <v>142</v>
      </c>
      <c r="C206" s="61" t="s">
        <v>53</v>
      </c>
      <c r="D206" s="103">
        <v>43952</v>
      </c>
      <c r="E206" s="62"/>
      <c r="F206" s="58"/>
      <c r="G206" s="58"/>
      <c r="H206" s="58"/>
      <c r="I206" s="58"/>
      <c r="J206" s="93"/>
    </row>
    <row r="207" spans="1:10" customFormat="1" x14ac:dyDescent="0.35">
      <c r="A207" s="90"/>
      <c r="B207" s="57" t="s">
        <v>50</v>
      </c>
      <c r="C207" s="61" t="s">
        <v>54</v>
      </c>
      <c r="D207" s="103">
        <v>43952</v>
      </c>
      <c r="E207" s="62"/>
      <c r="F207" s="58"/>
      <c r="G207" s="58">
        <v>4</v>
      </c>
      <c r="H207" s="58"/>
      <c r="I207" s="58"/>
      <c r="J207" s="93"/>
    </row>
    <row r="208" spans="1:10" customFormat="1" x14ac:dyDescent="0.35">
      <c r="A208" s="90"/>
      <c r="B208" s="57" t="s">
        <v>10</v>
      </c>
      <c r="C208" s="61" t="s">
        <v>53</v>
      </c>
      <c r="D208" s="103">
        <v>43952</v>
      </c>
      <c r="E208" s="62">
        <v>2</v>
      </c>
      <c r="F208" s="58">
        <v>7</v>
      </c>
      <c r="G208" s="58">
        <v>50</v>
      </c>
      <c r="H208" s="58">
        <v>12</v>
      </c>
      <c r="I208" s="58">
        <v>2</v>
      </c>
      <c r="J208" s="93"/>
    </row>
    <row r="209" spans="1:10" customFormat="1" x14ac:dyDescent="0.35">
      <c r="A209" s="90"/>
      <c r="B209" s="57" t="s">
        <v>50</v>
      </c>
      <c r="C209" s="61" t="s">
        <v>53</v>
      </c>
      <c r="D209" s="103">
        <v>43952</v>
      </c>
      <c r="E209" s="62">
        <v>3</v>
      </c>
      <c r="F209" s="58"/>
      <c r="G209" s="58">
        <v>10</v>
      </c>
      <c r="H209" s="58">
        <v>7</v>
      </c>
      <c r="I209" s="58"/>
      <c r="J209" s="93"/>
    </row>
    <row r="210" spans="1:10" customFormat="1" x14ac:dyDescent="0.35">
      <c r="A210" s="90"/>
      <c r="B210" s="57" t="s">
        <v>50</v>
      </c>
      <c r="C210" s="61" t="s">
        <v>52</v>
      </c>
      <c r="D210" s="103">
        <v>43952</v>
      </c>
      <c r="E210" s="62">
        <v>11</v>
      </c>
      <c r="F210" s="58">
        <v>4</v>
      </c>
      <c r="G210" s="58">
        <v>22</v>
      </c>
      <c r="H210" s="58">
        <v>11</v>
      </c>
      <c r="I210" s="58">
        <v>1</v>
      </c>
      <c r="J210" s="93"/>
    </row>
    <row r="211" spans="1:10" customFormat="1" x14ac:dyDescent="0.35">
      <c r="A211" s="90"/>
      <c r="B211" s="57" t="s">
        <v>10</v>
      </c>
      <c r="C211" s="61" t="s">
        <v>52</v>
      </c>
      <c r="D211" s="103">
        <v>43952</v>
      </c>
      <c r="E211" s="62">
        <v>5</v>
      </c>
      <c r="F211" s="58">
        <v>3</v>
      </c>
      <c r="G211" s="58">
        <v>50</v>
      </c>
      <c r="H211" s="58">
        <v>24</v>
      </c>
      <c r="I211" s="58">
        <v>1</v>
      </c>
      <c r="J211" s="93"/>
    </row>
    <row r="212" spans="1:10" customFormat="1" x14ac:dyDescent="0.35">
      <c r="A212" s="90"/>
      <c r="B212" s="57" t="s">
        <v>50</v>
      </c>
      <c r="C212" s="61" t="s">
        <v>53</v>
      </c>
      <c r="D212" s="103">
        <v>43952</v>
      </c>
      <c r="E212" s="62"/>
      <c r="F212" s="58"/>
      <c r="G212" s="58">
        <v>11</v>
      </c>
      <c r="H212" s="58">
        <v>4</v>
      </c>
      <c r="I212" s="58"/>
      <c r="J212" s="93"/>
    </row>
    <row r="213" spans="1:10" customFormat="1" x14ac:dyDescent="0.35">
      <c r="A213" s="90"/>
      <c r="B213" s="57" t="s">
        <v>11</v>
      </c>
      <c r="C213" s="61" t="s">
        <v>53</v>
      </c>
      <c r="D213" s="103">
        <v>43952</v>
      </c>
      <c r="E213" s="62"/>
      <c r="F213" s="58">
        <v>2</v>
      </c>
      <c r="G213" s="58">
        <v>23</v>
      </c>
      <c r="H213" s="58">
        <v>6</v>
      </c>
      <c r="I213" s="58"/>
      <c r="J213" s="93"/>
    </row>
    <row r="214" spans="1:10" customFormat="1" x14ac:dyDescent="0.35">
      <c r="A214" s="90"/>
      <c r="B214" s="57" t="s">
        <v>50</v>
      </c>
      <c r="C214" s="61" t="s">
        <v>53</v>
      </c>
      <c r="D214" s="103">
        <v>43952</v>
      </c>
      <c r="E214" s="62">
        <v>2</v>
      </c>
      <c r="F214" s="58"/>
      <c r="G214" s="58">
        <v>11</v>
      </c>
      <c r="H214" s="58"/>
      <c r="I214" s="58"/>
      <c r="J214" s="93"/>
    </row>
    <row r="215" spans="1:10" customFormat="1" x14ac:dyDescent="0.35">
      <c r="A215" s="90"/>
      <c r="B215" s="57" t="s">
        <v>50</v>
      </c>
      <c r="C215" s="61" t="s">
        <v>54</v>
      </c>
      <c r="D215" s="103">
        <v>43952</v>
      </c>
      <c r="E215" s="62"/>
      <c r="F215" s="58">
        <v>1</v>
      </c>
      <c r="G215" s="58">
        <v>6</v>
      </c>
      <c r="H215" s="58"/>
      <c r="I215" s="58"/>
      <c r="J215" s="93"/>
    </row>
    <row r="216" spans="1:10" customFormat="1" x14ac:dyDescent="0.35">
      <c r="A216" s="90"/>
      <c r="B216" s="57" t="s">
        <v>50</v>
      </c>
      <c r="C216" s="61" t="s">
        <v>54</v>
      </c>
      <c r="D216" s="103">
        <v>43952</v>
      </c>
      <c r="E216" s="62">
        <v>5</v>
      </c>
      <c r="F216" s="58">
        <v>1</v>
      </c>
      <c r="G216" s="58">
        <v>9</v>
      </c>
      <c r="H216" s="58">
        <v>9</v>
      </c>
      <c r="I216" s="58">
        <v>2</v>
      </c>
      <c r="J216" s="93" t="s">
        <v>152</v>
      </c>
    </row>
    <row r="217" spans="1:10" customFormat="1" x14ac:dyDescent="0.35">
      <c r="A217" s="90"/>
      <c r="B217" s="57" t="s">
        <v>50</v>
      </c>
      <c r="C217" s="61" t="s">
        <v>51</v>
      </c>
      <c r="D217" s="103">
        <v>43952</v>
      </c>
      <c r="E217" s="62"/>
      <c r="F217" s="58"/>
      <c r="G217" s="58">
        <v>7</v>
      </c>
      <c r="H217" s="58">
        <v>1</v>
      </c>
      <c r="I217" s="58"/>
      <c r="J217" s="93"/>
    </row>
    <row r="218" spans="1:10" customFormat="1" x14ac:dyDescent="0.35">
      <c r="A218" s="90"/>
      <c r="B218" s="57" t="s">
        <v>50</v>
      </c>
      <c r="C218" s="61" t="s">
        <v>51</v>
      </c>
      <c r="D218" s="103">
        <v>43952</v>
      </c>
      <c r="E218" s="62"/>
      <c r="F218" s="58"/>
      <c r="G218" s="58">
        <v>1</v>
      </c>
      <c r="H218" s="58">
        <v>1</v>
      </c>
      <c r="I218" s="58"/>
      <c r="J218" s="93"/>
    </row>
    <row r="219" spans="1:10" customFormat="1" x14ac:dyDescent="0.35">
      <c r="A219" s="90"/>
      <c r="B219" s="57" t="s">
        <v>50</v>
      </c>
      <c r="C219" s="61" t="s">
        <v>51</v>
      </c>
      <c r="D219" s="103">
        <v>43952</v>
      </c>
      <c r="E219" s="62"/>
      <c r="F219" s="58"/>
      <c r="G219" s="58">
        <v>4</v>
      </c>
      <c r="H219" s="58"/>
      <c r="I219" s="58"/>
      <c r="J219" s="93"/>
    </row>
    <row r="220" spans="1:10" customFormat="1" x14ac:dyDescent="0.35">
      <c r="A220" s="90"/>
      <c r="B220" s="57" t="s">
        <v>11</v>
      </c>
      <c r="C220" s="61" t="s">
        <v>54</v>
      </c>
      <c r="D220" s="103">
        <v>43952</v>
      </c>
      <c r="E220" s="62">
        <v>1</v>
      </c>
      <c r="F220" s="58"/>
      <c r="G220" s="58">
        <v>23</v>
      </c>
      <c r="H220" s="58">
        <v>4</v>
      </c>
      <c r="I220" s="58">
        <v>2</v>
      </c>
      <c r="J220" s="93"/>
    </row>
    <row r="221" spans="1:10" customFormat="1" x14ac:dyDescent="0.35">
      <c r="A221" s="90"/>
      <c r="B221" s="57" t="s">
        <v>11</v>
      </c>
      <c r="C221" s="61" t="s">
        <v>54</v>
      </c>
      <c r="D221" s="103">
        <v>43952</v>
      </c>
      <c r="E221" s="62"/>
      <c r="F221" s="58"/>
      <c r="G221" s="58">
        <v>26</v>
      </c>
      <c r="H221" s="58">
        <v>7</v>
      </c>
      <c r="I221" s="58">
        <v>3</v>
      </c>
      <c r="J221" s="93"/>
    </row>
    <row r="222" spans="1:10" customFormat="1" x14ac:dyDescent="0.35">
      <c r="A222" s="90"/>
      <c r="B222" s="57" t="s">
        <v>50</v>
      </c>
      <c r="C222" s="61" t="s">
        <v>51</v>
      </c>
      <c r="D222" s="103">
        <v>43952</v>
      </c>
      <c r="E222" s="62"/>
      <c r="F222" s="58">
        <v>1</v>
      </c>
      <c r="G222" s="58">
        <v>6</v>
      </c>
      <c r="H222" s="58"/>
      <c r="I222" s="58"/>
      <c r="J222" s="93"/>
    </row>
    <row r="223" spans="1:10" customFormat="1" x14ac:dyDescent="0.35">
      <c r="A223" s="90"/>
      <c r="B223" s="57" t="s">
        <v>50</v>
      </c>
      <c r="C223" s="61" t="s">
        <v>54</v>
      </c>
      <c r="D223" s="103">
        <v>43952</v>
      </c>
      <c r="E223" s="62"/>
      <c r="F223" s="58"/>
      <c r="G223" s="58">
        <v>5</v>
      </c>
      <c r="H223" s="58">
        <v>2</v>
      </c>
      <c r="I223" s="58"/>
      <c r="J223" s="93"/>
    </row>
    <row r="224" spans="1:10" customFormat="1" x14ac:dyDescent="0.35">
      <c r="A224" s="90"/>
      <c r="B224" s="57" t="s">
        <v>50</v>
      </c>
      <c r="C224" s="61" t="s">
        <v>54</v>
      </c>
      <c r="D224" s="103">
        <v>43952</v>
      </c>
      <c r="E224" s="62"/>
      <c r="F224" s="58"/>
      <c r="G224" s="58">
        <v>4</v>
      </c>
      <c r="H224" s="58">
        <v>6</v>
      </c>
      <c r="I224" s="58">
        <v>2</v>
      </c>
      <c r="J224" s="93"/>
    </row>
    <row r="225" spans="1:10" customFormat="1" x14ac:dyDescent="0.35">
      <c r="A225" s="90"/>
      <c r="B225" s="57" t="s">
        <v>142</v>
      </c>
      <c r="C225" s="61" t="s">
        <v>52</v>
      </c>
      <c r="D225" s="103">
        <v>43952</v>
      </c>
      <c r="E225" s="62"/>
      <c r="F225" s="58"/>
      <c r="G225" s="58"/>
      <c r="H225" s="58"/>
      <c r="I225" s="58"/>
      <c r="J225" s="93"/>
    </row>
    <row r="226" spans="1:10" customFormat="1" x14ac:dyDescent="0.35">
      <c r="A226" s="90"/>
      <c r="B226" s="57" t="s">
        <v>50</v>
      </c>
      <c r="C226" s="61" t="s">
        <v>53</v>
      </c>
      <c r="D226" s="103">
        <v>43952</v>
      </c>
      <c r="E226" s="62"/>
      <c r="F226" s="58">
        <v>1</v>
      </c>
      <c r="G226" s="58">
        <v>2</v>
      </c>
      <c r="H226" s="58"/>
      <c r="I226" s="58"/>
      <c r="J226" s="93"/>
    </row>
    <row r="227" spans="1:10" customFormat="1" x14ac:dyDescent="0.35">
      <c r="A227" s="90"/>
      <c r="B227" s="57" t="s">
        <v>50</v>
      </c>
      <c r="C227" s="61" t="s">
        <v>53</v>
      </c>
      <c r="D227" s="103">
        <v>43952</v>
      </c>
      <c r="E227" s="62"/>
      <c r="F227" s="58"/>
      <c r="G227" s="58">
        <v>5</v>
      </c>
      <c r="H227" s="58">
        <v>2</v>
      </c>
      <c r="I227" s="58">
        <v>1</v>
      </c>
      <c r="J227" s="93"/>
    </row>
    <row r="228" spans="1:10" customFormat="1" x14ac:dyDescent="0.35">
      <c r="A228" s="90"/>
      <c r="B228" s="57" t="s">
        <v>11</v>
      </c>
      <c r="C228" s="61" t="s">
        <v>53</v>
      </c>
      <c r="D228" s="103">
        <v>43952</v>
      </c>
      <c r="E228" s="62">
        <v>2</v>
      </c>
      <c r="F228" s="58">
        <v>2</v>
      </c>
      <c r="G228" s="58">
        <v>25</v>
      </c>
      <c r="H228" s="58">
        <v>9</v>
      </c>
      <c r="I228" s="58">
        <v>2</v>
      </c>
      <c r="J228" s="93"/>
    </row>
    <row r="229" spans="1:10" customFormat="1" x14ac:dyDescent="0.35">
      <c r="A229" s="90"/>
      <c r="B229" s="57" t="s">
        <v>50</v>
      </c>
      <c r="C229" s="61" t="s">
        <v>53</v>
      </c>
      <c r="D229" s="103">
        <v>43952</v>
      </c>
      <c r="E229" s="62"/>
      <c r="F229" s="58"/>
      <c r="G229" s="58">
        <v>9</v>
      </c>
      <c r="H229" s="58"/>
      <c r="I229" s="58"/>
      <c r="J229" s="93"/>
    </row>
    <row r="230" spans="1:10" customFormat="1" x14ac:dyDescent="0.35">
      <c r="A230" s="90"/>
      <c r="B230" s="57" t="s">
        <v>142</v>
      </c>
      <c r="C230" s="61" t="s">
        <v>53</v>
      </c>
      <c r="D230" s="103">
        <v>43952</v>
      </c>
      <c r="E230" s="62"/>
      <c r="F230" s="58"/>
      <c r="G230" s="58"/>
      <c r="H230" s="58"/>
      <c r="I230" s="58"/>
      <c r="J230" s="93"/>
    </row>
    <row r="231" spans="1:10" customFormat="1" x14ac:dyDescent="0.35">
      <c r="A231" s="90"/>
      <c r="B231" s="57" t="s">
        <v>50</v>
      </c>
      <c r="C231" s="61" t="s">
        <v>54</v>
      </c>
      <c r="D231" s="103">
        <v>43952</v>
      </c>
      <c r="E231" s="62">
        <v>3</v>
      </c>
      <c r="F231" s="58"/>
      <c r="G231" s="58">
        <v>12</v>
      </c>
      <c r="H231" s="58"/>
      <c r="I231" s="58"/>
      <c r="J231" s="93"/>
    </row>
    <row r="232" spans="1:10" customFormat="1" x14ac:dyDescent="0.35">
      <c r="A232" s="90"/>
      <c r="B232" s="57" t="s">
        <v>50</v>
      </c>
      <c r="C232" s="61" t="s">
        <v>54</v>
      </c>
      <c r="D232" s="103">
        <v>43952</v>
      </c>
      <c r="E232" s="62"/>
      <c r="F232" s="58"/>
      <c r="G232" s="58">
        <v>8</v>
      </c>
      <c r="H232" s="58"/>
      <c r="I232" s="58"/>
      <c r="J232" s="93"/>
    </row>
    <row r="233" spans="1:10" customFormat="1" x14ac:dyDescent="0.35">
      <c r="A233" s="90"/>
      <c r="B233" s="57" t="s">
        <v>50</v>
      </c>
      <c r="C233" s="61" t="s">
        <v>53</v>
      </c>
      <c r="D233" s="103">
        <v>43952</v>
      </c>
      <c r="E233" s="62"/>
      <c r="F233" s="58">
        <v>2</v>
      </c>
      <c r="G233" s="58">
        <v>31</v>
      </c>
      <c r="H233" s="58">
        <v>6</v>
      </c>
      <c r="I233" s="58"/>
      <c r="J233" s="93"/>
    </row>
    <row r="234" spans="1:10" customFormat="1" x14ac:dyDescent="0.35">
      <c r="A234" s="90"/>
      <c r="B234" s="57" t="s">
        <v>50</v>
      </c>
      <c r="C234" s="61" t="s">
        <v>54</v>
      </c>
      <c r="D234" s="103">
        <v>43952</v>
      </c>
      <c r="E234" s="62">
        <v>3</v>
      </c>
      <c r="F234" s="58"/>
      <c r="G234" s="58">
        <v>19</v>
      </c>
      <c r="H234" s="58">
        <v>4</v>
      </c>
      <c r="I234" s="58"/>
      <c r="J234" s="93"/>
    </row>
    <row r="235" spans="1:10" customFormat="1" x14ac:dyDescent="0.35">
      <c r="A235" s="90"/>
      <c r="B235" s="57" t="s">
        <v>142</v>
      </c>
      <c r="C235" s="61" t="s">
        <v>52</v>
      </c>
      <c r="D235" s="103">
        <v>43952</v>
      </c>
      <c r="E235" s="62"/>
      <c r="F235" s="58"/>
      <c r="G235" s="58"/>
      <c r="H235" s="58"/>
      <c r="I235" s="58"/>
      <c r="J235" s="93"/>
    </row>
    <row r="236" spans="1:10" customFormat="1" x14ac:dyDescent="0.35">
      <c r="A236" s="90"/>
      <c r="B236" s="57" t="s">
        <v>50</v>
      </c>
      <c r="C236" s="61" t="s">
        <v>54</v>
      </c>
      <c r="D236" s="103">
        <v>43952</v>
      </c>
      <c r="E236" s="62"/>
      <c r="F236" s="58"/>
      <c r="G236" s="58">
        <v>1</v>
      </c>
      <c r="H236" s="58"/>
      <c r="I236" s="58"/>
      <c r="J236" s="93"/>
    </row>
    <row r="237" spans="1:10" customFormat="1" x14ac:dyDescent="0.35">
      <c r="A237" s="90"/>
      <c r="B237" s="57" t="s">
        <v>11</v>
      </c>
      <c r="C237" s="61" t="s">
        <v>54</v>
      </c>
      <c r="D237" s="103">
        <v>43952</v>
      </c>
      <c r="E237" s="62"/>
      <c r="F237" s="58">
        <v>2</v>
      </c>
      <c r="G237" s="58">
        <v>52</v>
      </c>
      <c r="H237" s="58">
        <v>24</v>
      </c>
      <c r="I237" s="58">
        <v>1</v>
      </c>
      <c r="J237" s="93"/>
    </row>
    <row r="238" spans="1:10" customFormat="1" x14ac:dyDescent="0.35">
      <c r="A238" s="90"/>
      <c r="B238" s="57" t="s">
        <v>11</v>
      </c>
      <c r="C238" s="61" t="s">
        <v>54</v>
      </c>
      <c r="D238" s="103">
        <v>43952</v>
      </c>
      <c r="E238" s="62"/>
      <c r="F238" s="58"/>
      <c r="G238" s="58">
        <v>23</v>
      </c>
      <c r="H238" s="58">
        <v>3</v>
      </c>
      <c r="I238" s="58"/>
      <c r="J238" s="93" t="s">
        <v>145</v>
      </c>
    </row>
    <row r="239" spans="1:10" customFormat="1" x14ac:dyDescent="0.35">
      <c r="A239" s="90"/>
      <c r="B239" s="57" t="s">
        <v>50</v>
      </c>
      <c r="C239" s="61" t="s">
        <v>52</v>
      </c>
      <c r="D239" s="103">
        <v>43952</v>
      </c>
      <c r="E239" s="62">
        <v>24</v>
      </c>
      <c r="F239" s="58"/>
      <c r="G239" s="58">
        <v>15</v>
      </c>
      <c r="H239" s="58">
        <v>45</v>
      </c>
      <c r="I239" s="58">
        <v>2</v>
      </c>
      <c r="J239" s="93"/>
    </row>
    <row r="240" spans="1:10" customFormat="1" x14ac:dyDescent="0.35">
      <c r="A240" s="90"/>
      <c r="B240" s="57" t="s">
        <v>50</v>
      </c>
      <c r="C240" s="61" t="s">
        <v>53</v>
      </c>
      <c r="D240" s="103">
        <v>43952</v>
      </c>
      <c r="E240" s="62"/>
      <c r="F240" s="58"/>
      <c r="G240" s="58">
        <v>0</v>
      </c>
      <c r="H240" s="58"/>
      <c r="I240" s="58"/>
      <c r="J240" s="93" t="s">
        <v>143</v>
      </c>
    </row>
    <row r="241" spans="1:12" customFormat="1" x14ac:dyDescent="0.35">
      <c r="A241" s="90"/>
      <c r="B241" s="57" t="s">
        <v>50</v>
      </c>
      <c r="C241" s="61" t="s">
        <v>53</v>
      </c>
      <c r="D241" s="103">
        <v>43952</v>
      </c>
      <c r="E241" s="62"/>
      <c r="F241" s="58"/>
      <c r="G241" s="58">
        <v>3</v>
      </c>
      <c r="H241" s="58"/>
      <c r="I241" s="58"/>
      <c r="J241" s="93"/>
    </row>
    <row r="242" spans="1:12" customFormat="1" x14ac:dyDescent="0.35">
      <c r="A242" s="90"/>
      <c r="B242" s="57" t="s">
        <v>142</v>
      </c>
      <c r="C242" s="61" t="s">
        <v>52</v>
      </c>
      <c r="D242" s="103">
        <v>43952</v>
      </c>
      <c r="E242" s="62"/>
      <c r="F242" s="58"/>
      <c r="G242" s="58"/>
      <c r="H242" s="58"/>
      <c r="I242" s="58"/>
      <c r="J242" s="93"/>
    </row>
    <row r="243" spans="1:12" customFormat="1" x14ac:dyDescent="0.35">
      <c r="A243" s="90"/>
      <c r="B243" s="57" t="s">
        <v>50</v>
      </c>
      <c r="C243" s="61" t="s">
        <v>52</v>
      </c>
      <c r="D243" s="103">
        <v>43952</v>
      </c>
      <c r="E243" s="62"/>
      <c r="F243" s="58"/>
      <c r="G243" s="58">
        <v>20</v>
      </c>
      <c r="H243" s="58">
        <v>3</v>
      </c>
      <c r="I243" s="58"/>
      <c r="J243" s="93"/>
    </row>
    <row r="244" spans="1:12" customFormat="1" x14ac:dyDescent="0.35">
      <c r="A244" s="90"/>
      <c r="B244" s="57" t="s">
        <v>50</v>
      </c>
      <c r="C244" s="61" t="s">
        <v>52</v>
      </c>
      <c r="D244" s="103">
        <v>43952</v>
      </c>
      <c r="E244" s="62"/>
      <c r="F244" s="58"/>
      <c r="G244" s="58">
        <v>20</v>
      </c>
      <c r="H244" s="58">
        <v>1</v>
      </c>
      <c r="I244" s="58"/>
      <c r="J244" s="93"/>
    </row>
    <row r="245" spans="1:12" customFormat="1" x14ac:dyDescent="0.35">
      <c r="A245" s="90"/>
      <c r="B245" s="57" t="s">
        <v>50</v>
      </c>
      <c r="C245" s="61" t="s">
        <v>51</v>
      </c>
      <c r="D245" s="103">
        <v>43952</v>
      </c>
      <c r="E245" s="62"/>
      <c r="F245" s="58"/>
      <c r="G245" s="58">
        <v>7</v>
      </c>
      <c r="H245" s="58">
        <v>6</v>
      </c>
      <c r="I245" s="58">
        <v>2</v>
      </c>
      <c r="J245" s="93"/>
    </row>
    <row r="246" spans="1:12" customFormat="1" x14ac:dyDescent="0.35">
      <c r="A246" s="90"/>
      <c r="B246" s="57" t="s">
        <v>50</v>
      </c>
      <c r="C246" s="61" t="s">
        <v>51</v>
      </c>
      <c r="D246" s="103">
        <v>43952</v>
      </c>
      <c r="E246" s="62"/>
      <c r="F246" s="58"/>
      <c r="G246" s="58">
        <v>5</v>
      </c>
      <c r="H246" s="58">
        <v>3</v>
      </c>
      <c r="I246" s="58">
        <v>1</v>
      </c>
      <c r="J246" s="93"/>
    </row>
    <row r="247" spans="1:12" customFormat="1" x14ac:dyDescent="0.35">
      <c r="A247" s="90"/>
      <c r="B247" s="57" t="s">
        <v>50</v>
      </c>
      <c r="C247" s="61" t="s">
        <v>51</v>
      </c>
      <c r="D247" s="103">
        <v>43952</v>
      </c>
      <c r="E247" s="62"/>
      <c r="F247" s="58"/>
      <c r="G247" s="58">
        <v>3</v>
      </c>
      <c r="H247" s="58"/>
      <c r="I247" s="58"/>
      <c r="J247" s="93"/>
    </row>
    <row r="248" spans="1:12" customFormat="1" x14ac:dyDescent="0.35">
      <c r="A248" s="90"/>
      <c r="B248" s="57" t="s">
        <v>50</v>
      </c>
      <c r="C248" s="61" t="s">
        <v>54</v>
      </c>
      <c r="D248" s="103">
        <v>43952</v>
      </c>
      <c r="E248" s="62">
        <v>1</v>
      </c>
      <c r="F248" s="58">
        <v>1</v>
      </c>
      <c r="G248" s="58">
        <v>37</v>
      </c>
      <c r="H248" s="58">
        <v>21</v>
      </c>
      <c r="I248" s="58">
        <v>1</v>
      </c>
      <c r="J248" s="93"/>
    </row>
    <row r="249" spans="1:12" customFormat="1" x14ac:dyDescent="0.35">
      <c r="A249" s="90"/>
      <c r="B249" s="57" t="s">
        <v>50</v>
      </c>
      <c r="C249" s="61" t="s">
        <v>54</v>
      </c>
      <c r="D249" s="103">
        <v>43952</v>
      </c>
      <c r="E249" s="62"/>
      <c r="F249" s="58"/>
      <c r="G249" s="58">
        <v>10</v>
      </c>
      <c r="H249" s="58">
        <v>1</v>
      </c>
      <c r="I249" s="58"/>
      <c r="J249" s="93"/>
    </row>
    <row r="250" spans="1:12" customFormat="1" x14ac:dyDescent="0.35">
      <c r="A250" s="90"/>
      <c r="B250" s="57" t="s">
        <v>11</v>
      </c>
      <c r="C250" s="61" t="s">
        <v>53</v>
      </c>
      <c r="D250" s="103">
        <v>43952</v>
      </c>
      <c r="E250" s="62">
        <v>3</v>
      </c>
      <c r="F250" s="58">
        <v>10</v>
      </c>
      <c r="G250" s="58">
        <v>30</v>
      </c>
      <c r="H250" s="58">
        <v>12</v>
      </c>
      <c r="I250" s="58">
        <v>4</v>
      </c>
      <c r="J250" s="93"/>
    </row>
    <row r="251" spans="1:12" customFormat="1" x14ac:dyDescent="0.35">
      <c r="A251" s="90"/>
      <c r="B251" s="57" t="s">
        <v>50</v>
      </c>
      <c r="C251" s="61" t="s">
        <v>54</v>
      </c>
      <c r="D251" s="103">
        <v>43952</v>
      </c>
      <c r="E251" s="62"/>
      <c r="F251" s="58"/>
      <c r="G251" s="58">
        <v>3</v>
      </c>
      <c r="H251" s="58"/>
      <c r="I251" s="58"/>
      <c r="J251" s="93" t="s">
        <v>143</v>
      </c>
    </row>
    <row r="252" spans="1:12" customFormat="1" x14ac:dyDescent="0.35">
      <c r="A252" s="90"/>
      <c r="B252" s="57" t="s">
        <v>50</v>
      </c>
      <c r="C252" s="61" t="s">
        <v>54</v>
      </c>
      <c r="D252" s="103">
        <v>43952</v>
      </c>
      <c r="E252" s="62"/>
      <c r="F252" s="58">
        <v>3</v>
      </c>
      <c r="G252" s="58">
        <v>6</v>
      </c>
      <c r="H252" s="58"/>
      <c r="I252" s="58"/>
      <c r="J252" s="93"/>
    </row>
    <row r="253" spans="1:12" customFormat="1" x14ac:dyDescent="0.35">
      <c r="A253" s="90"/>
      <c r="B253" s="57" t="s">
        <v>50</v>
      </c>
      <c r="C253" s="61" t="s">
        <v>54</v>
      </c>
      <c r="D253" s="103">
        <v>43952</v>
      </c>
      <c r="E253" s="62"/>
      <c r="F253" s="58"/>
      <c r="G253" s="58">
        <v>5</v>
      </c>
      <c r="H253" s="58">
        <v>1</v>
      </c>
      <c r="I253" s="58"/>
      <c r="J253" s="93"/>
    </row>
    <row r="254" spans="1:12" customFormat="1" x14ac:dyDescent="0.35">
      <c r="A254" s="90"/>
      <c r="B254" s="57" t="s">
        <v>50</v>
      </c>
      <c r="C254" s="61" t="s">
        <v>52</v>
      </c>
      <c r="D254" s="103">
        <v>43952</v>
      </c>
      <c r="E254" s="62">
        <v>1</v>
      </c>
      <c r="F254" s="58"/>
      <c r="G254" s="58">
        <v>15</v>
      </c>
      <c r="H254" s="58"/>
      <c r="I254" s="58"/>
      <c r="J254" s="93"/>
    </row>
    <row r="255" spans="1:12" customFormat="1" x14ac:dyDescent="0.35">
      <c r="A255" s="90"/>
      <c r="B255" s="57" t="s">
        <v>50</v>
      </c>
      <c r="C255" s="61" t="s">
        <v>53</v>
      </c>
      <c r="D255" s="103">
        <v>43952</v>
      </c>
      <c r="E255" s="62"/>
      <c r="F255" s="58">
        <v>2</v>
      </c>
      <c r="G255" s="58">
        <v>7</v>
      </c>
      <c r="H255" s="58">
        <v>1</v>
      </c>
      <c r="I255" s="58"/>
      <c r="J255" s="93"/>
    </row>
    <row r="256" spans="1:12" customFormat="1" x14ac:dyDescent="0.35">
      <c r="A256" s="90"/>
      <c r="B256" s="57" t="s">
        <v>50</v>
      </c>
      <c r="C256" s="61" t="s">
        <v>51</v>
      </c>
      <c r="D256" s="103">
        <v>43983</v>
      </c>
      <c r="E256" s="62"/>
      <c r="F256" s="58"/>
      <c r="G256" s="58">
        <v>9</v>
      </c>
      <c r="H256" s="58">
        <v>3</v>
      </c>
      <c r="I256" s="58"/>
      <c r="J256" s="93"/>
      <c r="L256" s="54"/>
    </row>
    <row r="257" spans="1:10" customFormat="1" x14ac:dyDescent="0.35">
      <c r="A257" s="90"/>
      <c r="B257" s="57" t="s">
        <v>50</v>
      </c>
      <c r="C257" s="61" t="s">
        <v>51</v>
      </c>
      <c r="D257" s="103">
        <v>43983</v>
      </c>
      <c r="E257" s="62"/>
      <c r="F257" s="58"/>
      <c r="G257" s="58">
        <v>8</v>
      </c>
      <c r="H257" s="58">
        <v>2</v>
      </c>
      <c r="I257" s="58"/>
      <c r="J257" s="93"/>
    </row>
    <row r="258" spans="1:10" customFormat="1" x14ac:dyDescent="0.35">
      <c r="A258" s="90"/>
      <c r="B258" s="57" t="s">
        <v>50</v>
      </c>
      <c r="C258" s="61" t="s">
        <v>51</v>
      </c>
      <c r="D258" s="103">
        <v>43983</v>
      </c>
      <c r="E258" s="62"/>
      <c r="F258" s="58"/>
      <c r="G258" s="58">
        <v>0</v>
      </c>
      <c r="H258" s="58"/>
      <c r="I258" s="58"/>
      <c r="J258" s="93" t="s">
        <v>214</v>
      </c>
    </row>
    <row r="259" spans="1:10" customFormat="1" x14ac:dyDescent="0.35">
      <c r="A259" s="90"/>
      <c r="B259" s="57" t="s">
        <v>50</v>
      </c>
      <c r="C259" s="61" t="s">
        <v>52</v>
      </c>
      <c r="D259" s="103">
        <v>43983</v>
      </c>
      <c r="E259" s="62"/>
      <c r="F259" s="58"/>
      <c r="G259" s="58">
        <v>10</v>
      </c>
      <c r="H259" s="58"/>
      <c r="I259" s="58"/>
      <c r="J259" s="93"/>
    </row>
    <row r="260" spans="1:10" customFormat="1" x14ac:dyDescent="0.35">
      <c r="A260" s="90"/>
      <c r="B260" s="57" t="s">
        <v>142</v>
      </c>
      <c r="C260" s="61" t="s">
        <v>52</v>
      </c>
      <c r="D260" s="103">
        <v>43983</v>
      </c>
      <c r="E260" s="62"/>
      <c r="F260" s="58"/>
      <c r="G260" s="58"/>
      <c r="H260" s="58"/>
      <c r="I260" s="58"/>
      <c r="J260" s="93"/>
    </row>
    <row r="261" spans="1:10" customFormat="1" x14ac:dyDescent="0.35">
      <c r="A261" s="90"/>
      <c r="B261" s="57" t="s">
        <v>142</v>
      </c>
      <c r="C261" s="61" t="s">
        <v>51</v>
      </c>
      <c r="D261" s="103">
        <v>43983</v>
      </c>
      <c r="E261" s="62"/>
      <c r="F261" s="58"/>
      <c r="G261" s="58"/>
      <c r="H261" s="58"/>
      <c r="I261" s="58"/>
      <c r="J261" s="93"/>
    </row>
    <row r="262" spans="1:10" customFormat="1" x14ac:dyDescent="0.35">
      <c r="A262" s="90"/>
      <c r="B262" s="57" t="s">
        <v>50</v>
      </c>
      <c r="C262" s="61" t="s">
        <v>53</v>
      </c>
      <c r="D262" s="103">
        <v>43983</v>
      </c>
      <c r="E262" s="62"/>
      <c r="F262" s="58"/>
      <c r="G262" s="58">
        <v>3</v>
      </c>
      <c r="H262" s="58">
        <v>2</v>
      </c>
      <c r="I262" s="58">
        <v>1</v>
      </c>
      <c r="J262" s="93"/>
    </row>
    <row r="263" spans="1:10" customFormat="1" x14ac:dyDescent="0.35">
      <c r="A263" s="90"/>
      <c r="B263" s="57" t="s">
        <v>50</v>
      </c>
      <c r="C263" s="61" t="s">
        <v>52</v>
      </c>
      <c r="D263" s="103">
        <v>43983</v>
      </c>
      <c r="E263" s="62"/>
      <c r="F263" s="58"/>
      <c r="G263" s="58">
        <v>1</v>
      </c>
      <c r="H263" s="58"/>
      <c r="I263" s="58"/>
      <c r="J263" s="93"/>
    </row>
    <row r="264" spans="1:10" customFormat="1" x14ac:dyDescent="0.35">
      <c r="A264" s="90"/>
      <c r="B264" s="57" t="s">
        <v>50</v>
      </c>
      <c r="C264" s="61" t="s">
        <v>52</v>
      </c>
      <c r="D264" s="103">
        <v>43983</v>
      </c>
      <c r="E264" s="62"/>
      <c r="F264" s="58"/>
      <c r="G264" s="58">
        <v>0</v>
      </c>
      <c r="H264" s="58"/>
      <c r="I264" s="58"/>
      <c r="J264" s="93"/>
    </row>
    <row r="265" spans="1:10" customFormat="1" x14ac:dyDescent="0.35">
      <c r="A265" s="90"/>
      <c r="B265" s="57" t="s">
        <v>50</v>
      </c>
      <c r="C265" s="61" t="s">
        <v>54</v>
      </c>
      <c r="D265" s="103">
        <v>43983</v>
      </c>
      <c r="E265" s="62">
        <v>2</v>
      </c>
      <c r="F265" s="58"/>
      <c r="G265" s="58">
        <v>8</v>
      </c>
      <c r="H265" s="58">
        <v>5</v>
      </c>
      <c r="I265" s="58"/>
      <c r="J265" s="93"/>
    </row>
    <row r="266" spans="1:10" customFormat="1" x14ac:dyDescent="0.35">
      <c r="A266" s="90"/>
      <c r="B266" s="57" t="s">
        <v>50</v>
      </c>
      <c r="C266" s="61" t="s">
        <v>54</v>
      </c>
      <c r="D266" s="103">
        <v>43983</v>
      </c>
      <c r="E266" s="62"/>
      <c r="F266" s="58"/>
      <c r="G266" s="58">
        <v>4</v>
      </c>
      <c r="H266" s="58">
        <v>1</v>
      </c>
      <c r="I266" s="58">
        <v>2</v>
      </c>
      <c r="J266" s="93"/>
    </row>
    <row r="267" spans="1:10" customFormat="1" x14ac:dyDescent="0.35">
      <c r="A267" s="90"/>
      <c r="B267" s="57" t="s">
        <v>50</v>
      </c>
      <c r="C267" s="61" t="s">
        <v>51</v>
      </c>
      <c r="D267" s="103">
        <v>43983</v>
      </c>
      <c r="E267" s="62"/>
      <c r="F267" s="58"/>
      <c r="G267" s="58">
        <v>16</v>
      </c>
      <c r="H267" s="58"/>
      <c r="I267" s="58"/>
      <c r="J267" s="93" t="s">
        <v>145</v>
      </c>
    </row>
    <row r="268" spans="1:10" customFormat="1" x14ac:dyDescent="0.35">
      <c r="A268" s="90"/>
      <c r="B268" s="57" t="s">
        <v>50</v>
      </c>
      <c r="C268" s="61" t="s">
        <v>51</v>
      </c>
      <c r="D268" s="103">
        <v>43983</v>
      </c>
      <c r="E268" s="62"/>
      <c r="F268" s="58"/>
      <c r="G268" s="58">
        <v>4</v>
      </c>
      <c r="H268" s="58">
        <v>2</v>
      </c>
      <c r="I268" s="58">
        <v>1</v>
      </c>
      <c r="J268" s="93"/>
    </row>
    <row r="269" spans="1:10" customFormat="1" x14ac:dyDescent="0.35">
      <c r="A269" s="90"/>
      <c r="B269" s="57" t="s">
        <v>50</v>
      </c>
      <c r="C269" s="61" t="s">
        <v>52</v>
      </c>
      <c r="D269" s="103">
        <v>43983</v>
      </c>
      <c r="E269" s="62"/>
      <c r="F269" s="58"/>
      <c r="G269" s="58">
        <v>4</v>
      </c>
      <c r="H269" s="58"/>
      <c r="I269" s="58"/>
      <c r="J269" s="93"/>
    </row>
    <row r="270" spans="1:10" customFormat="1" x14ac:dyDescent="0.35">
      <c r="A270" s="90"/>
      <c r="B270" s="57" t="s">
        <v>50</v>
      </c>
      <c r="C270" s="61" t="s">
        <v>54</v>
      </c>
      <c r="D270" s="103">
        <v>43983</v>
      </c>
      <c r="E270" s="62"/>
      <c r="F270" s="58"/>
      <c r="G270" s="58">
        <v>20</v>
      </c>
      <c r="H270" s="58">
        <v>3</v>
      </c>
      <c r="I270" s="58"/>
      <c r="J270" s="93"/>
    </row>
    <row r="271" spans="1:10" customFormat="1" x14ac:dyDescent="0.35">
      <c r="A271" s="90"/>
      <c r="B271" s="57" t="s">
        <v>50</v>
      </c>
      <c r="C271" s="61" t="s">
        <v>54</v>
      </c>
      <c r="D271" s="103">
        <v>43983</v>
      </c>
      <c r="E271" s="62"/>
      <c r="F271" s="58"/>
      <c r="G271" s="58">
        <v>14</v>
      </c>
      <c r="H271" s="58"/>
      <c r="I271" s="58"/>
      <c r="J271" s="93"/>
    </row>
    <row r="272" spans="1:10" customFormat="1" x14ac:dyDescent="0.35">
      <c r="A272" s="90"/>
      <c r="B272" s="57" t="s">
        <v>50</v>
      </c>
      <c r="C272" s="61" t="s">
        <v>52</v>
      </c>
      <c r="D272" s="103">
        <v>43983</v>
      </c>
      <c r="E272" s="62"/>
      <c r="F272" s="58"/>
      <c r="G272" s="58">
        <v>3</v>
      </c>
      <c r="H272" s="58">
        <v>2</v>
      </c>
      <c r="I272" s="58"/>
      <c r="J272" s="93"/>
    </row>
    <row r="273" spans="1:10" customFormat="1" x14ac:dyDescent="0.35">
      <c r="A273" s="90"/>
      <c r="B273" s="57" t="s">
        <v>50</v>
      </c>
      <c r="C273" s="61" t="s">
        <v>52</v>
      </c>
      <c r="D273" s="103">
        <v>43983</v>
      </c>
      <c r="E273" s="62"/>
      <c r="F273" s="58"/>
      <c r="G273" s="58">
        <v>2</v>
      </c>
      <c r="H273" s="58">
        <v>1</v>
      </c>
      <c r="I273" s="58"/>
      <c r="J273" s="93"/>
    </row>
    <row r="274" spans="1:10" customFormat="1" x14ac:dyDescent="0.35">
      <c r="A274" s="90"/>
      <c r="B274" s="57" t="s">
        <v>50</v>
      </c>
      <c r="C274" s="61" t="s">
        <v>52</v>
      </c>
      <c r="D274" s="103">
        <v>43983</v>
      </c>
      <c r="E274" s="62"/>
      <c r="F274" s="58">
        <v>3</v>
      </c>
      <c r="G274" s="58">
        <v>4</v>
      </c>
      <c r="H274" s="58">
        <v>1</v>
      </c>
      <c r="I274" s="58"/>
      <c r="J274" s="93"/>
    </row>
    <row r="275" spans="1:10" customFormat="1" x14ac:dyDescent="0.35">
      <c r="A275" s="90"/>
      <c r="B275" s="57" t="s">
        <v>50</v>
      </c>
      <c r="C275" s="61" t="s">
        <v>52</v>
      </c>
      <c r="D275" s="103">
        <v>43983</v>
      </c>
      <c r="E275" s="62"/>
      <c r="F275" s="58"/>
      <c r="G275" s="58">
        <v>6</v>
      </c>
      <c r="H275" s="58">
        <v>1</v>
      </c>
      <c r="I275" s="58"/>
      <c r="J275" s="93"/>
    </row>
    <row r="276" spans="1:10" customFormat="1" x14ac:dyDescent="0.35">
      <c r="A276" s="90"/>
      <c r="B276" s="57" t="s">
        <v>11</v>
      </c>
      <c r="C276" s="61" t="s">
        <v>53</v>
      </c>
      <c r="D276" s="103">
        <v>43983</v>
      </c>
      <c r="E276" s="62"/>
      <c r="F276" s="58"/>
      <c r="G276" s="58">
        <v>24</v>
      </c>
      <c r="H276" s="58">
        <v>4</v>
      </c>
      <c r="I276" s="58">
        <v>1</v>
      </c>
      <c r="J276" s="93"/>
    </row>
    <row r="277" spans="1:10" customFormat="1" x14ac:dyDescent="0.35">
      <c r="A277" s="90"/>
      <c r="B277" s="57" t="s">
        <v>50</v>
      </c>
      <c r="C277" s="61" t="s">
        <v>53</v>
      </c>
      <c r="D277" s="103">
        <v>43983</v>
      </c>
      <c r="E277" s="62">
        <v>1</v>
      </c>
      <c r="F277" s="58"/>
      <c r="G277" s="58">
        <v>20</v>
      </c>
      <c r="H277" s="58">
        <v>1</v>
      </c>
      <c r="I277" s="58"/>
      <c r="J277" s="93" t="s">
        <v>180</v>
      </c>
    </row>
    <row r="278" spans="1:10" customFormat="1" x14ac:dyDescent="0.35">
      <c r="A278" s="90"/>
      <c r="B278" s="57" t="s">
        <v>142</v>
      </c>
      <c r="C278" s="61" t="s">
        <v>51</v>
      </c>
      <c r="D278" s="103">
        <v>43983</v>
      </c>
      <c r="E278" s="62"/>
      <c r="F278" s="58"/>
      <c r="G278" s="58"/>
      <c r="H278" s="58"/>
      <c r="I278" s="58"/>
      <c r="J278" s="93"/>
    </row>
    <row r="279" spans="1:10" customFormat="1" x14ac:dyDescent="0.35">
      <c r="A279" s="90"/>
      <c r="B279" s="57" t="s">
        <v>142</v>
      </c>
      <c r="C279" s="61" t="s">
        <v>51</v>
      </c>
      <c r="D279" s="103">
        <v>43983</v>
      </c>
      <c r="E279" s="62"/>
      <c r="F279" s="58"/>
      <c r="G279" s="58"/>
      <c r="H279" s="58"/>
      <c r="I279" s="58"/>
      <c r="J279" s="93"/>
    </row>
    <row r="280" spans="1:10" customFormat="1" x14ac:dyDescent="0.35">
      <c r="A280" s="90"/>
      <c r="B280" s="57" t="s">
        <v>50</v>
      </c>
      <c r="C280" s="61" t="s">
        <v>52</v>
      </c>
      <c r="D280" s="103">
        <v>43983</v>
      </c>
      <c r="E280" s="62"/>
      <c r="F280" s="58">
        <v>7</v>
      </c>
      <c r="G280" s="58">
        <v>31</v>
      </c>
      <c r="H280" s="58">
        <v>11</v>
      </c>
      <c r="I280" s="58">
        <v>3</v>
      </c>
      <c r="J280" s="93"/>
    </row>
    <row r="281" spans="1:10" customFormat="1" x14ac:dyDescent="0.35">
      <c r="A281" s="90"/>
      <c r="B281" s="57" t="s">
        <v>50</v>
      </c>
      <c r="C281" s="61" t="s">
        <v>52</v>
      </c>
      <c r="D281" s="103">
        <v>43983</v>
      </c>
      <c r="E281" s="62"/>
      <c r="F281" s="58">
        <v>8</v>
      </c>
      <c r="G281" s="58">
        <v>10</v>
      </c>
      <c r="H281" s="58">
        <v>5</v>
      </c>
      <c r="I281" s="58">
        <v>1</v>
      </c>
      <c r="J281" s="93" t="s">
        <v>178</v>
      </c>
    </row>
    <row r="282" spans="1:10" customFormat="1" x14ac:dyDescent="0.35">
      <c r="A282" s="90"/>
      <c r="B282" s="57" t="s">
        <v>11</v>
      </c>
      <c r="C282" s="61" t="s">
        <v>52</v>
      </c>
      <c r="D282" s="103">
        <v>43983</v>
      </c>
      <c r="E282" s="62">
        <v>1</v>
      </c>
      <c r="F282" s="58">
        <v>5</v>
      </c>
      <c r="G282" s="58">
        <v>42</v>
      </c>
      <c r="H282" s="58">
        <v>25</v>
      </c>
      <c r="I282" s="58">
        <v>6</v>
      </c>
      <c r="J282" s="93" t="s">
        <v>178</v>
      </c>
    </row>
    <row r="283" spans="1:10" customFormat="1" x14ac:dyDescent="0.35">
      <c r="A283" s="90"/>
      <c r="B283" s="57" t="s">
        <v>50</v>
      </c>
      <c r="C283" s="61" t="s">
        <v>54</v>
      </c>
      <c r="D283" s="103">
        <v>43983</v>
      </c>
      <c r="E283" s="62"/>
      <c r="F283" s="58"/>
      <c r="G283" s="58">
        <v>2</v>
      </c>
      <c r="H283" s="58"/>
      <c r="I283" s="58"/>
      <c r="J283" s="93"/>
    </row>
    <row r="284" spans="1:10" customFormat="1" x14ac:dyDescent="0.35">
      <c r="A284" s="90"/>
      <c r="B284" s="57" t="s">
        <v>50</v>
      </c>
      <c r="C284" s="61" t="s">
        <v>53</v>
      </c>
      <c r="D284" s="103">
        <v>43983</v>
      </c>
      <c r="E284" s="62"/>
      <c r="F284" s="58"/>
      <c r="G284" s="58">
        <v>7</v>
      </c>
      <c r="H284" s="58"/>
      <c r="I284" s="58"/>
      <c r="J284" s="93"/>
    </row>
    <row r="285" spans="1:10" customFormat="1" x14ac:dyDescent="0.35">
      <c r="A285" s="90"/>
      <c r="B285" s="57" t="s">
        <v>50</v>
      </c>
      <c r="C285" s="61" t="s">
        <v>51</v>
      </c>
      <c r="D285" s="103">
        <v>43983</v>
      </c>
      <c r="E285" s="62"/>
      <c r="F285" s="58"/>
      <c r="G285" s="58">
        <v>6</v>
      </c>
      <c r="H285" s="58"/>
      <c r="I285" s="58"/>
      <c r="J285" s="93"/>
    </row>
    <row r="286" spans="1:10" customFormat="1" x14ac:dyDescent="0.35">
      <c r="A286" s="90"/>
      <c r="B286" s="57" t="s">
        <v>142</v>
      </c>
      <c r="C286" s="61" t="s">
        <v>52</v>
      </c>
      <c r="D286" s="103">
        <v>43983</v>
      </c>
      <c r="E286" s="62"/>
      <c r="F286" s="58"/>
      <c r="G286" s="58"/>
      <c r="H286" s="58"/>
      <c r="I286" s="58"/>
      <c r="J286" s="93"/>
    </row>
    <row r="287" spans="1:10" customFormat="1" x14ac:dyDescent="0.35">
      <c r="A287" s="90"/>
      <c r="B287" s="57" t="s">
        <v>50</v>
      </c>
      <c r="C287" s="61" t="s">
        <v>51</v>
      </c>
      <c r="D287" s="103">
        <v>43983</v>
      </c>
      <c r="E287" s="62"/>
      <c r="F287" s="58"/>
      <c r="G287" s="58">
        <v>0</v>
      </c>
      <c r="H287" s="58"/>
      <c r="I287" s="58"/>
      <c r="J287" s="93"/>
    </row>
    <row r="288" spans="1:10" customFormat="1" x14ac:dyDescent="0.35">
      <c r="A288" s="90"/>
      <c r="B288" s="57" t="s">
        <v>50</v>
      </c>
      <c r="C288" s="61" t="s">
        <v>51</v>
      </c>
      <c r="D288" s="103">
        <v>43983</v>
      </c>
      <c r="E288" s="62"/>
      <c r="F288" s="58"/>
      <c r="G288" s="58">
        <v>0</v>
      </c>
      <c r="H288" s="58"/>
      <c r="I288" s="58"/>
      <c r="J288" s="93"/>
    </row>
    <row r="289" spans="1:10" customFormat="1" x14ac:dyDescent="0.35">
      <c r="A289" s="90"/>
      <c r="B289" s="57" t="s">
        <v>50</v>
      </c>
      <c r="C289" s="61" t="s">
        <v>53</v>
      </c>
      <c r="D289" s="103">
        <v>43983</v>
      </c>
      <c r="E289" s="62"/>
      <c r="F289" s="58"/>
      <c r="G289" s="58">
        <v>21</v>
      </c>
      <c r="H289" s="58"/>
      <c r="I289" s="58"/>
      <c r="J289" s="93"/>
    </row>
    <row r="290" spans="1:10" customFormat="1" x14ac:dyDescent="0.35">
      <c r="A290" s="90"/>
      <c r="B290" s="57" t="s">
        <v>142</v>
      </c>
      <c r="C290" s="61" t="s">
        <v>53</v>
      </c>
      <c r="D290" s="103">
        <v>43983</v>
      </c>
      <c r="E290" s="62"/>
      <c r="F290" s="58"/>
      <c r="G290" s="58"/>
      <c r="H290" s="58"/>
      <c r="I290" s="58"/>
      <c r="J290" s="93"/>
    </row>
    <row r="291" spans="1:10" customFormat="1" x14ac:dyDescent="0.35">
      <c r="A291" s="90"/>
      <c r="B291" s="57" t="s">
        <v>50</v>
      </c>
      <c r="C291" s="61" t="s">
        <v>54</v>
      </c>
      <c r="D291" s="103">
        <v>43983</v>
      </c>
      <c r="E291" s="62"/>
      <c r="F291" s="58"/>
      <c r="G291" s="58">
        <v>0</v>
      </c>
      <c r="H291" s="58"/>
      <c r="I291" s="58"/>
      <c r="J291" s="93"/>
    </row>
    <row r="292" spans="1:10" customFormat="1" x14ac:dyDescent="0.35">
      <c r="A292" s="90"/>
      <c r="B292" s="57" t="s">
        <v>10</v>
      </c>
      <c r="C292" s="61" t="s">
        <v>53</v>
      </c>
      <c r="D292" s="103">
        <v>43983</v>
      </c>
      <c r="E292" s="62">
        <v>2</v>
      </c>
      <c r="F292" s="58">
        <v>3</v>
      </c>
      <c r="G292" s="58">
        <v>50</v>
      </c>
      <c r="H292" s="58">
        <v>9</v>
      </c>
      <c r="I292" s="58">
        <v>1</v>
      </c>
      <c r="J292" s="93"/>
    </row>
    <row r="293" spans="1:10" customFormat="1" x14ac:dyDescent="0.35">
      <c r="A293" s="90"/>
      <c r="B293" s="57" t="s">
        <v>50</v>
      </c>
      <c r="C293" s="61" t="s">
        <v>53</v>
      </c>
      <c r="D293" s="103">
        <v>43983</v>
      </c>
      <c r="E293" s="62"/>
      <c r="F293" s="58"/>
      <c r="G293" s="58">
        <v>5</v>
      </c>
      <c r="H293" s="58"/>
      <c r="I293" s="58"/>
      <c r="J293" s="93"/>
    </row>
    <row r="294" spans="1:10" customFormat="1" x14ac:dyDescent="0.35">
      <c r="A294" s="90"/>
      <c r="B294" s="57" t="s">
        <v>50</v>
      </c>
      <c r="C294" s="61" t="s">
        <v>52</v>
      </c>
      <c r="D294" s="103">
        <v>43983</v>
      </c>
      <c r="E294" s="62">
        <v>16</v>
      </c>
      <c r="F294" s="58">
        <v>4</v>
      </c>
      <c r="G294" s="58">
        <v>28</v>
      </c>
      <c r="H294" s="58">
        <v>11</v>
      </c>
      <c r="I294" s="58">
        <v>1</v>
      </c>
      <c r="J294" s="93"/>
    </row>
    <row r="295" spans="1:10" customFormat="1" x14ac:dyDescent="0.35">
      <c r="A295" s="90"/>
      <c r="B295" s="57" t="s">
        <v>10</v>
      </c>
      <c r="C295" s="61" t="s">
        <v>52</v>
      </c>
      <c r="D295" s="103">
        <v>43983</v>
      </c>
      <c r="E295" s="62">
        <v>15</v>
      </c>
      <c r="F295" s="58">
        <v>5</v>
      </c>
      <c r="G295" s="58">
        <v>50</v>
      </c>
      <c r="H295" s="58">
        <v>23</v>
      </c>
      <c r="I295" s="58">
        <v>1</v>
      </c>
      <c r="J295" s="93"/>
    </row>
    <row r="296" spans="1:10" customFormat="1" x14ac:dyDescent="0.35">
      <c r="A296" s="90"/>
      <c r="B296" s="57" t="s">
        <v>50</v>
      </c>
      <c r="C296" s="61" t="s">
        <v>53</v>
      </c>
      <c r="D296" s="103">
        <v>43983</v>
      </c>
      <c r="E296" s="62"/>
      <c r="F296" s="58"/>
      <c r="G296" s="58">
        <v>4</v>
      </c>
      <c r="H296" s="58">
        <v>1</v>
      </c>
      <c r="I296" s="58"/>
      <c r="J296" s="93"/>
    </row>
    <row r="297" spans="1:10" customFormat="1" x14ac:dyDescent="0.35">
      <c r="A297" s="90"/>
      <c r="B297" s="57" t="s">
        <v>11</v>
      </c>
      <c r="C297" s="61" t="s">
        <v>53</v>
      </c>
      <c r="D297" s="103">
        <v>43983</v>
      </c>
      <c r="E297" s="62"/>
      <c r="F297" s="58">
        <v>2</v>
      </c>
      <c r="G297" s="58">
        <v>22</v>
      </c>
      <c r="H297" s="58">
        <v>6</v>
      </c>
      <c r="I297" s="58"/>
      <c r="J297" s="93"/>
    </row>
    <row r="298" spans="1:10" customFormat="1" x14ac:dyDescent="0.35">
      <c r="A298" s="90"/>
      <c r="B298" s="57" t="s">
        <v>50</v>
      </c>
      <c r="C298" s="61" t="s">
        <v>53</v>
      </c>
      <c r="D298" s="103">
        <v>43983</v>
      </c>
      <c r="E298" s="62"/>
      <c r="F298" s="58"/>
      <c r="G298" s="58">
        <v>14</v>
      </c>
      <c r="H298" s="58"/>
      <c r="I298" s="58"/>
      <c r="J298" s="93"/>
    </row>
    <row r="299" spans="1:10" customFormat="1" x14ac:dyDescent="0.35">
      <c r="A299" s="90"/>
      <c r="B299" s="57" t="s">
        <v>50</v>
      </c>
      <c r="C299" s="61" t="s">
        <v>54</v>
      </c>
      <c r="D299" s="103">
        <v>43983</v>
      </c>
      <c r="E299" s="62"/>
      <c r="F299" s="58"/>
      <c r="G299" s="58">
        <v>4</v>
      </c>
      <c r="H299" s="58"/>
      <c r="I299" s="58"/>
      <c r="J299" s="93"/>
    </row>
    <row r="300" spans="1:10" customFormat="1" x14ac:dyDescent="0.35">
      <c r="A300" s="90"/>
      <c r="B300" s="57" t="s">
        <v>50</v>
      </c>
      <c r="C300" s="61" t="s">
        <v>54</v>
      </c>
      <c r="D300" s="103">
        <v>43983</v>
      </c>
      <c r="E300" s="62">
        <v>4</v>
      </c>
      <c r="F300" s="58">
        <v>7</v>
      </c>
      <c r="G300" s="58">
        <v>8</v>
      </c>
      <c r="H300" s="58">
        <v>1</v>
      </c>
      <c r="I300" s="58">
        <v>1</v>
      </c>
      <c r="J300" s="93"/>
    </row>
    <row r="301" spans="1:10" customFormat="1" x14ac:dyDescent="0.35">
      <c r="A301" s="90"/>
      <c r="B301" s="57" t="s">
        <v>50</v>
      </c>
      <c r="C301" s="61" t="s">
        <v>51</v>
      </c>
      <c r="D301" s="103">
        <v>43983</v>
      </c>
      <c r="E301" s="62"/>
      <c r="F301" s="58"/>
      <c r="G301" s="58">
        <v>6</v>
      </c>
      <c r="H301" s="58"/>
      <c r="I301" s="58"/>
      <c r="J301" s="93"/>
    </row>
    <row r="302" spans="1:10" customFormat="1" x14ac:dyDescent="0.35">
      <c r="A302" s="90"/>
      <c r="B302" s="57" t="s">
        <v>50</v>
      </c>
      <c r="C302" s="61" t="s">
        <v>51</v>
      </c>
      <c r="D302" s="103">
        <v>43983</v>
      </c>
      <c r="E302" s="62"/>
      <c r="F302" s="58"/>
      <c r="G302" s="58">
        <v>2</v>
      </c>
      <c r="H302" s="58"/>
      <c r="I302" s="58"/>
      <c r="J302" s="93"/>
    </row>
    <row r="303" spans="1:10" customFormat="1" x14ac:dyDescent="0.35">
      <c r="A303" s="90"/>
      <c r="B303" s="57" t="s">
        <v>50</v>
      </c>
      <c r="C303" s="61" t="s">
        <v>51</v>
      </c>
      <c r="D303" s="103">
        <v>43983</v>
      </c>
      <c r="E303" s="62"/>
      <c r="F303" s="58"/>
      <c r="G303" s="58">
        <v>4</v>
      </c>
      <c r="H303" s="58"/>
      <c r="I303" s="58"/>
      <c r="J303" s="93"/>
    </row>
    <row r="304" spans="1:10" customFormat="1" x14ac:dyDescent="0.35">
      <c r="A304" s="90"/>
      <c r="B304" s="57" t="s">
        <v>11</v>
      </c>
      <c r="C304" s="61" t="s">
        <v>54</v>
      </c>
      <c r="D304" s="103">
        <v>43983</v>
      </c>
      <c r="E304" s="62"/>
      <c r="F304" s="58"/>
      <c r="G304" s="58">
        <v>16</v>
      </c>
      <c r="H304" s="58">
        <v>2</v>
      </c>
      <c r="I304" s="58">
        <v>2</v>
      </c>
      <c r="J304" s="93"/>
    </row>
    <row r="305" spans="1:10" customFormat="1" x14ac:dyDescent="0.35">
      <c r="A305" s="90"/>
      <c r="B305" s="57" t="s">
        <v>11</v>
      </c>
      <c r="C305" s="61" t="s">
        <v>54</v>
      </c>
      <c r="D305" s="103">
        <v>43983</v>
      </c>
      <c r="E305" s="62"/>
      <c r="F305" s="58"/>
      <c r="G305" s="58">
        <v>23</v>
      </c>
      <c r="H305" s="58">
        <v>7</v>
      </c>
      <c r="I305" s="58">
        <v>3</v>
      </c>
      <c r="J305" s="93"/>
    </row>
    <row r="306" spans="1:10" customFormat="1" x14ac:dyDescent="0.35">
      <c r="A306" s="90"/>
      <c r="B306" s="57" t="s">
        <v>50</v>
      </c>
      <c r="C306" s="61" t="s">
        <v>51</v>
      </c>
      <c r="D306" s="103">
        <v>43983</v>
      </c>
      <c r="E306" s="62"/>
      <c r="F306" s="58">
        <v>4</v>
      </c>
      <c r="G306" s="58">
        <v>4</v>
      </c>
      <c r="H306" s="58"/>
      <c r="I306" s="58"/>
      <c r="J306" s="93"/>
    </row>
    <row r="307" spans="1:10" customFormat="1" x14ac:dyDescent="0.35">
      <c r="A307" s="90"/>
      <c r="B307" s="57" t="s">
        <v>50</v>
      </c>
      <c r="C307" s="61" t="s">
        <v>54</v>
      </c>
      <c r="D307" s="103">
        <v>43983</v>
      </c>
      <c r="E307" s="62"/>
      <c r="F307" s="58"/>
      <c r="G307" s="58">
        <v>4</v>
      </c>
      <c r="H307" s="58"/>
      <c r="I307" s="58"/>
      <c r="J307" s="93"/>
    </row>
    <row r="308" spans="1:10" customFormat="1" x14ac:dyDescent="0.35">
      <c r="A308" s="90"/>
      <c r="B308" s="57" t="s">
        <v>50</v>
      </c>
      <c r="C308" s="61" t="s">
        <v>54</v>
      </c>
      <c r="D308" s="103">
        <v>43983</v>
      </c>
      <c r="E308" s="62"/>
      <c r="F308" s="58"/>
      <c r="G308" s="58">
        <v>4</v>
      </c>
      <c r="H308" s="58">
        <v>6</v>
      </c>
      <c r="I308" s="58">
        <v>2</v>
      </c>
      <c r="J308" s="93"/>
    </row>
    <row r="309" spans="1:10" customFormat="1" x14ac:dyDescent="0.35">
      <c r="A309" s="90"/>
      <c r="B309" s="57" t="s">
        <v>142</v>
      </c>
      <c r="C309" s="61" t="s">
        <v>52</v>
      </c>
      <c r="D309" s="103">
        <v>43983</v>
      </c>
      <c r="E309" s="62"/>
      <c r="F309" s="58"/>
      <c r="G309" s="58"/>
      <c r="H309" s="58"/>
      <c r="I309" s="58"/>
      <c r="J309" s="93"/>
    </row>
    <row r="310" spans="1:10" customFormat="1" x14ac:dyDescent="0.35">
      <c r="A310" s="90"/>
      <c r="B310" s="57" t="s">
        <v>50</v>
      </c>
      <c r="C310" s="61" t="s">
        <v>53</v>
      </c>
      <c r="D310" s="103">
        <v>43983</v>
      </c>
      <c r="E310" s="62">
        <v>1</v>
      </c>
      <c r="F310" s="58"/>
      <c r="G310" s="58">
        <v>5</v>
      </c>
      <c r="H310" s="58"/>
      <c r="I310" s="58"/>
      <c r="J310" s="93"/>
    </row>
    <row r="311" spans="1:10" customFormat="1" x14ac:dyDescent="0.35">
      <c r="A311" s="90"/>
      <c r="B311" s="57" t="s">
        <v>50</v>
      </c>
      <c r="C311" s="61" t="s">
        <v>53</v>
      </c>
      <c r="D311" s="103">
        <v>43983</v>
      </c>
      <c r="E311" s="62"/>
      <c r="F311" s="58"/>
      <c r="G311" s="58">
        <v>8</v>
      </c>
      <c r="H311" s="58">
        <v>4</v>
      </c>
      <c r="I311" s="58">
        <v>2</v>
      </c>
      <c r="J311" s="93"/>
    </row>
    <row r="312" spans="1:10" customFormat="1" x14ac:dyDescent="0.35">
      <c r="A312" s="90"/>
      <c r="B312" s="57" t="s">
        <v>11</v>
      </c>
      <c r="C312" s="61" t="s">
        <v>53</v>
      </c>
      <c r="D312" s="103">
        <v>43983</v>
      </c>
      <c r="E312" s="62">
        <v>4</v>
      </c>
      <c r="F312" s="58">
        <v>3</v>
      </c>
      <c r="G312" s="58">
        <v>22</v>
      </c>
      <c r="H312" s="58">
        <v>9</v>
      </c>
      <c r="I312" s="58">
        <v>2</v>
      </c>
      <c r="J312" s="93"/>
    </row>
    <row r="313" spans="1:10" customFormat="1" x14ac:dyDescent="0.35">
      <c r="A313" s="90"/>
      <c r="B313" s="57" t="s">
        <v>50</v>
      </c>
      <c r="C313" s="61" t="s">
        <v>53</v>
      </c>
      <c r="D313" s="103">
        <v>43983</v>
      </c>
      <c r="E313" s="62"/>
      <c r="F313" s="58"/>
      <c r="G313" s="58">
        <v>7</v>
      </c>
      <c r="H313" s="58">
        <v>1</v>
      </c>
      <c r="I313" s="58"/>
      <c r="J313" s="93"/>
    </row>
    <row r="314" spans="1:10" customFormat="1" x14ac:dyDescent="0.35">
      <c r="A314" s="90"/>
      <c r="B314" s="57" t="s">
        <v>142</v>
      </c>
      <c r="C314" s="61" t="s">
        <v>53</v>
      </c>
      <c r="D314" s="103">
        <v>43983</v>
      </c>
      <c r="E314" s="62"/>
      <c r="F314" s="58"/>
      <c r="G314" s="58"/>
      <c r="H314" s="58"/>
      <c r="I314" s="58"/>
      <c r="J314" s="93"/>
    </row>
    <row r="315" spans="1:10" customFormat="1" x14ac:dyDescent="0.35">
      <c r="A315" s="90"/>
      <c r="B315" s="57" t="s">
        <v>50</v>
      </c>
      <c r="C315" s="61" t="s">
        <v>54</v>
      </c>
      <c r="D315" s="103">
        <v>43983</v>
      </c>
      <c r="E315" s="62"/>
      <c r="F315" s="58"/>
      <c r="G315" s="58">
        <v>6</v>
      </c>
      <c r="H315" s="58">
        <v>1</v>
      </c>
      <c r="I315" s="58">
        <v>1</v>
      </c>
      <c r="J315" s="93"/>
    </row>
    <row r="316" spans="1:10" customFormat="1" x14ac:dyDescent="0.35">
      <c r="A316" s="90"/>
      <c r="B316" s="57" t="s">
        <v>50</v>
      </c>
      <c r="C316" s="61" t="s">
        <v>54</v>
      </c>
      <c r="D316" s="103">
        <v>43983</v>
      </c>
      <c r="E316" s="62"/>
      <c r="F316" s="58"/>
      <c r="G316" s="58">
        <v>5</v>
      </c>
      <c r="H316" s="58">
        <v>1</v>
      </c>
      <c r="I316" s="58">
        <v>1</v>
      </c>
      <c r="J316" s="93"/>
    </row>
    <row r="317" spans="1:10" customFormat="1" x14ac:dyDescent="0.35">
      <c r="A317" s="90"/>
      <c r="B317" s="57" t="s">
        <v>50</v>
      </c>
      <c r="C317" s="61" t="s">
        <v>53</v>
      </c>
      <c r="D317" s="103">
        <v>43983</v>
      </c>
      <c r="E317" s="62"/>
      <c r="F317" s="58"/>
      <c r="G317" s="58">
        <v>16</v>
      </c>
      <c r="H317" s="58">
        <v>3</v>
      </c>
      <c r="I317" s="58"/>
      <c r="J317" s="93"/>
    </row>
    <row r="318" spans="1:10" customFormat="1" x14ac:dyDescent="0.35">
      <c r="A318" s="90"/>
      <c r="B318" s="57" t="s">
        <v>50</v>
      </c>
      <c r="C318" s="61" t="s">
        <v>54</v>
      </c>
      <c r="D318" s="103">
        <v>43983</v>
      </c>
      <c r="E318" s="62"/>
      <c r="F318" s="58"/>
      <c r="G318" s="58">
        <v>10</v>
      </c>
      <c r="H318" s="58"/>
      <c r="I318" s="58"/>
      <c r="J318" s="93"/>
    </row>
    <row r="319" spans="1:10" customFormat="1" x14ac:dyDescent="0.35">
      <c r="A319" s="90"/>
      <c r="B319" s="57" t="s">
        <v>142</v>
      </c>
      <c r="C319" s="61" t="s">
        <v>52</v>
      </c>
      <c r="D319" s="103">
        <v>43983</v>
      </c>
      <c r="E319" s="62"/>
      <c r="F319" s="58"/>
      <c r="G319" s="58"/>
      <c r="H319" s="58"/>
      <c r="I319" s="58"/>
      <c r="J319" s="93"/>
    </row>
    <row r="320" spans="1:10" customFormat="1" x14ac:dyDescent="0.35">
      <c r="A320" s="90"/>
      <c r="B320" s="57" t="s">
        <v>50</v>
      </c>
      <c r="C320" s="61" t="s">
        <v>54</v>
      </c>
      <c r="D320" s="103">
        <v>43983</v>
      </c>
      <c r="E320" s="62"/>
      <c r="F320" s="58"/>
      <c r="G320" s="58">
        <v>1</v>
      </c>
      <c r="H320" s="58"/>
      <c r="I320" s="58"/>
      <c r="J320" s="93"/>
    </row>
    <row r="321" spans="1:10" customFormat="1" x14ac:dyDescent="0.35">
      <c r="A321" s="90"/>
      <c r="B321" s="57" t="s">
        <v>11</v>
      </c>
      <c r="C321" s="61" t="s">
        <v>54</v>
      </c>
      <c r="D321" s="103">
        <v>43983</v>
      </c>
      <c r="E321" s="62"/>
      <c r="F321" s="58">
        <v>2</v>
      </c>
      <c r="G321" s="58">
        <v>37</v>
      </c>
      <c r="H321" s="58">
        <v>24</v>
      </c>
      <c r="I321" s="58"/>
      <c r="J321" s="93"/>
    </row>
    <row r="322" spans="1:10" customFormat="1" x14ac:dyDescent="0.35">
      <c r="A322" s="90"/>
      <c r="B322" s="57" t="s">
        <v>11</v>
      </c>
      <c r="C322" s="61" t="s">
        <v>54</v>
      </c>
      <c r="D322" s="103">
        <v>43983</v>
      </c>
      <c r="E322" s="62">
        <v>1</v>
      </c>
      <c r="F322" s="58"/>
      <c r="G322" s="58">
        <v>22</v>
      </c>
      <c r="H322" s="58">
        <v>2</v>
      </c>
      <c r="I322" s="58"/>
      <c r="J322" s="93"/>
    </row>
    <row r="323" spans="1:10" customFormat="1" x14ac:dyDescent="0.35">
      <c r="A323" s="90"/>
      <c r="B323" s="57" t="s">
        <v>50</v>
      </c>
      <c r="C323" s="61" t="s">
        <v>52</v>
      </c>
      <c r="D323" s="103">
        <v>43983</v>
      </c>
      <c r="E323" s="62">
        <v>10</v>
      </c>
      <c r="F323" s="58"/>
      <c r="G323" s="58">
        <v>11</v>
      </c>
      <c r="H323" s="58">
        <v>10</v>
      </c>
      <c r="I323" s="58">
        <v>2</v>
      </c>
      <c r="J323" s="93" t="s">
        <v>143</v>
      </c>
    </row>
    <row r="324" spans="1:10" customFormat="1" x14ac:dyDescent="0.35">
      <c r="A324" s="90"/>
      <c r="B324" s="57" t="s">
        <v>50</v>
      </c>
      <c r="C324" s="61" t="s">
        <v>53</v>
      </c>
      <c r="D324" s="103">
        <v>43983</v>
      </c>
      <c r="E324" s="62"/>
      <c r="F324" s="58"/>
      <c r="G324" s="58">
        <v>0</v>
      </c>
      <c r="H324" s="58"/>
      <c r="I324" s="58"/>
      <c r="J324" s="93" t="s">
        <v>143</v>
      </c>
    </row>
    <row r="325" spans="1:10" customFormat="1" x14ac:dyDescent="0.35">
      <c r="A325" s="90"/>
      <c r="B325" s="57" t="s">
        <v>50</v>
      </c>
      <c r="C325" s="61" t="s">
        <v>53</v>
      </c>
      <c r="D325" s="103">
        <v>43983</v>
      </c>
      <c r="E325" s="62"/>
      <c r="F325" s="58"/>
      <c r="G325" s="58">
        <v>3</v>
      </c>
      <c r="H325" s="58"/>
      <c r="I325" s="58"/>
      <c r="J325" s="93"/>
    </row>
    <row r="326" spans="1:10" customFormat="1" x14ac:dyDescent="0.35">
      <c r="A326" s="90"/>
      <c r="B326" s="57" t="s">
        <v>142</v>
      </c>
      <c r="C326" s="61" t="s">
        <v>52</v>
      </c>
      <c r="D326" s="103">
        <v>43983</v>
      </c>
      <c r="E326" s="62"/>
      <c r="F326" s="58"/>
      <c r="G326" s="58"/>
      <c r="H326" s="58"/>
      <c r="I326" s="58"/>
      <c r="J326" s="93"/>
    </row>
    <row r="327" spans="1:10" customFormat="1" x14ac:dyDescent="0.35">
      <c r="A327" s="90"/>
      <c r="B327" s="57" t="s">
        <v>50</v>
      </c>
      <c r="C327" s="61" t="s">
        <v>52</v>
      </c>
      <c r="D327" s="103">
        <v>43983</v>
      </c>
      <c r="E327" s="62"/>
      <c r="F327" s="58"/>
      <c r="G327" s="58">
        <v>20</v>
      </c>
      <c r="H327" s="58">
        <v>1</v>
      </c>
      <c r="I327" s="58"/>
      <c r="J327" s="93"/>
    </row>
    <row r="328" spans="1:10" customFormat="1" x14ac:dyDescent="0.35">
      <c r="A328" s="90"/>
      <c r="B328" s="57" t="s">
        <v>50</v>
      </c>
      <c r="C328" s="61" t="s">
        <v>52</v>
      </c>
      <c r="D328" s="103">
        <v>43983</v>
      </c>
      <c r="E328" s="62"/>
      <c r="F328" s="58"/>
      <c r="G328" s="58">
        <v>20</v>
      </c>
      <c r="H328" s="58">
        <v>1</v>
      </c>
      <c r="I328" s="58"/>
      <c r="J328" s="93"/>
    </row>
    <row r="329" spans="1:10" customFormat="1" x14ac:dyDescent="0.35">
      <c r="A329" s="90"/>
      <c r="B329" s="57" t="s">
        <v>50</v>
      </c>
      <c r="C329" s="61" t="s">
        <v>51</v>
      </c>
      <c r="D329" s="103">
        <v>43983</v>
      </c>
      <c r="E329" s="62"/>
      <c r="F329" s="58"/>
      <c r="G329" s="58">
        <v>5</v>
      </c>
      <c r="H329" s="58">
        <v>5</v>
      </c>
      <c r="I329" s="58">
        <v>2</v>
      </c>
      <c r="J329" s="93"/>
    </row>
    <row r="330" spans="1:10" customFormat="1" x14ac:dyDescent="0.35">
      <c r="A330" s="90"/>
      <c r="B330" s="57" t="s">
        <v>50</v>
      </c>
      <c r="C330" s="61" t="s">
        <v>51</v>
      </c>
      <c r="D330" s="103">
        <v>43983</v>
      </c>
      <c r="E330" s="62"/>
      <c r="F330" s="58">
        <v>1</v>
      </c>
      <c r="G330" s="58">
        <v>2</v>
      </c>
      <c r="H330" s="58">
        <v>1</v>
      </c>
      <c r="I330" s="58">
        <v>1</v>
      </c>
      <c r="J330" s="93"/>
    </row>
    <row r="331" spans="1:10" customFormat="1" x14ac:dyDescent="0.35">
      <c r="A331" s="90"/>
      <c r="B331" s="57" t="s">
        <v>50</v>
      </c>
      <c r="C331" s="61" t="s">
        <v>51</v>
      </c>
      <c r="D331" s="103">
        <v>43983</v>
      </c>
      <c r="E331" s="62"/>
      <c r="F331" s="58"/>
      <c r="G331" s="58">
        <v>1</v>
      </c>
      <c r="H331" s="58"/>
      <c r="I331" s="58"/>
      <c r="J331" s="93"/>
    </row>
    <row r="332" spans="1:10" customFormat="1" x14ac:dyDescent="0.35">
      <c r="A332" s="90"/>
      <c r="B332" s="57" t="s">
        <v>50</v>
      </c>
      <c r="C332" s="61" t="s">
        <v>54</v>
      </c>
      <c r="D332" s="103">
        <v>43983</v>
      </c>
      <c r="E332" s="62">
        <v>2</v>
      </c>
      <c r="F332" s="58">
        <v>2</v>
      </c>
      <c r="G332" s="58">
        <v>21</v>
      </c>
      <c r="H332" s="58">
        <v>10</v>
      </c>
      <c r="I332" s="58">
        <v>1</v>
      </c>
      <c r="J332" s="93"/>
    </row>
    <row r="333" spans="1:10" customFormat="1" x14ac:dyDescent="0.35">
      <c r="A333" s="90"/>
      <c r="B333" s="57" t="s">
        <v>50</v>
      </c>
      <c r="C333" s="61" t="s">
        <v>54</v>
      </c>
      <c r="D333" s="103">
        <v>43983</v>
      </c>
      <c r="E333" s="62"/>
      <c r="F333" s="58"/>
      <c r="G333" s="58">
        <v>15</v>
      </c>
      <c r="H333" s="58"/>
      <c r="I333" s="58"/>
      <c r="J333" s="93"/>
    </row>
    <row r="334" spans="1:10" customFormat="1" x14ac:dyDescent="0.35">
      <c r="A334" s="90"/>
      <c r="B334" s="57" t="s">
        <v>11</v>
      </c>
      <c r="C334" s="61" t="s">
        <v>53</v>
      </c>
      <c r="D334" s="103">
        <v>43983</v>
      </c>
      <c r="E334" s="62">
        <v>4</v>
      </c>
      <c r="F334" s="58">
        <v>12</v>
      </c>
      <c r="G334" s="58">
        <v>36</v>
      </c>
      <c r="H334" s="58">
        <v>23</v>
      </c>
      <c r="I334" s="58">
        <v>5</v>
      </c>
      <c r="J334" s="93"/>
    </row>
    <row r="335" spans="1:10" customFormat="1" x14ac:dyDescent="0.35">
      <c r="A335" s="90"/>
      <c r="B335" s="57" t="s">
        <v>50</v>
      </c>
      <c r="C335" s="61" t="s">
        <v>54</v>
      </c>
      <c r="D335" s="103">
        <v>43983</v>
      </c>
      <c r="E335" s="62"/>
      <c r="F335" s="58"/>
      <c r="G335" s="58">
        <v>3</v>
      </c>
      <c r="H335" s="58"/>
      <c r="I335" s="58"/>
      <c r="J335" s="93" t="s">
        <v>143</v>
      </c>
    </row>
    <row r="336" spans="1:10" customFormat="1" x14ac:dyDescent="0.35">
      <c r="A336" s="90"/>
      <c r="B336" s="57" t="s">
        <v>50</v>
      </c>
      <c r="C336" s="61" t="s">
        <v>54</v>
      </c>
      <c r="D336" s="103">
        <v>43983</v>
      </c>
      <c r="E336" s="62"/>
      <c r="F336" s="58"/>
      <c r="G336" s="58">
        <v>3</v>
      </c>
      <c r="H336" s="58"/>
      <c r="I336" s="58"/>
      <c r="J336" s="93" t="s">
        <v>143</v>
      </c>
    </row>
    <row r="337" spans="1:10" customFormat="1" x14ac:dyDescent="0.35">
      <c r="A337" s="90"/>
      <c r="B337" s="57" t="s">
        <v>50</v>
      </c>
      <c r="C337" s="61" t="s">
        <v>54</v>
      </c>
      <c r="D337" s="103">
        <v>43983</v>
      </c>
      <c r="E337" s="62"/>
      <c r="F337" s="58"/>
      <c r="G337" s="58">
        <v>7</v>
      </c>
      <c r="H337" s="58">
        <v>6</v>
      </c>
      <c r="I337" s="58">
        <v>2</v>
      </c>
      <c r="J337" s="93"/>
    </row>
    <row r="338" spans="1:10" customFormat="1" x14ac:dyDescent="0.35">
      <c r="A338" s="90"/>
      <c r="B338" s="57" t="s">
        <v>50</v>
      </c>
      <c r="C338" s="61" t="s">
        <v>54</v>
      </c>
      <c r="D338" s="103">
        <v>43983</v>
      </c>
      <c r="E338" s="62"/>
      <c r="F338" s="58"/>
      <c r="G338" s="58">
        <v>5</v>
      </c>
      <c r="H338" s="58">
        <v>1</v>
      </c>
      <c r="I338" s="58"/>
      <c r="J338" s="93"/>
    </row>
    <row r="339" spans="1:10" customFormat="1" x14ac:dyDescent="0.35">
      <c r="A339" s="90"/>
      <c r="B339" s="57" t="s">
        <v>50</v>
      </c>
      <c r="C339" s="61" t="s">
        <v>52</v>
      </c>
      <c r="D339" s="103">
        <v>43983</v>
      </c>
      <c r="E339" s="62">
        <v>1</v>
      </c>
      <c r="F339" s="58"/>
      <c r="G339" s="58">
        <v>12</v>
      </c>
      <c r="H339" s="58"/>
      <c r="I339" s="58"/>
      <c r="J339" s="93"/>
    </row>
    <row r="340" spans="1:10" customFormat="1" x14ac:dyDescent="0.35">
      <c r="A340" s="90"/>
      <c r="B340" s="57" t="s">
        <v>50</v>
      </c>
      <c r="C340" s="61" t="s">
        <v>53</v>
      </c>
      <c r="D340" s="103">
        <v>43983</v>
      </c>
      <c r="E340" s="62">
        <v>1</v>
      </c>
      <c r="F340" s="58">
        <v>1</v>
      </c>
      <c r="G340" s="58">
        <v>7</v>
      </c>
      <c r="H340" s="58">
        <v>1</v>
      </c>
      <c r="I340" s="58"/>
      <c r="J340" s="93"/>
    </row>
    <row r="341" spans="1:10" x14ac:dyDescent="0.35">
      <c r="A341" s="90"/>
      <c r="B341" s="57" t="s">
        <v>50</v>
      </c>
      <c r="C341" s="61" t="s">
        <v>51</v>
      </c>
      <c r="D341" s="103">
        <v>44013</v>
      </c>
      <c r="E341" s="62">
        <v>1</v>
      </c>
      <c r="F341" s="58"/>
      <c r="G341" s="58">
        <v>6</v>
      </c>
      <c r="H341" s="58">
        <v>6</v>
      </c>
      <c r="I341" s="58"/>
      <c r="J341" s="93"/>
    </row>
    <row r="342" spans="1:10" x14ac:dyDescent="0.35">
      <c r="A342" s="90"/>
      <c r="B342" s="57" t="s">
        <v>50</v>
      </c>
      <c r="C342" s="61" t="s">
        <v>51</v>
      </c>
      <c r="D342" s="103">
        <v>44013</v>
      </c>
      <c r="E342" s="62"/>
      <c r="F342" s="58"/>
      <c r="G342" s="58">
        <v>6</v>
      </c>
      <c r="H342" s="58">
        <v>4</v>
      </c>
      <c r="I342" s="58">
        <v>1</v>
      </c>
      <c r="J342" s="93"/>
    </row>
    <row r="343" spans="1:10" x14ac:dyDescent="0.35">
      <c r="A343" s="90"/>
      <c r="B343" s="57" t="s">
        <v>50</v>
      </c>
      <c r="C343" s="61" t="s">
        <v>51</v>
      </c>
      <c r="D343" s="103">
        <v>44013</v>
      </c>
      <c r="E343" s="62"/>
      <c r="F343" s="58"/>
      <c r="G343" s="58">
        <v>0</v>
      </c>
      <c r="H343" s="58"/>
      <c r="I343" s="58"/>
      <c r="J343" s="93" t="s">
        <v>149</v>
      </c>
    </row>
    <row r="344" spans="1:10" x14ac:dyDescent="0.35">
      <c r="A344" s="90"/>
      <c r="B344" s="57" t="s">
        <v>50</v>
      </c>
      <c r="C344" s="61" t="s">
        <v>52</v>
      </c>
      <c r="D344" s="103">
        <v>44013</v>
      </c>
      <c r="E344" s="62"/>
      <c r="F344" s="58"/>
      <c r="G344" s="58">
        <v>4</v>
      </c>
      <c r="H344" s="58"/>
      <c r="I344" s="58"/>
      <c r="J344" s="93"/>
    </row>
    <row r="345" spans="1:10" x14ac:dyDescent="0.35">
      <c r="A345" s="90"/>
      <c r="B345" s="57" t="s">
        <v>142</v>
      </c>
      <c r="C345" s="61" t="s">
        <v>52</v>
      </c>
      <c r="D345" s="103">
        <v>44013</v>
      </c>
      <c r="E345" s="62"/>
      <c r="F345" s="58"/>
      <c r="G345" s="58"/>
      <c r="H345" s="58"/>
      <c r="I345" s="58"/>
      <c r="J345" s="93"/>
    </row>
    <row r="346" spans="1:10" x14ac:dyDescent="0.35">
      <c r="A346" s="90"/>
      <c r="B346" s="57" t="s">
        <v>142</v>
      </c>
      <c r="C346" s="61" t="s">
        <v>51</v>
      </c>
      <c r="D346" s="103">
        <v>44013</v>
      </c>
      <c r="E346" s="62"/>
      <c r="F346" s="58"/>
      <c r="G346" s="58"/>
      <c r="H346" s="58"/>
      <c r="I346" s="58"/>
      <c r="J346" s="93"/>
    </row>
    <row r="347" spans="1:10" x14ac:dyDescent="0.35">
      <c r="A347" s="90"/>
      <c r="B347" s="57" t="s">
        <v>50</v>
      </c>
      <c r="C347" s="61" t="s">
        <v>53</v>
      </c>
      <c r="D347" s="103">
        <v>44013</v>
      </c>
      <c r="E347" s="62"/>
      <c r="F347" s="58"/>
      <c r="G347" s="58">
        <v>9</v>
      </c>
      <c r="H347" s="58">
        <v>1</v>
      </c>
      <c r="I347" s="58">
        <v>1</v>
      </c>
      <c r="J347" s="93"/>
    </row>
    <row r="348" spans="1:10" x14ac:dyDescent="0.35">
      <c r="A348" s="90"/>
      <c r="B348" s="57" t="s">
        <v>50</v>
      </c>
      <c r="C348" s="61" t="s">
        <v>52</v>
      </c>
      <c r="D348" s="103">
        <v>44013</v>
      </c>
      <c r="E348" s="62"/>
      <c r="F348" s="58"/>
      <c r="G348" s="58">
        <v>1</v>
      </c>
      <c r="H348" s="58"/>
      <c r="I348" s="58"/>
      <c r="J348" s="93"/>
    </row>
    <row r="349" spans="1:10" x14ac:dyDescent="0.35">
      <c r="A349" s="90"/>
      <c r="B349" s="57" t="s">
        <v>50</v>
      </c>
      <c r="C349" s="61" t="s">
        <v>52</v>
      </c>
      <c r="D349" s="103">
        <v>44013</v>
      </c>
      <c r="E349" s="62"/>
      <c r="F349" s="58"/>
      <c r="G349" s="58">
        <v>0</v>
      </c>
      <c r="H349" s="58"/>
      <c r="I349" s="58"/>
      <c r="J349" s="93"/>
    </row>
    <row r="350" spans="1:10" x14ac:dyDescent="0.35">
      <c r="A350" s="90"/>
      <c r="B350" s="57" t="s">
        <v>50</v>
      </c>
      <c r="C350" s="61" t="s">
        <v>54</v>
      </c>
      <c r="D350" s="103">
        <v>44013</v>
      </c>
      <c r="E350" s="62"/>
      <c r="F350" s="58"/>
      <c r="G350" s="58">
        <v>3</v>
      </c>
      <c r="H350" s="58">
        <v>1</v>
      </c>
      <c r="I350" s="58">
        <v>1</v>
      </c>
      <c r="J350" s="93"/>
    </row>
    <row r="351" spans="1:10" x14ac:dyDescent="0.35">
      <c r="A351" s="90"/>
      <c r="B351" s="57" t="s">
        <v>50</v>
      </c>
      <c r="C351" s="61" t="s">
        <v>54</v>
      </c>
      <c r="D351" s="103">
        <v>44013</v>
      </c>
      <c r="E351" s="62"/>
      <c r="F351" s="58"/>
      <c r="G351" s="58">
        <v>0</v>
      </c>
      <c r="H351" s="58"/>
      <c r="I351" s="58"/>
      <c r="J351" s="93"/>
    </row>
    <row r="352" spans="1:10" x14ac:dyDescent="0.35">
      <c r="A352" s="90"/>
      <c r="B352" s="57" t="s">
        <v>50</v>
      </c>
      <c r="C352" s="61" t="s">
        <v>51</v>
      </c>
      <c r="D352" s="103">
        <v>44013</v>
      </c>
      <c r="E352" s="62"/>
      <c r="F352" s="58"/>
      <c r="G352" s="58">
        <v>9</v>
      </c>
      <c r="H352" s="58"/>
      <c r="I352" s="58"/>
      <c r="J352" s="93"/>
    </row>
    <row r="353" spans="1:10" x14ac:dyDescent="0.35">
      <c r="A353" s="90"/>
      <c r="B353" s="57" t="s">
        <v>50</v>
      </c>
      <c r="C353" s="61" t="s">
        <v>51</v>
      </c>
      <c r="D353" s="103">
        <v>44013</v>
      </c>
      <c r="E353" s="62"/>
      <c r="F353" s="58"/>
      <c r="G353" s="58">
        <v>2</v>
      </c>
      <c r="H353" s="58">
        <v>1</v>
      </c>
      <c r="I353" s="58">
        <v>1</v>
      </c>
      <c r="J353" s="93"/>
    </row>
    <row r="354" spans="1:10" x14ac:dyDescent="0.35">
      <c r="A354" s="90"/>
      <c r="B354" s="57" t="s">
        <v>50</v>
      </c>
      <c r="C354" s="61" t="s">
        <v>52</v>
      </c>
      <c r="D354" s="103">
        <v>44013</v>
      </c>
      <c r="E354" s="62"/>
      <c r="F354" s="58"/>
      <c r="G354" s="58">
        <v>4</v>
      </c>
      <c r="H354" s="58"/>
      <c r="I354" s="58"/>
      <c r="J354" s="93"/>
    </row>
    <row r="355" spans="1:10" x14ac:dyDescent="0.35">
      <c r="A355" s="90"/>
      <c r="B355" s="57" t="s">
        <v>50</v>
      </c>
      <c r="C355" s="61" t="s">
        <v>54</v>
      </c>
      <c r="D355" s="103">
        <v>44013</v>
      </c>
      <c r="E355" s="62"/>
      <c r="F355" s="58"/>
      <c r="G355" s="58">
        <v>19</v>
      </c>
      <c r="H355" s="58">
        <v>4</v>
      </c>
      <c r="I355" s="58"/>
      <c r="J355" s="93"/>
    </row>
    <row r="356" spans="1:10" x14ac:dyDescent="0.35">
      <c r="A356" s="90"/>
      <c r="B356" s="57" t="s">
        <v>50</v>
      </c>
      <c r="C356" s="61" t="s">
        <v>54</v>
      </c>
      <c r="D356" s="103">
        <v>44013</v>
      </c>
      <c r="E356" s="62"/>
      <c r="F356" s="58"/>
      <c r="G356" s="58">
        <v>16</v>
      </c>
      <c r="H356" s="58"/>
      <c r="I356" s="58"/>
      <c r="J356" s="93"/>
    </row>
    <row r="357" spans="1:10" x14ac:dyDescent="0.35">
      <c r="A357" s="90"/>
      <c r="B357" s="57" t="s">
        <v>50</v>
      </c>
      <c r="C357" s="61" t="s">
        <v>52</v>
      </c>
      <c r="D357" s="103">
        <v>44013</v>
      </c>
      <c r="E357" s="62"/>
      <c r="F357" s="58"/>
      <c r="G357" s="58">
        <v>1</v>
      </c>
      <c r="H357" s="58"/>
      <c r="I357" s="58"/>
      <c r="J357" s="93"/>
    </row>
    <row r="358" spans="1:10" x14ac:dyDescent="0.35">
      <c r="A358" s="90"/>
      <c r="B358" s="57" t="s">
        <v>50</v>
      </c>
      <c r="C358" s="61" t="s">
        <v>52</v>
      </c>
      <c r="D358" s="103">
        <v>44013</v>
      </c>
      <c r="E358" s="62"/>
      <c r="F358" s="58"/>
      <c r="G358" s="58">
        <v>0</v>
      </c>
      <c r="H358" s="58"/>
      <c r="I358" s="58"/>
      <c r="J358" s="93"/>
    </row>
    <row r="359" spans="1:10" x14ac:dyDescent="0.35">
      <c r="A359" s="90"/>
      <c r="B359" s="57" t="s">
        <v>50</v>
      </c>
      <c r="C359" s="61" t="s">
        <v>52</v>
      </c>
      <c r="D359" s="103">
        <v>44013</v>
      </c>
      <c r="E359" s="62"/>
      <c r="F359" s="58">
        <v>2</v>
      </c>
      <c r="G359" s="58">
        <v>4</v>
      </c>
      <c r="H359" s="58">
        <v>1</v>
      </c>
      <c r="I359" s="58"/>
      <c r="J359" s="93"/>
    </row>
    <row r="360" spans="1:10" x14ac:dyDescent="0.35">
      <c r="A360" s="90"/>
      <c r="B360" s="57" t="s">
        <v>50</v>
      </c>
      <c r="C360" s="61" t="s">
        <v>52</v>
      </c>
      <c r="D360" s="103">
        <v>44013</v>
      </c>
      <c r="E360" s="62">
        <v>3</v>
      </c>
      <c r="F360" s="58"/>
      <c r="G360" s="58">
        <v>6</v>
      </c>
      <c r="H360" s="58"/>
      <c r="I360" s="58"/>
      <c r="J360" s="93"/>
    </row>
    <row r="361" spans="1:10" x14ac:dyDescent="0.35">
      <c r="A361" s="90"/>
      <c r="B361" s="57" t="s">
        <v>11</v>
      </c>
      <c r="C361" s="61" t="s">
        <v>53</v>
      </c>
      <c r="D361" s="103">
        <v>44013</v>
      </c>
      <c r="E361" s="62"/>
      <c r="F361" s="58">
        <v>1</v>
      </c>
      <c r="G361" s="58">
        <v>29</v>
      </c>
      <c r="H361" s="58">
        <v>6</v>
      </c>
      <c r="I361" s="58">
        <v>1</v>
      </c>
      <c r="J361" s="93"/>
    </row>
    <row r="362" spans="1:10" x14ac:dyDescent="0.35">
      <c r="A362" s="90"/>
      <c r="B362" s="57" t="s">
        <v>50</v>
      </c>
      <c r="C362" s="61" t="s">
        <v>53</v>
      </c>
      <c r="D362" s="103">
        <v>44013</v>
      </c>
      <c r="E362" s="62">
        <v>1</v>
      </c>
      <c r="F362" s="58"/>
      <c r="G362" s="58">
        <v>22</v>
      </c>
      <c r="H362" s="58">
        <v>1</v>
      </c>
      <c r="I362" s="58"/>
      <c r="J362" s="93"/>
    </row>
    <row r="363" spans="1:10" x14ac:dyDescent="0.35">
      <c r="A363" s="90"/>
      <c r="B363" s="57" t="s">
        <v>142</v>
      </c>
      <c r="C363" s="61" t="s">
        <v>51</v>
      </c>
      <c r="D363" s="103">
        <v>44013</v>
      </c>
      <c r="E363" s="62"/>
      <c r="F363" s="58"/>
      <c r="G363" s="58"/>
      <c r="H363" s="58"/>
      <c r="I363" s="58"/>
      <c r="J363" s="93"/>
    </row>
    <row r="364" spans="1:10" x14ac:dyDescent="0.35">
      <c r="A364" s="90"/>
      <c r="B364" s="57" t="s">
        <v>142</v>
      </c>
      <c r="C364" s="61" t="s">
        <v>51</v>
      </c>
      <c r="D364" s="103">
        <v>44013</v>
      </c>
      <c r="E364" s="62"/>
      <c r="F364" s="58"/>
      <c r="G364" s="58"/>
      <c r="H364" s="58"/>
      <c r="I364" s="58"/>
      <c r="J364" s="93"/>
    </row>
    <row r="365" spans="1:10" x14ac:dyDescent="0.35">
      <c r="A365" s="90"/>
      <c r="B365" s="57" t="s">
        <v>50</v>
      </c>
      <c r="C365" s="61" t="s">
        <v>52</v>
      </c>
      <c r="D365" s="103">
        <v>44013</v>
      </c>
      <c r="E365" s="62"/>
      <c r="F365" s="58">
        <v>3</v>
      </c>
      <c r="G365" s="58">
        <v>20</v>
      </c>
      <c r="H365" s="58">
        <v>6</v>
      </c>
      <c r="I365" s="58">
        <v>3</v>
      </c>
      <c r="J365" s="93"/>
    </row>
    <row r="366" spans="1:10" x14ac:dyDescent="0.35">
      <c r="A366" s="90"/>
      <c r="B366" s="57" t="s">
        <v>50</v>
      </c>
      <c r="C366" s="61" t="s">
        <v>52</v>
      </c>
      <c r="D366" s="103">
        <v>44013</v>
      </c>
      <c r="E366" s="62"/>
      <c r="F366" s="58">
        <v>3</v>
      </c>
      <c r="G366" s="58">
        <v>9</v>
      </c>
      <c r="H366" s="58">
        <v>2</v>
      </c>
      <c r="I366" s="58">
        <v>1</v>
      </c>
      <c r="J366" s="93" t="s">
        <v>181</v>
      </c>
    </row>
    <row r="367" spans="1:10" x14ac:dyDescent="0.35">
      <c r="A367" s="90"/>
      <c r="B367" s="57" t="s">
        <v>11</v>
      </c>
      <c r="C367" s="61" t="s">
        <v>52</v>
      </c>
      <c r="D367" s="103">
        <v>44013</v>
      </c>
      <c r="E367" s="62"/>
      <c r="F367" s="58">
        <v>7</v>
      </c>
      <c r="G367" s="58">
        <v>22</v>
      </c>
      <c r="H367" s="58">
        <v>12</v>
      </c>
      <c r="I367" s="58">
        <v>6</v>
      </c>
      <c r="J367" s="93" t="s">
        <v>181</v>
      </c>
    </row>
    <row r="368" spans="1:10" x14ac:dyDescent="0.35">
      <c r="A368" s="90"/>
      <c r="B368" s="57" t="s">
        <v>50</v>
      </c>
      <c r="C368" s="61" t="s">
        <v>54</v>
      </c>
      <c r="D368" s="103">
        <v>44013</v>
      </c>
      <c r="E368" s="62"/>
      <c r="F368" s="58"/>
      <c r="G368" s="58">
        <v>1</v>
      </c>
      <c r="H368" s="58"/>
      <c r="I368" s="58"/>
      <c r="J368" s="93"/>
    </row>
    <row r="369" spans="1:10" x14ac:dyDescent="0.35">
      <c r="A369" s="90"/>
      <c r="B369" s="57" t="s">
        <v>50</v>
      </c>
      <c r="C369" s="61" t="s">
        <v>53</v>
      </c>
      <c r="D369" s="103">
        <v>44013</v>
      </c>
      <c r="E369" s="62"/>
      <c r="F369" s="58"/>
      <c r="G369" s="58">
        <v>6</v>
      </c>
      <c r="H369" s="58"/>
      <c r="I369" s="58"/>
      <c r="J369" s="93"/>
    </row>
    <row r="370" spans="1:10" x14ac:dyDescent="0.35">
      <c r="A370" s="90"/>
      <c r="B370" s="57" t="s">
        <v>50</v>
      </c>
      <c r="C370" s="61" t="s">
        <v>51</v>
      </c>
      <c r="D370" s="103">
        <v>44013</v>
      </c>
      <c r="E370" s="62"/>
      <c r="F370" s="58"/>
      <c r="G370" s="58">
        <v>8</v>
      </c>
      <c r="H370" s="58"/>
      <c r="I370" s="58"/>
      <c r="J370" s="93"/>
    </row>
    <row r="371" spans="1:10" x14ac:dyDescent="0.35">
      <c r="A371" s="90"/>
      <c r="B371" s="57" t="s">
        <v>142</v>
      </c>
      <c r="C371" s="61" t="s">
        <v>52</v>
      </c>
      <c r="D371" s="103">
        <v>44013</v>
      </c>
      <c r="E371" s="62"/>
      <c r="F371" s="58"/>
      <c r="G371" s="58"/>
      <c r="H371" s="58"/>
      <c r="I371" s="58"/>
      <c r="J371" s="93"/>
    </row>
    <row r="372" spans="1:10" x14ac:dyDescent="0.35">
      <c r="A372" s="90"/>
      <c r="B372" s="57" t="s">
        <v>50</v>
      </c>
      <c r="C372" s="61" t="s">
        <v>51</v>
      </c>
      <c r="D372" s="103">
        <v>44013</v>
      </c>
      <c r="E372" s="62"/>
      <c r="F372" s="58"/>
      <c r="G372" s="58">
        <v>0</v>
      </c>
      <c r="H372" s="58"/>
      <c r="I372" s="58"/>
      <c r="J372" s="93"/>
    </row>
    <row r="373" spans="1:10" x14ac:dyDescent="0.35">
      <c r="A373" s="90"/>
      <c r="B373" s="57" t="s">
        <v>50</v>
      </c>
      <c r="C373" s="61" t="s">
        <v>51</v>
      </c>
      <c r="D373" s="103">
        <v>44013</v>
      </c>
      <c r="E373" s="62"/>
      <c r="F373" s="58"/>
      <c r="G373" s="58">
        <v>0</v>
      </c>
      <c r="H373" s="58"/>
      <c r="I373" s="58"/>
      <c r="J373" s="93"/>
    </row>
    <row r="374" spans="1:10" x14ac:dyDescent="0.35">
      <c r="A374" s="90"/>
      <c r="B374" s="57" t="s">
        <v>50</v>
      </c>
      <c r="C374" s="61" t="s">
        <v>53</v>
      </c>
      <c r="D374" s="103">
        <v>44013</v>
      </c>
      <c r="E374" s="62"/>
      <c r="F374" s="58"/>
      <c r="G374" s="58">
        <v>13</v>
      </c>
      <c r="H374" s="58"/>
      <c r="I374" s="58"/>
      <c r="J374" s="93"/>
    </row>
    <row r="375" spans="1:10" x14ac:dyDescent="0.35">
      <c r="A375" s="90"/>
      <c r="B375" s="57" t="s">
        <v>142</v>
      </c>
      <c r="C375" s="61" t="s">
        <v>53</v>
      </c>
      <c r="D375" s="103">
        <v>44013</v>
      </c>
      <c r="E375" s="62"/>
      <c r="F375" s="58"/>
      <c r="G375" s="58"/>
      <c r="H375" s="58"/>
      <c r="I375" s="58"/>
      <c r="J375" s="93"/>
    </row>
    <row r="376" spans="1:10" x14ac:dyDescent="0.35">
      <c r="A376" s="90"/>
      <c r="B376" s="57" t="s">
        <v>50</v>
      </c>
      <c r="C376" s="61" t="s">
        <v>54</v>
      </c>
      <c r="D376" s="103">
        <v>44013</v>
      </c>
      <c r="E376" s="62"/>
      <c r="F376" s="58"/>
      <c r="G376" s="58">
        <v>2</v>
      </c>
      <c r="H376" s="58"/>
      <c r="I376" s="58"/>
      <c r="J376" s="93"/>
    </row>
    <row r="377" spans="1:10" x14ac:dyDescent="0.35">
      <c r="A377" s="90"/>
      <c r="B377" s="57" t="s">
        <v>10</v>
      </c>
      <c r="C377" s="61" t="s">
        <v>53</v>
      </c>
      <c r="D377" s="103">
        <v>44013</v>
      </c>
      <c r="E377" s="62">
        <v>3</v>
      </c>
      <c r="F377" s="58">
        <v>5</v>
      </c>
      <c r="G377" s="58">
        <v>50</v>
      </c>
      <c r="H377" s="58">
        <v>9</v>
      </c>
      <c r="I377" s="58">
        <v>1</v>
      </c>
      <c r="J377" s="93"/>
    </row>
    <row r="378" spans="1:10" x14ac:dyDescent="0.35">
      <c r="A378" s="90"/>
      <c r="B378" s="57" t="s">
        <v>50</v>
      </c>
      <c r="C378" s="61" t="s">
        <v>53</v>
      </c>
      <c r="D378" s="103">
        <v>44013</v>
      </c>
      <c r="E378" s="62">
        <v>4</v>
      </c>
      <c r="F378" s="58"/>
      <c r="G378" s="58">
        <v>13</v>
      </c>
      <c r="H378" s="58">
        <v>4</v>
      </c>
      <c r="I378" s="58"/>
      <c r="J378" s="93"/>
    </row>
    <row r="379" spans="1:10" x14ac:dyDescent="0.35">
      <c r="A379" s="90"/>
      <c r="B379" s="57" t="s">
        <v>50</v>
      </c>
      <c r="C379" s="61" t="s">
        <v>52</v>
      </c>
      <c r="D379" s="103">
        <v>44013</v>
      </c>
      <c r="E379" s="62">
        <v>10</v>
      </c>
      <c r="F379" s="58">
        <v>5</v>
      </c>
      <c r="G379" s="58">
        <v>26</v>
      </c>
      <c r="H379" s="58">
        <v>10</v>
      </c>
      <c r="I379" s="58">
        <v>1</v>
      </c>
      <c r="J379" s="93"/>
    </row>
    <row r="380" spans="1:10" x14ac:dyDescent="0.35">
      <c r="A380" s="90"/>
      <c r="B380" s="57" t="s">
        <v>10</v>
      </c>
      <c r="C380" s="61" t="s">
        <v>52</v>
      </c>
      <c r="D380" s="103">
        <v>44013</v>
      </c>
      <c r="E380" s="62">
        <v>10</v>
      </c>
      <c r="F380" s="58">
        <v>2</v>
      </c>
      <c r="G380" s="58">
        <v>50</v>
      </c>
      <c r="H380" s="58">
        <v>16</v>
      </c>
      <c r="I380" s="58">
        <v>1</v>
      </c>
      <c r="J380" s="93"/>
    </row>
    <row r="381" spans="1:10" x14ac:dyDescent="0.35">
      <c r="A381" s="90"/>
      <c r="B381" s="57" t="s">
        <v>50</v>
      </c>
      <c r="C381" s="61" t="s">
        <v>53</v>
      </c>
      <c r="D381" s="103">
        <v>44013</v>
      </c>
      <c r="E381" s="62">
        <v>2</v>
      </c>
      <c r="F381" s="58"/>
      <c r="G381" s="58">
        <v>6</v>
      </c>
      <c r="H381" s="58">
        <v>3</v>
      </c>
      <c r="I381" s="58"/>
      <c r="J381" s="93"/>
    </row>
    <row r="382" spans="1:10" x14ac:dyDescent="0.35">
      <c r="A382" s="90"/>
      <c r="B382" s="57" t="s">
        <v>11</v>
      </c>
      <c r="C382" s="61" t="s">
        <v>53</v>
      </c>
      <c r="D382" s="103">
        <v>44013</v>
      </c>
      <c r="E382" s="62">
        <v>2</v>
      </c>
      <c r="F382" s="58"/>
      <c r="G382" s="58">
        <v>26</v>
      </c>
      <c r="H382" s="58">
        <v>7</v>
      </c>
      <c r="I382" s="58"/>
      <c r="J382" s="93"/>
    </row>
    <row r="383" spans="1:10" x14ac:dyDescent="0.35">
      <c r="A383" s="90"/>
      <c r="B383" s="57" t="s">
        <v>50</v>
      </c>
      <c r="C383" s="61" t="s">
        <v>53</v>
      </c>
      <c r="D383" s="103">
        <v>44013</v>
      </c>
      <c r="E383" s="62">
        <v>3</v>
      </c>
      <c r="F383" s="58"/>
      <c r="G383" s="58">
        <v>22</v>
      </c>
      <c r="H383" s="58"/>
      <c r="I383" s="58"/>
      <c r="J383" s="93"/>
    </row>
    <row r="384" spans="1:10" x14ac:dyDescent="0.35">
      <c r="A384" s="90"/>
      <c r="B384" s="57" t="s">
        <v>50</v>
      </c>
      <c r="C384" s="61" t="s">
        <v>54</v>
      </c>
      <c r="D384" s="103">
        <v>44013</v>
      </c>
      <c r="E384" s="62"/>
      <c r="F384" s="58">
        <v>1</v>
      </c>
      <c r="G384" s="58">
        <v>3</v>
      </c>
      <c r="H384" s="58">
        <v>1</v>
      </c>
      <c r="I384" s="58"/>
      <c r="J384" s="93"/>
    </row>
    <row r="385" spans="1:10" x14ac:dyDescent="0.35">
      <c r="A385" s="90"/>
      <c r="B385" s="57" t="s">
        <v>50</v>
      </c>
      <c r="C385" s="61" t="s">
        <v>54</v>
      </c>
      <c r="D385" s="103">
        <v>44013</v>
      </c>
      <c r="E385" s="62">
        <v>4</v>
      </c>
      <c r="F385" s="58">
        <v>4</v>
      </c>
      <c r="G385" s="58">
        <v>6</v>
      </c>
      <c r="H385" s="58">
        <v>9</v>
      </c>
      <c r="I385" s="58"/>
      <c r="J385" s="93"/>
    </row>
    <row r="386" spans="1:10" x14ac:dyDescent="0.35">
      <c r="A386" s="90"/>
      <c r="B386" s="57" t="s">
        <v>50</v>
      </c>
      <c r="C386" s="61" t="s">
        <v>51</v>
      </c>
      <c r="D386" s="103">
        <v>44013</v>
      </c>
      <c r="E386" s="62"/>
      <c r="F386" s="58"/>
      <c r="G386" s="58">
        <v>11</v>
      </c>
      <c r="H386" s="58"/>
      <c r="I386" s="58"/>
      <c r="J386" s="93"/>
    </row>
    <row r="387" spans="1:10" x14ac:dyDescent="0.35">
      <c r="A387" s="90"/>
      <c r="B387" s="57" t="s">
        <v>50</v>
      </c>
      <c r="C387" s="61" t="s">
        <v>51</v>
      </c>
      <c r="D387" s="103">
        <v>44013</v>
      </c>
      <c r="E387" s="62"/>
      <c r="F387" s="58"/>
      <c r="G387" s="58">
        <v>1</v>
      </c>
      <c r="H387" s="58"/>
      <c r="I387" s="58"/>
      <c r="J387" s="93"/>
    </row>
    <row r="388" spans="1:10" x14ac:dyDescent="0.35">
      <c r="A388" s="90"/>
      <c r="B388" s="57" t="s">
        <v>50</v>
      </c>
      <c r="C388" s="61" t="s">
        <v>51</v>
      </c>
      <c r="D388" s="103">
        <v>44013</v>
      </c>
      <c r="E388" s="62"/>
      <c r="F388" s="58"/>
      <c r="G388" s="58">
        <v>2</v>
      </c>
      <c r="H388" s="58"/>
      <c r="I388" s="58"/>
      <c r="J388" s="93"/>
    </row>
    <row r="389" spans="1:10" x14ac:dyDescent="0.35">
      <c r="A389" s="90"/>
      <c r="B389" s="57" t="s">
        <v>11</v>
      </c>
      <c r="C389" s="61" t="s">
        <v>54</v>
      </c>
      <c r="D389" s="103">
        <v>44013</v>
      </c>
      <c r="E389" s="62"/>
      <c r="F389" s="58">
        <v>1</v>
      </c>
      <c r="G389" s="58">
        <v>27</v>
      </c>
      <c r="H389" s="58">
        <v>4</v>
      </c>
      <c r="I389" s="58">
        <v>2</v>
      </c>
      <c r="J389" s="93"/>
    </row>
    <row r="390" spans="1:10" x14ac:dyDescent="0.35">
      <c r="A390" s="90"/>
      <c r="B390" s="57" t="s">
        <v>11</v>
      </c>
      <c r="C390" s="61" t="s">
        <v>54</v>
      </c>
      <c r="D390" s="103">
        <v>44013</v>
      </c>
      <c r="E390" s="62"/>
      <c r="F390" s="58"/>
      <c r="G390" s="58">
        <v>25</v>
      </c>
      <c r="H390" s="58">
        <v>11</v>
      </c>
      <c r="I390" s="58">
        <v>3</v>
      </c>
      <c r="J390" s="93"/>
    </row>
    <row r="391" spans="1:10" x14ac:dyDescent="0.35">
      <c r="A391" s="90"/>
      <c r="B391" s="57" t="s">
        <v>50</v>
      </c>
      <c r="C391" s="61" t="s">
        <v>51</v>
      </c>
      <c r="D391" s="103">
        <v>44013</v>
      </c>
      <c r="E391" s="62"/>
      <c r="F391" s="58">
        <v>2</v>
      </c>
      <c r="G391" s="58">
        <v>3</v>
      </c>
      <c r="H391" s="58"/>
      <c r="I391" s="58"/>
      <c r="J391" s="93"/>
    </row>
    <row r="392" spans="1:10" x14ac:dyDescent="0.35">
      <c r="A392" s="90"/>
      <c r="B392" s="57" t="s">
        <v>50</v>
      </c>
      <c r="C392" s="61" t="s">
        <v>54</v>
      </c>
      <c r="D392" s="103">
        <v>44013</v>
      </c>
      <c r="E392" s="62"/>
      <c r="F392" s="58"/>
      <c r="G392" s="58">
        <v>2</v>
      </c>
      <c r="H392" s="58"/>
      <c r="I392" s="58"/>
      <c r="J392" s="93"/>
    </row>
    <row r="393" spans="1:10" x14ac:dyDescent="0.35">
      <c r="A393" s="90"/>
      <c r="B393" s="57" t="s">
        <v>50</v>
      </c>
      <c r="C393" s="61" t="s">
        <v>54</v>
      </c>
      <c r="D393" s="103">
        <v>44013</v>
      </c>
      <c r="E393" s="62"/>
      <c r="F393" s="58"/>
      <c r="G393" s="58">
        <v>3</v>
      </c>
      <c r="H393" s="58">
        <v>3</v>
      </c>
      <c r="I393" s="58">
        <v>2</v>
      </c>
      <c r="J393" s="93"/>
    </row>
    <row r="394" spans="1:10" x14ac:dyDescent="0.35">
      <c r="A394" s="90"/>
      <c r="B394" s="57" t="s">
        <v>142</v>
      </c>
      <c r="C394" s="61" t="s">
        <v>52</v>
      </c>
      <c r="D394" s="103">
        <v>44013</v>
      </c>
      <c r="E394" s="62"/>
      <c r="F394" s="58"/>
      <c r="G394" s="58"/>
      <c r="H394" s="58"/>
      <c r="I394" s="58"/>
      <c r="J394" s="93"/>
    </row>
    <row r="395" spans="1:10" x14ac:dyDescent="0.35">
      <c r="A395" s="90"/>
      <c r="B395" s="57" t="s">
        <v>50</v>
      </c>
      <c r="C395" s="61" t="s">
        <v>53</v>
      </c>
      <c r="D395" s="103">
        <v>44013</v>
      </c>
      <c r="E395" s="62"/>
      <c r="F395" s="58"/>
      <c r="G395" s="58">
        <v>5</v>
      </c>
      <c r="H395" s="58"/>
      <c r="I395" s="58"/>
      <c r="J395" s="93"/>
    </row>
    <row r="396" spans="1:10" x14ac:dyDescent="0.35">
      <c r="A396" s="90"/>
      <c r="B396" s="57" t="s">
        <v>50</v>
      </c>
      <c r="C396" s="61" t="s">
        <v>53</v>
      </c>
      <c r="D396" s="103">
        <v>44013</v>
      </c>
      <c r="E396" s="62"/>
      <c r="F396" s="58"/>
      <c r="G396" s="58">
        <v>5</v>
      </c>
      <c r="H396" s="58"/>
      <c r="I396" s="58"/>
      <c r="J396" s="93"/>
    </row>
    <row r="397" spans="1:10" x14ac:dyDescent="0.35">
      <c r="A397" s="90"/>
      <c r="B397" s="57" t="s">
        <v>11</v>
      </c>
      <c r="C397" s="61" t="s">
        <v>53</v>
      </c>
      <c r="D397" s="103">
        <v>44013</v>
      </c>
      <c r="E397" s="62">
        <v>2</v>
      </c>
      <c r="F397" s="58">
        <v>3</v>
      </c>
      <c r="G397" s="58">
        <v>30</v>
      </c>
      <c r="H397" s="58">
        <v>9</v>
      </c>
      <c r="I397" s="58">
        <v>2</v>
      </c>
      <c r="J397" s="93"/>
    </row>
    <row r="398" spans="1:10" x14ac:dyDescent="0.35">
      <c r="A398" s="90"/>
      <c r="B398" s="57" t="s">
        <v>50</v>
      </c>
      <c r="C398" s="61" t="s">
        <v>53</v>
      </c>
      <c r="D398" s="103">
        <v>44013</v>
      </c>
      <c r="E398" s="62"/>
      <c r="F398" s="58"/>
      <c r="G398" s="58">
        <v>8</v>
      </c>
      <c r="H398" s="58">
        <v>1</v>
      </c>
      <c r="I398" s="58"/>
      <c r="J398" s="93"/>
    </row>
    <row r="399" spans="1:10" x14ac:dyDescent="0.35">
      <c r="A399" s="90"/>
      <c r="B399" s="57" t="s">
        <v>142</v>
      </c>
      <c r="C399" s="61" t="s">
        <v>53</v>
      </c>
      <c r="D399" s="103">
        <v>44013</v>
      </c>
      <c r="E399" s="62"/>
      <c r="F399" s="58"/>
      <c r="G399" s="58"/>
      <c r="H399" s="58"/>
      <c r="I399" s="58"/>
      <c r="J399" s="93"/>
    </row>
    <row r="400" spans="1:10" x14ac:dyDescent="0.35">
      <c r="A400" s="90"/>
      <c r="B400" s="57" t="s">
        <v>50</v>
      </c>
      <c r="C400" s="61" t="s">
        <v>54</v>
      </c>
      <c r="D400" s="103">
        <v>44013</v>
      </c>
      <c r="E400" s="62"/>
      <c r="F400" s="58"/>
      <c r="G400" s="58">
        <v>10</v>
      </c>
      <c r="H400" s="58">
        <v>1</v>
      </c>
      <c r="I400" s="58">
        <v>1</v>
      </c>
      <c r="J400" s="93"/>
    </row>
    <row r="401" spans="1:10" x14ac:dyDescent="0.35">
      <c r="A401" s="90"/>
      <c r="B401" s="57" t="s">
        <v>50</v>
      </c>
      <c r="C401" s="61" t="s">
        <v>54</v>
      </c>
      <c r="D401" s="103">
        <v>44013</v>
      </c>
      <c r="E401" s="62"/>
      <c r="F401" s="58"/>
      <c r="G401" s="58">
        <v>9</v>
      </c>
      <c r="H401" s="58">
        <v>1</v>
      </c>
      <c r="I401" s="58">
        <v>1</v>
      </c>
      <c r="J401" s="93"/>
    </row>
    <row r="402" spans="1:10" x14ac:dyDescent="0.35">
      <c r="A402" s="90"/>
      <c r="B402" s="57" t="s">
        <v>50</v>
      </c>
      <c r="C402" s="61" t="s">
        <v>53</v>
      </c>
      <c r="D402" s="103">
        <v>44013</v>
      </c>
      <c r="E402" s="62"/>
      <c r="F402" s="58"/>
      <c r="G402" s="58">
        <v>15</v>
      </c>
      <c r="H402" s="58">
        <v>3</v>
      </c>
      <c r="I402" s="58"/>
      <c r="J402" s="93"/>
    </row>
    <row r="403" spans="1:10" x14ac:dyDescent="0.35">
      <c r="A403" s="90"/>
      <c r="B403" s="57" t="s">
        <v>50</v>
      </c>
      <c r="C403" s="61" t="s">
        <v>54</v>
      </c>
      <c r="D403" s="103">
        <v>44013</v>
      </c>
      <c r="E403" s="62"/>
      <c r="F403" s="58"/>
      <c r="G403" s="58">
        <v>17</v>
      </c>
      <c r="H403" s="58"/>
      <c r="I403" s="58"/>
      <c r="J403" s="93"/>
    </row>
    <row r="404" spans="1:10" x14ac:dyDescent="0.35">
      <c r="A404" s="90"/>
      <c r="B404" s="57" t="s">
        <v>142</v>
      </c>
      <c r="C404" s="61" t="s">
        <v>52</v>
      </c>
      <c r="D404" s="103">
        <v>44013</v>
      </c>
      <c r="E404" s="62"/>
      <c r="F404" s="58"/>
      <c r="G404" s="58"/>
      <c r="H404" s="58"/>
      <c r="I404" s="58"/>
      <c r="J404" s="93"/>
    </row>
    <row r="405" spans="1:10" x14ac:dyDescent="0.35">
      <c r="A405" s="90"/>
      <c r="B405" s="57" t="s">
        <v>50</v>
      </c>
      <c r="C405" s="61" t="s">
        <v>54</v>
      </c>
      <c r="D405" s="103">
        <v>44013</v>
      </c>
      <c r="E405" s="62"/>
      <c r="F405" s="58"/>
      <c r="G405" s="58">
        <v>1</v>
      </c>
      <c r="H405" s="58"/>
      <c r="I405" s="58"/>
      <c r="J405" s="93"/>
    </row>
    <row r="406" spans="1:10" x14ac:dyDescent="0.35">
      <c r="A406" s="90"/>
      <c r="B406" s="57" t="s">
        <v>11</v>
      </c>
      <c r="C406" s="61" t="s">
        <v>54</v>
      </c>
      <c r="D406" s="103">
        <v>44013</v>
      </c>
      <c r="E406" s="62">
        <v>3</v>
      </c>
      <c r="F406" s="58"/>
      <c r="G406" s="58">
        <v>30</v>
      </c>
      <c r="H406" s="58">
        <v>17</v>
      </c>
      <c r="I406" s="58"/>
      <c r="J406" s="93"/>
    </row>
    <row r="407" spans="1:10" x14ac:dyDescent="0.35">
      <c r="A407" s="90"/>
      <c r="B407" s="57" t="s">
        <v>11</v>
      </c>
      <c r="C407" s="61" t="s">
        <v>54</v>
      </c>
      <c r="D407" s="103">
        <v>44013</v>
      </c>
      <c r="E407" s="62"/>
      <c r="F407" s="58"/>
      <c r="G407" s="58">
        <v>21</v>
      </c>
      <c r="H407" s="58">
        <v>1</v>
      </c>
      <c r="I407" s="58"/>
      <c r="J407" s="93" t="s">
        <v>152</v>
      </c>
    </row>
    <row r="408" spans="1:10" x14ac:dyDescent="0.35">
      <c r="A408" s="90"/>
      <c r="B408" s="57" t="s">
        <v>50</v>
      </c>
      <c r="C408" s="61" t="s">
        <v>52</v>
      </c>
      <c r="D408" s="103">
        <v>44013</v>
      </c>
      <c r="E408" s="62">
        <v>5</v>
      </c>
      <c r="F408" s="58">
        <v>4</v>
      </c>
      <c r="G408" s="58">
        <v>13</v>
      </c>
      <c r="H408" s="58">
        <v>11</v>
      </c>
      <c r="I408" s="58">
        <v>2</v>
      </c>
      <c r="J408" s="93" t="s">
        <v>143</v>
      </c>
    </row>
    <row r="409" spans="1:10" x14ac:dyDescent="0.35">
      <c r="A409" s="90"/>
      <c r="B409" s="57" t="s">
        <v>50</v>
      </c>
      <c r="C409" s="61" t="s">
        <v>53</v>
      </c>
      <c r="D409" s="103">
        <v>44013</v>
      </c>
      <c r="E409" s="62"/>
      <c r="F409" s="58"/>
      <c r="G409" s="58">
        <v>0</v>
      </c>
      <c r="H409" s="58"/>
      <c r="I409" s="58"/>
      <c r="J409" s="93" t="s">
        <v>143</v>
      </c>
    </row>
    <row r="410" spans="1:10" x14ac:dyDescent="0.35">
      <c r="A410" s="90"/>
      <c r="B410" s="57" t="s">
        <v>50</v>
      </c>
      <c r="C410" s="61" t="s">
        <v>53</v>
      </c>
      <c r="D410" s="103">
        <v>44013</v>
      </c>
      <c r="E410" s="62"/>
      <c r="F410" s="58"/>
      <c r="G410" s="58">
        <v>3</v>
      </c>
      <c r="H410" s="58"/>
      <c r="I410" s="58"/>
      <c r="J410" s="93"/>
    </row>
    <row r="411" spans="1:10" x14ac:dyDescent="0.35">
      <c r="A411" s="90"/>
      <c r="B411" s="57" t="s">
        <v>142</v>
      </c>
      <c r="C411" s="61" t="s">
        <v>52</v>
      </c>
      <c r="D411" s="103">
        <v>44013</v>
      </c>
      <c r="E411" s="62"/>
      <c r="F411" s="58"/>
      <c r="G411" s="58"/>
      <c r="H411" s="58"/>
      <c r="I411" s="58"/>
      <c r="J411" s="93"/>
    </row>
    <row r="412" spans="1:10" x14ac:dyDescent="0.35">
      <c r="A412" s="90"/>
      <c r="B412" s="57" t="s">
        <v>50</v>
      </c>
      <c r="C412" s="61" t="s">
        <v>52</v>
      </c>
      <c r="D412" s="103">
        <v>44013</v>
      </c>
      <c r="E412" s="62">
        <v>4</v>
      </c>
      <c r="F412" s="58"/>
      <c r="G412" s="58">
        <v>21</v>
      </c>
      <c r="H412" s="58">
        <v>5</v>
      </c>
      <c r="I412" s="58"/>
      <c r="J412" s="93"/>
    </row>
    <row r="413" spans="1:10" x14ac:dyDescent="0.35">
      <c r="A413" s="90"/>
      <c r="B413" s="57" t="s">
        <v>50</v>
      </c>
      <c r="C413" s="61" t="s">
        <v>52</v>
      </c>
      <c r="D413" s="103">
        <v>44013</v>
      </c>
      <c r="E413" s="62">
        <v>8</v>
      </c>
      <c r="F413" s="58"/>
      <c r="G413" s="58">
        <v>20</v>
      </c>
      <c r="H413" s="58">
        <v>5</v>
      </c>
      <c r="I413" s="58"/>
      <c r="J413" s="93"/>
    </row>
    <row r="414" spans="1:10" x14ac:dyDescent="0.35">
      <c r="A414" s="90"/>
      <c r="B414" s="57" t="s">
        <v>50</v>
      </c>
      <c r="C414" s="61" t="s">
        <v>51</v>
      </c>
      <c r="D414" s="103">
        <v>44013</v>
      </c>
      <c r="E414" s="62"/>
      <c r="F414" s="58"/>
      <c r="G414" s="58">
        <v>5</v>
      </c>
      <c r="H414" s="58">
        <v>6</v>
      </c>
      <c r="I414" s="58">
        <v>2</v>
      </c>
      <c r="J414" s="93"/>
    </row>
    <row r="415" spans="1:10" x14ac:dyDescent="0.35">
      <c r="A415" s="90"/>
      <c r="B415" s="57" t="s">
        <v>50</v>
      </c>
      <c r="C415" s="61" t="s">
        <v>51</v>
      </c>
      <c r="D415" s="103">
        <v>44013</v>
      </c>
      <c r="E415" s="62"/>
      <c r="F415" s="58"/>
      <c r="G415" s="58">
        <v>3</v>
      </c>
      <c r="H415" s="58">
        <v>1</v>
      </c>
      <c r="I415" s="58">
        <v>1</v>
      </c>
      <c r="J415" s="93"/>
    </row>
    <row r="416" spans="1:10" x14ac:dyDescent="0.35">
      <c r="A416" s="90"/>
      <c r="B416" s="57" t="s">
        <v>50</v>
      </c>
      <c r="C416" s="61" t="s">
        <v>51</v>
      </c>
      <c r="D416" s="103">
        <v>44013</v>
      </c>
      <c r="E416" s="62"/>
      <c r="F416" s="58"/>
      <c r="G416" s="58">
        <v>1</v>
      </c>
      <c r="H416" s="58"/>
      <c r="I416" s="58"/>
      <c r="J416" s="93"/>
    </row>
    <row r="417" spans="1:10" x14ac:dyDescent="0.35">
      <c r="A417" s="90"/>
      <c r="B417" s="57" t="s">
        <v>50</v>
      </c>
      <c r="C417" s="61" t="s">
        <v>54</v>
      </c>
      <c r="D417" s="103">
        <v>44013</v>
      </c>
      <c r="E417" s="62"/>
      <c r="F417" s="58"/>
      <c r="G417" s="58">
        <v>8</v>
      </c>
      <c r="H417" s="58">
        <v>5</v>
      </c>
      <c r="I417" s="58">
        <v>1</v>
      </c>
      <c r="J417" s="93"/>
    </row>
    <row r="418" spans="1:10" x14ac:dyDescent="0.35">
      <c r="A418" s="90"/>
      <c r="B418" s="57" t="s">
        <v>50</v>
      </c>
      <c r="C418" s="61" t="s">
        <v>54</v>
      </c>
      <c r="D418" s="103">
        <v>44013</v>
      </c>
      <c r="E418" s="62"/>
      <c r="F418" s="58"/>
      <c r="G418" s="58">
        <v>3</v>
      </c>
      <c r="H418" s="58"/>
      <c r="I418" s="58"/>
      <c r="J418" s="93"/>
    </row>
    <row r="419" spans="1:10" x14ac:dyDescent="0.35">
      <c r="A419" s="90"/>
      <c r="B419" s="57" t="s">
        <v>11</v>
      </c>
      <c r="C419" s="61" t="s">
        <v>53</v>
      </c>
      <c r="D419" s="103">
        <v>44013</v>
      </c>
      <c r="E419" s="62">
        <v>1</v>
      </c>
      <c r="F419" s="58">
        <v>5</v>
      </c>
      <c r="G419" s="58">
        <v>17</v>
      </c>
      <c r="H419" s="58">
        <v>6</v>
      </c>
      <c r="I419" s="58">
        <v>4</v>
      </c>
      <c r="J419" s="93"/>
    </row>
    <row r="420" spans="1:10" x14ac:dyDescent="0.35">
      <c r="A420" s="90"/>
      <c r="B420" s="57" t="s">
        <v>50</v>
      </c>
      <c r="C420" s="61" t="s">
        <v>54</v>
      </c>
      <c r="D420" s="103">
        <v>44013</v>
      </c>
      <c r="E420" s="62"/>
      <c r="F420" s="58"/>
      <c r="G420" s="58">
        <v>2</v>
      </c>
      <c r="H420" s="58"/>
      <c r="I420" s="58"/>
      <c r="J420" s="93" t="s">
        <v>143</v>
      </c>
    </row>
    <row r="421" spans="1:10" x14ac:dyDescent="0.35">
      <c r="A421" s="90"/>
      <c r="B421" s="57" t="s">
        <v>50</v>
      </c>
      <c r="C421" s="61" t="s">
        <v>54</v>
      </c>
      <c r="D421" s="103">
        <v>44013</v>
      </c>
      <c r="E421" s="62"/>
      <c r="F421" s="58"/>
      <c r="G421" s="58">
        <v>2</v>
      </c>
      <c r="H421" s="58"/>
      <c r="I421" s="58"/>
      <c r="J421" s="93" t="s">
        <v>143</v>
      </c>
    </row>
    <row r="422" spans="1:10" x14ac:dyDescent="0.35">
      <c r="A422" s="90"/>
      <c r="B422" s="57" t="s">
        <v>50</v>
      </c>
      <c r="C422" s="61" t="s">
        <v>54</v>
      </c>
      <c r="D422" s="103">
        <v>44013</v>
      </c>
      <c r="E422" s="62"/>
      <c r="F422" s="58"/>
      <c r="G422" s="58">
        <v>6</v>
      </c>
      <c r="H422" s="58">
        <v>6</v>
      </c>
      <c r="I422" s="58">
        <v>2</v>
      </c>
      <c r="J422" s="93"/>
    </row>
    <row r="423" spans="1:10" x14ac:dyDescent="0.35">
      <c r="A423" s="90"/>
      <c r="B423" s="57" t="s">
        <v>50</v>
      </c>
      <c r="C423" s="61" t="s">
        <v>54</v>
      </c>
      <c r="D423" s="103">
        <v>44013</v>
      </c>
      <c r="E423" s="62"/>
      <c r="F423" s="58"/>
      <c r="G423" s="58">
        <v>3</v>
      </c>
      <c r="H423" s="58">
        <v>1</v>
      </c>
      <c r="I423" s="58"/>
      <c r="J423" s="93"/>
    </row>
    <row r="424" spans="1:10" x14ac:dyDescent="0.35">
      <c r="A424" s="90"/>
      <c r="B424" s="57" t="s">
        <v>50</v>
      </c>
      <c r="C424" s="61" t="s">
        <v>52</v>
      </c>
      <c r="D424" s="103">
        <v>44013</v>
      </c>
      <c r="E424" s="62">
        <v>6</v>
      </c>
      <c r="F424" s="58"/>
      <c r="G424" s="58">
        <v>12</v>
      </c>
      <c r="H424" s="58"/>
      <c r="I424" s="58"/>
      <c r="J424" s="93"/>
    </row>
    <row r="425" spans="1:10" x14ac:dyDescent="0.35">
      <c r="A425" s="90"/>
      <c r="B425" s="57" t="s">
        <v>50</v>
      </c>
      <c r="C425" s="61" t="s">
        <v>53</v>
      </c>
      <c r="D425" s="103">
        <v>44013</v>
      </c>
      <c r="E425" s="62"/>
      <c r="F425" s="58">
        <v>2</v>
      </c>
      <c r="G425" s="58">
        <v>6</v>
      </c>
      <c r="H425" s="58"/>
      <c r="I425" s="58"/>
      <c r="J425" s="93"/>
    </row>
    <row r="426" spans="1:10" x14ac:dyDescent="0.35">
      <c r="A426" s="90"/>
      <c r="B426" s="57" t="s">
        <v>50</v>
      </c>
      <c r="C426" s="61" t="s">
        <v>51</v>
      </c>
      <c r="D426" s="103">
        <v>44044</v>
      </c>
      <c r="E426" s="62"/>
      <c r="F426" s="58"/>
      <c r="G426" s="58">
        <v>9</v>
      </c>
      <c r="H426" s="58">
        <v>3</v>
      </c>
      <c r="I426" s="58"/>
      <c r="J426" s="93"/>
    </row>
    <row r="427" spans="1:10" x14ac:dyDescent="0.35">
      <c r="A427" s="90"/>
      <c r="B427" s="57" t="s">
        <v>50</v>
      </c>
      <c r="C427" s="61" t="s">
        <v>51</v>
      </c>
      <c r="D427" s="103">
        <v>44044</v>
      </c>
      <c r="E427" s="62"/>
      <c r="F427" s="58"/>
      <c r="G427" s="58">
        <v>5</v>
      </c>
      <c r="H427" s="58">
        <v>1</v>
      </c>
      <c r="I427" s="58">
        <v>1</v>
      </c>
      <c r="J427" s="93"/>
    </row>
    <row r="428" spans="1:10" x14ac:dyDescent="0.35">
      <c r="A428" s="90"/>
      <c r="B428" s="57" t="s">
        <v>50</v>
      </c>
      <c r="C428" s="61" t="s">
        <v>51</v>
      </c>
      <c r="D428" s="103">
        <v>44044</v>
      </c>
      <c r="E428" s="62"/>
      <c r="F428" s="58"/>
      <c r="G428" s="58">
        <v>0</v>
      </c>
      <c r="H428" s="58"/>
      <c r="I428" s="58"/>
      <c r="J428" s="93" t="s">
        <v>149</v>
      </c>
    </row>
    <row r="429" spans="1:10" x14ac:dyDescent="0.35">
      <c r="A429" s="90"/>
      <c r="B429" s="57" t="s">
        <v>50</v>
      </c>
      <c r="C429" s="61" t="s">
        <v>52</v>
      </c>
      <c r="D429" s="103">
        <v>44044</v>
      </c>
      <c r="E429" s="62"/>
      <c r="F429" s="58"/>
      <c r="G429" s="58">
        <v>2</v>
      </c>
      <c r="H429" s="58"/>
      <c r="I429" s="58"/>
      <c r="J429" s="93"/>
    </row>
    <row r="430" spans="1:10" x14ac:dyDescent="0.35">
      <c r="A430" s="90"/>
      <c r="B430" s="57" t="s">
        <v>142</v>
      </c>
      <c r="C430" s="61" t="s">
        <v>52</v>
      </c>
      <c r="D430" s="103">
        <v>44044</v>
      </c>
      <c r="E430" s="62"/>
      <c r="F430" s="58"/>
      <c r="G430" s="58"/>
      <c r="H430" s="58"/>
      <c r="I430" s="58"/>
      <c r="J430" s="93"/>
    </row>
    <row r="431" spans="1:10" x14ac:dyDescent="0.35">
      <c r="A431" s="90"/>
      <c r="B431" s="57" t="s">
        <v>142</v>
      </c>
      <c r="C431" s="61" t="s">
        <v>51</v>
      </c>
      <c r="D431" s="103">
        <v>44044</v>
      </c>
      <c r="E431" s="62"/>
      <c r="F431" s="58"/>
      <c r="G431" s="58"/>
      <c r="H431" s="58"/>
      <c r="I431" s="58"/>
      <c r="J431" s="93"/>
    </row>
    <row r="432" spans="1:10" x14ac:dyDescent="0.35">
      <c r="A432" s="90"/>
      <c r="B432" s="57" t="s">
        <v>50</v>
      </c>
      <c r="C432" s="61" t="s">
        <v>53</v>
      </c>
      <c r="D432" s="103">
        <v>44044</v>
      </c>
      <c r="E432" s="62"/>
      <c r="F432" s="58"/>
      <c r="G432" s="58">
        <v>2</v>
      </c>
      <c r="H432" s="58"/>
      <c r="I432" s="58"/>
      <c r="J432" s="93"/>
    </row>
    <row r="433" spans="1:10" x14ac:dyDescent="0.35">
      <c r="A433" s="90"/>
      <c r="B433" s="57" t="s">
        <v>50</v>
      </c>
      <c r="C433" s="61" t="s">
        <v>52</v>
      </c>
      <c r="D433" s="103">
        <v>44044</v>
      </c>
      <c r="E433" s="62"/>
      <c r="F433" s="58"/>
      <c r="G433" s="58">
        <v>1</v>
      </c>
      <c r="H433" s="58"/>
      <c r="I433" s="58"/>
      <c r="J433" s="93"/>
    </row>
    <row r="434" spans="1:10" x14ac:dyDescent="0.35">
      <c r="A434" s="90"/>
      <c r="B434" s="57" t="s">
        <v>50</v>
      </c>
      <c r="C434" s="61" t="s">
        <v>52</v>
      </c>
      <c r="D434" s="103">
        <v>44044</v>
      </c>
      <c r="E434" s="62"/>
      <c r="F434" s="58"/>
      <c r="G434" s="58">
        <v>0</v>
      </c>
      <c r="H434" s="58"/>
      <c r="I434" s="58"/>
      <c r="J434" s="93"/>
    </row>
    <row r="435" spans="1:10" x14ac:dyDescent="0.35">
      <c r="A435" s="90"/>
      <c r="B435" s="57" t="s">
        <v>50</v>
      </c>
      <c r="C435" s="61" t="s">
        <v>54</v>
      </c>
      <c r="D435" s="103">
        <v>44044</v>
      </c>
      <c r="E435" s="62"/>
      <c r="F435" s="58"/>
      <c r="G435" s="58">
        <v>5</v>
      </c>
      <c r="H435" s="58">
        <v>1</v>
      </c>
      <c r="I435" s="58">
        <v>1</v>
      </c>
      <c r="J435" s="93"/>
    </row>
    <row r="436" spans="1:10" x14ac:dyDescent="0.35">
      <c r="A436" s="90"/>
      <c r="B436" s="57" t="s">
        <v>50</v>
      </c>
      <c r="C436" s="61" t="s">
        <v>54</v>
      </c>
      <c r="D436" s="103">
        <v>44044</v>
      </c>
      <c r="E436" s="62"/>
      <c r="F436" s="58"/>
      <c r="G436" s="58">
        <v>3</v>
      </c>
      <c r="H436" s="58">
        <v>2</v>
      </c>
      <c r="I436" s="58">
        <v>1</v>
      </c>
      <c r="J436" s="93"/>
    </row>
    <row r="437" spans="1:10" x14ac:dyDescent="0.35">
      <c r="A437" s="90"/>
      <c r="B437" s="57" t="s">
        <v>50</v>
      </c>
      <c r="C437" s="61" t="s">
        <v>51</v>
      </c>
      <c r="D437" s="103">
        <v>44044</v>
      </c>
      <c r="E437" s="62"/>
      <c r="F437" s="58"/>
      <c r="G437" s="58">
        <v>12</v>
      </c>
      <c r="H437" s="58">
        <v>1</v>
      </c>
      <c r="I437" s="58"/>
      <c r="J437" s="93"/>
    </row>
    <row r="438" spans="1:10" x14ac:dyDescent="0.35">
      <c r="A438" s="90"/>
      <c r="B438" s="57" t="s">
        <v>50</v>
      </c>
      <c r="C438" s="61" t="s">
        <v>51</v>
      </c>
      <c r="D438" s="103">
        <v>44044</v>
      </c>
      <c r="E438" s="62"/>
      <c r="F438" s="58"/>
      <c r="G438" s="58">
        <v>2</v>
      </c>
      <c r="H438" s="58">
        <v>4</v>
      </c>
      <c r="I438" s="58">
        <v>1</v>
      </c>
      <c r="J438" s="93"/>
    </row>
    <row r="439" spans="1:10" x14ac:dyDescent="0.35">
      <c r="A439" s="90"/>
      <c r="B439" s="57" t="s">
        <v>50</v>
      </c>
      <c r="C439" s="61" t="s">
        <v>52</v>
      </c>
      <c r="D439" s="103">
        <v>44044</v>
      </c>
      <c r="E439" s="62"/>
      <c r="F439" s="58"/>
      <c r="G439" s="58">
        <v>3</v>
      </c>
      <c r="H439" s="58"/>
      <c r="I439" s="58"/>
      <c r="J439" s="93"/>
    </row>
    <row r="440" spans="1:10" x14ac:dyDescent="0.35">
      <c r="A440" s="90"/>
      <c r="B440" s="57" t="s">
        <v>50</v>
      </c>
      <c r="C440" s="61" t="s">
        <v>54</v>
      </c>
      <c r="D440" s="103">
        <v>44044</v>
      </c>
      <c r="E440" s="62"/>
      <c r="F440" s="58"/>
      <c r="G440" s="58">
        <v>7</v>
      </c>
      <c r="H440" s="58">
        <v>1</v>
      </c>
      <c r="I440" s="58"/>
      <c r="J440" s="93"/>
    </row>
    <row r="441" spans="1:10" x14ac:dyDescent="0.35">
      <c r="A441" s="90"/>
      <c r="B441" s="57" t="s">
        <v>50</v>
      </c>
      <c r="C441" s="61" t="s">
        <v>54</v>
      </c>
      <c r="D441" s="103">
        <v>44044</v>
      </c>
      <c r="E441" s="62"/>
      <c r="F441" s="58"/>
      <c r="G441" s="58">
        <v>6</v>
      </c>
      <c r="H441" s="58"/>
      <c r="I441" s="58"/>
      <c r="J441" s="93"/>
    </row>
    <row r="442" spans="1:10" x14ac:dyDescent="0.35">
      <c r="A442" s="90"/>
      <c r="B442" s="57" t="s">
        <v>50</v>
      </c>
      <c r="C442" s="61" t="s">
        <v>52</v>
      </c>
      <c r="D442" s="103">
        <v>44044</v>
      </c>
      <c r="E442" s="62"/>
      <c r="F442" s="58"/>
      <c r="G442" s="58">
        <v>1</v>
      </c>
      <c r="H442" s="58"/>
      <c r="I442" s="58"/>
      <c r="J442" s="93"/>
    </row>
    <row r="443" spans="1:10" x14ac:dyDescent="0.35">
      <c r="A443" s="90"/>
      <c r="B443" s="57" t="s">
        <v>50</v>
      </c>
      <c r="C443" s="61" t="s">
        <v>52</v>
      </c>
      <c r="D443" s="103">
        <v>44044</v>
      </c>
      <c r="E443" s="62"/>
      <c r="F443" s="58"/>
      <c r="G443" s="58">
        <v>1</v>
      </c>
      <c r="H443" s="58"/>
      <c r="I443" s="58"/>
      <c r="J443" s="93"/>
    </row>
    <row r="444" spans="1:10" x14ac:dyDescent="0.35">
      <c r="A444" s="90"/>
      <c r="B444" s="57" t="s">
        <v>50</v>
      </c>
      <c r="C444" s="61" t="s">
        <v>52</v>
      </c>
      <c r="D444" s="103">
        <v>44044</v>
      </c>
      <c r="E444" s="62"/>
      <c r="F444" s="58"/>
      <c r="G444" s="58">
        <v>2</v>
      </c>
      <c r="H444" s="58">
        <v>1</v>
      </c>
      <c r="I444" s="58"/>
      <c r="J444" s="93"/>
    </row>
    <row r="445" spans="1:10" x14ac:dyDescent="0.35">
      <c r="A445" s="90"/>
      <c r="B445" s="57" t="s">
        <v>50</v>
      </c>
      <c r="C445" s="61" t="s">
        <v>52</v>
      </c>
      <c r="D445" s="103">
        <v>44044</v>
      </c>
      <c r="E445" s="62"/>
      <c r="F445" s="58"/>
      <c r="G445" s="58">
        <v>4</v>
      </c>
      <c r="H445" s="58"/>
      <c r="I445" s="58"/>
      <c r="J445" s="93"/>
    </row>
    <row r="446" spans="1:10" x14ac:dyDescent="0.35">
      <c r="A446" s="90"/>
      <c r="B446" s="57" t="s">
        <v>11</v>
      </c>
      <c r="C446" s="61" t="s">
        <v>53</v>
      </c>
      <c r="D446" s="103">
        <v>44044</v>
      </c>
      <c r="E446" s="62"/>
      <c r="F446" s="58"/>
      <c r="G446" s="58">
        <v>37</v>
      </c>
      <c r="H446" s="58">
        <v>4</v>
      </c>
      <c r="I446" s="58">
        <v>1</v>
      </c>
      <c r="J446" s="93"/>
    </row>
    <row r="447" spans="1:10" x14ac:dyDescent="0.35">
      <c r="A447" s="90"/>
      <c r="B447" s="57" t="s">
        <v>50</v>
      </c>
      <c r="C447" s="61" t="s">
        <v>53</v>
      </c>
      <c r="D447" s="103">
        <v>44044</v>
      </c>
      <c r="E447" s="62"/>
      <c r="F447" s="58"/>
      <c r="G447" s="58">
        <v>18</v>
      </c>
      <c r="H447" s="58"/>
      <c r="I447" s="58"/>
      <c r="J447" s="93" t="s">
        <v>152</v>
      </c>
    </row>
    <row r="448" spans="1:10" x14ac:dyDescent="0.35">
      <c r="A448" s="90"/>
      <c r="B448" s="57" t="s">
        <v>142</v>
      </c>
      <c r="C448" s="61" t="s">
        <v>51</v>
      </c>
      <c r="D448" s="103">
        <v>44044</v>
      </c>
      <c r="E448" s="62"/>
      <c r="F448" s="58"/>
      <c r="G448" s="58"/>
      <c r="H448" s="58"/>
      <c r="I448" s="58"/>
      <c r="J448" s="93"/>
    </row>
    <row r="449" spans="1:10" x14ac:dyDescent="0.35">
      <c r="A449" s="90"/>
      <c r="B449" s="57" t="s">
        <v>142</v>
      </c>
      <c r="C449" s="61" t="s">
        <v>51</v>
      </c>
      <c r="D449" s="103">
        <v>44044</v>
      </c>
      <c r="E449" s="62"/>
      <c r="F449" s="58"/>
      <c r="G449" s="58"/>
      <c r="H449" s="58"/>
      <c r="I449" s="58"/>
      <c r="J449" s="93"/>
    </row>
    <row r="450" spans="1:10" x14ac:dyDescent="0.35">
      <c r="A450" s="90"/>
      <c r="B450" s="57" t="s">
        <v>50</v>
      </c>
      <c r="C450" s="61" t="s">
        <v>52</v>
      </c>
      <c r="D450" s="103">
        <v>44044</v>
      </c>
      <c r="E450" s="62">
        <v>4</v>
      </c>
      <c r="F450" s="58">
        <v>2</v>
      </c>
      <c r="G450" s="58">
        <v>11</v>
      </c>
      <c r="H450" s="58">
        <v>2</v>
      </c>
      <c r="I450" s="58">
        <v>3</v>
      </c>
      <c r="J450" s="93"/>
    </row>
    <row r="451" spans="1:10" x14ac:dyDescent="0.35">
      <c r="A451" s="90"/>
      <c r="B451" s="57" t="s">
        <v>50</v>
      </c>
      <c r="C451" s="61" t="s">
        <v>52</v>
      </c>
      <c r="D451" s="103">
        <v>44044</v>
      </c>
      <c r="E451" s="62"/>
      <c r="F451" s="58">
        <v>3</v>
      </c>
      <c r="G451" s="58">
        <v>8</v>
      </c>
      <c r="H451" s="58"/>
      <c r="I451" s="58"/>
      <c r="J451" s="93" t="s">
        <v>182</v>
      </c>
    </row>
    <row r="452" spans="1:10" x14ac:dyDescent="0.35">
      <c r="A452" s="90"/>
      <c r="B452" s="57" t="s">
        <v>11</v>
      </c>
      <c r="C452" s="61" t="s">
        <v>52</v>
      </c>
      <c r="D452" s="103">
        <v>44044</v>
      </c>
      <c r="E452" s="62">
        <v>2</v>
      </c>
      <c r="F452" s="58">
        <v>6</v>
      </c>
      <c r="G452" s="58">
        <v>23</v>
      </c>
      <c r="H452" s="58">
        <v>13</v>
      </c>
      <c r="I452" s="58">
        <v>7</v>
      </c>
      <c r="J452" s="93" t="s">
        <v>182</v>
      </c>
    </row>
    <row r="453" spans="1:10" x14ac:dyDescent="0.35">
      <c r="A453" s="90"/>
      <c r="B453" s="57" t="s">
        <v>50</v>
      </c>
      <c r="C453" s="61" t="s">
        <v>54</v>
      </c>
      <c r="D453" s="103">
        <v>44044</v>
      </c>
      <c r="E453" s="62"/>
      <c r="F453" s="58"/>
      <c r="G453" s="58">
        <v>3</v>
      </c>
      <c r="H453" s="58">
        <v>1</v>
      </c>
      <c r="I453" s="58"/>
      <c r="J453" s="93"/>
    </row>
    <row r="454" spans="1:10" x14ac:dyDescent="0.35">
      <c r="A454" s="90"/>
      <c r="B454" s="57" t="s">
        <v>50</v>
      </c>
      <c r="C454" s="61" t="s">
        <v>53</v>
      </c>
      <c r="D454" s="103">
        <v>44044</v>
      </c>
      <c r="E454" s="62"/>
      <c r="F454" s="58"/>
      <c r="G454" s="58">
        <v>6</v>
      </c>
      <c r="H454" s="58"/>
      <c r="I454" s="58"/>
      <c r="J454" s="93"/>
    </row>
    <row r="455" spans="1:10" x14ac:dyDescent="0.35">
      <c r="A455" s="90"/>
      <c r="B455" s="57" t="s">
        <v>50</v>
      </c>
      <c r="C455" s="61" t="s">
        <v>51</v>
      </c>
      <c r="D455" s="103">
        <v>44044</v>
      </c>
      <c r="E455" s="62">
        <v>10</v>
      </c>
      <c r="F455" s="58"/>
      <c r="G455" s="58">
        <v>14</v>
      </c>
      <c r="H455" s="58"/>
      <c r="I455" s="58"/>
      <c r="J455" s="93"/>
    </row>
    <row r="456" spans="1:10" x14ac:dyDescent="0.35">
      <c r="A456" s="90"/>
      <c r="B456" s="57" t="s">
        <v>142</v>
      </c>
      <c r="C456" s="61" t="s">
        <v>52</v>
      </c>
      <c r="D456" s="103">
        <v>44044</v>
      </c>
      <c r="E456" s="62"/>
      <c r="F456" s="58"/>
      <c r="G456" s="58"/>
      <c r="H456" s="58"/>
      <c r="I456" s="58"/>
      <c r="J456" s="93"/>
    </row>
    <row r="457" spans="1:10" x14ac:dyDescent="0.35">
      <c r="A457" s="90"/>
      <c r="B457" s="57" t="s">
        <v>50</v>
      </c>
      <c r="C457" s="61" t="s">
        <v>51</v>
      </c>
      <c r="D457" s="103">
        <v>44044</v>
      </c>
      <c r="E457" s="62"/>
      <c r="F457" s="58"/>
      <c r="G457" s="58">
        <v>0</v>
      </c>
      <c r="H457" s="58"/>
      <c r="I457" s="58"/>
      <c r="J457" s="93"/>
    </row>
    <row r="458" spans="1:10" x14ac:dyDescent="0.35">
      <c r="A458" s="90"/>
      <c r="B458" s="57" t="s">
        <v>50</v>
      </c>
      <c r="C458" s="61" t="s">
        <v>51</v>
      </c>
      <c r="D458" s="103">
        <v>44044</v>
      </c>
      <c r="E458" s="62"/>
      <c r="F458" s="58"/>
      <c r="G458" s="58">
        <v>0</v>
      </c>
      <c r="H458" s="58"/>
      <c r="I458" s="58"/>
      <c r="J458" s="93"/>
    </row>
    <row r="459" spans="1:10" x14ac:dyDescent="0.35">
      <c r="A459" s="90"/>
      <c r="B459" s="57" t="s">
        <v>50</v>
      </c>
      <c r="C459" s="61" t="s">
        <v>53</v>
      </c>
      <c r="D459" s="103">
        <v>44044</v>
      </c>
      <c r="E459" s="62"/>
      <c r="F459" s="58"/>
      <c r="G459" s="58">
        <v>5</v>
      </c>
      <c r="H459" s="58"/>
      <c r="I459" s="58"/>
      <c r="J459" s="93"/>
    </row>
    <row r="460" spans="1:10" x14ac:dyDescent="0.35">
      <c r="A460" s="90"/>
      <c r="B460" s="57" t="s">
        <v>142</v>
      </c>
      <c r="C460" s="61" t="s">
        <v>53</v>
      </c>
      <c r="D460" s="103">
        <v>44044</v>
      </c>
      <c r="E460" s="62"/>
      <c r="F460" s="58"/>
      <c r="G460" s="58"/>
      <c r="H460" s="58"/>
      <c r="I460" s="58"/>
      <c r="J460" s="93"/>
    </row>
    <row r="461" spans="1:10" x14ac:dyDescent="0.35">
      <c r="A461" s="90"/>
      <c r="B461" s="57" t="s">
        <v>50</v>
      </c>
      <c r="C461" s="61" t="s">
        <v>54</v>
      </c>
      <c r="D461" s="103">
        <v>44044</v>
      </c>
      <c r="E461" s="62"/>
      <c r="F461" s="58"/>
      <c r="G461" s="58">
        <v>0</v>
      </c>
      <c r="H461" s="58"/>
      <c r="I461" s="58"/>
      <c r="J461" s="93"/>
    </row>
    <row r="462" spans="1:10" x14ac:dyDescent="0.35">
      <c r="A462" s="90"/>
      <c r="B462" s="57" t="s">
        <v>50</v>
      </c>
      <c r="C462" s="61" t="s">
        <v>53</v>
      </c>
      <c r="D462" s="103">
        <v>44044</v>
      </c>
      <c r="E462" s="62">
        <v>10</v>
      </c>
      <c r="F462" s="58"/>
      <c r="G462" s="58">
        <v>6</v>
      </c>
      <c r="H462" s="58">
        <v>4</v>
      </c>
      <c r="I462" s="58">
        <v>1</v>
      </c>
      <c r="J462" s="93"/>
    </row>
    <row r="463" spans="1:10" x14ac:dyDescent="0.35">
      <c r="A463" s="90"/>
      <c r="B463" s="57" t="s">
        <v>50</v>
      </c>
      <c r="C463" s="61" t="s">
        <v>53</v>
      </c>
      <c r="D463" s="103">
        <v>44044</v>
      </c>
      <c r="E463" s="62"/>
      <c r="F463" s="58"/>
      <c r="G463" s="58">
        <v>3</v>
      </c>
      <c r="H463" s="58"/>
      <c r="I463" s="58"/>
      <c r="J463" s="93"/>
    </row>
    <row r="464" spans="1:10" x14ac:dyDescent="0.35">
      <c r="A464" s="90"/>
      <c r="B464" s="57" t="s">
        <v>50</v>
      </c>
      <c r="C464" s="61" t="s">
        <v>52</v>
      </c>
      <c r="D464" s="103">
        <v>44044</v>
      </c>
      <c r="E464" s="62">
        <v>5</v>
      </c>
      <c r="F464" s="58">
        <v>2</v>
      </c>
      <c r="G464" s="58">
        <v>14</v>
      </c>
      <c r="H464" s="58">
        <v>8</v>
      </c>
      <c r="I464" s="58">
        <v>1</v>
      </c>
      <c r="J464" s="93"/>
    </row>
    <row r="465" spans="1:10" x14ac:dyDescent="0.35">
      <c r="A465" s="90"/>
      <c r="B465" s="57" t="s">
        <v>50</v>
      </c>
      <c r="C465" s="61" t="s">
        <v>52</v>
      </c>
      <c r="D465" s="103">
        <v>44044</v>
      </c>
      <c r="E465" s="62">
        <v>4</v>
      </c>
      <c r="F465" s="58">
        <v>4</v>
      </c>
      <c r="G465" s="58">
        <v>15</v>
      </c>
      <c r="H465" s="58">
        <v>16</v>
      </c>
      <c r="I465" s="58">
        <v>1</v>
      </c>
      <c r="J465" s="93"/>
    </row>
    <row r="466" spans="1:10" x14ac:dyDescent="0.35">
      <c r="A466" s="90"/>
      <c r="B466" s="57" t="s">
        <v>50</v>
      </c>
      <c r="C466" s="61" t="s">
        <v>53</v>
      </c>
      <c r="D466" s="103">
        <v>44044</v>
      </c>
      <c r="E466" s="62"/>
      <c r="F466" s="58"/>
      <c r="G466" s="58">
        <v>2</v>
      </c>
      <c r="H466" s="58"/>
      <c r="I466" s="58"/>
      <c r="J466" s="93"/>
    </row>
    <row r="467" spans="1:10" x14ac:dyDescent="0.35">
      <c r="A467" s="90"/>
      <c r="B467" s="57" t="s">
        <v>11</v>
      </c>
      <c r="C467" s="61" t="s">
        <v>53</v>
      </c>
      <c r="D467" s="103">
        <v>44044</v>
      </c>
      <c r="E467" s="62"/>
      <c r="F467" s="58"/>
      <c r="G467" s="58">
        <v>13</v>
      </c>
      <c r="H467" s="58">
        <v>2</v>
      </c>
      <c r="I467" s="58"/>
      <c r="J467" s="93"/>
    </row>
    <row r="468" spans="1:10" x14ac:dyDescent="0.35">
      <c r="A468" s="90"/>
      <c r="B468" s="57" t="s">
        <v>50</v>
      </c>
      <c r="C468" s="61" t="s">
        <v>53</v>
      </c>
      <c r="D468" s="103">
        <v>44044</v>
      </c>
      <c r="E468" s="62"/>
      <c r="F468" s="58"/>
      <c r="G468" s="58">
        <v>5</v>
      </c>
      <c r="H468" s="58"/>
      <c r="I468" s="58"/>
      <c r="J468" s="93"/>
    </row>
    <row r="469" spans="1:10" x14ac:dyDescent="0.35">
      <c r="A469" s="90"/>
      <c r="B469" s="57" t="s">
        <v>50</v>
      </c>
      <c r="C469" s="61" t="s">
        <v>54</v>
      </c>
      <c r="D469" s="103">
        <v>44044</v>
      </c>
      <c r="E469" s="62"/>
      <c r="F469" s="58"/>
      <c r="G469" s="58">
        <v>3</v>
      </c>
      <c r="H469" s="58"/>
      <c r="I469" s="58"/>
      <c r="J469" s="93"/>
    </row>
    <row r="470" spans="1:10" x14ac:dyDescent="0.35">
      <c r="A470" s="90"/>
      <c r="B470" s="57" t="s">
        <v>50</v>
      </c>
      <c r="C470" s="61" t="s">
        <v>54</v>
      </c>
      <c r="D470" s="103">
        <v>44044</v>
      </c>
      <c r="E470" s="62">
        <v>3</v>
      </c>
      <c r="F470" s="58">
        <v>7</v>
      </c>
      <c r="G470" s="58">
        <v>4</v>
      </c>
      <c r="H470" s="58">
        <v>10</v>
      </c>
      <c r="I470" s="58">
        <v>2</v>
      </c>
      <c r="J470" s="93"/>
    </row>
    <row r="471" spans="1:10" x14ac:dyDescent="0.35">
      <c r="A471" s="90"/>
      <c r="B471" s="57" t="s">
        <v>50</v>
      </c>
      <c r="C471" s="61" t="s">
        <v>51</v>
      </c>
      <c r="D471" s="103">
        <v>44044</v>
      </c>
      <c r="E471" s="62"/>
      <c r="F471" s="58"/>
      <c r="G471" s="58">
        <v>8</v>
      </c>
      <c r="H471" s="58"/>
      <c r="I471" s="58"/>
      <c r="J471" s="93"/>
    </row>
    <row r="472" spans="1:10" x14ac:dyDescent="0.35">
      <c r="A472" s="90"/>
      <c r="B472" s="57" t="s">
        <v>50</v>
      </c>
      <c r="C472" s="61" t="s">
        <v>51</v>
      </c>
      <c r="D472" s="103">
        <v>44044</v>
      </c>
      <c r="E472" s="62"/>
      <c r="F472" s="58"/>
      <c r="G472" s="58">
        <v>2</v>
      </c>
      <c r="H472" s="58"/>
      <c r="I472" s="58"/>
      <c r="J472" s="93"/>
    </row>
    <row r="473" spans="1:10" x14ac:dyDescent="0.35">
      <c r="A473" s="90"/>
      <c r="B473" s="57" t="s">
        <v>50</v>
      </c>
      <c r="C473" s="61" t="s">
        <v>51</v>
      </c>
      <c r="D473" s="103">
        <v>44044</v>
      </c>
      <c r="E473" s="62"/>
      <c r="F473" s="58"/>
      <c r="G473" s="58">
        <v>3</v>
      </c>
      <c r="H473" s="58">
        <v>1</v>
      </c>
      <c r="I473" s="58"/>
      <c r="J473" s="93"/>
    </row>
    <row r="474" spans="1:10" x14ac:dyDescent="0.35">
      <c r="A474" s="90"/>
      <c r="B474" s="57" t="s">
        <v>11</v>
      </c>
      <c r="C474" s="61" t="s">
        <v>54</v>
      </c>
      <c r="D474" s="103">
        <v>44044</v>
      </c>
      <c r="E474" s="62"/>
      <c r="F474" s="58"/>
      <c r="G474" s="58">
        <v>26</v>
      </c>
      <c r="H474" s="58">
        <v>4</v>
      </c>
      <c r="I474" s="58">
        <v>2</v>
      </c>
      <c r="J474" s="93"/>
    </row>
    <row r="475" spans="1:10" x14ac:dyDescent="0.35">
      <c r="A475" s="90"/>
      <c r="B475" s="57" t="s">
        <v>11</v>
      </c>
      <c r="C475" s="61" t="s">
        <v>54</v>
      </c>
      <c r="D475" s="103">
        <v>44044</v>
      </c>
      <c r="E475" s="62"/>
      <c r="F475" s="58"/>
      <c r="G475" s="58">
        <v>26</v>
      </c>
      <c r="H475" s="58">
        <v>7</v>
      </c>
      <c r="I475" s="58">
        <v>3</v>
      </c>
      <c r="J475" s="93"/>
    </row>
    <row r="476" spans="1:10" x14ac:dyDescent="0.35">
      <c r="A476" s="90"/>
      <c r="B476" s="57" t="s">
        <v>50</v>
      </c>
      <c r="C476" s="61" t="s">
        <v>51</v>
      </c>
      <c r="D476" s="103">
        <v>44044</v>
      </c>
      <c r="E476" s="62">
        <v>2</v>
      </c>
      <c r="F476" s="58"/>
      <c r="G476" s="58">
        <v>7</v>
      </c>
      <c r="H476" s="58"/>
      <c r="I476" s="58"/>
      <c r="J476" s="93"/>
    </row>
    <row r="477" spans="1:10" x14ac:dyDescent="0.35">
      <c r="A477" s="90"/>
      <c r="B477" s="57" t="s">
        <v>50</v>
      </c>
      <c r="C477" s="61" t="s">
        <v>54</v>
      </c>
      <c r="D477" s="103">
        <v>44044</v>
      </c>
      <c r="E477" s="62">
        <v>1</v>
      </c>
      <c r="F477" s="58"/>
      <c r="G477" s="58">
        <v>7</v>
      </c>
      <c r="H477" s="58"/>
      <c r="I477" s="58"/>
      <c r="J477" s="93"/>
    </row>
    <row r="478" spans="1:10" x14ac:dyDescent="0.35">
      <c r="A478" s="90"/>
      <c r="B478" s="57" t="s">
        <v>50</v>
      </c>
      <c r="C478" s="61" t="s">
        <v>54</v>
      </c>
      <c r="D478" s="103">
        <v>44044</v>
      </c>
      <c r="E478" s="62"/>
      <c r="F478" s="58"/>
      <c r="G478" s="58">
        <v>2</v>
      </c>
      <c r="H478" s="58">
        <v>3</v>
      </c>
      <c r="I478" s="58">
        <v>2</v>
      </c>
      <c r="J478" s="93"/>
    </row>
    <row r="479" spans="1:10" x14ac:dyDescent="0.35">
      <c r="A479" s="90"/>
      <c r="B479" s="57" t="s">
        <v>142</v>
      </c>
      <c r="C479" s="61" t="s">
        <v>52</v>
      </c>
      <c r="D479" s="103">
        <v>44044</v>
      </c>
      <c r="E479" s="62"/>
      <c r="F479" s="58"/>
      <c r="G479" s="58"/>
      <c r="H479" s="58"/>
      <c r="I479" s="58"/>
      <c r="J479" s="93"/>
    </row>
    <row r="480" spans="1:10" x14ac:dyDescent="0.35">
      <c r="A480" s="90"/>
      <c r="B480" s="57" t="s">
        <v>50</v>
      </c>
      <c r="C480" s="61" t="s">
        <v>53</v>
      </c>
      <c r="D480" s="103">
        <v>44044</v>
      </c>
      <c r="E480" s="62"/>
      <c r="F480" s="58"/>
      <c r="G480" s="58">
        <v>4</v>
      </c>
      <c r="H480" s="58"/>
      <c r="I480" s="58"/>
      <c r="J480" s="93"/>
    </row>
    <row r="481" spans="1:10" x14ac:dyDescent="0.35">
      <c r="A481" s="90"/>
      <c r="B481" s="57" t="s">
        <v>50</v>
      </c>
      <c r="C481" s="61" t="s">
        <v>53</v>
      </c>
      <c r="D481" s="103">
        <v>44044</v>
      </c>
      <c r="E481" s="62"/>
      <c r="F481" s="58"/>
      <c r="G481" s="58">
        <v>4</v>
      </c>
      <c r="H481" s="58">
        <v>4</v>
      </c>
      <c r="I481" s="58">
        <v>1</v>
      </c>
      <c r="J481" s="93"/>
    </row>
    <row r="482" spans="1:10" x14ac:dyDescent="0.35">
      <c r="A482" s="90"/>
      <c r="B482" s="57" t="s">
        <v>11</v>
      </c>
      <c r="C482" s="61" t="s">
        <v>53</v>
      </c>
      <c r="D482" s="103">
        <v>44044</v>
      </c>
      <c r="E482" s="62">
        <v>11</v>
      </c>
      <c r="F482" s="58">
        <v>1</v>
      </c>
      <c r="G482" s="58">
        <v>17</v>
      </c>
      <c r="H482" s="58">
        <v>7</v>
      </c>
      <c r="I482" s="58">
        <v>1</v>
      </c>
      <c r="J482" s="93"/>
    </row>
    <row r="483" spans="1:10" x14ac:dyDescent="0.35">
      <c r="A483" s="90"/>
      <c r="B483" s="57" t="s">
        <v>50</v>
      </c>
      <c r="C483" s="61" t="s">
        <v>53</v>
      </c>
      <c r="D483" s="103">
        <v>44044</v>
      </c>
      <c r="E483" s="62"/>
      <c r="F483" s="58"/>
      <c r="G483" s="58">
        <v>6</v>
      </c>
      <c r="H483" s="58"/>
      <c r="I483" s="58"/>
      <c r="J483" s="93"/>
    </row>
    <row r="484" spans="1:10" x14ac:dyDescent="0.35">
      <c r="A484" s="90"/>
      <c r="B484" s="57" t="s">
        <v>142</v>
      </c>
      <c r="C484" s="61" t="s">
        <v>53</v>
      </c>
      <c r="D484" s="103">
        <v>44044</v>
      </c>
      <c r="E484" s="62"/>
      <c r="F484" s="58"/>
      <c r="G484" s="58"/>
      <c r="H484" s="58"/>
      <c r="I484" s="58"/>
      <c r="J484" s="93"/>
    </row>
    <row r="485" spans="1:10" x14ac:dyDescent="0.35">
      <c r="A485" s="90"/>
      <c r="B485" s="57" t="s">
        <v>50</v>
      </c>
      <c r="C485" s="61" t="s">
        <v>54</v>
      </c>
      <c r="D485" s="103">
        <v>44044</v>
      </c>
      <c r="E485" s="62"/>
      <c r="F485" s="58"/>
      <c r="G485" s="58">
        <v>8</v>
      </c>
      <c r="H485" s="58">
        <v>1</v>
      </c>
      <c r="I485" s="58">
        <v>1</v>
      </c>
      <c r="J485" s="93"/>
    </row>
    <row r="486" spans="1:10" x14ac:dyDescent="0.35">
      <c r="A486" s="90"/>
      <c r="B486" s="57" t="s">
        <v>50</v>
      </c>
      <c r="C486" s="61" t="s">
        <v>54</v>
      </c>
      <c r="D486" s="103">
        <v>44044</v>
      </c>
      <c r="E486" s="62"/>
      <c r="F486" s="58">
        <v>3</v>
      </c>
      <c r="G486" s="58">
        <v>7</v>
      </c>
      <c r="H486" s="58">
        <v>1</v>
      </c>
      <c r="I486" s="58">
        <v>1</v>
      </c>
      <c r="J486" s="93"/>
    </row>
    <row r="487" spans="1:10" x14ac:dyDescent="0.35">
      <c r="A487" s="90"/>
      <c r="B487" s="57" t="s">
        <v>50</v>
      </c>
      <c r="C487" s="61" t="s">
        <v>53</v>
      </c>
      <c r="D487" s="103">
        <v>44044</v>
      </c>
      <c r="E487" s="62"/>
      <c r="F487" s="58"/>
      <c r="G487" s="58">
        <v>14</v>
      </c>
      <c r="H487" s="58">
        <v>4</v>
      </c>
      <c r="I487" s="58"/>
      <c r="J487" s="93"/>
    </row>
    <row r="488" spans="1:10" x14ac:dyDescent="0.35">
      <c r="A488" s="90"/>
      <c r="B488" s="57" t="s">
        <v>50</v>
      </c>
      <c r="C488" s="61" t="s">
        <v>54</v>
      </c>
      <c r="D488" s="103">
        <v>44044</v>
      </c>
      <c r="E488" s="62">
        <v>4</v>
      </c>
      <c r="F488" s="58"/>
      <c r="G488" s="58">
        <v>17</v>
      </c>
      <c r="H488" s="58">
        <v>2</v>
      </c>
      <c r="I488" s="58"/>
      <c r="J488" s="93"/>
    </row>
    <row r="489" spans="1:10" x14ac:dyDescent="0.35">
      <c r="A489" s="90"/>
      <c r="B489" s="57" t="s">
        <v>142</v>
      </c>
      <c r="C489" s="61" t="s">
        <v>52</v>
      </c>
      <c r="D489" s="103">
        <v>44044</v>
      </c>
      <c r="E489" s="62"/>
      <c r="F489" s="58"/>
      <c r="G489" s="58"/>
      <c r="H489" s="58"/>
      <c r="I489" s="58"/>
      <c r="J489" s="93"/>
    </row>
    <row r="490" spans="1:10" x14ac:dyDescent="0.35">
      <c r="A490" s="90"/>
      <c r="B490" s="57" t="s">
        <v>50</v>
      </c>
      <c r="C490" s="61" t="s">
        <v>54</v>
      </c>
      <c r="D490" s="103">
        <v>44044</v>
      </c>
      <c r="E490" s="62"/>
      <c r="F490" s="58"/>
      <c r="G490" s="58">
        <v>0</v>
      </c>
      <c r="H490" s="58"/>
      <c r="I490" s="58"/>
      <c r="J490" s="93"/>
    </row>
    <row r="491" spans="1:10" x14ac:dyDescent="0.35">
      <c r="A491" s="90"/>
      <c r="B491" s="57" t="s">
        <v>11</v>
      </c>
      <c r="C491" s="61" t="s">
        <v>54</v>
      </c>
      <c r="D491" s="103">
        <v>44044</v>
      </c>
      <c r="E491" s="62">
        <v>2</v>
      </c>
      <c r="F491" s="58">
        <v>2</v>
      </c>
      <c r="G491" s="58">
        <v>48</v>
      </c>
      <c r="H491" s="58">
        <v>17</v>
      </c>
      <c r="I491" s="58"/>
      <c r="J491" s="93"/>
    </row>
    <row r="492" spans="1:10" x14ac:dyDescent="0.35">
      <c r="A492" s="90"/>
      <c r="B492" s="57" t="s">
        <v>11</v>
      </c>
      <c r="C492" s="61" t="s">
        <v>54</v>
      </c>
      <c r="D492" s="103">
        <v>44044</v>
      </c>
      <c r="E492" s="62"/>
      <c r="F492" s="58"/>
      <c r="G492" s="58">
        <v>26</v>
      </c>
      <c r="H492" s="58">
        <v>1</v>
      </c>
      <c r="I492" s="58"/>
      <c r="J492" s="93" t="s">
        <v>145</v>
      </c>
    </row>
    <row r="493" spans="1:10" x14ac:dyDescent="0.35">
      <c r="A493" s="90"/>
      <c r="B493" s="57" t="s">
        <v>50</v>
      </c>
      <c r="C493" s="61" t="s">
        <v>52</v>
      </c>
      <c r="D493" s="103">
        <v>44044</v>
      </c>
      <c r="E493" s="62">
        <v>2</v>
      </c>
      <c r="F493" s="58">
        <v>3</v>
      </c>
      <c r="G493" s="58">
        <v>26</v>
      </c>
      <c r="H493" s="58">
        <v>23</v>
      </c>
      <c r="I493" s="58">
        <v>5</v>
      </c>
      <c r="J493" s="93" t="s">
        <v>143</v>
      </c>
    </row>
    <row r="494" spans="1:10" x14ac:dyDescent="0.35">
      <c r="A494" s="90"/>
      <c r="B494" s="57" t="s">
        <v>50</v>
      </c>
      <c r="C494" s="61" t="s">
        <v>53</v>
      </c>
      <c r="D494" s="103">
        <v>44044</v>
      </c>
      <c r="E494" s="62"/>
      <c r="F494" s="58"/>
      <c r="G494" s="58">
        <v>3</v>
      </c>
      <c r="H494" s="58"/>
      <c r="I494" s="58"/>
      <c r="J494" s="93" t="s">
        <v>143</v>
      </c>
    </row>
    <row r="495" spans="1:10" x14ac:dyDescent="0.35">
      <c r="A495" s="90"/>
      <c r="B495" s="57" t="s">
        <v>50</v>
      </c>
      <c r="C495" s="61" t="s">
        <v>53</v>
      </c>
      <c r="D495" s="103">
        <v>44044</v>
      </c>
      <c r="E495" s="62"/>
      <c r="F495" s="58"/>
      <c r="G495" s="58">
        <v>2</v>
      </c>
      <c r="H495" s="58"/>
      <c r="I495" s="58"/>
      <c r="J495" s="93"/>
    </row>
    <row r="496" spans="1:10" x14ac:dyDescent="0.35">
      <c r="A496" s="90"/>
      <c r="B496" s="57" t="s">
        <v>142</v>
      </c>
      <c r="C496" s="61" t="s">
        <v>52</v>
      </c>
      <c r="D496" s="103">
        <v>44044</v>
      </c>
      <c r="E496" s="62"/>
      <c r="F496" s="58"/>
      <c r="G496" s="58"/>
      <c r="H496" s="58"/>
      <c r="I496" s="58"/>
      <c r="J496" s="93"/>
    </row>
    <row r="497" spans="1:10" x14ac:dyDescent="0.35">
      <c r="A497" s="90"/>
      <c r="B497" s="57" t="s">
        <v>50</v>
      </c>
      <c r="C497" s="61" t="s">
        <v>52</v>
      </c>
      <c r="D497" s="103">
        <v>44044</v>
      </c>
      <c r="E497" s="62"/>
      <c r="F497" s="58"/>
      <c r="G497" s="58">
        <v>18</v>
      </c>
      <c r="H497" s="58">
        <v>1</v>
      </c>
      <c r="I497" s="58"/>
      <c r="J497" s="93"/>
    </row>
    <row r="498" spans="1:10" x14ac:dyDescent="0.35">
      <c r="A498" s="90"/>
      <c r="B498" s="57" t="s">
        <v>50</v>
      </c>
      <c r="C498" s="61" t="s">
        <v>52</v>
      </c>
      <c r="D498" s="103">
        <v>44044</v>
      </c>
      <c r="E498" s="62"/>
      <c r="F498" s="58"/>
      <c r="G498" s="58">
        <v>15</v>
      </c>
      <c r="H498" s="58">
        <v>1</v>
      </c>
      <c r="I498" s="58"/>
      <c r="J498" s="93"/>
    </row>
    <row r="499" spans="1:10" x14ac:dyDescent="0.35">
      <c r="A499" s="90"/>
      <c r="B499" s="57" t="s">
        <v>50</v>
      </c>
      <c r="C499" s="61" t="s">
        <v>51</v>
      </c>
      <c r="D499" s="103">
        <v>44044</v>
      </c>
      <c r="E499" s="62"/>
      <c r="F499" s="58"/>
      <c r="G499" s="58">
        <v>5</v>
      </c>
      <c r="H499" s="58">
        <v>6</v>
      </c>
      <c r="I499" s="58">
        <v>2</v>
      </c>
      <c r="J499" s="93"/>
    </row>
    <row r="500" spans="1:10" x14ac:dyDescent="0.35">
      <c r="A500" s="90"/>
      <c r="B500" s="57" t="s">
        <v>50</v>
      </c>
      <c r="C500" s="61" t="s">
        <v>51</v>
      </c>
      <c r="D500" s="103">
        <v>44044</v>
      </c>
      <c r="E500" s="62"/>
      <c r="F500" s="58"/>
      <c r="G500" s="58">
        <v>4</v>
      </c>
      <c r="H500" s="58">
        <v>2</v>
      </c>
      <c r="I500" s="58">
        <v>1</v>
      </c>
      <c r="J500" s="93"/>
    </row>
    <row r="501" spans="1:10" x14ac:dyDescent="0.35">
      <c r="A501" s="90"/>
      <c r="B501" s="57" t="s">
        <v>50</v>
      </c>
      <c r="C501" s="61" t="s">
        <v>51</v>
      </c>
      <c r="D501" s="103">
        <v>44044</v>
      </c>
      <c r="E501" s="62"/>
      <c r="F501" s="58"/>
      <c r="G501" s="58">
        <v>1</v>
      </c>
      <c r="H501" s="58"/>
      <c r="I501" s="58"/>
      <c r="J501" s="93"/>
    </row>
    <row r="502" spans="1:10" x14ac:dyDescent="0.35">
      <c r="A502" s="90"/>
      <c r="B502" s="57" t="s">
        <v>50</v>
      </c>
      <c r="C502" s="61" t="s">
        <v>54</v>
      </c>
      <c r="D502" s="103">
        <v>44044</v>
      </c>
      <c r="E502" s="62"/>
      <c r="F502" s="58">
        <v>1</v>
      </c>
      <c r="G502" s="58">
        <v>5</v>
      </c>
      <c r="H502" s="58">
        <v>3</v>
      </c>
      <c r="I502" s="58">
        <v>1</v>
      </c>
      <c r="J502" s="93"/>
    </row>
    <row r="503" spans="1:10" x14ac:dyDescent="0.35">
      <c r="A503" s="90"/>
      <c r="B503" s="57" t="s">
        <v>50</v>
      </c>
      <c r="C503" s="61" t="s">
        <v>54</v>
      </c>
      <c r="D503" s="103">
        <v>44044</v>
      </c>
      <c r="E503" s="62"/>
      <c r="F503" s="58"/>
      <c r="G503" s="58">
        <v>2</v>
      </c>
      <c r="H503" s="58"/>
      <c r="I503" s="58"/>
      <c r="J503" s="93"/>
    </row>
    <row r="504" spans="1:10" x14ac:dyDescent="0.35">
      <c r="A504" s="90"/>
      <c r="B504" s="57" t="s">
        <v>11</v>
      </c>
      <c r="C504" s="61" t="s">
        <v>53</v>
      </c>
      <c r="D504" s="103">
        <v>44044</v>
      </c>
      <c r="E504" s="62"/>
      <c r="F504" s="58">
        <v>3</v>
      </c>
      <c r="G504" s="58">
        <v>10</v>
      </c>
      <c r="H504" s="58">
        <v>7</v>
      </c>
      <c r="I504" s="58">
        <v>4</v>
      </c>
      <c r="J504" s="93"/>
    </row>
    <row r="505" spans="1:10" x14ac:dyDescent="0.35">
      <c r="A505" s="90"/>
      <c r="B505" s="57" t="s">
        <v>50</v>
      </c>
      <c r="C505" s="61" t="s">
        <v>54</v>
      </c>
      <c r="D505" s="103">
        <v>44044</v>
      </c>
      <c r="E505" s="62"/>
      <c r="F505" s="58"/>
      <c r="G505" s="58">
        <v>4</v>
      </c>
      <c r="H505" s="58"/>
      <c r="I505" s="58"/>
      <c r="J505" s="93" t="s">
        <v>143</v>
      </c>
    </row>
    <row r="506" spans="1:10" x14ac:dyDescent="0.35">
      <c r="A506" s="90"/>
      <c r="B506" s="57" t="s">
        <v>50</v>
      </c>
      <c r="C506" s="61" t="s">
        <v>54</v>
      </c>
      <c r="D506" s="103">
        <v>44044</v>
      </c>
      <c r="E506" s="62"/>
      <c r="F506" s="58"/>
      <c r="G506" s="58">
        <v>4</v>
      </c>
      <c r="H506" s="58"/>
      <c r="I506" s="58"/>
      <c r="J506" s="93" t="s">
        <v>143</v>
      </c>
    </row>
    <row r="507" spans="1:10" x14ac:dyDescent="0.35">
      <c r="A507" s="90"/>
      <c r="B507" s="57" t="s">
        <v>50</v>
      </c>
      <c r="C507" s="61" t="s">
        <v>54</v>
      </c>
      <c r="D507" s="103">
        <v>44044</v>
      </c>
      <c r="E507" s="62"/>
      <c r="F507" s="58"/>
      <c r="G507" s="58">
        <v>8</v>
      </c>
      <c r="H507" s="58">
        <v>6</v>
      </c>
      <c r="I507" s="58">
        <v>2</v>
      </c>
      <c r="J507" s="93"/>
    </row>
    <row r="508" spans="1:10" x14ac:dyDescent="0.35">
      <c r="A508" s="90"/>
      <c r="B508" s="57" t="s">
        <v>50</v>
      </c>
      <c r="C508" s="61" t="s">
        <v>54</v>
      </c>
      <c r="D508" s="103">
        <v>44044</v>
      </c>
      <c r="E508" s="62"/>
      <c r="F508" s="58"/>
      <c r="G508" s="58">
        <v>5</v>
      </c>
      <c r="H508" s="58">
        <v>1</v>
      </c>
      <c r="I508" s="58"/>
      <c r="J508" s="93"/>
    </row>
    <row r="509" spans="1:10" x14ac:dyDescent="0.35">
      <c r="A509" s="90"/>
      <c r="B509" s="57" t="s">
        <v>50</v>
      </c>
      <c r="C509" s="61" t="s">
        <v>52</v>
      </c>
      <c r="D509" s="103">
        <v>44044</v>
      </c>
      <c r="E509" s="62"/>
      <c r="F509" s="58"/>
      <c r="G509" s="58">
        <v>14</v>
      </c>
      <c r="H509" s="58">
        <v>1</v>
      </c>
      <c r="I509" s="58"/>
      <c r="J509" s="93"/>
    </row>
    <row r="510" spans="1:10" x14ac:dyDescent="0.35">
      <c r="A510" s="90"/>
      <c r="B510" s="57" t="s">
        <v>50</v>
      </c>
      <c r="C510" s="61" t="s">
        <v>53</v>
      </c>
      <c r="D510" s="103">
        <v>44044</v>
      </c>
      <c r="E510" s="62"/>
      <c r="F510" s="58">
        <v>1</v>
      </c>
      <c r="G510" s="58">
        <v>7</v>
      </c>
      <c r="H510" s="58">
        <v>1</v>
      </c>
      <c r="I510" s="58"/>
      <c r="J510" s="93"/>
    </row>
    <row r="511" spans="1:10" x14ac:dyDescent="0.35">
      <c r="A511" s="90"/>
      <c r="B511" s="57" t="s">
        <v>50</v>
      </c>
      <c r="C511" s="61" t="s">
        <v>51</v>
      </c>
      <c r="D511" s="103">
        <v>44075</v>
      </c>
      <c r="E511" s="62"/>
      <c r="F511" s="58"/>
      <c r="G511" s="58">
        <v>9</v>
      </c>
      <c r="H511" s="58">
        <v>2</v>
      </c>
      <c r="I511" s="58"/>
      <c r="J511" s="93"/>
    </row>
    <row r="512" spans="1:10" x14ac:dyDescent="0.35">
      <c r="A512" s="90"/>
      <c r="B512" s="57" t="s">
        <v>50</v>
      </c>
      <c r="C512" s="61" t="s">
        <v>51</v>
      </c>
      <c r="D512" s="103">
        <v>44075</v>
      </c>
      <c r="E512" s="62"/>
      <c r="F512" s="58"/>
      <c r="G512" s="58">
        <v>10</v>
      </c>
      <c r="H512" s="58">
        <v>3</v>
      </c>
      <c r="I512" s="58">
        <v>1</v>
      </c>
      <c r="J512" s="93"/>
    </row>
    <row r="513" spans="1:10" x14ac:dyDescent="0.35">
      <c r="A513" s="90"/>
      <c r="B513" s="57" t="s">
        <v>50</v>
      </c>
      <c r="C513" s="61" t="s">
        <v>51</v>
      </c>
      <c r="D513" s="103">
        <v>44075</v>
      </c>
      <c r="E513" s="62"/>
      <c r="F513" s="58"/>
      <c r="G513" s="58">
        <v>0</v>
      </c>
      <c r="H513" s="58"/>
      <c r="I513" s="58"/>
      <c r="J513" s="93" t="s">
        <v>149</v>
      </c>
    </row>
    <row r="514" spans="1:10" x14ac:dyDescent="0.35">
      <c r="A514" s="90"/>
      <c r="B514" s="57" t="s">
        <v>50</v>
      </c>
      <c r="C514" s="61" t="s">
        <v>52</v>
      </c>
      <c r="D514" s="103">
        <v>44075</v>
      </c>
      <c r="E514" s="62"/>
      <c r="F514" s="58"/>
      <c r="G514" s="58">
        <v>6</v>
      </c>
      <c r="H514" s="58"/>
      <c r="I514" s="58"/>
      <c r="J514" s="93"/>
    </row>
    <row r="515" spans="1:10" x14ac:dyDescent="0.35">
      <c r="A515" s="90"/>
      <c r="B515" s="57" t="s">
        <v>142</v>
      </c>
      <c r="C515" s="61" t="s">
        <v>52</v>
      </c>
      <c r="D515" s="103">
        <v>44075</v>
      </c>
      <c r="E515" s="62"/>
      <c r="F515" s="58"/>
      <c r="G515" s="58"/>
      <c r="H515" s="58"/>
      <c r="I515" s="58"/>
      <c r="J515" s="93"/>
    </row>
    <row r="516" spans="1:10" x14ac:dyDescent="0.35">
      <c r="A516" s="90"/>
      <c r="B516" s="57" t="s">
        <v>142</v>
      </c>
      <c r="C516" s="61" t="s">
        <v>51</v>
      </c>
      <c r="D516" s="103">
        <v>44075</v>
      </c>
      <c r="E516" s="62"/>
      <c r="F516" s="58"/>
      <c r="G516" s="58"/>
      <c r="H516" s="58"/>
      <c r="I516" s="58"/>
      <c r="J516" s="93"/>
    </row>
    <row r="517" spans="1:10" x14ac:dyDescent="0.35">
      <c r="A517" s="90"/>
      <c r="B517" s="57" t="s">
        <v>50</v>
      </c>
      <c r="C517" s="61" t="s">
        <v>53</v>
      </c>
      <c r="D517" s="103">
        <v>44075</v>
      </c>
      <c r="E517" s="62"/>
      <c r="F517" s="58"/>
      <c r="G517" s="58">
        <v>3</v>
      </c>
      <c r="H517" s="58">
        <v>1</v>
      </c>
      <c r="I517" s="58">
        <v>1</v>
      </c>
      <c r="J517" s="93"/>
    </row>
    <row r="518" spans="1:10" x14ac:dyDescent="0.35">
      <c r="A518" s="90"/>
      <c r="B518" s="57" t="s">
        <v>50</v>
      </c>
      <c r="C518" s="61" t="s">
        <v>52</v>
      </c>
      <c r="D518" s="103">
        <v>44075</v>
      </c>
      <c r="E518" s="62"/>
      <c r="F518" s="58"/>
      <c r="G518" s="58">
        <v>1</v>
      </c>
      <c r="H518" s="58"/>
      <c r="I518" s="58"/>
      <c r="J518" s="93"/>
    </row>
    <row r="519" spans="1:10" x14ac:dyDescent="0.35">
      <c r="A519" s="90"/>
      <c r="B519" s="57" t="s">
        <v>50</v>
      </c>
      <c r="C519" s="61" t="s">
        <v>52</v>
      </c>
      <c r="D519" s="103">
        <v>44075</v>
      </c>
      <c r="E519" s="62"/>
      <c r="F519" s="58"/>
      <c r="G519" s="58">
        <v>0</v>
      </c>
      <c r="H519" s="58"/>
      <c r="I519" s="58"/>
      <c r="J519" s="93"/>
    </row>
    <row r="520" spans="1:10" x14ac:dyDescent="0.35">
      <c r="A520" s="90"/>
      <c r="B520" s="57" t="s">
        <v>50</v>
      </c>
      <c r="C520" s="61" t="s">
        <v>54</v>
      </c>
      <c r="D520" s="103">
        <v>44075</v>
      </c>
      <c r="E520" s="62"/>
      <c r="F520" s="58"/>
      <c r="G520" s="58">
        <v>8</v>
      </c>
      <c r="H520" s="58"/>
      <c r="I520" s="58"/>
      <c r="J520" s="93"/>
    </row>
    <row r="521" spans="1:10" x14ac:dyDescent="0.35">
      <c r="A521" s="90"/>
      <c r="B521" s="57" t="s">
        <v>50</v>
      </c>
      <c r="C521" s="61" t="s">
        <v>54</v>
      </c>
      <c r="D521" s="103">
        <v>44075</v>
      </c>
      <c r="E521" s="62"/>
      <c r="F521" s="58"/>
      <c r="G521" s="58">
        <v>4</v>
      </c>
      <c r="H521" s="58">
        <v>4</v>
      </c>
      <c r="I521" s="58">
        <v>1</v>
      </c>
      <c r="J521" s="93"/>
    </row>
    <row r="522" spans="1:10" x14ac:dyDescent="0.35">
      <c r="A522" s="90"/>
      <c r="B522" s="57" t="s">
        <v>50</v>
      </c>
      <c r="C522" s="61" t="s">
        <v>51</v>
      </c>
      <c r="D522" s="103">
        <v>44075</v>
      </c>
      <c r="E522" s="62"/>
      <c r="F522" s="58"/>
      <c r="G522" s="58">
        <v>11</v>
      </c>
      <c r="H522" s="58">
        <v>2</v>
      </c>
      <c r="I522" s="58"/>
      <c r="J522" s="93" t="s">
        <v>33</v>
      </c>
    </row>
    <row r="523" spans="1:10" x14ac:dyDescent="0.35">
      <c r="A523" s="90"/>
      <c r="B523" s="57" t="s">
        <v>50</v>
      </c>
      <c r="C523" s="61" t="s">
        <v>51</v>
      </c>
      <c r="D523" s="103">
        <v>44075</v>
      </c>
      <c r="E523" s="62"/>
      <c r="F523" s="58"/>
      <c r="G523" s="58">
        <v>7</v>
      </c>
      <c r="H523" s="58">
        <v>3</v>
      </c>
      <c r="I523" s="58">
        <v>1</v>
      </c>
      <c r="J523" s="93"/>
    </row>
    <row r="524" spans="1:10" x14ac:dyDescent="0.35">
      <c r="A524" s="90"/>
      <c r="B524" s="57" t="s">
        <v>50</v>
      </c>
      <c r="C524" s="61" t="s">
        <v>52</v>
      </c>
      <c r="D524" s="103">
        <v>44075</v>
      </c>
      <c r="E524" s="62"/>
      <c r="F524" s="58"/>
      <c r="G524" s="58">
        <v>4</v>
      </c>
      <c r="H524" s="58"/>
      <c r="I524" s="58"/>
      <c r="J524" s="93"/>
    </row>
    <row r="525" spans="1:10" x14ac:dyDescent="0.35">
      <c r="A525" s="90"/>
      <c r="B525" s="57" t="s">
        <v>50</v>
      </c>
      <c r="C525" s="61" t="s">
        <v>54</v>
      </c>
      <c r="D525" s="103">
        <v>44075</v>
      </c>
      <c r="E525" s="62">
        <v>1</v>
      </c>
      <c r="F525" s="58"/>
      <c r="G525" s="58">
        <v>16</v>
      </c>
      <c r="H525" s="58">
        <v>11</v>
      </c>
      <c r="I525" s="58"/>
      <c r="J525" s="93"/>
    </row>
    <row r="526" spans="1:10" x14ac:dyDescent="0.35">
      <c r="A526" s="90"/>
      <c r="B526" s="57" t="s">
        <v>50</v>
      </c>
      <c r="C526" s="61" t="s">
        <v>54</v>
      </c>
      <c r="D526" s="103">
        <v>44075</v>
      </c>
      <c r="E526" s="62"/>
      <c r="F526" s="58"/>
      <c r="G526" s="58">
        <v>13</v>
      </c>
      <c r="H526" s="58"/>
      <c r="I526" s="58"/>
      <c r="J526" s="93"/>
    </row>
    <row r="527" spans="1:10" x14ac:dyDescent="0.35">
      <c r="A527" s="90"/>
      <c r="B527" s="57" t="s">
        <v>50</v>
      </c>
      <c r="C527" s="61" t="s">
        <v>52</v>
      </c>
      <c r="D527" s="103">
        <v>44075</v>
      </c>
      <c r="E527" s="62"/>
      <c r="F527" s="58"/>
      <c r="G527" s="58">
        <v>1</v>
      </c>
      <c r="H527" s="58">
        <v>2</v>
      </c>
      <c r="I527" s="58"/>
      <c r="J527" s="93"/>
    </row>
    <row r="528" spans="1:10" x14ac:dyDescent="0.35">
      <c r="A528" s="90"/>
      <c r="B528" s="57" t="s">
        <v>50</v>
      </c>
      <c r="C528" s="61" t="s">
        <v>52</v>
      </c>
      <c r="D528" s="103">
        <v>44075</v>
      </c>
      <c r="E528" s="62"/>
      <c r="F528" s="58"/>
      <c r="G528" s="58">
        <v>1</v>
      </c>
      <c r="H528" s="58"/>
      <c r="I528" s="58"/>
      <c r="J528" s="93"/>
    </row>
    <row r="529" spans="1:10" x14ac:dyDescent="0.35">
      <c r="A529" s="90"/>
      <c r="B529" s="57" t="s">
        <v>50</v>
      </c>
      <c r="C529" s="61" t="s">
        <v>52</v>
      </c>
      <c r="D529" s="103">
        <v>44075</v>
      </c>
      <c r="E529" s="62"/>
      <c r="F529" s="58"/>
      <c r="G529" s="58">
        <v>4</v>
      </c>
      <c r="H529" s="58">
        <v>1</v>
      </c>
      <c r="I529" s="58"/>
      <c r="J529" s="93"/>
    </row>
    <row r="530" spans="1:10" x14ac:dyDescent="0.35">
      <c r="A530" s="90"/>
      <c r="B530" s="57" t="s">
        <v>50</v>
      </c>
      <c r="C530" s="61" t="s">
        <v>52</v>
      </c>
      <c r="D530" s="103">
        <v>44075</v>
      </c>
      <c r="E530" s="62"/>
      <c r="F530" s="58"/>
      <c r="G530" s="58">
        <v>6</v>
      </c>
      <c r="H530" s="58"/>
      <c r="I530" s="58"/>
      <c r="J530" s="93"/>
    </row>
    <row r="531" spans="1:10" x14ac:dyDescent="0.35">
      <c r="A531" s="90"/>
      <c r="B531" s="57" t="s">
        <v>50</v>
      </c>
      <c r="C531" s="61" t="s">
        <v>53</v>
      </c>
      <c r="D531" s="103">
        <v>44075</v>
      </c>
      <c r="E531" s="62">
        <v>1</v>
      </c>
      <c r="F531" s="58">
        <v>1</v>
      </c>
      <c r="G531" s="58">
        <v>28</v>
      </c>
      <c r="H531" s="58">
        <v>4</v>
      </c>
      <c r="I531" s="58">
        <v>1</v>
      </c>
      <c r="J531" s="93"/>
    </row>
    <row r="532" spans="1:10" x14ac:dyDescent="0.35">
      <c r="A532" s="90"/>
      <c r="B532" s="57" t="s">
        <v>50</v>
      </c>
      <c r="C532" s="61" t="s">
        <v>53</v>
      </c>
      <c r="D532" s="103">
        <v>44075</v>
      </c>
      <c r="E532" s="62"/>
      <c r="F532" s="58"/>
      <c r="G532" s="58">
        <v>21</v>
      </c>
      <c r="H532" s="58"/>
      <c r="I532" s="58"/>
      <c r="J532" s="93" t="s">
        <v>221</v>
      </c>
    </row>
    <row r="533" spans="1:10" x14ac:dyDescent="0.35">
      <c r="A533" s="90"/>
      <c r="B533" s="57" t="s">
        <v>142</v>
      </c>
      <c r="C533" s="61" t="s">
        <v>51</v>
      </c>
      <c r="D533" s="103">
        <v>44075</v>
      </c>
      <c r="E533" s="62"/>
      <c r="F533" s="58"/>
      <c r="G533" s="58"/>
      <c r="H533" s="58"/>
      <c r="I533" s="58"/>
      <c r="J533" s="93"/>
    </row>
    <row r="534" spans="1:10" x14ac:dyDescent="0.35">
      <c r="A534" s="90"/>
      <c r="B534" s="57" t="s">
        <v>142</v>
      </c>
      <c r="C534" s="61" t="s">
        <v>51</v>
      </c>
      <c r="D534" s="103">
        <v>44075</v>
      </c>
      <c r="E534" s="62"/>
      <c r="F534" s="58"/>
      <c r="G534" s="58"/>
      <c r="H534" s="58"/>
      <c r="I534" s="58"/>
      <c r="J534" s="93"/>
    </row>
    <row r="535" spans="1:10" x14ac:dyDescent="0.35">
      <c r="A535" s="90"/>
      <c r="B535" s="57" t="s">
        <v>50</v>
      </c>
      <c r="C535" s="61" t="s">
        <v>52</v>
      </c>
      <c r="D535" s="103">
        <v>44075</v>
      </c>
      <c r="E535" s="62">
        <v>2</v>
      </c>
      <c r="F535" s="58">
        <v>1</v>
      </c>
      <c r="G535" s="58">
        <v>24</v>
      </c>
      <c r="H535" s="58">
        <v>8</v>
      </c>
      <c r="I535" s="58"/>
      <c r="J535" s="93"/>
    </row>
    <row r="536" spans="1:10" x14ac:dyDescent="0.35">
      <c r="A536" s="90"/>
      <c r="B536" s="57" t="s">
        <v>50</v>
      </c>
      <c r="C536" s="61" t="s">
        <v>52</v>
      </c>
      <c r="D536" s="103">
        <v>44075</v>
      </c>
      <c r="E536" s="62"/>
      <c r="F536" s="58"/>
      <c r="G536" s="58">
        <v>10</v>
      </c>
      <c r="H536" s="58">
        <v>3</v>
      </c>
      <c r="I536" s="58">
        <v>1</v>
      </c>
      <c r="J536" s="93" t="s">
        <v>150</v>
      </c>
    </row>
    <row r="537" spans="1:10" x14ac:dyDescent="0.35">
      <c r="A537" s="90"/>
      <c r="B537" s="57" t="s">
        <v>11</v>
      </c>
      <c r="C537" s="61" t="s">
        <v>52</v>
      </c>
      <c r="D537" s="103">
        <v>44075</v>
      </c>
      <c r="E537" s="62">
        <v>5</v>
      </c>
      <c r="F537" s="58"/>
      <c r="G537" s="58">
        <v>43</v>
      </c>
      <c r="H537" s="58">
        <v>37</v>
      </c>
      <c r="I537" s="58">
        <v>6</v>
      </c>
      <c r="J537" s="93" t="s">
        <v>151</v>
      </c>
    </row>
    <row r="538" spans="1:10" x14ac:dyDescent="0.35">
      <c r="A538" s="90"/>
      <c r="B538" s="57" t="s">
        <v>50</v>
      </c>
      <c r="C538" s="61" t="s">
        <v>54</v>
      </c>
      <c r="D538" s="103">
        <v>44075</v>
      </c>
      <c r="E538" s="62"/>
      <c r="F538" s="58"/>
      <c r="G538" s="58">
        <v>2</v>
      </c>
      <c r="H538" s="58">
        <v>1</v>
      </c>
      <c r="I538" s="58"/>
      <c r="J538" s="93"/>
    </row>
    <row r="539" spans="1:10" x14ac:dyDescent="0.35">
      <c r="A539" s="90"/>
      <c r="B539" s="57" t="s">
        <v>50</v>
      </c>
      <c r="C539" s="61" t="s">
        <v>53</v>
      </c>
      <c r="D539" s="103">
        <v>44075</v>
      </c>
      <c r="E539" s="62"/>
      <c r="F539" s="58"/>
      <c r="G539" s="58">
        <v>7</v>
      </c>
      <c r="H539" s="58"/>
      <c r="I539" s="58"/>
      <c r="J539" s="93"/>
    </row>
    <row r="540" spans="1:10" x14ac:dyDescent="0.35">
      <c r="A540" s="90"/>
      <c r="B540" s="57" t="s">
        <v>50</v>
      </c>
      <c r="C540" s="61" t="s">
        <v>51</v>
      </c>
      <c r="D540" s="103">
        <v>44075</v>
      </c>
      <c r="E540" s="62"/>
      <c r="F540" s="58"/>
      <c r="G540" s="58">
        <v>14</v>
      </c>
      <c r="H540" s="58"/>
      <c r="I540" s="58"/>
      <c r="J540" s="93"/>
    </row>
    <row r="541" spans="1:10" x14ac:dyDescent="0.35">
      <c r="A541" s="90"/>
      <c r="B541" s="57" t="s">
        <v>142</v>
      </c>
      <c r="C541" s="61" t="s">
        <v>52</v>
      </c>
      <c r="D541" s="103">
        <v>44075</v>
      </c>
      <c r="E541" s="62"/>
      <c r="F541" s="58"/>
      <c r="G541" s="58"/>
      <c r="H541" s="58"/>
      <c r="I541" s="58"/>
      <c r="J541" s="93"/>
    </row>
    <row r="542" spans="1:10" x14ac:dyDescent="0.35">
      <c r="A542" s="90"/>
      <c r="B542" s="57" t="s">
        <v>142</v>
      </c>
      <c r="C542" s="61" t="s">
        <v>51</v>
      </c>
      <c r="D542" s="103">
        <v>44075</v>
      </c>
      <c r="E542" s="62"/>
      <c r="F542" s="58"/>
      <c r="G542" s="58"/>
      <c r="H542" s="58"/>
      <c r="I542" s="58"/>
      <c r="J542" s="93"/>
    </row>
    <row r="543" spans="1:10" x14ac:dyDescent="0.35">
      <c r="A543" s="90"/>
      <c r="B543" s="57" t="s">
        <v>142</v>
      </c>
      <c r="C543" s="61" t="s">
        <v>51</v>
      </c>
      <c r="D543" s="103">
        <v>44075</v>
      </c>
      <c r="E543" s="62"/>
      <c r="F543" s="58"/>
      <c r="G543" s="58"/>
      <c r="H543" s="58"/>
      <c r="I543" s="58"/>
      <c r="J543" s="93"/>
    </row>
    <row r="544" spans="1:10" x14ac:dyDescent="0.35">
      <c r="A544" s="90"/>
      <c r="B544" s="57" t="s">
        <v>50</v>
      </c>
      <c r="C544" s="61" t="s">
        <v>53</v>
      </c>
      <c r="D544" s="103">
        <v>44075</v>
      </c>
      <c r="E544" s="62"/>
      <c r="F544" s="58"/>
      <c r="G544" s="58">
        <v>2</v>
      </c>
      <c r="H544" s="58"/>
      <c r="I544" s="58"/>
      <c r="J544" s="93"/>
    </row>
    <row r="545" spans="1:10" x14ac:dyDescent="0.35">
      <c r="A545" s="90"/>
      <c r="B545" s="57" t="s">
        <v>142</v>
      </c>
      <c r="C545" s="61" t="s">
        <v>53</v>
      </c>
      <c r="D545" s="103">
        <v>44075</v>
      </c>
      <c r="E545" s="62"/>
      <c r="F545" s="58"/>
      <c r="G545" s="58"/>
      <c r="H545" s="58"/>
      <c r="I545" s="58"/>
      <c r="J545" s="93"/>
    </row>
    <row r="546" spans="1:10" x14ac:dyDescent="0.35">
      <c r="A546" s="90"/>
      <c r="B546" s="57" t="s">
        <v>50</v>
      </c>
      <c r="C546" s="61" t="s">
        <v>54</v>
      </c>
      <c r="D546" s="103">
        <v>44075</v>
      </c>
      <c r="E546" s="62"/>
      <c r="F546" s="58"/>
      <c r="G546" s="58">
        <v>2</v>
      </c>
      <c r="H546" s="58"/>
      <c r="I546" s="58"/>
      <c r="J546" s="93"/>
    </row>
    <row r="547" spans="1:10" x14ac:dyDescent="0.35">
      <c r="A547" s="90"/>
      <c r="B547" s="57" t="s">
        <v>10</v>
      </c>
      <c r="C547" s="61" t="s">
        <v>53</v>
      </c>
      <c r="D547" s="103">
        <v>44075</v>
      </c>
      <c r="E547" s="62">
        <v>6</v>
      </c>
      <c r="F547" s="58">
        <v>4</v>
      </c>
      <c r="G547" s="58">
        <v>50</v>
      </c>
      <c r="H547" s="58">
        <v>7</v>
      </c>
      <c r="I547" s="58">
        <v>1</v>
      </c>
      <c r="J547" s="93"/>
    </row>
    <row r="548" spans="1:10" x14ac:dyDescent="0.35">
      <c r="A548" s="90"/>
      <c r="B548" s="57" t="s">
        <v>50</v>
      </c>
      <c r="C548" s="61" t="s">
        <v>53</v>
      </c>
      <c r="D548" s="103">
        <v>44075</v>
      </c>
      <c r="E548" s="62"/>
      <c r="F548" s="58"/>
      <c r="G548" s="58">
        <v>16</v>
      </c>
      <c r="H548" s="58">
        <v>3</v>
      </c>
      <c r="I548" s="58"/>
      <c r="J548" s="93"/>
    </row>
    <row r="549" spans="1:10" x14ac:dyDescent="0.35">
      <c r="A549" s="90"/>
      <c r="B549" s="57" t="s">
        <v>50</v>
      </c>
      <c r="C549" s="61" t="s">
        <v>52</v>
      </c>
      <c r="D549" s="103">
        <v>44075</v>
      </c>
      <c r="E549" s="62">
        <v>3</v>
      </c>
      <c r="F549" s="58">
        <v>5</v>
      </c>
      <c r="G549" s="58">
        <v>15</v>
      </c>
      <c r="H549" s="58">
        <v>6</v>
      </c>
      <c r="I549" s="58">
        <v>2</v>
      </c>
      <c r="J549" s="93"/>
    </row>
    <row r="550" spans="1:10" x14ac:dyDescent="0.35">
      <c r="A550" s="90"/>
      <c r="B550" s="57" t="s">
        <v>50</v>
      </c>
      <c r="C550" s="61" t="s">
        <v>52</v>
      </c>
      <c r="D550" s="103">
        <v>44075</v>
      </c>
      <c r="E550" s="62">
        <v>8</v>
      </c>
      <c r="F550" s="58">
        <v>3</v>
      </c>
      <c r="G550" s="58">
        <v>17</v>
      </c>
      <c r="H550" s="58">
        <v>14</v>
      </c>
      <c r="I550" s="58">
        <v>1</v>
      </c>
      <c r="J550" s="93"/>
    </row>
    <row r="551" spans="1:10" x14ac:dyDescent="0.35">
      <c r="A551" s="90"/>
      <c r="B551" s="57" t="s">
        <v>50</v>
      </c>
      <c r="C551" s="61" t="s">
        <v>53</v>
      </c>
      <c r="D551" s="103">
        <v>44075</v>
      </c>
      <c r="E551" s="62"/>
      <c r="F551" s="58"/>
      <c r="G551" s="58">
        <v>5</v>
      </c>
      <c r="H551" s="58"/>
      <c r="I551" s="58"/>
      <c r="J551" s="93"/>
    </row>
    <row r="552" spans="1:10" x14ac:dyDescent="0.35">
      <c r="A552" s="90"/>
      <c r="B552" s="57" t="s">
        <v>11</v>
      </c>
      <c r="C552" s="61" t="s">
        <v>53</v>
      </c>
      <c r="D552" s="103">
        <v>44075</v>
      </c>
      <c r="E552" s="62"/>
      <c r="F552" s="58"/>
      <c r="G552" s="58">
        <v>34</v>
      </c>
      <c r="H552" s="58">
        <v>2</v>
      </c>
      <c r="I552" s="58"/>
      <c r="J552" s="93"/>
    </row>
    <row r="553" spans="1:10" x14ac:dyDescent="0.35">
      <c r="A553" s="90"/>
      <c r="B553" s="57" t="s">
        <v>50</v>
      </c>
      <c r="C553" s="61" t="s">
        <v>53</v>
      </c>
      <c r="D553" s="103">
        <v>44075</v>
      </c>
      <c r="E553" s="62"/>
      <c r="F553" s="58"/>
      <c r="G553" s="58">
        <v>15</v>
      </c>
      <c r="H553" s="58"/>
      <c r="I553" s="58"/>
      <c r="J553" s="93"/>
    </row>
    <row r="554" spans="1:10" x14ac:dyDescent="0.35">
      <c r="A554" s="90"/>
      <c r="B554" s="57" t="s">
        <v>50</v>
      </c>
      <c r="C554" s="61" t="s">
        <v>54</v>
      </c>
      <c r="D554" s="103">
        <v>44075</v>
      </c>
      <c r="E554" s="62"/>
      <c r="F554" s="58"/>
      <c r="G554" s="58">
        <v>5</v>
      </c>
      <c r="H554" s="58"/>
      <c r="I554" s="58"/>
      <c r="J554" s="93"/>
    </row>
    <row r="555" spans="1:10" x14ac:dyDescent="0.35">
      <c r="A555" s="90"/>
      <c r="B555" s="57" t="s">
        <v>50</v>
      </c>
      <c r="C555" s="61" t="s">
        <v>54</v>
      </c>
      <c r="D555" s="103">
        <v>44075</v>
      </c>
      <c r="E555" s="62">
        <v>6</v>
      </c>
      <c r="F555" s="58">
        <v>5</v>
      </c>
      <c r="G555" s="58">
        <v>7</v>
      </c>
      <c r="H555" s="58">
        <v>11</v>
      </c>
      <c r="I555" s="58">
        <v>2</v>
      </c>
      <c r="J555" s="93" t="s">
        <v>33</v>
      </c>
    </row>
    <row r="556" spans="1:10" x14ac:dyDescent="0.35">
      <c r="A556" s="90"/>
      <c r="B556" s="57" t="s">
        <v>50</v>
      </c>
      <c r="C556" s="61" t="s">
        <v>51</v>
      </c>
      <c r="D556" s="103">
        <v>44075</v>
      </c>
      <c r="E556" s="62"/>
      <c r="F556" s="58"/>
      <c r="G556" s="58">
        <v>7</v>
      </c>
      <c r="H556" s="58"/>
      <c r="I556" s="58"/>
      <c r="J556" s="93"/>
    </row>
    <row r="557" spans="1:10" x14ac:dyDescent="0.35">
      <c r="A557" s="90"/>
      <c r="B557" s="57" t="s">
        <v>50</v>
      </c>
      <c r="C557" s="61" t="s">
        <v>51</v>
      </c>
      <c r="D557" s="103">
        <v>44075</v>
      </c>
      <c r="E557" s="62"/>
      <c r="F557" s="58"/>
      <c r="G557" s="58">
        <v>1</v>
      </c>
      <c r="H557" s="58"/>
      <c r="I557" s="58"/>
      <c r="J557" s="93"/>
    </row>
    <row r="558" spans="1:10" x14ac:dyDescent="0.35">
      <c r="A558" s="90"/>
      <c r="B558" s="57" t="s">
        <v>50</v>
      </c>
      <c r="C558" s="61" t="s">
        <v>51</v>
      </c>
      <c r="D558" s="103">
        <v>44075</v>
      </c>
      <c r="E558" s="62"/>
      <c r="F558" s="58"/>
      <c r="G558" s="58">
        <v>2</v>
      </c>
      <c r="H558" s="58"/>
      <c r="I558" s="58"/>
      <c r="J558" s="93"/>
    </row>
    <row r="559" spans="1:10" x14ac:dyDescent="0.35">
      <c r="A559" s="90"/>
      <c r="B559" s="57" t="s">
        <v>11</v>
      </c>
      <c r="C559" s="61" t="s">
        <v>54</v>
      </c>
      <c r="D559" s="103">
        <v>44075</v>
      </c>
      <c r="E559" s="62">
        <v>1</v>
      </c>
      <c r="F559" s="58"/>
      <c r="G559" s="58">
        <v>29</v>
      </c>
      <c r="H559" s="58">
        <v>4</v>
      </c>
      <c r="I559" s="58">
        <v>1</v>
      </c>
      <c r="J559" s="93"/>
    </row>
    <row r="560" spans="1:10" x14ac:dyDescent="0.35">
      <c r="A560" s="90"/>
      <c r="B560" s="57" t="s">
        <v>11</v>
      </c>
      <c r="C560" s="61" t="s">
        <v>54</v>
      </c>
      <c r="D560" s="103">
        <v>44075</v>
      </c>
      <c r="E560" s="62"/>
      <c r="F560" s="58">
        <v>2</v>
      </c>
      <c r="G560" s="58">
        <v>24</v>
      </c>
      <c r="H560" s="58">
        <v>7</v>
      </c>
      <c r="I560" s="58">
        <v>2</v>
      </c>
      <c r="J560" s="93"/>
    </row>
    <row r="561" spans="1:10" x14ac:dyDescent="0.35">
      <c r="A561" s="90"/>
      <c r="B561" s="57" t="s">
        <v>50</v>
      </c>
      <c r="C561" s="61" t="s">
        <v>51</v>
      </c>
      <c r="D561" s="103">
        <v>44075</v>
      </c>
      <c r="E561" s="62">
        <v>2</v>
      </c>
      <c r="F561" s="58"/>
      <c r="G561" s="58">
        <v>12</v>
      </c>
      <c r="H561" s="58"/>
      <c r="I561" s="58"/>
      <c r="J561" s="93"/>
    </row>
    <row r="562" spans="1:10" x14ac:dyDescent="0.35">
      <c r="A562" s="90"/>
      <c r="B562" s="57" t="s">
        <v>50</v>
      </c>
      <c r="C562" s="61" t="s">
        <v>54</v>
      </c>
      <c r="D562" s="103">
        <v>44075</v>
      </c>
      <c r="E562" s="62"/>
      <c r="F562" s="58"/>
      <c r="G562" s="58">
        <v>5</v>
      </c>
      <c r="H562" s="58"/>
      <c r="I562" s="58"/>
      <c r="J562" s="93"/>
    </row>
    <row r="563" spans="1:10" x14ac:dyDescent="0.35">
      <c r="A563" s="90"/>
      <c r="B563" s="57" t="s">
        <v>50</v>
      </c>
      <c r="C563" s="61" t="s">
        <v>54</v>
      </c>
      <c r="D563" s="103">
        <v>44075</v>
      </c>
      <c r="E563" s="62"/>
      <c r="F563" s="58"/>
      <c r="G563" s="58">
        <v>2</v>
      </c>
      <c r="H563" s="58">
        <v>3</v>
      </c>
      <c r="I563" s="58">
        <v>2</v>
      </c>
      <c r="J563" s="93"/>
    </row>
    <row r="564" spans="1:10" x14ac:dyDescent="0.35">
      <c r="A564" s="90"/>
      <c r="B564" s="57" t="s">
        <v>142</v>
      </c>
      <c r="C564" s="61" t="s">
        <v>51</v>
      </c>
      <c r="D564" s="103">
        <v>44075</v>
      </c>
      <c r="E564" s="62"/>
      <c r="F564" s="58"/>
      <c r="G564" s="58"/>
      <c r="H564" s="58"/>
      <c r="I564" s="58"/>
      <c r="J564" s="93"/>
    </row>
    <row r="565" spans="1:10" x14ac:dyDescent="0.35">
      <c r="A565" s="90"/>
      <c r="B565" s="57" t="s">
        <v>142</v>
      </c>
      <c r="C565" s="61" t="s">
        <v>52</v>
      </c>
      <c r="D565" s="103">
        <v>44075</v>
      </c>
      <c r="E565" s="62"/>
      <c r="F565" s="58"/>
      <c r="G565" s="58"/>
      <c r="H565" s="58"/>
      <c r="I565" s="58"/>
      <c r="J565" s="93"/>
    </row>
    <row r="566" spans="1:10" x14ac:dyDescent="0.35">
      <c r="A566" s="90"/>
      <c r="B566" s="57" t="s">
        <v>50</v>
      </c>
      <c r="C566" s="61" t="s">
        <v>53</v>
      </c>
      <c r="D566" s="103">
        <v>44075</v>
      </c>
      <c r="E566" s="62"/>
      <c r="F566" s="58"/>
      <c r="G566" s="58">
        <v>4</v>
      </c>
      <c r="H566" s="58"/>
      <c r="I566" s="58"/>
      <c r="J566" s="93"/>
    </row>
    <row r="567" spans="1:10" x14ac:dyDescent="0.35">
      <c r="A567" s="90"/>
      <c r="B567" s="57" t="s">
        <v>50</v>
      </c>
      <c r="C567" s="61" t="s">
        <v>53</v>
      </c>
      <c r="D567" s="103">
        <v>44075</v>
      </c>
      <c r="E567" s="62"/>
      <c r="F567" s="58"/>
      <c r="G567" s="58">
        <v>6</v>
      </c>
      <c r="H567" s="58">
        <v>2</v>
      </c>
      <c r="I567" s="58">
        <v>1</v>
      </c>
      <c r="J567" s="93"/>
    </row>
    <row r="568" spans="1:10" x14ac:dyDescent="0.35">
      <c r="A568" s="90"/>
      <c r="B568" s="57" t="s">
        <v>11</v>
      </c>
      <c r="C568" s="61" t="s">
        <v>53</v>
      </c>
      <c r="D568" s="103">
        <v>44075</v>
      </c>
      <c r="E568" s="62">
        <v>2</v>
      </c>
      <c r="F568" s="58">
        <v>1</v>
      </c>
      <c r="G568" s="58">
        <v>37</v>
      </c>
      <c r="H568" s="58">
        <v>5</v>
      </c>
      <c r="I568" s="58"/>
      <c r="J568" s="93"/>
    </row>
    <row r="569" spans="1:10" x14ac:dyDescent="0.35">
      <c r="A569" s="90"/>
      <c r="B569" s="57" t="s">
        <v>50</v>
      </c>
      <c r="C569" s="61" t="s">
        <v>53</v>
      </c>
      <c r="D569" s="103">
        <v>44075</v>
      </c>
      <c r="E569" s="62"/>
      <c r="F569" s="58"/>
      <c r="G569" s="58">
        <v>8</v>
      </c>
      <c r="H569" s="58"/>
      <c r="I569" s="58"/>
      <c r="J569" s="93"/>
    </row>
    <row r="570" spans="1:10" x14ac:dyDescent="0.35">
      <c r="A570" s="90"/>
      <c r="B570" s="57" t="s">
        <v>142</v>
      </c>
      <c r="C570" s="61" t="s">
        <v>53</v>
      </c>
      <c r="D570" s="103">
        <v>44075</v>
      </c>
      <c r="E570" s="62"/>
      <c r="F570" s="58"/>
      <c r="G570" s="58"/>
      <c r="H570" s="58"/>
      <c r="I570" s="58"/>
      <c r="J570" s="93"/>
    </row>
    <row r="571" spans="1:10" x14ac:dyDescent="0.35">
      <c r="A571" s="90"/>
      <c r="B571" s="57" t="s">
        <v>50</v>
      </c>
      <c r="C571" s="61" t="s">
        <v>54</v>
      </c>
      <c r="D571" s="103">
        <v>44075</v>
      </c>
      <c r="E571" s="62"/>
      <c r="F571" s="58">
        <v>1</v>
      </c>
      <c r="G571" s="58">
        <v>3</v>
      </c>
      <c r="H571" s="58">
        <v>1</v>
      </c>
      <c r="I571" s="58">
        <v>1</v>
      </c>
      <c r="J571" s="93"/>
    </row>
    <row r="572" spans="1:10" x14ac:dyDescent="0.35">
      <c r="A572" s="90"/>
      <c r="B572" s="57" t="s">
        <v>50</v>
      </c>
      <c r="C572" s="61" t="s">
        <v>54</v>
      </c>
      <c r="D572" s="103">
        <v>44075</v>
      </c>
      <c r="E572" s="62"/>
      <c r="F572" s="58">
        <v>1</v>
      </c>
      <c r="G572" s="58">
        <v>3</v>
      </c>
      <c r="H572" s="58">
        <v>1</v>
      </c>
      <c r="I572" s="58">
        <v>1</v>
      </c>
      <c r="J572" s="93"/>
    </row>
    <row r="573" spans="1:10" x14ac:dyDescent="0.35">
      <c r="A573" s="90"/>
      <c r="B573" s="57" t="s">
        <v>50</v>
      </c>
      <c r="C573" s="61" t="s">
        <v>51</v>
      </c>
      <c r="D573" s="103">
        <v>44075</v>
      </c>
      <c r="E573" s="62"/>
      <c r="F573" s="58"/>
      <c r="G573" s="58">
        <v>11</v>
      </c>
      <c r="H573" s="58">
        <v>2</v>
      </c>
      <c r="I573" s="58"/>
      <c r="J573" s="93"/>
    </row>
    <row r="574" spans="1:10" x14ac:dyDescent="0.35">
      <c r="A574" s="90"/>
      <c r="B574" s="57" t="s">
        <v>50</v>
      </c>
      <c r="C574" s="61" t="s">
        <v>51</v>
      </c>
      <c r="D574" s="103">
        <v>44075</v>
      </c>
      <c r="E574" s="62"/>
      <c r="F574" s="58"/>
      <c r="G574" s="58">
        <v>10</v>
      </c>
      <c r="H574" s="58"/>
      <c r="I574" s="58"/>
      <c r="J574" s="93"/>
    </row>
    <row r="575" spans="1:10" x14ac:dyDescent="0.35">
      <c r="A575" s="90"/>
      <c r="B575" s="57" t="s">
        <v>50</v>
      </c>
      <c r="C575" s="61" t="s">
        <v>53</v>
      </c>
      <c r="D575" s="103">
        <v>44075</v>
      </c>
      <c r="E575" s="62"/>
      <c r="F575" s="58"/>
      <c r="G575" s="58">
        <v>25</v>
      </c>
      <c r="H575" s="58">
        <v>3</v>
      </c>
      <c r="I575" s="58"/>
      <c r="J575" s="93"/>
    </row>
    <row r="576" spans="1:10" x14ac:dyDescent="0.35">
      <c r="A576" s="90"/>
      <c r="B576" s="57" t="s">
        <v>50</v>
      </c>
      <c r="C576" s="61" t="s">
        <v>54</v>
      </c>
      <c r="D576" s="103">
        <v>44075</v>
      </c>
      <c r="E576" s="62">
        <v>1</v>
      </c>
      <c r="F576" s="58"/>
      <c r="G576" s="58">
        <v>16</v>
      </c>
      <c r="H576" s="58">
        <v>1</v>
      </c>
      <c r="I576" s="58"/>
      <c r="J576" s="93"/>
    </row>
    <row r="577" spans="1:10" x14ac:dyDescent="0.35">
      <c r="A577" s="90"/>
      <c r="B577" s="57" t="s">
        <v>142</v>
      </c>
      <c r="C577" s="61" t="s">
        <v>52</v>
      </c>
      <c r="D577" s="103">
        <v>44075</v>
      </c>
      <c r="E577" s="62"/>
      <c r="F577" s="58"/>
      <c r="G577" s="58"/>
      <c r="H577" s="58"/>
      <c r="I577" s="58"/>
      <c r="J577" s="93"/>
    </row>
    <row r="578" spans="1:10" x14ac:dyDescent="0.35">
      <c r="A578" s="90"/>
      <c r="B578" s="57" t="s">
        <v>50</v>
      </c>
      <c r="C578" s="61" t="s">
        <v>54</v>
      </c>
      <c r="D578" s="103">
        <v>44075</v>
      </c>
      <c r="E578" s="62"/>
      <c r="F578" s="58"/>
      <c r="G578" s="58">
        <v>1</v>
      </c>
      <c r="H578" s="58"/>
      <c r="I578" s="58"/>
      <c r="J578" s="93"/>
    </row>
    <row r="579" spans="1:10" x14ac:dyDescent="0.35">
      <c r="A579" s="90"/>
      <c r="B579" s="57" t="s">
        <v>11</v>
      </c>
      <c r="C579" s="61" t="s">
        <v>54</v>
      </c>
      <c r="D579" s="103">
        <v>44075</v>
      </c>
      <c r="E579" s="62">
        <v>5</v>
      </c>
      <c r="F579" s="58">
        <v>2</v>
      </c>
      <c r="G579" s="58">
        <v>58</v>
      </c>
      <c r="H579" s="58">
        <v>24</v>
      </c>
      <c r="I579" s="58"/>
      <c r="J579" s="93"/>
    </row>
    <row r="580" spans="1:10" x14ac:dyDescent="0.35">
      <c r="A580" s="90"/>
      <c r="B580" s="57" t="s">
        <v>11</v>
      </c>
      <c r="C580" s="61" t="s">
        <v>54</v>
      </c>
      <c r="D580" s="103">
        <v>44075</v>
      </c>
      <c r="E580" s="62">
        <v>5</v>
      </c>
      <c r="F580" s="58"/>
      <c r="G580" s="58">
        <v>31</v>
      </c>
      <c r="H580" s="58"/>
      <c r="I580" s="58"/>
      <c r="J580" s="93" t="s">
        <v>33</v>
      </c>
    </row>
    <row r="581" spans="1:10" x14ac:dyDescent="0.35">
      <c r="A581" s="90"/>
      <c r="B581" s="57" t="s">
        <v>50</v>
      </c>
      <c r="C581" s="61" t="s">
        <v>52</v>
      </c>
      <c r="D581" s="103">
        <v>44075</v>
      </c>
      <c r="E581" s="62"/>
      <c r="F581" s="58">
        <v>3</v>
      </c>
      <c r="G581" s="58">
        <v>23</v>
      </c>
      <c r="H581" s="58">
        <v>20</v>
      </c>
      <c r="I581" s="58">
        <v>5</v>
      </c>
      <c r="J581" s="93"/>
    </row>
    <row r="582" spans="1:10" x14ac:dyDescent="0.35">
      <c r="A582" s="90"/>
      <c r="B582" s="57" t="s">
        <v>50</v>
      </c>
      <c r="C582" s="61" t="s">
        <v>53</v>
      </c>
      <c r="D582" s="103">
        <v>44075</v>
      </c>
      <c r="E582" s="62"/>
      <c r="F582" s="58"/>
      <c r="G582" s="58">
        <v>3</v>
      </c>
      <c r="H582" s="58"/>
      <c r="I582" s="58"/>
      <c r="J582" s="93" t="s">
        <v>143</v>
      </c>
    </row>
    <row r="583" spans="1:10" x14ac:dyDescent="0.35">
      <c r="A583" s="90"/>
      <c r="B583" s="57" t="s">
        <v>50</v>
      </c>
      <c r="C583" s="61" t="s">
        <v>53</v>
      </c>
      <c r="D583" s="103">
        <v>44075</v>
      </c>
      <c r="E583" s="62"/>
      <c r="F583" s="58"/>
      <c r="G583" s="58">
        <v>4</v>
      </c>
      <c r="H583" s="58"/>
      <c r="I583" s="58"/>
      <c r="J583" s="93"/>
    </row>
    <row r="584" spans="1:10" x14ac:dyDescent="0.35">
      <c r="A584" s="90"/>
      <c r="B584" s="57" t="s">
        <v>142</v>
      </c>
      <c r="C584" s="61" t="s">
        <v>52</v>
      </c>
      <c r="D584" s="103">
        <v>44075</v>
      </c>
      <c r="E584" s="62"/>
      <c r="F584" s="58"/>
      <c r="G584" s="58"/>
      <c r="H584" s="58"/>
      <c r="I584" s="58"/>
      <c r="J584" s="93"/>
    </row>
    <row r="585" spans="1:10" x14ac:dyDescent="0.35">
      <c r="A585" s="90"/>
      <c r="B585" s="57" t="s">
        <v>50</v>
      </c>
      <c r="C585" s="61" t="s">
        <v>52</v>
      </c>
      <c r="D585" s="103">
        <v>44075</v>
      </c>
      <c r="E585" s="62"/>
      <c r="F585" s="58"/>
      <c r="G585" s="58">
        <v>20</v>
      </c>
      <c r="H585" s="58">
        <v>3</v>
      </c>
      <c r="I585" s="58"/>
      <c r="J585" s="93" t="s">
        <v>152</v>
      </c>
    </row>
    <row r="586" spans="1:10" x14ac:dyDescent="0.35">
      <c r="A586" s="90"/>
      <c r="B586" s="57" t="s">
        <v>50</v>
      </c>
      <c r="C586" s="61" t="s">
        <v>52</v>
      </c>
      <c r="D586" s="103">
        <v>44075</v>
      </c>
      <c r="E586" s="62"/>
      <c r="F586" s="58"/>
      <c r="G586" s="58">
        <v>19</v>
      </c>
      <c r="H586" s="58">
        <v>2</v>
      </c>
      <c r="I586" s="58"/>
      <c r="J586" s="93"/>
    </row>
    <row r="587" spans="1:10" x14ac:dyDescent="0.35">
      <c r="A587" s="90"/>
      <c r="B587" s="57" t="s">
        <v>50</v>
      </c>
      <c r="C587" s="61" t="s">
        <v>51</v>
      </c>
      <c r="D587" s="103">
        <v>44075</v>
      </c>
      <c r="E587" s="62"/>
      <c r="F587" s="58"/>
      <c r="G587" s="58">
        <v>9</v>
      </c>
      <c r="H587" s="58">
        <v>8</v>
      </c>
      <c r="I587" s="58">
        <v>2</v>
      </c>
      <c r="J587" s="93"/>
    </row>
    <row r="588" spans="1:10" x14ac:dyDescent="0.35">
      <c r="A588" s="90"/>
      <c r="B588" s="57" t="s">
        <v>50</v>
      </c>
      <c r="C588" s="61" t="s">
        <v>51</v>
      </c>
      <c r="D588" s="103">
        <v>44075</v>
      </c>
      <c r="E588" s="62"/>
      <c r="F588" s="58"/>
      <c r="G588" s="58">
        <v>3</v>
      </c>
      <c r="H588" s="58">
        <v>2</v>
      </c>
      <c r="I588" s="58">
        <v>1</v>
      </c>
      <c r="J588" s="93"/>
    </row>
    <row r="589" spans="1:10" x14ac:dyDescent="0.35">
      <c r="A589" s="90"/>
      <c r="B589" s="57" t="s">
        <v>50</v>
      </c>
      <c r="C589" s="61" t="s">
        <v>51</v>
      </c>
      <c r="D589" s="103">
        <v>44075</v>
      </c>
      <c r="E589" s="62"/>
      <c r="F589" s="58"/>
      <c r="G589" s="58">
        <v>2</v>
      </c>
      <c r="H589" s="58"/>
      <c r="I589" s="58"/>
      <c r="J589" s="93"/>
    </row>
    <row r="590" spans="1:10" x14ac:dyDescent="0.35">
      <c r="A590" s="90"/>
      <c r="B590" s="57" t="s">
        <v>50</v>
      </c>
      <c r="C590" s="61" t="s">
        <v>54</v>
      </c>
      <c r="D590" s="103">
        <v>44075</v>
      </c>
      <c r="E590" s="62">
        <v>7</v>
      </c>
      <c r="F590" s="58">
        <v>2</v>
      </c>
      <c r="G590" s="58">
        <v>30</v>
      </c>
      <c r="H590" s="58">
        <v>11</v>
      </c>
      <c r="I590" s="58">
        <v>1</v>
      </c>
      <c r="J590" s="93"/>
    </row>
    <row r="591" spans="1:10" x14ac:dyDescent="0.35">
      <c r="A591" s="90"/>
      <c r="B591" s="57" t="s">
        <v>50</v>
      </c>
      <c r="C591" s="61" t="s">
        <v>54</v>
      </c>
      <c r="D591" s="103">
        <v>44075</v>
      </c>
      <c r="E591" s="62"/>
      <c r="F591" s="58"/>
      <c r="G591" s="58">
        <v>4</v>
      </c>
      <c r="H591" s="58"/>
      <c r="I591" s="58"/>
      <c r="J591" s="93"/>
    </row>
    <row r="592" spans="1:10" x14ac:dyDescent="0.35">
      <c r="A592" s="90"/>
      <c r="B592" s="57" t="s">
        <v>11</v>
      </c>
      <c r="C592" s="61" t="s">
        <v>53</v>
      </c>
      <c r="D592" s="103">
        <v>44075</v>
      </c>
      <c r="E592" s="62">
        <v>2</v>
      </c>
      <c r="F592" s="58">
        <v>5</v>
      </c>
      <c r="G592" s="58">
        <v>42</v>
      </c>
      <c r="H592" s="58">
        <v>18</v>
      </c>
      <c r="I592" s="58">
        <v>4</v>
      </c>
      <c r="J592" s="93"/>
    </row>
    <row r="593" spans="1:10" x14ac:dyDescent="0.35">
      <c r="A593" s="90"/>
      <c r="B593" s="57" t="s">
        <v>50</v>
      </c>
      <c r="C593" s="61" t="s">
        <v>54</v>
      </c>
      <c r="D593" s="103">
        <v>44075</v>
      </c>
      <c r="E593" s="62"/>
      <c r="F593" s="58"/>
      <c r="G593" s="58">
        <v>3</v>
      </c>
      <c r="H593" s="58"/>
      <c r="I593" s="58"/>
      <c r="J593" s="93" t="s">
        <v>143</v>
      </c>
    </row>
    <row r="594" spans="1:10" x14ac:dyDescent="0.35">
      <c r="A594" s="90"/>
      <c r="B594" s="57" t="s">
        <v>50</v>
      </c>
      <c r="C594" s="61" t="s">
        <v>54</v>
      </c>
      <c r="D594" s="103">
        <v>44075</v>
      </c>
      <c r="E594" s="62"/>
      <c r="F594" s="58"/>
      <c r="G594" s="58">
        <v>3</v>
      </c>
      <c r="H594" s="58"/>
      <c r="I594" s="58"/>
      <c r="J594" s="93" t="s">
        <v>143</v>
      </c>
    </row>
    <row r="595" spans="1:10" x14ac:dyDescent="0.35">
      <c r="A595" s="90"/>
      <c r="B595" s="57" t="s">
        <v>50</v>
      </c>
      <c r="C595" s="61" t="s">
        <v>54</v>
      </c>
      <c r="D595" s="103">
        <v>44075</v>
      </c>
      <c r="E595" s="62"/>
      <c r="F595" s="58"/>
      <c r="G595" s="58">
        <v>7</v>
      </c>
      <c r="H595" s="58">
        <v>8</v>
      </c>
      <c r="I595" s="58">
        <v>2</v>
      </c>
      <c r="J595" s="93"/>
    </row>
    <row r="596" spans="1:10" x14ac:dyDescent="0.35">
      <c r="A596" s="90"/>
      <c r="B596" s="57" t="s">
        <v>50</v>
      </c>
      <c r="C596" s="61" t="s">
        <v>54</v>
      </c>
      <c r="D596" s="103">
        <v>44075</v>
      </c>
      <c r="E596" s="62"/>
      <c r="F596" s="58"/>
      <c r="G596" s="58">
        <v>3</v>
      </c>
      <c r="H596" s="58">
        <v>1</v>
      </c>
      <c r="I596" s="58"/>
      <c r="J596" s="93"/>
    </row>
    <row r="597" spans="1:10" x14ac:dyDescent="0.35">
      <c r="A597" s="90"/>
      <c r="B597" s="57" t="s">
        <v>50</v>
      </c>
      <c r="C597" s="61" t="s">
        <v>52</v>
      </c>
      <c r="D597" s="103">
        <v>44075</v>
      </c>
      <c r="E597" s="62">
        <v>1</v>
      </c>
      <c r="F597" s="58"/>
      <c r="G597" s="58">
        <v>13</v>
      </c>
      <c r="H597" s="58">
        <v>1</v>
      </c>
      <c r="I597" s="58"/>
      <c r="J597" s="93"/>
    </row>
    <row r="598" spans="1:10" x14ac:dyDescent="0.35">
      <c r="A598" s="90"/>
      <c r="B598" s="57" t="s">
        <v>50</v>
      </c>
      <c r="C598" s="61" t="s">
        <v>53</v>
      </c>
      <c r="D598" s="103">
        <v>44075</v>
      </c>
      <c r="E598" s="62">
        <v>1</v>
      </c>
      <c r="F598" s="58">
        <v>2</v>
      </c>
      <c r="G598" s="58">
        <v>8</v>
      </c>
      <c r="H598" s="58">
        <v>2</v>
      </c>
      <c r="I598" s="58"/>
      <c r="J598" s="93"/>
    </row>
    <row r="599" spans="1:10" x14ac:dyDescent="0.35">
      <c r="A599" s="90"/>
      <c r="B599" s="57" t="s">
        <v>50</v>
      </c>
      <c r="C599" s="61" t="s">
        <v>51</v>
      </c>
      <c r="D599" s="103">
        <v>44105</v>
      </c>
      <c r="E599" s="62"/>
      <c r="F599" s="58"/>
      <c r="G599" s="58">
        <v>10</v>
      </c>
      <c r="H599" s="58">
        <v>1</v>
      </c>
      <c r="I599" s="58"/>
      <c r="J599" s="93"/>
    </row>
    <row r="600" spans="1:10" x14ac:dyDescent="0.35">
      <c r="A600" s="90"/>
      <c r="B600" s="57" t="s">
        <v>50</v>
      </c>
      <c r="C600" s="61" t="s">
        <v>51</v>
      </c>
      <c r="D600" s="103">
        <v>44105</v>
      </c>
      <c r="E600" s="62"/>
      <c r="F600" s="58"/>
      <c r="G600" s="58">
        <v>16</v>
      </c>
      <c r="H600" s="58">
        <v>2</v>
      </c>
      <c r="I600" s="58"/>
      <c r="J600" s="93"/>
    </row>
    <row r="601" spans="1:10" x14ac:dyDescent="0.35">
      <c r="A601" s="90"/>
      <c r="B601" s="57" t="s">
        <v>50</v>
      </c>
      <c r="C601" s="61" t="s">
        <v>51</v>
      </c>
      <c r="D601" s="103">
        <v>44105</v>
      </c>
      <c r="E601" s="62"/>
      <c r="F601" s="58"/>
      <c r="G601" s="58">
        <v>0</v>
      </c>
      <c r="H601" s="58"/>
      <c r="I601" s="58"/>
      <c r="J601" s="93" t="s">
        <v>149</v>
      </c>
    </row>
    <row r="602" spans="1:10" x14ac:dyDescent="0.35">
      <c r="A602" s="90"/>
      <c r="B602" s="57" t="s">
        <v>50</v>
      </c>
      <c r="C602" s="61" t="s">
        <v>52</v>
      </c>
      <c r="D602" s="103">
        <v>44105</v>
      </c>
      <c r="E602" s="62"/>
      <c r="F602" s="58"/>
      <c r="G602" s="58">
        <v>16</v>
      </c>
      <c r="H602" s="58"/>
      <c r="I602" s="58"/>
      <c r="J602" s="93"/>
    </row>
    <row r="603" spans="1:10" x14ac:dyDescent="0.35">
      <c r="A603" s="90"/>
      <c r="B603" s="57" t="s">
        <v>142</v>
      </c>
      <c r="C603" s="61" t="s">
        <v>52</v>
      </c>
      <c r="D603" s="103">
        <v>44105</v>
      </c>
      <c r="E603" s="62"/>
      <c r="F603" s="58"/>
      <c r="G603" s="58"/>
      <c r="H603" s="58"/>
      <c r="I603" s="58"/>
      <c r="J603" s="93"/>
    </row>
    <row r="604" spans="1:10" x14ac:dyDescent="0.35">
      <c r="A604" s="90"/>
      <c r="B604" s="57" t="s">
        <v>142</v>
      </c>
      <c r="C604" s="61" t="s">
        <v>51</v>
      </c>
      <c r="D604" s="103">
        <v>44105</v>
      </c>
      <c r="E604" s="62"/>
      <c r="F604" s="58"/>
      <c r="G604" s="58"/>
      <c r="H604" s="58"/>
      <c r="I604" s="58"/>
      <c r="J604" s="93"/>
    </row>
    <row r="605" spans="1:10" x14ac:dyDescent="0.35">
      <c r="A605" s="90"/>
      <c r="B605" s="57" t="s">
        <v>50</v>
      </c>
      <c r="C605" s="61" t="s">
        <v>53</v>
      </c>
      <c r="D605" s="103">
        <v>44105</v>
      </c>
      <c r="E605" s="62"/>
      <c r="F605" s="58"/>
      <c r="G605" s="58">
        <v>15</v>
      </c>
      <c r="H605" s="58">
        <v>1</v>
      </c>
      <c r="I605" s="58">
        <v>1</v>
      </c>
      <c r="J605" s="93"/>
    </row>
    <row r="606" spans="1:10" x14ac:dyDescent="0.35">
      <c r="A606" s="90"/>
      <c r="B606" s="57" t="s">
        <v>50</v>
      </c>
      <c r="C606" s="61" t="s">
        <v>52</v>
      </c>
      <c r="D606" s="103">
        <v>44105</v>
      </c>
      <c r="E606" s="62"/>
      <c r="F606" s="58"/>
      <c r="G606" s="58">
        <v>7</v>
      </c>
      <c r="H606" s="58"/>
      <c r="I606" s="58"/>
      <c r="J606" s="93"/>
    </row>
    <row r="607" spans="1:10" x14ac:dyDescent="0.35">
      <c r="A607" s="90"/>
      <c r="B607" s="57" t="s">
        <v>50</v>
      </c>
      <c r="C607" s="61" t="s">
        <v>52</v>
      </c>
      <c r="D607" s="103">
        <v>44105</v>
      </c>
      <c r="E607" s="62"/>
      <c r="F607" s="58"/>
      <c r="G607" s="58">
        <v>6</v>
      </c>
      <c r="H607" s="58"/>
      <c r="I607" s="58"/>
      <c r="J607" s="93"/>
    </row>
    <row r="608" spans="1:10" x14ac:dyDescent="0.35">
      <c r="A608" s="90"/>
      <c r="B608" s="57" t="s">
        <v>50</v>
      </c>
      <c r="C608" s="61" t="s">
        <v>54</v>
      </c>
      <c r="D608" s="103">
        <v>44105</v>
      </c>
      <c r="E608" s="62"/>
      <c r="F608" s="58"/>
      <c r="G608" s="58">
        <v>15</v>
      </c>
      <c r="H608" s="58">
        <v>4</v>
      </c>
      <c r="I608" s="58">
        <v>2</v>
      </c>
      <c r="J608" s="93"/>
    </row>
    <row r="609" spans="1:10" x14ac:dyDescent="0.35">
      <c r="A609" s="90"/>
      <c r="B609" s="57" t="s">
        <v>50</v>
      </c>
      <c r="C609" s="61" t="s">
        <v>54</v>
      </c>
      <c r="D609" s="103">
        <v>44105</v>
      </c>
      <c r="E609" s="62"/>
      <c r="F609" s="58"/>
      <c r="G609" s="58">
        <v>4</v>
      </c>
      <c r="H609" s="58"/>
      <c r="I609" s="58"/>
      <c r="J609" s="93"/>
    </row>
    <row r="610" spans="1:10" x14ac:dyDescent="0.35">
      <c r="A610" s="90"/>
      <c r="B610" s="57" t="s">
        <v>50</v>
      </c>
      <c r="C610" s="61" t="s">
        <v>51</v>
      </c>
      <c r="D610" s="103">
        <v>44105</v>
      </c>
      <c r="E610" s="62"/>
      <c r="F610" s="58"/>
      <c r="G610" s="58">
        <v>16</v>
      </c>
      <c r="H610" s="58">
        <v>1</v>
      </c>
      <c r="I610" s="58"/>
      <c r="J610" s="93" t="s">
        <v>145</v>
      </c>
    </row>
    <row r="611" spans="1:10" x14ac:dyDescent="0.35">
      <c r="A611" s="90"/>
      <c r="B611" s="57" t="s">
        <v>50</v>
      </c>
      <c r="C611" s="61" t="s">
        <v>51</v>
      </c>
      <c r="D611" s="103">
        <v>44105</v>
      </c>
      <c r="E611" s="62"/>
      <c r="F611" s="58"/>
      <c r="G611" s="58">
        <v>6</v>
      </c>
      <c r="H611" s="58">
        <v>2</v>
      </c>
      <c r="I611" s="58">
        <v>1</v>
      </c>
      <c r="J611" s="93"/>
    </row>
    <row r="612" spans="1:10" x14ac:dyDescent="0.35">
      <c r="A612" s="90"/>
      <c r="B612" s="57" t="s">
        <v>50</v>
      </c>
      <c r="C612" s="61" t="s">
        <v>52</v>
      </c>
      <c r="D612" s="103">
        <v>44105</v>
      </c>
      <c r="E612" s="62"/>
      <c r="F612" s="58"/>
      <c r="G612" s="58">
        <v>6</v>
      </c>
      <c r="H612" s="58"/>
      <c r="I612" s="58"/>
      <c r="J612" s="93"/>
    </row>
    <row r="613" spans="1:10" x14ac:dyDescent="0.35">
      <c r="A613" s="90"/>
      <c r="B613" s="57" t="s">
        <v>50</v>
      </c>
      <c r="C613" s="61" t="s">
        <v>54</v>
      </c>
      <c r="D613" s="103">
        <v>44105</v>
      </c>
      <c r="E613" s="62"/>
      <c r="F613" s="58"/>
      <c r="G613" s="58">
        <v>20</v>
      </c>
      <c r="H613" s="58">
        <v>5</v>
      </c>
      <c r="I613" s="58"/>
      <c r="J613" s="93"/>
    </row>
    <row r="614" spans="1:10" x14ac:dyDescent="0.35">
      <c r="A614" s="90"/>
      <c r="B614" s="57" t="s">
        <v>50</v>
      </c>
      <c r="C614" s="61" t="s">
        <v>54</v>
      </c>
      <c r="D614" s="103">
        <v>44105</v>
      </c>
      <c r="E614" s="62"/>
      <c r="F614" s="58"/>
      <c r="G614" s="58">
        <v>23</v>
      </c>
      <c r="H614" s="58"/>
      <c r="I614" s="58"/>
      <c r="J614" s="93"/>
    </row>
    <row r="615" spans="1:10" x14ac:dyDescent="0.35">
      <c r="A615" s="90"/>
      <c r="B615" s="57" t="s">
        <v>50</v>
      </c>
      <c r="C615" s="61" t="s">
        <v>52</v>
      </c>
      <c r="D615" s="103">
        <v>44105</v>
      </c>
      <c r="E615" s="62"/>
      <c r="F615" s="58"/>
      <c r="G615" s="58">
        <v>1</v>
      </c>
      <c r="H615" s="58"/>
      <c r="I615" s="58"/>
      <c r="J615" s="93"/>
    </row>
    <row r="616" spans="1:10" x14ac:dyDescent="0.35">
      <c r="A616" s="90"/>
      <c r="B616" s="57" t="s">
        <v>50</v>
      </c>
      <c r="C616" s="61" t="s">
        <v>52</v>
      </c>
      <c r="D616" s="103">
        <v>44105</v>
      </c>
      <c r="E616" s="62"/>
      <c r="F616" s="58"/>
      <c r="G616" s="58">
        <v>0</v>
      </c>
      <c r="H616" s="58"/>
      <c r="I616" s="58"/>
      <c r="J616" s="93"/>
    </row>
    <row r="617" spans="1:10" x14ac:dyDescent="0.35">
      <c r="A617" s="90"/>
      <c r="B617" s="57" t="s">
        <v>50</v>
      </c>
      <c r="C617" s="61" t="s">
        <v>52</v>
      </c>
      <c r="D617" s="103">
        <v>44105</v>
      </c>
      <c r="E617" s="62"/>
      <c r="F617" s="58"/>
      <c r="G617" s="58">
        <v>7</v>
      </c>
      <c r="H617" s="58">
        <v>2</v>
      </c>
      <c r="I617" s="58"/>
      <c r="J617" s="93"/>
    </row>
    <row r="618" spans="1:10" x14ac:dyDescent="0.35">
      <c r="A618" s="90"/>
      <c r="B618" s="57" t="s">
        <v>50</v>
      </c>
      <c r="C618" s="61" t="s">
        <v>52</v>
      </c>
      <c r="D618" s="103">
        <v>44105</v>
      </c>
      <c r="E618" s="62"/>
      <c r="F618" s="58"/>
      <c r="G618" s="58">
        <v>12</v>
      </c>
      <c r="H618" s="58"/>
      <c r="I618" s="58"/>
      <c r="J618" s="93"/>
    </row>
    <row r="619" spans="1:10" x14ac:dyDescent="0.35">
      <c r="A619" s="90"/>
      <c r="B619" s="57" t="s">
        <v>50</v>
      </c>
      <c r="C619" s="61" t="s">
        <v>53</v>
      </c>
      <c r="D619" s="103">
        <v>44105</v>
      </c>
      <c r="E619" s="62"/>
      <c r="F619" s="58">
        <v>1</v>
      </c>
      <c r="G619" s="58">
        <v>28</v>
      </c>
      <c r="H619" s="58">
        <v>5</v>
      </c>
      <c r="I619" s="58">
        <v>1</v>
      </c>
      <c r="J619" s="93"/>
    </row>
    <row r="620" spans="1:10" x14ac:dyDescent="0.35">
      <c r="A620" s="90"/>
      <c r="B620" s="57" t="s">
        <v>50</v>
      </c>
      <c r="C620" s="61" t="s">
        <v>53</v>
      </c>
      <c r="D620" s="103">
        <v>44105</v>
      </c>
      <c r="E620" s="62"/>
      <c r="F620" s="58"/>
      <c r="G620" s="58">
        <v>21</v>
      </c>
      <c r="H620" s="58"/>
      <c r="I620" s="58"/>
      <c r="J620" s="93" t="s">
        <v>146</v>
      </c>
    </row>
    <row r="621" spans="1:10" x14ac:dyDescent="0.35">
      <c r="A621" s="90"/>
      <c r="B621" s="57" t="s">
        <v>142</v>
      </c>
      <c r="C621" s="61" t="s">
        <v>51</v>
      </c>
      <c r="D621" s="103">
        <v>44105</v>
      </c>
      <c r="E621" s="62"/>
      <c r="F621" s="58"/>
      <c r="G621" s="58"/>
      <c r="H621" s="58"/>
      <c r="I621" s="58"/>
      <c r="J621" s="93"/>
    </row>
    <row r="622" spans="1:10" x14ac:dyDescent="0.35">
      <c r="A622" s="90"/>
      <c r="B622" s="57" t="s">
        <v>142</v>
      </c>
      <c r="C622" s="61" t="s">
        <v>51</v>
      </c>
      <c r="D622" s="103">
        <v>44105</v>
      </c>
      <c r="E622" s="62"/>
      <c r="F622" s="58"/>
      <c r="G622" s="58"/>
      <c r="H622" s="58"/>
      <c r="I622" s="58"/>
      <c r="J622" s="93"/>
    </row>
    <row r="623" spans="1:10" x14ac:dyDescent="0.35">
      <c r="A623" s="90"/>
      <c r="B623" s="57" t="s">
        <v>50</v>
      </c>
      <c r="C623" s="61" t="s">
        <v>52</v>
      </c>
      <c r="D623" s="103">
        <v>44105</v>
      </c>
      <c r="E623" s="62">
        <v>2</v>
      </c>
      <c r="F623" s="58">
        <v>9</v>
      </c>
      <c r="G623" s="58">
        <v>22</v>
      </c>
      <c r="H623" s="58">
        <v>11</v>
      </c>
      <c r="I623" s="58">
        <v>3</v>
      </c>
      <c r="J623" s="93"/>
    </row>
    <row r="624" spans="1:10" x14ac:dyDescent="0.35">
      <c r="A624" s="90"/>
      <c r="B624" s="57" t="s">
        <v>50</v>
      </c>
      <c r="C624" s="61" t="s">
        <v>52</v>
      </c>
      <c r="D624" s="103">
        <v>44105</v>
      </c>
      <c r="E624" s="62"/>
      <c r="F624" s="58">
        <v>12</v>
      </c>
      <c r="G624" s="58">
        <v>12</v>
      </c>
      <c r="H624" s="58">
        <v>4</v>
      </c>
      <c r="I624" s="58">
        <v>1</v>
      </c>
      <c r="J624" s="93" t="s">
        <v>147</v>
      </c>
    </row>
    <row r="625" spans="1:10" x14ac:dyDescent="0.35">
      <c r="A625" s="90"/>
      <c r="B625" s="57" t="s">
        <v>11</v>
      </c>
      <c r="C625" s="61" t="s">
        <v>52</v>
      </c>
      <c r="D625" s="103">
        <v>44105</v>
      </c>
      <c r="E625" s="62">
        <v>2</v>
      </c>
      <c r="F625" s="58">
        <v>12</v>
      </c>
      <c r="G625" s="58">
        <v>34</v>
      </c>
      <c r="H625" s="58">
        <v>22</v>
      </c>
      <c r="I625" s="58">
        <v>6</v>
      </c>
      <c r="J625" s="93" t="s">
        <v>147</v>
      </c>
    </row>
    <row r="626" spans="1:10" x14ac:dyDescent="0.35">
      <c r="A626" s="90"/>
      <c r="B626" s="57" t="s">
        <v>50</v>
      </c>
      <c r="C626" s="61" t="s">
        <v>54</v>
      </c>
      <c r="D626" s="103">
        <v>44105</v>
      </c>
      <c r="E626" s="62"/>
      <c r="F626" s="58"/>
      <c r="G626" s="58">
        <v>4</v>
      </c>
      <c r="H626" s="58">
        <v>1</v>
      </c>
      <c r="I626" s="58"/>
      <c r="J626" s="93"/>
    </row>
    <row r="627" spans="1:10" x14ac:dyDescent="0.35">
      <c r="A627" s="90"/>
      <c r="B627" s="57" t="s">
        <v>50</v>
      </c>
      <c r="C627" s="61" t="s">
        <v>53</v>
      </c>
      <c r="D627" s="103">
        <v>44105</v>
      </c>
      <c r="E627" s="62"/>
      <c r="F627" s="58"/>
      <c r="G627" s="58">
        <v>6</v>
      </c>
      <c r="H627" s="58"/>
      <c r="I627" s="58"/>
      <c r="J627" s="93"/>
    </row>
    <row r="628" spans="1:10" x14ac:dyDescent="0.35">
      <c r="A628" s="90"/>
      <c r="B628" s="57" t="s">
        <v>50</v>
      </c>
      <c r="C628" s="61" t="s">
        <v>51</v>
      </c>
      <c r="D628" s="103">
        <v>44105</v>
      </c>
      <c r="E628" s="62"/>
      <c r="F628" s="58"/>
      <c r="G628" s="58">
        <v>10</v>
      </c>
      <c r="H628" s="58"/>
      <c r="I628" s="58"/>
      <c r="J628" s="93"/>
    </row>
    <row r="629" spans="1:10" x14ac:dyDescent="0.35">
      <c r="A629" s="90"/>
      <c r="B629" s="57" t="s">
        <v>142</v>
      </c>
      <c r="C629" s="61" t="s">
        <v>52</v>
      </c>
      <c r="D629" s="103">
        <v>44105</v>
      </c>
      <c r="E629" s="62"/>
      <c r="F629" s="58"/>
      <c r="G629" s="58"/>
      <c r="H629" s="58"/>
      <c r="I629" s="58"/>
      <c r="J629" s="93" t="s">
        <v>198</v>
      </c>
    </row>
    <row r="630" spans="1:10" x14ac:dyDescent="0.35">
      <c r="A630" s="90"/>
      <c r="B630" s="57" t="s">
        <v>142</v>
      </c>
      <c r="C630" s="61" t="s">
        <v>51</v>
      </c>
      <c r="D630" s="103">
        <v>44105</v>
      </c>
      <c r="E630" s="62"/>
      <c r="F630" s="58"/>
      <c r="G630" s="58"/>
      <c r="H630" s="58"/>
      <c r="I630" s="58"/>
      <c r="J630" s="93"/>
    </row>
    <row r="631" spans="1:10" x14ac:dyDescent="0.35">
      <c r="A631" s="90"/>
      <c r="B631" s="57" t="s">
        <v>142</v>
      </c>
      <c r="C631" s="61" t="s">
        <v>51</v>
      </c>
      <c r="D631" s="103">
        <v>44105</v>
      </c>
      <c r="E631" s="62"/>
      <c r="F631" s="58"/>
      <c r="G631" s="58"/>
      <c r="H631" s="58"/>
      <c r="I631" s="58"/>
      <c r="J631" s="93"/>
    </row>
    <row r="632" spans="1:10" x14ac:dyDescent="0.35">
      <c r="A632" s="90"/>
      <c r="B632" s="57" t="s">
        <v>50</v>
      </c>
      <c r="C632" s="61" t="s">
        <v>53</v>
      </c>
      <c r="D632" s="103">
        <v>44105</v>
      </c>
      <c r="E632" s="62"/>
      <c r="F632" s="58"/>
      <c r="G632" s="58">
        <v>12</v>
      </c>
      <c r="H632" s="58"/>
      <c r="I632" s="58"/>
      <c r="J632" s="93"/>
    </row>
    <row r="633" spans="1:10" x14ac:dyDescent="0.35">
      <c r="A633" s="90"/>
      <c r="B633" s="57" t="s">
        <v>142</v>
      </c>
      <c r="C633" s="61" t="s">
        <v>53</v>
      </c>
      <c r="D633" s="103">
        <v>44105</v>
      </c>
      <c r="E633" s="62"/>
      <c r="F633" s="58"/>
      <c r="G633" s="58"/>
      <c r="H633" s="58"/>
      <c r="I633" s="58"/>
      <c r="J633" s="93" t="s">
        <v>198</v>
      </c>
    </row>
    <row r="634" spans="1:10" x14ac:dyDescent="0.35">
      <c r="A634" s="90"/>
      <c r="B634" s="57" t="s">
        <v>50</v>
      </c>
      <c r="C634" s="61" t="s">
        <v>54</v>
      </c>
      <c r="D634" s="103">
        <v>44105</v>
      </c>
      <c r="E634" s="62"/>
      <c r="F634" s="58"/>
      <c r="G634" s="58">
        <v>9</v>
      </c>
      <c r="H634" s="58"/>
      <c r="I634" s="58"/>
      <c r="J634" s="93"/>
    </row>
    <row r="635" spans="1:10" x14ac:dyDescent="0.35">
      <c r="A635" s="90"/>
      <c r="B635" s="57" t="s">
        <v>10</v>
      </c>
      <c r="C635" s="61" t="s">
        <v>53</v>
      </c>
      <c r="D635" s="103">
        <v>44105</v>
      </c>
      <c r="E635" s="62">
        <v>6</v>
      </c>
      <c r="F635" s="58">
        <v>1</v>
      </c>
      <c r="G635" s="58">
        <v>30</v>
      </c>
      <c r="H635" s="58">
        <v>6</v>
      </c>
      <c r="I635" s="58">
        <v>1</v>
      </c>
      <c r="J635" s="93"/>
    </row>
    <row r="636" spans="1:10" x14ac:dyDescent="0.35">
      <c r="A636" s="90"/>
      <c r="B636" s="57" t="s">
        <v>50</v>
      </c>
      <c r="C636" s="61" t="s">
        <v>53</v>
      </c>
      <c r="D636" s="103">
        <v>44105</v>
      </c>
      <c r="E636" s="62"/>
      <c r="F636" s="58"/>
      <c r="G636" s="58">
        <v>7</v>
      </c>
      <c r="H636" s="58"/>
      <c r="I636" s="58"/>
      <c r="J636" s="93"/>
    </row>
    <row r="637" spans="1:10" x14ac:dyDescent="0.35">
      <c r="A637" s="90"/>
      <c r="B637" s="57" t="s">
        <v>50</v>
      </c>
      <c r="C637" s="61" t="s">
        <v>52</v>
      </c>
      <c r="D637" s="103">
        <v>44105</v>
      </c>
      <c r="E637" s="62">
        <v>14</v>
      </c>
      <c r="F637" s="58">
        <v>6</v>
      </c>
      <c r="G637" s="58">
        <v>20</v>
      </c>
      <c r="H637" s="58">
        <v>15</v>
      </c>
      <c r="I637" s="58">
        <v>1</v>
      </c>
      <c r="J637" s="93"/>
    </row>
    <row r="638" spans="1:10" x14ac:dyDescent="0.35">
      <c r="A638" s="90"/>
      <c r="B638" s="57" t="s">
        <v>10</v>
      </c>
      <c r="C638" s="61" t="s">
        <v>52</v>
      </c>
      <c r="D638" s="103">
        <v>44105</v>
      </c>
      <c r="E638" s="62">
        <v>4</v>
      </c>
      <c r="F638" s="58">
        <v>1</v>
      </c>
      <c r="G638" s="58">
        <v>30</v>
      </c>
      <c r="H638" s="58">
        <v>18</v>
      </c>
      <c r="I638" s="58">
        <v>2</v>
      </c>
      <c r="J638" s="93"/>
    </row>
    <row r="639" spans="1:10" x14ac:dyDescent="0.35">
      <c r="A639" s="90"/>
      <c r="B639" s="57" t="s">
        <v>50</v>
      </c>
      <c r="C639" s="61" t="s">
        <v>53</v>
      </c>
      <c r="D639" s="103">
        <v>44105</v>
      </c>
      <c r="E639" s="62"/>
      <c r="F639" s="58"/>
      <c r="G639" s="58">
        <v>7</v>
      </c>
      <c r="H639" s="58">
        <v>1</v>
      </c>
      <c r="I639" s="58"/>
      <c r="J639" s="93"/>
    </row>
    <row r="640" spans="1:10" x14ac:dyDescent="0.35">
      <c r="A640" s="90"/>
      <c r="B640" s="57" t="s">
        <v>11</v>
      </c>
      <c r="C640" s="61" t="s">
        <v>53</v>
      </c>
      <c r="D640" s="103">
        <v>44105</v>
      </c>
      <c r="E640" s="62"/>
      <c r="F640" s="58"/>
      <c r="G640" s="58">
        <v>39</v>
      </c>
      <c r="H640" s="58">
        <v>4</v>
      </c>
      <c r="I640" s="58"/>
      <c r="J640" s="93"/>
    </row>
    <row r="641" spans="1:10" x14ac:dyDescent="0.35">
      <c r="A641" s="90"/>
      <c r="B641" s="57" t="s">
        <v>50</v>
      </c>
      <c r="C641" s="61" t="s">
        <v>53</v>
      </c>
      <c r="D641" s="103">
        <v>44105</v>
      </c>
      <c r="E641" s="62"/>
      <c r="F641" s="58"/>
      <c r="G641" s="58">
        <v>14</v>
      </c>
      <c r="H641" s="58"/>
      <c r="I641" s="58"/>
      <c r="J641" s="93"/>
    </row>
    <row r="642" spans="1:10" x14ac:dyDescent="0.35">
      <c r="A642" s="90"/>
      <c r="B642" s="57" t="s">
        <v>50</v>
      </c>
      <c r="C642" s="61" t="s">
        <v>54</v>
      </c>
      <c r="D642" s="103">
        <v>44105</v>
      </c>
      <c r="E642" s="62"/>
      <c r="F642" s="58">
        <v>2</v>
      </c>
      <c r="G642" s="58">
        <v>7</v>
      </c>
      <c r="H642" s="58"/>
      <c r="I642" s="58"/>
      <c r="J642" s="93"/>
    </row>
    <row r="643" spans="1:10" x14ac:dyDescent="0.35">
      <c r="A643" s="90"/>
      <c r="B643" s="57" t="s">
        <v>50</v>
      </c>
      <c r="C643" s="61" t="s">
        <v>54</v>
      </c>
      <c r="D643" s="103">
        <v>44105</v>
      </c>
      <c r="E643" s="62">
        <v>6</v>
      </c>
      <c r="F643" s="58">
        <v>12</v>
      </c>
      <c r="G643" s="58">
        <v>7</v>
      </c>
      <c r="H643" s="58">
        <v>13</v>
      </c>
      <c r="I643" s="58">
        <v>2</v>
      </c>
      <c r="J643" s="93"/>
    </row>
    <row r="644" spans="1:10" x14ac:dyDescent="0.35">
      <c r="A644" s="90"/>
      <c r="B644" s="57" t="s">
        <v>50</v>
      </c>
      <c r="C644" s="61" t="s">
        <v>51</v>
      </c>
      <c r="D644" s="103">
        <v>44105</v>
      </c>
      <c r="E644" s="62">
        <v>7</v>
      </c>
      <c r="F644" s="58"/>
      <c r="G644" s="58">
        <v>15</v>
      </c>
      <c r="H644" s="58">
        <v>1</v>
      </c>
      <c r="I644" s="58"/>
      <c r="J644" s="93"/>
    </row>
    <row r="645" spans="1:10" x14ac:dyDescent="0.35">
      <c r="A645" s="90"/>
      <c r="B645" s="57" t="s">
        <v>50</v>
      </c>
      <c r="C645" s="61" t="s">
        <v>51</v>
      </c>
      <c r="D645" s="103">
        <v>44105</v>
      </c>
      <c r="E645" s="62"/>
      <c r="F645" s="58"/>
      <c r="G645" s="58">
        <v>1</v>
      </c>
      <c r="H645" s="58"/>
      <c r="I645" s="58"/>
      <c r="J645" s="93"/>
    </row>
    <row r="646" spans="1:10" x14ac:dyDescent="0.35">
      <c r="A646" s="90"/>
      <c r="B646" s="57" t="s">
        <v>50</v>
      </c>
      <c r="C646" s="61" t="s">
        <v>51</v>
      </c>
      <c r="D646" s="103">
        <v>44105</v>
      </c>
      <c r="E646" s="62"/>
      <c r="F646" s="58"/>
      <c r="G646" s="58">
        <v>4</v>
      </c>
      <c r="H646" s="58"/>
      <c r="I646" s="58"/>
      <c r="J646" s="93"/>
    </row>
    <row r="647" spans="1:10" x14ac:dyDescent="0.35">
      <c r="A647" s="90"/>
      <c r="B647" s="57" t="s">
        <v>11</v>
      </c>
      <c r="C647" s="61" t="s">
        <v>54</v>
      </c>
      <c r="D647" s="103">
        <v>44105</v>
      </c>
      <c r="E647" s="62">
        <v>1</v>
      </c>
      <c r="F647" s="58">
        <v>1</v>
      </c>
      <c r="G647" s="58">
        <v>32</v>
      </c>
      <c r="H647" s="58">
        <v>2</v>
      </c>
      <c r="I647" s="58">
        <v>1</v>
      </c>
      <c r="J647" s="93"/>
    </row>
    <row r="648" spans="1:10" x14ac:dyDescent="0.35">
      <c r="A648" s="90"/>
      <c r="B648" s="57" t="s">
        <v>11</v>
      </c>
      <c r="C648" s="61" t="s">
        <v>54</v>
      </c>
      <c r="D648" s="103">
        <v>44105</v>
      </c>
      <c r="E648" s="62"/>
      <c r="F648" s="58">
        <v>1</v>
      </c>
      <c r="G648" s="58">
        <v>32</v>
      </c>
      <c r="H648" s="58">
        <v>4</v>
      </c>
      <c r="I648" s="58">
        <v>2</v>
      </c>
      <c r="J648" s="93"/>
    </row>
    <row r="649" spans="1:10" x14ac:dyDescent="0.35">
      <c r="A649" s="90"/>
      <c r="B649" s="57" t="s">
        <v>50</v>
      </c>
      <c r="C649" s="61" t="s">
        <v>51</v>
      </c>
      <c r="D649" s="103">
        <v>44105</v>
      </c>
      <c r="E649" s="62"/>
      <c r="F649" s="58"/>
      <c r="G649" s="58">
        <v>3</v>
      </c>
      <c r="H649" s="58"/>
      <c r="I649" s="58"/>
      <c r="J649" s="93"/>
    </row>
    <row r="650" spans="1:10" x14ac:dyDescent="0.35">
      <c r="A650" s="90"/>
      <c r="B650" s="57" t="s">
        <v>50</v>
      </c>
      <c r="C650" s="61" t="s">
        <v>54</v>
      </c>
      <c r="D650" s="103">
        <v>44105</v>
      </c>
      <c r="E650" s="62">
        <v>2</v>
      </c>
      <c r="F650" s="58"/>
      <c r="G650" s="58">
        <v>5</v>
      </c>
      <c r="H650" s="58">
        <v>1</v>
      </c>
      <c r="I650" s="58">
        <v>1</v>
      </c>
      <c r="J650" s="93"/>
    </row>
    <row r="651" spans="1:10" x14ac:dyDescent="0.35">
      <c r="A651" s="90"/>
      <c r="B651" s="57" t="s">
        <v>50</v>
      </c>
      <c r="C651" s="61" t="s">
        <v>54</v>
      </c>
      <c r="D651" s="103">
        <v>44105</v>
      </c>
      <c r="E651" s="62"/>
      <c r="F651" s="58"/>
      <c r="G651" s="58">
        <v>3</v>
      </c>
      <c r="H651" s="58">
        <v>2</v>
      </c>
      <c r="I651" s="58">
        <v>1</v>
      </c>
      <c r="J651" s="93"/>
    </row>
    <row r="652" spans="1:10" x14ac:dyDescent="0.35">
      <c r="A652" s="90"/>
      <c r="B652" s="57" t="s">
        <v>142</v>
      </c>
      <c r="C652" s="61" t="s">
        <v>51</v>
      </c>
      <c r="D652" s="103">
        <v>44105</v>
      </c>
      <c r="E652" s="62"/>
      <c r="F652" s="58"/>
      <c r="G652" s="58"/>
      <c r="H652" s="58"/>
      <c r="I652" s="58"/>
      <c r="J652" s="93"/>
    </row>
    <row r="653" spans="1:10" x14ac:dyDescent="0.35">
      <c r="A653" s="90"/>
      <c r="B653" s="57" t="s">
        <v>142</v>
      </c>
      <c r="C653" s="61" t="s">
        <v>52</v>
      </c>
      <c r="D653" s="103">
        <v>44105</v>
      </c>
      <c r="E653" s="62"/>
      <c r="F653" s="58"/>
      <c r="G653" s="58"/>
      <c r="H653" s="58"/>
      <c r="I653" s="58"/>
      <c r="J653" s="93"/>
    </row>
    <row r="654" spans="1:10" x14ac:dyDescent="0.35">
      <c r="A654" s="90"/>
      <c r="B654" s="57" t="s">
        <v>50</v>
      </c>
      <c r="C654" s="61" t="s">
        <v>53</v>
      </c>
      <c r="D654" s="103">
        <v>44105</v>
      </c>
      <c r="E654" s="62"/>
      <c r="F654" s="58"/>
      <c r="G654" s="58">
        <v>5</v>
      </c>
      <c r="H654" s="58"/>
      <c r="I654" s="58"/>
      <c r="J654" s="93"/>
    </row>
    <row r="655" spans="1:10" x14ac:dyDescent="0.35">
      <c r="A655" s="90"/>
      <c r="B655" s="57" t="s">
        <v>50</v>
      </c>
      <c r="C655" s="61" t="s">
        <v>53</v>
      </c>
      <c r="D655" s="103">
        <v>44105</v>
      </c>
      <c r="E655" s="62"/>
      <c r="F655" s="58"/>
      <c r="G655" s="58">
        <v>9</v>
      </c>
      <c r="H655" s="58">
        <v>2</v>
      </c>
      <c r="I655" s="58">
        <v>1</v>
      </c>
      <c r="J655" s="93"/>
    </row>
    <row r="656" spans="1:10" x14ac:dyDescent="0.35">
      <c r="A656" s="90"/>
      <c r="B656" s="57" t="s">
        <v>11</v>
      </c>
      <c r="C656" s="61" t="s">
        <v>53</v>
      </c>
      <c r="D656" s="103">
        <v>44105</v>
      </c>
      <c r="E656" s="62">
        <v>4</v>
      </c>
      <c r="F656" s="58">
        <v>2</v>
      </c>
      <c r="G656" s="58">
        <v>41</v>
      </c>
      <c r="H656" s="58">
        <v>6</v>
      </c>
      <c r="I656" s="58"/>
      <c r="J656" s="93"/>
    </row>
    <row r="657" spans="1:10" x14ac:dyDescent="0.35">
      <c r="A657" s="90"/>
      <c r="B657" s="57" t="s">
        <v>50</v>
      </c>
      <c r="C657" s="61" t="s">
        <v>53</v>
      </c>
      <c r="D657" s="103">
        <v>44105</v>
      </c>
      <c r="E657" s="62"/>
      <c r="F657" s="58"/>
      <c r="G657" s="58">
        <v>11</v>
      </c>
      <c r="H657" s="58"/>
      <c r="I657" s="58"/>
      <c r="J657" s="93"/>
    </row>
    <row r="658" spans="1:10" x14ac:dyDescent="0.35">
      <c r="A658" s="90"/>
      <c r="B658" s="57" t="s">
        <v>142</v>
      </c>
      <c r="C658" s="61" t="s">
        <v>53</v>
      </c>
      <c r="D658" s="103">
        <v>44105</v>
      </c>
      <c r="E658" s="62"/>
      <c r="F658" s="58"/>
      <c r="G658" s="58"/>
      <c r="H658" s="58"/>
      <c r="I658" s="58"/>
      <c r="J658" s="93"/>
    </row>
    <row r="659" spans="1:10" x14ac:dyDescent="0.35">
      <c r="A659" s="90"/>
      <c r="B659" s="57" t="s">
        <v>50</v>
      </c>
      <c r="C659" s="61" t="s">
        <v>54</v>
      </c>
      <c r="D659" s="103">
        <v>44105</v>
      </c>
      <c r="E659" s="62"/>
      <c r="F659" s="58"/>
      <c r="G659" s="58">
        <v>8</v>
      </c>
      <c r="H659" s="58">
        <v>2</v>
      </c>
      <c r="I659" s="58">
        <v>1</v>
      </c>
      <c r="J659" s="93"/>
    </row>
    <row r="660" spans="1:10" x14ac:dyDescent="0.35">
      <c r="A660" s="90"/>
      <c r="B660" s="57" t="s">
        <v>50</v>
      </c>
      <c r="C660" s="61" t="s">
        <v>54</v>
      </c>
      <c r="D660" s="103">
        <v>44105</v>
      </c>
      <c r="E660" s="62"/>
      <c r="F660" s="58"/>
      <c r="G660" s="58">
        <v>12</v>
      </c>
      <c r="H660" s="58">
        <v>2</v>
      </c>
      <c r="I660" s="58">
        <v>1</v>
      </c>
      <c r="J660" s="93"/>
    </row>
    <row r="661" spans="1:10" x14ac:dyDescent="0.35">
      <c r="A661" s="90"/>
      <c r="B661" s="57" t="s">
        <v>50</v>
      </c>
      <c r="C661" s="61" t="s">
        <v>51</v>
      </c>
      <c r="D661" s="103">
        <v>44105</v>
      </c>
      <c r="E661" s="62"/>
      <c r="F661" s="58"/>
      <c r="G661" s="58">
        <v>17</v>
      </c>
      <c r="H661" s="58">
        <v>2</v>
      </c>
      <c r="I661" s="58"/>
      <c r="J661" s="93"/>
    </row>
    <row r="662" spans="1:10" x14ac:dyDescent="0.35">
      <c r="A662" s="90"/>
      <c r="B662" s="57" t="s">
        <v>50</v>
      </c>
      <c r="C662" s="61" t="s">
        <v>51</v>
      </c>
      <c r="D662" s="103">
        <v>44105</v>
      </c>
      <c r="E662" s="62"/>
      <c r="F662" s="58"/>
      <c r="G662" s="58">
        <v>16</v>
      </c>
      <c r="H662" s="58"/>
      <c r="I662" s="58"/>
      <c r="J662" s="93"/>
    </row>
    <row r="663" spans="1:10" x14ac:dyDescent="0.35">
      <c r="A663" s="90"/>
      <c r="B663" s="57" t="s">
        <v>50</v>
      </c>
      <c r="C663" s="61" t="s">
        <v>53</v>
      </c>
      <c r="D663" s="103">
        <v>44105</v>
      </c>
      <c r="E663" s="62"/>
      <c r="F663" s="58"/>
      <c r="G663" s="58">
        <v>31</v>
      </c>
      <c r="H663" s="58">
        <v>8</v>
      </c>
      <c r="I663" s="58"/>
      <c r="J663" s="93"/>
    </row>
    <row r="664" spans="1:10" x14ac:dyDescent="0.35">
      <c r="A664" s="90"/>
      <c r="B664" s="57" t="s">
        <v>50</v>
      </c>
      <c r="C664" s="61" t="s">
        <v>54</v>
      </c>
      <c r="D664" s="103">
        <v>44105</v>
      </c>
      <c r="E664" s="62">
        <v>1</v>
      </c>
      <c r="F664" s="58"/>
      <c r="G664" s="58">
        <v>30</v>
      </c>
      <c r="H664" s="58">
        <v>1</v>
      </c>
      <c r="I664" s="58"/>
      <c r="J664" s="93"/>
    </row>
    <row r="665" spans="1:10" x14ac:dyDescent="0.35">
      <c r="A665" s="90"/>
      <c r="B665" s="57" t="s">
        <v>142</v>
      </c>
      <c r="C665" s="61" t="s">
        <v>52</v>
      </c>
      <c r="D665" s="103">
        <v>44105</v>
      </c>
      <c r="E665" s="62"/>
      <c r="F665" s="58"/>
      <c r="G665" s="58"/>
      <c r="H665" s="58"/>
      <c r="I665" s="58"/>
      <c r="J665" s="93"/>
    </row>
    <row r="666" spans="1:10" x14ac:dyDescent="0.35">
      <c r="A666" s="90"/>
      <c r="B666" s="57" t="s">
        <v>50</v>
      </c>
      <c r="C666" s="61" t="s">
        <v>54</v>
      </c>
      <c r="D666" s="103">
        <v>44105</v>
      </c>
      <c r="E666" s="62"/>
      <c r="F666" s="58"/>
      <c r="G666" s="58">
        <v>7</v>
      </c>
      <c r="H666" s="58"/>
      <c r="I666" s="58"/>
      <c r="J666" s="93"/>
    </row>
    <row r="667" spans="1:10" x14ac:dyDescent="0.35">
      <c r="A667" s="90"/>
      <c r="B667" s="57" t="s">
        <v>11</v>
      </c>
      <c r="C667" s="61" t="s">
        <v>54</v>
      </c>
      <c r="D667" s="103">
        <v>44105</v>
      </c>
      <c r="E667" s="62">
        <v>6</v>
      </c>
      <c r="F667" s="58"/>
      <c r="G667" s="58">
        <v>56</v>
      </c>
      <c r="H667" s="58">
        <v>17</v>
      </c>
      <c r="I667" s="58"/>
      <c r="J667" s="93"/>
    </row>
    <row r="668" spans="1:10" x14ac:dyDescent="0.35">
      <c r="A668" s="90"/>
      <c r="B668" s="57" t="s">
        <v>11</v>
      </c>
      <c r="C668" s="61" t="s">
        <v>54</v>
      </c>
      <c r="D668" s="103">
        <v>44105</v>
      </c>
      <c r="E668" s="62"/>
      <c r="F668" s="58"/>
      <c r="G668" s="58">
        <v>32</v>
      </c>
      <c r="H668" s="58">
        <v>2</v>
      </c>
      <c r="I668" s="58"/>
      <c r="J668" s="93" t="s">
        <v>148</v>
      </c>
    </row>
    <row r="669" spans="1:10" x14ac:dyDescent="0.35">
      <c r="A669" s="90"/>
      <c r="B669" s="57" t="s">
        <v>50</v>
      </c>
      <c r="C669" s="61" t="s">
        <v>52</v>
      </c>
      <c r="D669" s="103">
        <v>44105</v>
      </c>
      <c r="E669" s="62">
        <v>2</v>
      </c>
      <c r="F669" s="58">
        <v>14</v>
      </c>
      <c r="G669" s="58">
        <v>68</v>
      </c>
      <c r="H669" s="58">
        <v>52</v>
      </c>
      <c r="I669" s="58">
        <v>10</v>
      </c>
      <c r="J669" s="93"/>
    </row>
    <row r="670" spans="1:10" x14ac:dyDescent="0.35">
      <c r="A670" s="90"/>
      <c r="B670" s="57" t="s">
        <v>50</v>
      </c>
      <c r="C670" s="61" t="s">
        <v>53</v>
      </c>
      <c r="D670" s="103">
        <v>44105</v>
      </c>
      <c r="E670" s="62"/>
      <c r="F670" s="58"/>
      <c r="G670" s="58">
        <v>5</v>
      </c>
      <c r="H670" s="58"/>
      <c r="I670" s="58"/>
      <c r="J670" s="93" t="s">
        <v>143</v>
      </c>
    </row>
    <row r="671" spans="1:10" x14ac:dyDescent="0.35">
      <c r="A671" s="90"/>
      <c r="B671" s="57" t="s">
        <v>50</v>
      </c>
      <c r="C671" s="61" t="s">
        <v>53</v>
      </c>
      <c r="D671" s="103">
        <v>44105</v>
      </c>
      <c r="E671" s="62"/>
      <c r="F671" s="58"/>
      <c r="G671" s="58">
        <v>0</v>
      </c>
      <c r="H671" s="58"/>
      <c r="I671" s="58"/>
      <c r="J671" s="93"/>
    </row>
    <row r="672" spans="1:10" x14ac:dyDescent="0.35">
      <c r="A672" s="90"/>
      <c r="B672" s="57" t="s">
        <v>142</v>
      </c>
      <c r="C672" s="61" t="s">
        <v>52</v>
      </c>
      <c r="D672" s="103">
        <v>44105</v>
      </c>
      <c r="E672" s="62"/>
      <c r="F672" s="58"/>
      <c r="G672" s="58"/>
      <c r="H672" s="58"/>
      <c r="I672" s="58"/>
      <c r="J672" s="93"/>
    </row>
    <row r="673" spans="1:10" x14ac:dyDescent="0.35">
      <c r="A673" s="90"/>
      <c r="B673" s="57" t="s">
        <v>50</v>
      </c>
      <c r="C673" s="61" t="s">
        <v>52</v>
      </c>
      <c r="D673" s="103">
        <v>44105</v>
      </c>
      <c r="E673" s="62"/>
      <c r="F673" s="58"/>
      <c r="G673" s="58">
        <v>22</v>
      </c>
      <c r="H673" s="58">
        <v>3</v>
      </c>
      <c r="I673" s="58"/>
      <c r="J673" s="93" t="s">
        <v>148</v>
      </c>
    </row>
    <row r="674" spans="1:10" x14ac:dyDescent="0.35">
      <c r="A674" s="90"/>
      <c r="B674" s="57" t="s">
        <v>50</v>
      </c>
      <c r="C674" s="61" t="s">
        <v>52</v>
      </c>
      <c r="D674" s="103">
        <v>44105</v>
      </c>
      <c r="E674" s="62"/>
      <c r="F674" s="58"/>
      <c r="G674" s="58">
        <v>26</v>
      </c>
      <c r="H674" s="58">
        <v>3</v>
      </c>
      <c r="I674" s="58"/>
      <c r="J674" s="93"/>
    </row>
    <row r="675" spans="1:10" x14ac:dyDescent="0.35">
      <c r="A675" s="90"/>
      <c r="B675" s="57" t="s">
        <v>50</v>
      </c>
      <c r="C675" s="61" t="s">
        <v>51</v>
      </c>
      <c r="D675" s="103">
        <v>44105</v>
      </c>
      <c r="E675" s="62"/>
      <c r="F675" s="58"/>
      <c r="G675" s="58">
        <v>9</v>
      </c>
      <c r="H675" s="58">
        <v>7</v>
      </c>
      <c r="I675" s="58">
        <v>2</v>
      </c>
      <c r="J675" s="93"/>
    </row>
    <row r="676" spans="1:10" x14ac:dyDescent="0.35">
      <c r="A676" s="90"/>
      <c r="B676" s="57" t="s">
        <v>50</v>
      </c>
      <c r="C676" s="61" t="s">
        <v>51</v>
      </c>
      <c r="D676" s="103">
        <v>44105</v>
      </c>
      <c r="E676" s="62"/>
      <c r="F676" s="58"/>
      <c r="G676" s="58">
        <v>3</v>
      </c>
      <c r="H676" s="58">
        <v>2</v>
      </c>
      <c r="I676" s="58">
        <v>1</v>
      </c>
      <c r="J676" s="93"/>
    </row>
    <row r="677" spans="1:10" x14ac:dyDescent="0.35">
      <c r="A677" s="90"/>
      <c r="B677" s="57" t="s">
        <v>50</v>
      </c>
      <c r="C677" s="61" t="s">
        <v>51</v>
      </c>
      <c r="D677" s="103">
        <v>44105</v>
      </c>
      <c r="E677" s="62"/>
      <c r="F677" s="58"/>
      <c r="G677" s="58">
        <v>4</v>
      </c>
      <c r="H677" s="58"/>
      <c r="I677" s="58"/>
      <c r="J677" s="93"/>
    </row>
    <row r="678" spans="1:10" x14ac:dyDescent="0.35">
      <c r="A678" s="90"/>
      <c r="B678" s="57" t="s">
        <v>10</v>
      </c>
      <c r="C678" s="61" t="s">
        <v>54</v>
      </c>
      <c r="D678" s="103">
        <v>44105</v>
      </c>
      <c r="E678" s="62"/>
      <c r="F678" s="58"/>
      <c r="G678" s="58">
        <v>35</v>
      </c>
      <c r="H678" s="58">
        <v>15</v>
      </c>
      <c r="I678" s="58">
        <v>1</v>
      </c>
      <c r="J678" s="93"/>
    </row>
    <row r="679" spans="1:10" x14ac:dyDescent="0.35">
      <c r="A679" s="90"/>
      <c r="B679" s="57" t="s">
        <v>50</v>
      </c>
      <c r="C679" s="61" t="s">
        <v>54</v>
      </c>
      <c r="D679" s="103">
        <v>44105</v>
      </c>
      <c r="E679" s="62"/>
      <c r="F679" s="58"/>
      <c r="G679" s="58">
        <v>12</v>
      </c>
      <c r="H679" s="58"/>
      <c r="I679" s="58"/>
      <c r="J679" s="93"/>
    </row>
    <row r="680" spans="1:10" x14ac:dyDescent="0.35">
      <c r="A680" s="90"/>
      <c r="B680" s="57" t="s">
        <v>11</v>
      </c>
      <c r="C680" s="61" t="s">
        <v>53</v>
      </c>
      <c r="D680" s="103">
        <v>44105</v>
      </c>
      <c r="E680" s="62">
        <v>2</v>
      </c>
      <c r="F680" s="58">
        <v>5</v>
      </c>
      <c r="G680" s="58">
        <v>37</v>
      </c>
      <c r="H680" s="58">
        <v>8</v>
      </c>
      <c r="I680" s="58">
        <v>1</v>
      </c>
      <c r="J680" s="93"/>
    </row>
    <row r="681" spans="1:10" x14ac:dyDescent="0.35">
      <c r="A681" s="90"/>
      <c r="B681" s="57" t="s">
        <v>50</v>
      </c>
      <c r="C681" s="61" t="s">
        <v>54</v>
      </c>
      <c r="D681" s="103">
        <v>44105</v>
      </c>
      <c r="E681" s="62"/>
      <c r="F681" s="58"/>
      <c r="G681" s="58">
        <v>9</v>
      </c>
      <c r="H681" s="58"/>
      <c r="I681" s="58"/>
      <c r="J681" s="93" t="s">
        <v>143</v>
      </c>
    </row>
    <row r="682" spans="1:10" x14ac:dyDescent="0.35">
      <c r="A682" s="90"/>
      <c r="B682" s="57" t="s">
        <v>50</v>
      </c>
      <c r="C682" s="61" t="s">
        <v>54</v>
      </c>
      <c r="D682" s="103">
        <v>44105</v>
      </c>
      <c r="E682" s="62"/>
      <c r="F682" s="58"/>
      <c r="G682" s="58">
        <v>9</v>
      </c>
      <c r="H682" s="58"/>
      <c r="I682" s="58"/>
      <c r="J682" s="93" t="s">
        <v>143</v>
      </c>
    </row>
    <row r="683" spans="1:10" x14ac:dyDescent="0.35">
      <c r="A683" s="90"/>
      <c r="B683" s="57" t="s">
        <v>50</v>
      </c>
      <c r="C683" s="61" t="s">
        <v>54</v>
      </c>
      <c r="D683" s="103">
        <v>44105</v>
      </c>
      <c r="E683" s="62">
        <v>2</v>
      </c>
      <c r="F683" s="58"/>
      <c r="G683" s="58">
        <v>13</v>
      </c>
      <c r="H683" s="58">
        <v>7</v>
      </c>
      <c r="I683" s="58">
        <v>2</v>
      </c>
      <c r="J683" s="93"/>
    </row>
    <row r="684" spans="1:10" x14ac:dyDescent="0.35">
      <c r="A684" s="90"/>
      <c r="B684" s="57" t="s">
        <v>50</v>
      </c>
      <c r="C684" s="61" t="s">
        <v>54</v>
      </c>
      <c r="D684" s="103">
        <v>44105</v>
      </c>
      <c r="E684" s="62"/>
      <c r="F684" s="58"/>
      <c r="G684" s="58">
        <v>13</v>
      </c>
      <c r="H684" s="58">
        <v>1</v>
      </c>
      <c r="I684" s="58"/>
      <c r="J684" s="93"/>
    </row>
    <row r="685" spans="1:10" x14ac:dyDescent="0.35">
      <c r="A685" s="90"/>
      <c r="B685" s="57" t="s">
        <v>50</v>
      </c>
      <c r="C685" s="61" t="s">
        <v>52</v>
      </c>
      <c r="D685" s="103">
        <v>44105</v>
      </c>
      <c r="E685" s="62">
        <v>6</v>
      </c>
      <c r="F685" s="58"/>
      <c r="G685" s="58">
        <v>21</v>
      </c>
      <c r="H685" s="58"/>
      <c r="I685" s="58"/>
      <c r="J685" s="93"/>
    </row>
    <row r="686" spans="1:10" x14ac:dyDescent="0.35">
      <c r="A686" s="90"/>
      <c r="B686" s="57" t="s">
        <v>50</v>
      </c>
      <c r="C686" s="61" t="s">
        <v>53</v>
      </c>
      <c r="D686" s="103">
        <v>44105</v>
      </c>
      <c r="E686" s="62">
        <v>2</v>
      </c>
      <c r="F686" s="58">
        <v>2</v>
      </c>
      <c r="G686" s="58">
        <v>7</v>
      </c>
      <c r="H686" s="58">
        <v>2</v>
      </c>
      <c r="I686" s="58"/>
      <c r="J686" s="93"/>
    </row>
    <row r="687" spans="1:10" x14ac:dyDescent="0.35">
      <c r="A687" s="90"/>
      <c r="B687" s="57" t="s">
        <v>50</v>
      </c>
      <c r="C687" s="61" t="s">
        <v>51</v>
      </c>
      <c r="D687" s="103">
        <v>44136</v>
      </c>
      <c r="E687" s="62"/>
      <c r="F687" s="58"/>
      <c r="G687" s="58">
        <v>10</v>
      </c>
      <c r="H687" s="58">
        <v>2</v>
      </c>
      <c r="I687" s="58"/>
      <c r="J687" s="93"/>
    </row>
    <row r="688" spans="1:10" x14ac:dyDescent="0.35">
      <c r="A688" s="90"/>
      <c r="B688" s="57" t="s">
        <v>10</v>
      </c>
      <c r="C688" s="61" t="s">
        <v>51</v>
      </c>
      <c r="D688" s="103">
        <v>44136</v>
      </c>
      <c r="E688" s="62"/>
      <c r="F688" s="58"/>
      <c r="G688" s="58">
        <v>30</v>
      </c>
      <c r="H688" s="58">
        <v>2</v>
      </c>
      <c r="I688" s="58">
        <v>1</v>
      </c>
      <c r="J688" s="93"/>
    </row>
    <row r="689" spans="1:10" x14ac:dyDescent="0.35">
      <c r="A689" s="90"/>
      <c r="B689" s="57" t="s">
        <v>142</v>
      </c>
      <c r="C689" s="61" t="s">
        <v>51</v>
      </c>
      <c r="D689" s="103">
        <v>44136</v>
      </c>
      <c r="E689" s="62"/>
      <c r="F689" s="58"/>
      <c r="G689" s="58"/>
      <c r="H689" s="58"/>
      <c r="I689" s="58"/>
      <c r="J689" s="93" t="s">
        <v>213</v>
      </c>
    </row>
    <row r="690" spans="1:10" x14ac:dyDescent="0.35">
      <c r="A690" s="90"/>
      <c r="B690" s="57" t="s">
        <v>50</v>
      </c>
      <c r="C690" s="61" t="s">
        <v>52</v>
      </c>
      <c r="D690" s="103">
        <v>44136</v>
      </c>
      <c r="E690" s="62"/>
      <c r="F690" s="58"/>
      <c r="G690" s="58">
        <v>15</v>
      </c>
      <c r="H690" s="58"/>
      <c r="I690" s="58"/>
      <c r="J690" s="93"/>
    </row>
    <row r="691" spans="1:10" x14ac:dyDescent="0.35">
      <c r="A691" s="90"/>
      <c r="B691" s="57" t="s">
        <v>142</v>
      </c>
      <c r="C691" s="61" t="s">
        <v>52</v>
      </c>
      <c r="D691" s="103">
        <v>44136</v>
      </c>
      <c r="E691" s="62"/>
      <c r="F691" s="58"/>
      <c r="G691" s="58"/>
      <c r="H691" s="58"/>
      <c r="I691" s="58"/>
      <c r="J691" s="93" t="s">
        <v>186</v>
      </c>
    </row>
    <row r="692" spans="1:10" x14ac:dyDescent="0.35">
      <c r="A692" s="90"/>
      <c r="B692" s="57" t="s">
        <v>142</v>
      </c>
      <c r="C692" s="61" t="s">
        <v>51</v>
      </c>
      <c r="D692" s="103">
        <v>44136</v>
      </c>
      <c r="E692" s="62"/>
      <c r="F692" s="58"/>
      <c r="G692" s="58"/>
      <c r="H692" s="58"/>
      <c r="I692" s="58"/>
      <c r="J692" s="93" t="s">
        <v>187</v>
      </c>
    </row>
    <row r="693" spans="1:10" x14ac:dyDescent="0.35">
      <c r="A693" s="90"/>
      <c r="B693" s="57" t="s">
        <v>50</v>
      </c>
      <c r="C693" s="61" t="s">
        <v>53</v>
      </c>
      <c r="D693" s="103">
        <v>44136</v>
      </c>
      <c r="E693" s="62">
        <v>7</v>
      </c>
      <c r="F693" s="58"/>
      <c r="G693" s="58">
        <v>13</v>
      </c>
      <c r="H693" s="58">
        <v>1</v>
      </c>
      <c r="I693" s="58">
        <v>1</v>
      </c>
      <c r="J693" s="93"/>
    </row>
    <row r="694" spans="1:10" x14ac:dyDescent="0.35">
      <c r="A694" s="90"/>
      <c r="B694" s="57" t="s">
        <v>50</v>
      </c>
      <c r="C694" s="61" t="s">
        <v>52</v>
      </c>
      <c r="D694" s="103">
        <v>44136</v>
      </c>
      <c r="E694" s="62">
        <v>2</v>
      </c>
      <c r="F694" s="58"/>
      <c r="G694" s="58">
        <v>4</v>
      </c>
      <c r="H694" s="58"/>
      <c r="I694" s="58"/>
      <c r="J694" s="93"/>
    </row>
    <row r="695" spans="1:10" x14ac:dyDescent="0.35">
      <c r="A695" s="90"/>
      <c r="B695" s="57" t="s">
        <v>50</v>
      </c>
      <c r="C695" s="61" t="s">
        <v>52</v>
      </c>
      <c r="D695" s="103">
        <v>44136</v>
      </c>
      <c r="E695" s="62"/>
      <c r="F695" s="58"/>
      <c r="G695" s="58">
        <v>4</v>
      </c>
      <c r="H695" s="58"/>
      <c r="I695" s="58"/>
      <c r="J695" s="93"/>
    </row>
    <row r="696" spans="1:10" x14ac:dyDescent="0.35">
      <c r="A696" s="90"/>
      <c r="B696" s="57" t="s">
        <v>50</v>
      </c>
      <c r="C696" s="61" t="s">
        <v>54</v>
      </c>
      <c r="D696" s="103">
        <v>44136</v>
      </c>
      <c r="E696" s="62">
        <v>1</v>
      </c>
      <c r="F696" s="58">
        <v>2</v>
      </c>
      <c r="G696" s="58">
        <v>13</v>
      </c>
      <c r="H696" s="58">
        <v>5</v>
      </c>
      <c r="I696" s="58">
        <v>1</v>
      </c>
      <c r="J696" s="93"/>
    </row>
    <row r="697" spans="1:10" x14ac:dyDescent="0.35">
      <c r="A697" s="90"/>
      <c r="B697" s="57" t="s">
        <v>50</v>
      </c>
      <c r="C697" s="61" t="s">
        <v>54</v>
      </c>
      <c r="D697" s="103">
        <v>44136</v>
      </c>
      <c r="E697" s="62"/>
      <c r="F697" s="58"/>
      <c r="G697" s="58">
        <v>7</v>
      </c>
      <c r="H697" s="58">
        <v>2</v>
      </c>
      <c r="I697" s="58">
        <v>1</v>
      </c>
      <c r="J697" s="93"/>
    </row>
    <row r="698" spans="1:10" x14ac:dyDescent="0.35">
      <c r="A698" s="90"/>
      <c r="B698" s="57" t="s">
        <v>50</v>
      </c>
      <c r="C698" s="61" t="s">
        <v>51</v>
      </c>
      <c r="D698" s="103">
        <v>44136</v>
      </c>
      <c r="E698" s="62">
        <v>8</v>
      </c>
      <c r="F698" s="58"/>
      <c r="G698" s="58">
        <v>15</v>
      </c>
      <c r="H698" s="58">
        <v>1</v>
      </c>
      <c r="I698" s="58"/>
      <c r="J698" s="93" t="s">
        <v>145</v>
      </c>
    </row>
    <row r="699" spans="1:10" x14ac:dyDescent="0.35">
      <c r="A699" s="90"/>
      <c r="B699" s="57" t="s">
        <v>50</v>
      </c>
      <c r="C699" s="61" t="s">
        <v>51</v>
      </c>
      <c r="D699" s="103">
        <v>44136</v>
      </c>
      <c r="E699" s="62">
        <v>6</v>
      </c>
      <c r="F699" s="58">
        <v>1</v>
      </c>
      <c r="G699" s="58">
        <v>7</v>
      </c>
      <c r="H699" s="58">
        <v>2</v>
      </c>
      <c r="I699" s="58">
        <v>1</v>
      </c>
      <c r="J699" s="93"/>
    </row>
    <row r="700" spans="1:10" x14ac:dyDescent="0.35">
      <c r="A700" s="90"/>
      <c r="B700" s="57" t="s">
        <v>50</v>
      </c>
      <c r="C700" s="61" t="s">
        <v>52</v>
      </c>
      <c r="D700" s="103">
        <v>44136</v>
      </c>
      <c r="E700" s="62"/>
      <c r="F700" s="58"/>
      <c r="G700" s="58">
        <v>3</v>
      </c>
      <c r="H700" s="58"/>
      <c r="I700" s="58"/>
      <c r="J700" s="93"/>
    </row>
    <row r="701" spans="1:10" x14ac:dyDescent="0.35">
      <c r="A701" s="90"/>
      <c r="B701" s="57" t="s">
        <v>10</v>
      </c>
      <c r="C701" s="61" t="s">
        <v>54</v>
      </c>
      <c r="D701" s="103">
        <v>44136</v>
      </c>
      <c r="E701" s="62">
        <v>24</v>
      </c>
      <c r="F701" s="58"/>
      <c r="G701" s="58">
        <v>34</v>
      </c>
      <c r="H701" s="58">
        <v>7</v>
      </c>
      <c r="I701" s="58"/>
      <c r="J701" s="93"/>
    </row>
    <row r="702" spans="1:10" x14ac:dyDescent="0.35">
      <c r="A702" s="90"/>
      <c r="B702" s="57" t="s">
        <v>10</v>
      </c>
      <c r="C702" s="61" t="s">
        <v>54</v>
      </c>
      <c r="D702" s="103">
        <v>44136</v>
      </c>
      <c r="E702" s="62">
        <v>3</v>
      </c>
      <c r="F702" s="58"/>
      <c r="G702" s="58">
        <v>33</v>
      </c>
      <c r="H702" s="58">
        <v>1</v>
      </c>
      <c r="I702" s="58"/>
      <c r="J702" s="93"/>
    </row>
    <row r="703" spans="1:10" x14ac:dyDescent="0.35">
      <c r="A703" s="90"/>
      <c r="B703" s="57" t="s">
        <v>50</v>
      </c>
      <c r="C703" s="61" t="s">
        <v>52</v>
      </c>
      <c r="D703" s="103">
        <v>44136</v>
      </c>
      <c r="E703" s="62">
        <v>1</v>
      </c>
      <c r="F703" s="58"/>
      <c r="G703" s="58">
        <v>1</v>
      </c>
      <c r="H703" s="58">
        <v>1</v>
      </c>
      <c r="I703" s="58"/>
      <c r="J703" s="93"/>
    </row>
    <row r="704" spans="1:10" x14ac:dyDescent="0.35">
      <c r="A704" s="90"/>
      <c r="B704" s="57" t="s">
        <v>50</v>
      </c>
      <c r="C704" s="61" t="s">
        <v>52</v>
      </c>
      <c r="D704" s="103">
        <v>44136</v>
      </c>
      <c r="E704" s="62"/>
      <c r="F704" s="58"/>
      <c r="G704" s="58">
        <v>0</v>
      </c>
      <c r="H704" s="58"/>
      <c r="I704" s="58"/>
      <c r="J704" s="93"/>
    </row>
    <row r="705" spans="1:10" x14ac:dyDescent="0.35">
      <c r="A705" s="90"/>
      <c r="B705" s="57" t="s">
        <v>50</v>
      </c>
      <c r="C705" s="61" t="s">
        <v>52</v>
      </c>
      <c r="D705" s="103">
        <v>44136</v>
      </c>
      <c r="E705" s="62">
        <v>3</v>
      </c>
      <c r="F705" s="58"/>
      <c r="G705" s="58">
        <v>8</v>
      </c>
      <c r="H705" s="58">
        <v>3</v>
      </c>
      <c r="I705" s="58"/>
      <c r="J705" s="93"/>
    </row>
    <row r="706" spans="1:10" x14ac:dyDescent="0.35">
      <c r="A706" s="90"/>
      <c r="B706" s="57" t="s">
        <v>10</v>
      </c>
      <c r="C706" s="61" t="s">
        <v>52</v>
      </c>
      <c r="D706" s="103">
        <v>44136</v>
      </c>
      <c r="E706" s="62">
        <v>5</v>
      </c>
      <c r="F706" s="58"/>
      <c r="G706" s="58">
        <v>30</v>
      </c>
      <c r="H706" s="58">
        <v>1</v>
      </c>
      <c r="I706" s="58"/>
      <c r="J706" s="93"/>
    </row>
    <row r="707" spans="1:10" x14ac:dyDescent="0.35">
      <c r="A707" s="90"/>
      <c r="B707" s="57" t="s">
        <v>50</v>
      </c>
      <c r="C707" s="61" t="s">
        <v>53</v>
      </c>
      <c r="D707" s="103">
        <v>44136</v>
      </c>
      <c r="E707" s="62">
        <v>4</v>
      </c>
      <c r="F707" s="58">
        <v>1</v>
      </c>
      <c r="G707" s="58">
        <v>34</v>
      </c>
      <c r="H707" s="58">
        <v>3</v>
      </c>
      <c r="I707" s="58">
        <v>1</v>
      </c>
      <c r="J707" s="93"/>
    </row>
    <row r="708" spans="1:10" x14ac:dyDescent="0.35">
      <c r="A708" s="90"/>
      <c r="B708" s="57" t="s">
        <v>50</v>
      </c>
      <c r="C708" s="61" t="s">
        <v>53</v>
      </c>
      <c r="D708" s="103">
        <v>44136</v>
      </c>
      <c r="E708" s="62">
        <v>9</v>
      </c>
      <c r="F708" s="58"/>
      <c r="G708" s="58">
        <v>22</v>
      </c>
      <c r="H708" s="58">
        <v>2</v>
      </c>
      <c r="I708" s="58"/>
      <c r="J708" s="93" t="s">
        <v>188</v>
      </c>
    </row>
    <row r="709" spans="1:10" x14ac:dyDescent="0.35">
      <c r="A709" s="90"/>
      <c r="B709" s="57" t="s">
        <v>142</v>
      </c>
      <c r="C709" s="61" t="s">
        <v>51</v>
      </c>
      <c r="D709" s="103">
        <v>44136</v>
      </c>
      <c r="E709" s="62"/>
      <c r="F709" s="58"/>
      <c r="G709" s="58"/>
      <c r="H709" s="58"/>
      <c r="I709" s="58"/>
      <c r="J709" s="93" t="s">
        <v>189</v>
      </c>
    </row>
    <row r="710" spans="1:10" x14ac:dyDescent="0.35">
      <c r="A710" s="90"/>
      <c r="B710" s="57" t="s">
        <v>142</v>
      </c>
      <c r="C710" s="61" t="s">
        <v>51</v>
      </c>
      <c r="D710" s="103">
        <v>44136</v>
      </c>
      <c r="E710" s="62"/>
      <c r="F710" s="58"/>
      <c r="G710" s="58"/>
      <c r="H710" s="58"/>
      <c r="I710" s="58"/>
      <c r="J710" s="93" t="s">
        <v>190</v>
      </c>
    </row>
    <row r="711" spans="1:10" x14ac:dyDescent="0.35">
      <c r="A711" s="90"/>
      <c r="B711" s="57" t="s">
        <v>10</v>
      </c>
      <c r="C711" s="61" t="s">
        <v>52</v>
      </c>
      <c r="D711" s="103">
        <v>44136</v>
      </c>
      <c r="E711" s="62">
        <v>6</v>
      </c>
      <c r="F711" s="58">
        <v>2</v>
      </c>
      <c r="G711" s="58">
        <v>51</v>
      </c>
      <c r="H711" s="58">
        <v>11</v>
      </c>
      <c r="I711" s="58">
        <v>3</v>
      </c>
      <c r="J711" s="93"/>
    </row>
    <row r="712" spans="1:10" x14ac:dyDescent="0.35">
      <c r="A712" s="90"/>
      <c r="B712" s="57" t="s">
        <v>50</v>
      </c>
      <c r="C712" s="61" t="s">
        <v>52</v>
      </c>
      <c r="D712" s="103">
        <v>44136</v>
      </c>
      <c r="E712" s="62">
        <v>2</v>
      </c>
      <c r="F712" s="58"/>
      <c r="G712" s="58">
        <v>10</v>
      </c>
      <c r="H712" s="58">
        <v>2</v>
      </c>
      <c r="I712" s="58">
        <v>1</v>
      </c>
      <c r="J712" s="93" t="s">
        <v>179</v>
      </c>
    </row>
    <row r="713" spans="1:10" x14ac:dyDescent="0.35">
      <c r="A713" s="90"/>
      <c r="B713" s="57" t="s">
        <v>11</v>
      </c>
      <c r="C713" s="61" t="s">
        <v>52</v>
      </c>
      <c r="D713" s="103">
        <v>44136</v>
      </c>
      <c r="E713" s="62">
        <v>10</v>
      </c>
      <c r="F713" s="58">
        <v>14</v>
      </c>
      <c r="G713" s="58">
        <v>45</v>
      </c>
      <c r="H713" s="58">
        <v>20</v>
      </c>
      <c r="I713" s="58">
        <v>6</v>
      </c>
      <c r="J713" s="93" t="s">
        <v>191</v>
      </c>
    </row>
    <row r="714" spans="1:10" x14ac:dyDescent="0.35">
      <c r="A714" s="90"/>
      <c r="B714" s="57" t="s">
        <v>50</v>
      </c>
      <c r="C714" s="61" t="s">
        <v>54</v>
      </c>
      <c r="D714" s="103">
        <v>44136</v>
      </c>
      <c r="E714" s="62"/>
      <c r="F714" s="58"/>
      <c r="G714" s="58">
        <v>3</v>
      </c>
      <c r="H714" s="58">
        <v>1</v>
      </c>
      <c r="I714" s="58"/>
      <c r="J714" s="93"/>
    </row>
    <row r="715" spans="1:10" x14ac:dyDescent="0.35">
      <c r="A715" s="90"/>
      <c r="B715" s="57" t="s">
        <v>50</v>
      </c>
      <c r="C715" s="61" t="s">
        <v>53</v>
      </c>
      <c r="D715" s="103">
        <v>44136</v>
      </c>
      <c r="E715" s="62"/>
      <c r="F715" s="58"/>
      <c r="G715" s="58">
        <v>8</v>
      </c>
      <c r="H715" s="58">
        <v>1</v>
      </c>
      <c r="I715" s="58"/>
      <c r="J715" s="93"/>
    </row>
    <row r="716" spans="1:10" x14ac:dyDescent="0.35">
      <c r="A716" s="90"/>
      <c r="B716" s="57" t="s">
        <v>50</v>
      </c>
      <c r="C716" s="61" t="s">
        <v>51</v>
      </c>
      <c r="D716" s="103">
        <v>44136</v>
      </c>
      <c r="E716" s="62">
        <v>3</v>
      </c>
      <c r="F716" s="58"/>
      <c r="G716" s="58">
        <v>18</v>
      </c>
      <c r="H716" s="58"/>
      <c r="I716" s="58"/>
      <c r="J716" s="93"/>
    </row>
    <row r="717" spans="1:10" x14ac:dyDescent="0.35">
      <c r="A717" s="90"/>
      <c r="B717" s="57" t="s">
        <v>142</v>
      </c>
      <c r="C717" s="61" t="s">
        <v>51</v>
      </c>
      <c r="D717" s="103">
        <v>44136</v>
      </c>
      <c r="E717" s="62"/>
      <c r="F717" s="58"/>
      <c r="G717" s="58"/>
      <c r="H717" s="58"/>
      <c r="I717" s="58"/>
      <c r="J717" s="93" t="s">
        <v>192</v>
      </c>
    </row>
    <row r="718" spans="1:10" x14ac:dyDescent="0.35">
      <c r="A718" s="90"/>
      <c r="B718" s="57" t="s">
        <v>142</v>
      </c>
      <c r="C718" s="61" t="s">
        <v>51</v>
      </c>
      <c r="D718" s="103">
        <v>44136</v>
      </c>
      <c r="E718" s="62"/>
      <c r="F718" s="58"/>
      <c r="G718" s="58"/>
      <c r="H718" s="58"/>
      <c r="I718" s="58"/>
      <c r="J718" s="93" t="s">
        <v>192</v>
      </c>
    </row>
    <row r="719" spans="1:10" x14ac:dyDescent="0.35">
      <c r="A719" s="90"/>
      <c r="B719" s="57" t="s">
        <v>50</v>
      </c>
      <c r="C719" s="61" t="s">
        <v>53</v>
      </c>
      <c r="D719" s="103">
        <v>44136</v>
      </c>
      <c r="E719" s="62">
        <v>2</v>
      </c>
      <c r="F719" s="58"/>
      <c r="G719" s="58">
        <v>18</v>
      </c>
      <c r="H719" s="58">
        <v>1</v>
      </c>
      <c r="I719" s="58"/>
      <c r="J719" s="93"/>
    </row>
    <row r="720" spans="1:10" x14ac:dyDescent="0.35">
      <c r="A720" s="90"/>
      <c r="B720" s="57" t="s">
        <v>50</v>
      </c>
      <c r="C720" s="61" t="s">
        <v>54</v>
      </c>
      <c r="D720" s="103">
        <v>44136</v>
      </c>
      <c r="E720" s="62"/>
      <c r="F720" s="58"/>
      <c r="G720" s="58">
        <v>11</v>
      </c>
      <c r="H720" s="58"/>
      <c r="I720" s="58"/>
      <c r="J720" s="93" t="s">
        <v>217</v>
      </c>
    </row>
    <row r="721" spans="1:10" x14ac:dyDescent="0.35">
      <c r="A721" s="90"/>
      <c r="B721" s="57" t="s">
        <v>10</v>
      </c>
      <c r="C721" s="61" t="s">
        <v>53</v>
      </c>
      <c r="D721" s="103">
        <v>44136</v>
      </c>
      <c r="E721" s="62">
        <v>10</v>
      </c>
      <c r="F721" s="58">
        <v>4</v>
      </c>
      <c r="G721" s="58">
        <v>30</v>
      </c>
      <c r="H721" s="58">
        <v>16</v>
      </c>
      <c r="I721" s="58">
        <v>1</v>
      </c>
      <c r="J721" s="93"/>
    </row>
    <row r="722" spans="1:10" x14ac:dyDescent="0.35">
      <c r="A722" s="90"/>
      <c r="B722" s="57" t="s">
        <v>50</v>
      </c>
      <c r="C722" s="61" t="s">
        <v>53</v>
      </c>
      <c r="D722" s="103">
        <v>44136</v>
      </c>
      <c r="E722" s="62">
        <v>7</v>
      </c>
      <c r="F722" s="58"/>
      <c r="G722" s="58">
        <v>10</v>
      </c>
      <c r="H722" s="58">
        <v>4</v>
      </c>
      <c r="I722" s="58"/>
      <c r="J722" s="93"/>
    </row>
    <row r="723" spans="1:10" x14ac:dyDescent="0.35">
      <c r="A723" s="90"/>
      <c r="B723" s="57" t="s">
        <v>50</v>
      </c>
      <c r="C723" s="61" t="s">
        <v>52</v>
      </c>
      <c r="D723" s="103">
        <v>44136</v>
      </c>
      <c r="E723" s="62">
        <v>17</v>
      </c>
      <c r="F723" s="58">
        <v>10</v>
      </c>
      <c r="G723" s="58">
        <v>39</v>
      </c>
      <c r="H723" s="58">
        <v>17</v>
      </c>
      <c r="I723" s="58">
        <v>1</v>
      </c>
      <c r="J723" s="93"/>
    </row>
    <row r="724" spans="1:10" x14ac:dyDescent="0.35">
      <c r="A724" s="90"/>
      <c r="B724" s="57" t="s">
        <v>10</v>
      </c>
      <c r="C724" s="61" t="s">
        <v>52</v>
      </c>
      <c r="D724" s="103">
        <v>44136</v>
      </c>
      <c r="E724" s="62">
        <v>2</v>
      </c>
      <c r="F724" s="58">
        <v>5</v>
      </c>
      <c r="G724" s="58">
        <v>30</v>
      </c>
      <c r="H724" s="58">
        <v>18</v>
      </c>
      <c r="I724" s="58">
        <v>2</v>
      </c>
      <c r="J724" s="93"/>
    </row>
    <row r="725" spans="1:10" x14ac:dyDescent="0.35">
      <c r="A725" s="90"/>
      <c r="B725" s="57" t="s">
        <v>50</v>
      </c>
      <c r="C725" s="61" t="s">
        <v>53</v>
      </c>
      <c r="D725" s="103">
        <v>44136</v>
      </c>
      <c r="E725" s="62">
        <v>7</v>
      </c>
      <c r="F725" s="58"/>
      <c r="G725" s="58">
        <v>16</v>
      </c>
      <c r="H725" s="58"/>
      <c r="I725" s="58"/>
      <c r="J725" s="93"/>
    </row>
    <row r="726" spans="1:10" x14ac:dyDescent="0.35">
      <c r="A726" s="90"/>
      <c r="B726" s="57" t="s">
        <v>11</v>
      </c>
      <c r="C726" s="61" t="s">
        <v>53</v>
      </c>
      <c r="D726" s="103">
        <v>44136</v>
      </c>
      <c r="E726" s="62">
        <v>8</v>
      </c>
      <c r="F726" s="58"/>
      <c r="G726" s="58">
        <v>35</v>
      </c>
      <c r="H726" s="58">
        <v>6</v>
      </c>
      <c r="I726" s="58"/>
      <c r="J726" s="93"/>
    </row>
    <row r="727" spans="1:10" x14ac:dyDescent="0.35">
      <c r="A727" s="90"/>
      <c r="B727" s="57" t="s">
        <v>50</v>
      </c>
      <c r="C727" s="61" t="s">
        <v>53</v>
      </c>
      <c r="D727" s="103">
        <v>44136</v>
      </c>
      <c r="E727" s="62">
        <v>1</v>
      </c>
      <c r="F727" s="58">
        <v>1</v>
      </c>
      <c r="G727" s="58">
        <v>22</v>
      </c>
      <c r="H727" s="58"/>
      <c r="I727" s="58"/>
      <c r="J727" s="93"/>
    </row>
    <row r="728" spans="1:10" x14ac:dyDescent="0.35">
      <c r="A728" s="90"/>
      <c r="B728" s="57" t="s">
        <v>50</v>
      </c>
      <c r="C728" s="61" t="s">
        <v>54</v>
      </c>
      <c r="D728" s="103">
        <v>44136</v>
      </c>
      <c r="E728" s="62">
        <v>6</v>
      </c>
      <c r="F728" s="58"/>
      <c r="G728" s="58">
        <v>7</v>
      </c>
      <c r="H728" s="58">
        <v>1</v>
      </c>
      <c r="I728" s="58"/>
      <c r="J728" s="93"/>
    </row>
    <row r="729" spans="1:10" x14ac:dyDescent="0.35">
      <c r="A729" s="90"/>
      <c r="B729" s="57" t="s">
        <v>50</v>
      </c>
      <c r="C729" s="61" t="s">
        <v>54</v>
      </c>
      <c r="D729" s="103">
        <v>44136</v>
      </c>
      <c r="E729" s="62">
        <v>11</v>
      </c>
      <c r="F729" s="58">
        <v>6</v>
      </c>
      <c r="G729" s="58">
        <v>13</v>
      </c>
      <c r="H729" s="58">
        <v>14</v>
      </c>
      <c r="I729" s="58">
        <v>2</v>
      </c>
      <c r="J729" s="93"/>
    </row>
    <row r="730" spans="1:10" x14ac:dyDescent="0.35">
      <c r="A730" s="90"/>
      <c r="B730" s="57" t="s">
        <v>50</v>
      </c>
      <c r="C730" s="61" t="s">
        <v>51</v>
      </c>
      <c r="D730" s="103">
        <v>44136</v>
      </c>
      <c r="E730" s="62">
        <v>8</v>
      </c>
      <c r="F730" s="58"/>
      <c r="G730" s="58">
        <v>15</v>
      </c>
      <c r="H730" s="58"/>
      <c r="I730" s="58"/>
      <c r="J730" s="93"/>
    </row>
    <row r="731" spans="1:10" x14ac:dyDescent="0.35">
      <c r="A731" s="90"/>
      <c r="B731" s="57" t="s">
        <v>50</v>
      </c>
      <c r="C731" s="61" t="s">
        <v>51</v>
      </c>
      <c r="D731" s="103">
        <v>44136</v>
      </c>
      <c r="E731" s="62"/>
      <c r="F731" s="58"/>
      <c r="G731" s="58">
        <v>1</v>
      </c>
      <c r="H731" s="58">
        <v>2</v>
      </c>
      <c r="I731" s="58"/>
      <c r="J731" s="93"/>
    </row>
    <row r="732" spans="1:10" x14ac:dyDescent="0.35">
      <c r="A732" s="90"/>
      <c r="B732" s="57" t="s">
        <v>50</v>
      </c>
      <c r="C732" s="61" t="s">
        <v>51</v>
      </c>
      <c r="D732" s="103">
        <v>44136</v>
      </c>
      <c r="E732" s="62"/>
      <c r="F732" s="58"/>
      <c r="G732" s="58">
        <v>4</v>
      </c>
      <c r="H732" s="58"/>
      <c r="I732" s="58"/>
      <c r="J732" s="93"/>
    </row>
    <row r="733" spans="1:10" x14ac:dyDescent="0.35">
      <c r="A733" s="90"/>
      <c r="B733" s="57" t="s">
        <v>11</v>
      </c>
      <c r="C733" s="61" t="s">
        <v>54</v>
      </c>
      <c r="D733" s="103">
        <v>44136</v>
      </c>
      <c r="E733" s="62">
        <v>10</v>
      </c>
      <c r="F733" s="58"/>
      <c r="G733" s="58">
        <v>22</v>
      </c>
      <c r="H733" s="58">
        <v>3</v>
      </c>
      <c r="I733" s="58">
        <v>1</v>
      </c>
      <c r="J733" s="93" t="s">
        <v>152</v>
      </c>
    </row>
    <row r="734" spans="1:10" x14ac:dyDescent="0.35">
      <c r="A734" s="90"/>
      <c r="B734" s="57" t="s">
        <v>11</v>
      </c>
      <c r="C734" s="61" t="s">
        <v>54</v>
      </c>
      <c r="D734" s="103">
        <v>44136</v>
      </c>
      <c r="E734" s="62">
        <v>9</v>
      </c>
      <c r="F734" s="58">
        <v>1</v>
      </c>
      <c r="G734" s="58">
        <v>18</v>
      </c>
      <c r="H734" s="58">
        <v>3</v>
      </c>
      <c r="I734" s="58">
        <v>2</v>
      </c>
      <c r="J734" s="93"/>
    </row>
    <row r="735" spans="1:10" x14ac:dyDescent="0.35">
      <c r="A735" s="90"/>
      <c r="B735" s="57" t="s">
        <v>50</v>
      </c>
      <c r="C735" s="61" t="s">
        <v>51</v>
      </c>
      <c r="D735" s="103">
        <v>44136</v>
      </c>
      <c r="E735" s="62"/>
      <c r="F735" s="58"/>
      <c r="G735" s="58">
        <v>9</v>
      </c>
      <c r="H735" s="58"/>
      <c r="I735" s="58"/>
      <c r="J735" s="93"/>
    </row>
    <row r="736" spans="1:10" x14ac:dyDescent="0.35">
      <c r="A736" s="90"/>
      <c r="B736" s="57" t="s">
        <v>50</v>
      </c>
      <c r="C736" s="61" t="s">
        <v>54</v>
      </c>
      <c r="D736" s="103">
        <v>44136</v>
      </c>
      <c r="E736" s="62">
        <v>1</v>
      </c>
      <c r="F736" s="58"/>
      <c r="G736" s="58">
        <v>3</v>
      </c>
      <c r="H736" s="58">
        <v>1</v>
      </c>
      <c r="I736" s="58">
        <v>1</v>
      </c>
      <c r="J736" s="93"/>
    </row>
    <row r="737" spans="1:10" x14ac:dyDescent="0.35">
      <c r="A737" s="90"/>
      <c r="B737" s="57" t="s">
        <v>50</v>
      </c>
      <c r="C737" s="61" t="s">
        <v>54</v>
      </c>
      <c r="D737" s="103">
        <v>44136</v>
      </c>
      <c r="E737" s="62"/>
      <c r="F737" s="58"/>
      <c r="G737" s="58">
        <v>1</v>
      </c>
      <c r="H737" s="58">
        <v>1</v>
      </c>
      <c r="I737" s="58">
        <v>1</v>
      </c>
      <c r="J737" s="93"/>
    </row>
    <row r="738" spans="1:10" x14ac:dyDescent="0.35">
      <c r="A738" s="90"/>
      <c r="B738" s="57" t="s">
        <v>142</v>
      </c>
      <c r="C738" s="61" t="s">
        <v>51</v>
      </c>
      <c r="D738" s="103">
        <v>44136</v>
      </c>
      <c r="E738" s="62"/>
      <c r="F738" s="58"/>
      <c r="G738" s="58"/>
      <c r="H738" s="58"/>
      <c r="I738" s="58"/>
      <c r="J738" s="93" t="s">
        <v>193</v>
      </c>
    </row>
    <row r="739" spans="1:10" x14ac:dyDescent="0.35">
      <c r="A739" s="90"/>
      <c r="B739" s="57" t="s">
        <v>142</v>
      </c>
      <c r="C739" s="61" t="s">
        <v>52</v>
      </c>
      <c r="D739" s="103">
        <v>44136</v>
      </c>
      <c r="E739" s="62"/>
      <c r="F739" s="58"/>
      <c r="G739" s="58"/>
      <c r="H739" s="58"/>
      <c r="I739" s="58"/>
      <c r="J739" s="93" t="s">
        <v>194</v>
      </c>
    </row>
    <row r="740" spans="1:10" x14ac:dyDescent="0.35">
      <c r="A740" s="90"/>
      <c r="B740" s="57" t="s">
        <v>10</v>
      </c>
      <c r="C740" s="61" t="s">
        <v>53</v>
      </c>
      <c r="D740" s="103">
        <v>44136</v>
      </c>
      <c r="E740" s="62">
        <v>1</v>
      </c>
      <c r="F740" s="58"/>
      <c r="G740" s="58">
        <v>30</v>
      </c>
      <c r="H740" s="58"/>
      <c r="I740" s="58"/>
      <c r="J740" s="93"/>
    </row>
    <row r="741" spans="1:10" x14ac:dyDescent="0.35">
      <c r="A741" s="90"/>
      <c r="B741" s="57" t="s">
        <v>50</v>
      </c>
      <c r="C741" s="61" t="s">
        <v>53</v>
      </c>
      <c r="D741" s="103">
        <v>44136</v>
      </c>
      <c r="E741" s="62"/>
      <c r="F741" s="58"/>
      <c r="G741" s="58">
        <v>9</v>
      </c>
      <c r="H741" s="58">
        <v>1</v>
      </c>
      <c r="I741" s="58">
        <v>1</v>
      </c>
      <c r="J741" s="93"/>
    </row>
    <row r="742" spans="1:10" x14ac:dyDescent="0.35">
      <c r="A742" s="90"/>
      <c r="B742" s="57" t="s">
        <v>11</v>
      </c>
      <c r="C742" s="61" t="s">
        <v>53</v>
      </c>
      <c r="D742" s="103">
        <v>44136</v>
      </c>
      <c r="E742" s="62">
        <v>24</v>
      </c>
      <c r="F742" s="58">
        <v>8</v>
      </c>
      <c r="G742" s="58">
        <v>39</v>
      </c>
      <c r="H742" s="58">
        <v>7</v>
      </c>
      <c r="I742" s="58"/>
      <c r="J742" s="93"/>
    </row>
    <row r="743" spans="1:10" x14ac:dyDescent="0.35">
      <c r="A743" s="90"/>
      <c r="B743" s="57" t="s">
        <v>50</v>
      </c>
      <c r="C743" s="61" t="s">
        <v>53</v>
      </c>
      <c r="D743" s="103">
        <v>44136</v>
      </c>
      <c r="E743" s="62">
        <v>5</v>
      </c>
      <c r="F743" s="58"/>
      <c r="G743" s="58">
        <v>10</v>
      </c>
      <c r="H743" s="58">
        <v>1</v>
      </c>
      <c r="I743" s="58"/>
      <c r="J743" s="93"/>
    </row>
    <row r="744" spans="1:10" x14ac:dyDescent="0.35">
      <c r="A744" s="90"/>
      <c r="B744" s="57" t="s">
        <v>142</v>
      </c>
      <c r="C744" s="61" t="s">
        <v>53</v>
      </c>
      <c r="D744" s="103">
        <v>44136</v>
      </c>
      <c r="E744" s="62"/>
      <c r="F744" s="58"/>
      <c r="G744" s="58"/>
      <c r="H744" s="58"/>
      <c r="I744" s="58"/>
      <c r="J744" s="93" t="s">
        <v>187</v>
      </c>
    </row>
    <row r="745" spans="1:10" x14ac:dyDescent="0.35">
      <c r="A745" s="90"/>
      <c r="B745" s="57" t="s">
        <v>50</v>
      </c>
      <c r="C745" s="61" t="s">
        <v>54</v>
      </c>
      <c r="D745" s="103">
        <v>44136</v>
      </c>
      <c r="E745" s="62">
        <v>1</v>
      </c>
      <c r="F745" s="58"/>
      <c r="G745" s="58">
        <v>10</v>
      </c>
      <c r="H745" s="58">
        <v>3</v>
      </c>
      <c r="I745" s="58">
        <v>1</v>
      </c>
      <c r="J745" s="93"/>
    </row>
    <row r="746" spans="1:10" x14ac:dyDescent="0.35">
      <c r="A746" s="90"/>
      <c r="B746" s="57" t="s">
        <v>50</v>
      </c>
      <c r="C746" s="61" t="s">
        <v>54</v>
      </c>
      <c r="D746" s="103">
        <v>44136</v>
      </c>
      <c r="E746" s="62">
        <v>1</v>
      </c>
      <c r="F746" s="58">
        <v>1</v>
      </c>
      <c r="G746" s="58">
        <v>9</v>
      </c>
      <c r="H746" s="58">
        <v>3</v>
      </c>
      <c r="I746" s="58">
        <v>1</v>
      </c>
      <c r="J746" s="93"/>
    </row>
    <row r="747" spans="1:10" x14ac:dyDescent="0.35">
      <c r="A747" s="90"/>
      <c r="B747" s="57" t="s">
        <v>50</v>
      </c>
      <c r="C747" s="61" t="s">
        <v>51</v>
      </c>
      <c r="D747" s="103">
        <v>44136</v>
      </c>
      <c r="E747" s="62">
        <v>1</v>
      </c>
      <c r="F747" s="58"/>
      <c r="G747" s="58">
        <v>13</v>
      </c>
      <c r="H747" s="58">
        <v>2</v>
      </c>
      <c r="I747" s="58"/>
      <c r="J747" s="93" t="s">
        <v>145</v>
      </c>
    </row>
    <row r="748" spans="1:10" x14ac:dyDescent="0.35">
      <c r="A748" s="90"/>
      <c r="B748" s="57" t="s">
        <v>50</v>
      </c>
      <c r="C748" s="61" t="s">
        <v>51</v>
      </c>
      <c r="D748" s="103">
        <v>44136</v>
      </c>
      <c r="E748" s="62"/>
      <c r="F748" s="58"/>
      <c r="G748" s="58">
        <v>15</v>
      </c>
      <c r="H748" s="58">
        <v>1</v>
      </c>
      <c r="I748" s="58"/>
      <c r="J748" s="93"/>
    </row>
    <row r="749" spans="1:10" x14ac:dyDescent="0.35">
      <c r="A749" s="90"/>
      <c r="B749" s="57" t="s">
        <v>50</v>
      </c>
      <c r="C749" s="61" t="s">
        <v>53</v>
      </c>
      <c r="D749" s="103">
        <v>44136</v>
      </c>
      <c r="E749" s="62">
        <v>5</v>
      </c>
      <c r="F749" s="58">
        <v>2</v>
      </c>
      <c r="G749" s="58">
        <v>39</v>
      </c>
      <c r="H749" s="58">
        <v>8</v>
      </c>
      <c r="I749" s="58">
        <v>1</v>
      </c>
      <c r="J749" s="93"/>
    </row>
    <row r="750" spans="1:10" x14ac:dyDescent="0.35">
      <c r="A750" s="90"/>
      <c r="B750" s="57" t="s">
        <v>10</v>
      </c>
      <c r="C750" s="61" t="s">
        <v>54</v>
      </c>
      <c r="D750" s="103">
        <v>44136</v>
      </c>
      <c r="E750" s="62">
        <v>9</v>
      </c>
      <c r="F750" s="58"/>
      <c r="G750" s="58">
        <v>35</v>
      </c>
      <c r="H750" s="58">
        <v>4</v>
      </c>
      <c r="I750" s="58"/>
      <c r="J750" s="93"/>
    </row>
    <row r="751" spans="1:10" x14ac:dyDescent="0.35">
      <c r="A751" s="90"/>
      <c r="B751" s="57" t="s">
        <v>142</v>
      </c>
      <c r="C751" s="61" t="s">
        <v>52</v>
      </c>
      <c r="D751" s="103">
        <v>44136</v>
      </c>
      <c r="E751" s="62"/>
      <c r="F751" s="58"/>
      <c r="G751" s="58"/>
      <c r="H751" s="58"/>
      <c r="I751" s="58"/>
      <c r="J751" s="93" t="s">
        <v>195</v>
      </c>
    </row>
    <row r="752" spans="1:10" x14ac:dyDescent="0.35">
      <c r="A752" s="90"/>
      <c r="B752" s="57" t="s">
        <v>50</v>
      </c>
      <c r="C752" s="61" t="s">
        <v>54</v>
      </c>
      <c r="D752" s="103">
        <v>44136</v>
      </c>
      <c r="E752" s="62"/>
      <c r="F752" s="58"/>
      <c r="G752" s="58">
        <v>6</v>
      </c>
      <c r="H752" s="58"/>
      <c r="I752" s="58"/>
      <c r="J752" s="93"/>
    </row>
    <row r="753" spans="1:10" x14ac:dyDescent="0.35">
      <c r="A753" s="90"/>
      <c r="B753" s="57" t="s">
        <v>11</v>
      </c>
      <c r="C753" s="61" t="s">
        <v>54</v>
      </c>
      <c r="D753" s="103">
        <v>44136</v>
      </c>
      <c r="E753" s="62">
        <v>24</v>
      </c>
      <c r="F753" s="58">
        <v>1</v>
      </c>
      <c r="G753" s="58">
        <v>53</v>
      </c>
      <c r="H753" s="58">
        <v>27</v>
      </c>
      <c r="I753" s="58"/>
      <c r="J753" s="93"/>
    </row>
    <row r="754" spans="1:10" x14ac:dyDescent="0.35">
      <c r="A754" s="90"/>
      <c r="B754" s="57" t="s">
        <v>11</v>
      </c>
      <c r="C754" s="61" t="s">
        <v>54</v>
      </c>
      <c r="D754" s="103">
        <v>44136</v>
      </c>
      <c r="E754" s="62">
        <v>14</v>
      </c>
      <c r="F754" s="58"/>
      <c r="G754" s="58">
        <v>35</v>
      </c>
      <c r="H754" s="58">
        <v>3</v>
      </c>
      <c r="I754" s="58"/>
      <c r="J754" s="93" t="s">
        <v>145</v>
      </c>
    </row>
    <row r="755" spans="1:10" x14ac:dyDescent="0.35">
      <c r="A755" s="90"/>
      <c r="B755" s="57" t="s">
        <v>50</v>
      </c>
      <c r="C755" s="61" t="s">
        <v>52</v>
      </c>
      <c r="D755" s="103">
        <v>44136</v>
      </c>
      <c r="E755" s="62">
        <v>3</v>
      </c>
      <c r="F755" s="58">
        <v>3</v>
      </c>
      <c r="G755" s="58">
        <v>38</v>
      </c>
      <c r="H755" s="58"/>
      <c r="I755" s="58">
        <v>10</v>
      </c>
      <c r="J755" s="93" t="s">
        <v>143</v>
      </c>
    </row>
    <row r="756" spans="1:10" x14ac:dyDescent="0.35">
      <c r="A756" s="90"/>
      <c r="B756" s="57" t="s">
        <v>50</v>
      </c>
      <c r="C756" s="61" t="s">
        <v>53</v>
      </c>
      <c r="D756" s="103">
        <v>44136</v>
      </c>
      <c r="E756" s="62"/>
      <c r="F756" s="58"/>
      <c r="G756" s="58">
        <v>6</v>
      </c>
      <c r="H756" s="58"/>
      <c r="I756" s="58"/>
      <c r="J756" s="93" t="s">
        <v>143</v>
      </c>
    </row>
    <row r="757" spans="1:10" x14ac:dyDescent="0.35">
      <c r="A757" s="90"/>
      <c r="B757" s="57" t="s">
        <v>50</v>
      </c>
      <c r="C757" s="61" t="s">
        <v>53</v>
      </c>
      <c r="D757" s="103">
        <v>44136</v>
      </c>
      <c r="E757" s="62"/>
      <c r="F757" s="58"/>
      <c r="G757" s="58">
        <v>4</v>
      </c>
      <c r="H757" s="58"/>
      <c r="I757" s="58"/>
      <c r="J757" s="93"/>
    </row>
    <row r="758" spans="1:10" x14ac:dyDescent="0.35">
      <c r="A758" s="90"/>
      <c r="B758" s="57" t="s">
        <v>142</v>
      </c>
      <c r="C758" s="61" t="s">
        <v>52</v>
      </c>
      <c r="D758" s="103">
        <v>44136</v>
      </c>
      <c r="E758" s="62"/>
      <c r="F758" s="58"/>
      <c r="G758" s="58"/>
      <c r="H758" s="58"/>
      <c r="I758" s="58"/>
      <c r="J758" s="93" t="s">
        <v>196</v>
      </c>
    </row>
    <row r="759" spans="1:10" x14ac:dyDescent="0.35">
      <c r="A759" s="90"/>
      <c r="B759" s="57" t="s">
        <v>50</v>
      </c>
      <c r="C759" s="61" t="s">
        <v>52</v>
      </c>
      <c r="D759" s="103">
        <v>44136</v>
      </c>
      <c r="E759" s="62">
        <v>3</v>
      </c>
      <c r="F759" s="58"/>
      <c r="G759" s="58">
        <v>20</v>
      </c>
      <c r="H759" s="58">
        <v>2</v>
      </c>
      <c r="I759" s="58"/>
      <c r="J759" s="93"/>
    </row>
    <row r="760" spans="1:10" x14ac:dyDescent="0.35">
      <c r="A760" s="90"/>
      <c r="B760" s="57" t="s">
        <v>50</v>
      </c>
      <c r="C760" s="61" t="s">
        <v>52</v>
      </c>
      <c r="D760" s="103">
        <v>44136</v>
      </c>
      <c r="E760" s="62"/>
      <c r="F760" s="58"/>
      <c r="G760" s="58">
        <v>13</v>
      </c>
      <c r="H760" s="58"/>
      <c r="I760" s="58"/>
      <c r="J760" s="93"/>
    </row>
    <row r="761" spans="1:10" x14ac:dyDescent="0.35">
      <c r="A761" s="90"/>
      <c r="B761" s="57" t="s">
        <v>50</v>
      </c>
      <c r="C761" s="61" t="s">
        <v>51</v>
      </c>
      <c r="D761" s="103">
        <v>44136</v>
      </c>
      <c r="E761" s="62"/>
      <c r="F761" s="58"/>
      <c r="G761" s="58">
        <v>10</v>
      </c>
      <c r="H761" s="58">
        <v>8</v>
      </c>
      <c r="I761" s="58">
        <v>2</v>
      </c>
      <c r="J761" s="93"/>
    </row>
    <row r="762" spans="1:10" x14ac:dyDescent="0.35">
      <c r="A762" s="90"/>
      <c r="B762" s="57" t="s">
        <v>50</v>
      </c>
      <c r="C762" s="61" t="s">
        <v>51</v>
      </c>
      <c r="D762" s="103">
        <v>44136</v>
      </c>
      <c r="E762" s="62"/>
      <c r="F762" s="58"/>
      <c r="G762" s="58">
        <v>6</v>
      </c>
      <c r="H762" s="58">
        <v>2</v>
      </c>
      <c r="I762" s="58">
        <v>1</v>
      </c>
      <c r="J762" s="93"/>
    </row>
    <row r="763" spans="1:10" x14ac:dyDescent="0.35">
      <c r="A763" s="90"/>
      <c r="B763" s="57" t="s">
        <v>50</v>
      </c>
      <c r="C763" s="61" t="s">
        <v>51</v>
      </c>
      <c r="D763" s="103">
        <v>44136</v>
      </c>
      <c r="E763" s="62"/>
      <c r="F763" s="58"/>
      <c r="G763" s="58">
        <v>3</v>
      </c>
      <c r="H763" s="58"/>
      <c r="I763" s="58"/>
      <c r="J763" s="93"/>
    </row>
    <row r="764" spans="1:10" x14ac:dyDescent="0.35">
      <c r="A764" s="90"/>
      <c r="B764" s="57" t="s">
        <v>10</v>
      </c>
      <c r="C764" s="61" t="s">
        <v>54</v>
      </c>
      <c r="D764" s="103">
        <v>44136</v>
      </c>
      <c r="E764" s="62">
        <v>6</v>
      </c>
      <c r="F764" s="58">
        <v>3</v>
      </c>
      <c r="G764" s="58">
        <v>39</v>
      </c>
      <c r="H764" s="58">
        <v>21</v>
      </c>
      <c r="I764" s="58">
        <v>1</v>
      </c>
      <c r="J764" s="93"/>
    </row>
    <row r="765" spans="1:10" x14ac:dyDescent="0.35">
      <c r="A765" s="90"/>
      <c r="B765" s="57" t="s">
        <v>50</v>
      </c>
      <c r="C765" s="61" t="s">
        <v>54</v>
      </c>
      <c r="D765" s="103">
        <v>44136</v>
      </c>
      <c r="E765" s="62">
        <v>3</v>
      </c>
      <c r="F765" s="58">
        <v>1</v>
      </c>
      <c r="G765" s="58">
        <v>9</v>
      </c>
      <c r="H765" s="58"/>
      <c r="I765" s="58"/>
      <c r="J765" s="93"/>
    </row>
    <row r="766" spans="1:10" x14ac:dyDescent="0.35">
      <c r="A766" s="90"/>
      <c r="B766" s="57" t="s">
        <v>11</v>
      </c>
      <c r="C766" s="61" t="s">
        <v>53</v>
      </c>
      <c r="D766" s="103">
        <v>44136</v>
      </c>
      <c r="E766" s="62">
        <v>9</v>
      </c>
      <c r="F766" s="58">
        <v>6</v>
      </c>
      <c r="G766" s="58">
        <v>35</v>
      </c>
      <c r="H766" s="58">
        <v>12</v>
      </c>
      <c r="I766" s="58">
        <v>1</v>
      </c>
      <c r="J766" s="93"/>
    </row>
    <row r="767" spans="1:10" x14ac:dyDescent="0.35">
      <c r="A767" s="90"/>
      <c r="B767" s="57" t="s">
        <v>50</v>
      </c>
      <c r="C767" s="61" t="s">
        <v>54</v>
      </c>
      <c r="D767" s="103">
        <v>44136</v>
      </c>
      <c r="E767" s="62"/>
      <c r="F767" s="58"/>
      <c r="G767" s="58">
        <v>6</v>
      </c>
      <c r="H767" s="58"/>
      <c r="I767" s="58"/>
      <c r="J767" s="93" t="s">
        <v>143</v>
      </c>
    </row>
    <row r="768" spans="1:10" x14ac:dyDescent="0.35">
      <c r="A768" s="90"/>
      <c r="B768" s="57" t="s">
        <v>50</v>
      </c>
      <c r="C768" s="61" t="s">
        <v>54</v>
      </c>
      <c r="D768" s="103">
        <v>44136</v>
      </c>
      <c r="E768" s="62"/>
      <c r="F768" s="58"/>
      <c r="G768" s="58">
        <v>6</v>
      </c>
      <c r="H768" s="58"/>
      <c r="I768" s="58"/>
      <c r="J768" s="93" t="s">
        <v>143</v>
      </c>
    </row>
    <row r="769" spans="1:10" x14ac:dyDescent="0.35">
      <c r="A769" s="90"/>
      <c r="B769" s="57" t="s">
        <v>50</v>
      </c>
      <c r="C769" s="61" t="s">
        <v>54</v>
      </c>
      <c r="D769" s="103">
        <v>44136</v>
      </c>
      <c r="E769" s="62"/>
      <c r="F769" s="58">
        <v>3</v>
      </c>
      <c r="G769" s="58">
        <v>13</v>
      </c>
      <c r="H769" s="58">
        <v>6</v>
      </c>
      <c r="I769" s="58">
        <v>2</v>
      </c>
      <c r="J769" s="93"/>
    </row>
    <row r="770" spans="1:10" x14ac:dyDescent="0.35">
      <c r="A770" s="90"/>
      <c r="B770" s="57" t="s">
        <v>50</v>
      </c>
      <c r="C770" s="61" t="s">
        <v>54</v>
      </c>
      <c r="D770" s="103">
        <v>44136</v>
      </c>
      <c r="E770" s="62"/>
      <c r="F770" s="58"/>
      <c r="G770" s="58">
        <v>9</v>
      </c>
      <c r="H770" s="58">
        <v>1</v>
      </c>
      <c r="I770" s="58"/>
      <c r="J770" s="93"/>
    </row>
    <row r="771" spans="1:10" x14ac:dyDescent="0.35">
      <c r="A771" s="90"/>
      <c r="B771" s="57" t="s">
        <v>50</v>
      </c>
      <c r="C771" s="61" t="s">
        <v>52</v>
      </c>
      <c r="D771" s="103">
        <v>44136</v>
      </c>
      <c r="E771" s="62">
        <v>5</v>
      </c>
      <c r="F771" s="58"/>
      <c r="G771" s="58">
        <v>21</v>
      </c>
      <c r="H771" s="58">
        <v>4</v>
      </c>
      <c r="I771" s="58"/>
      <c r="J771" s="93"/>
    </row>
    <row r="772" spans="1:10" x14ac:dyDescent="0.35">
      <c r="A772" s="90"/>
      <c r="B772" s="57" t="s">
        <v>50</v>
      </c>
      <c r="C772" s="61" t="s">
        <v>53</v>
      </c>
      <c r="D772" s="103">
        <v>44136</v>
      </c>
      <c r="E772" s="62">
        <v>2</v>
      </c>
      <c r="F772" s="58">
        <v>1</v>
      </c>
      <c r="G772" s="58">
        <v>7</v>
      </c>
      <c r="H772" s="58">
        <v>1</v>
      </c>
      <c r="I772" s="58"/>
      <c r="J772" s="93"/>
    </row>
    <row r="773" spans="1:10" x14ac:dyDescent="0.35">
      <c r="A773" s="90"/>
      <c r="B773" s="57" t="s">
        <v>50</v>
      </c>
      <c r="C773" s="61" t="s">
        <v>51</v>
      </c>
      <c r="D773" s="103">
        <v>44166</v>
      </c>
      <c r="E773" s="62"/>
      <c r="F773" s="58"/>
      <c r="G773" s="58">
        <v>9</v>
      </c>
      <c r="H773" s="58">
        <v>2</v>
      </c>
      <c r="I773" s="58"/>
      <c r="J773" s="93"/>
    </row>
    <row r="774" spans="1:10" x14ac:dyDescent="0.35">
      <c r="A774" s="90"/>
      <c r="B774" s="57" t="s">
        <v>50</v>
      </c>
      <c r="C774" s="61" t="s">
        <v>51</v>
      </c>
      <c r="D774" s="103">
        <v>44166</v>
      </c>
      <c r="E774" s="62"/>
      <c r="F774" s="58"/>
      <c r="G774" s="58">
        <v>6</v>
      </c>
      <c r="H774" s="58">
        <v>1</v>
      </c>
      <c r="I774" s="58">
        <v>1</v>
      </c>
      <c r="J774" s="93"/>
    </row>
    <row r="775" spans="1:10" x14ac:dyDescent="0.35">
      <c r="A775" s="90"/>
      <c r="B775" s="57" t="s">
        <v>142</v>
      </c>
      <c r="C775" s="61" t="s">
        <v>51</v>
      </c>
      <c r="D775" s="103">
        <v>44166</v>
      </c>
      <c r="E775" s="62"/>
      <c r="F775" s="58"/>
      <c r="G775" s="58"/>
      <c r="H775" s="58"/>
      <c r="I775" s="58"/>
      <c r="J775" s="93" t="s">
        <v>143</v>
      </c>
    </row>
    <row r="776" spans="1:10" x14ac:dyDescent="0.35">
      <c r="A776" s="90"/>
      <c r="B776" s="57" t="s">
        <v>50</v>
      </c>
      <c r="C776" s="61" t="s">
        <v>52</v>
      </c>
      <c r="D776" s="103">
        <v>44166</v>
      </c>
      <c r="E776" s="62"/>
      <c r="F776" s="58"/>
      <c r="G776" s="58">
        <v>16</v>
      </c>
      <c r="H776" s="58"/>
      <c r="I776" s="58"/>
      <c r="J776" s="93"/>
    </row>
    <row r="777" spans="1:10" x14ac:dyDescent="0.35">
      <c r="A777" s="90"/>
      <c r="B777" s="57" t="s">
        <v>142</v>
      </c>
      <c r="C777" s="61" t="s">
        <v>52</v>
      </c>
      <c r="D777" s="103">
        <v>44166</v>
      </c>
      <c r="E777" s="62"/>
      <c r="F777" s="58"/>
      <c r="G777" s="58"/>
      <c r="H777" s="58"/>
      <c r="I777" s="58"/>
      <c r="J777" s="93"/>
    </row>
    <row r="778" spans="1:10" x14ac:dyDescent="0.35">
      <c r="A778" s="90"/>
      <c r="B778" s="57" t="s">
        <v>142</v>
      </c>
      <c r="C778" s="61" t="s">
        <v>51</v>
      </c>
      <c r="D778" s="103">
        <v>44166</v>
      </c>
      <c r="E778" s="62"/>
      <c r="F778" s="58"/>
      <c r="G778" s="58"/>
      <c r="H778" s="58"/>
      <c r="I778" s="58"/>
      <c r="J778" s="93"/>
    </row>
    <row r="779" spans="1:10" x14ac:dyDescent="0.35">
      <c r="A779" s="90"/>
      <c r="B779" s="57" t="s">
        <v>50</v>
      </c>
      <c r="C779" s="61" t="s">
        <v>53</v>
      </c>
      <c r="D779" s="103">
        <v>44166</v>
      </c>
      <c r="E779" s="62"/>
      <c r="F779" s="58"/>
      <c r="G779" s="58">
        <v>4</v>
      </c>
      <c r="H779" s="58">
        <v>1</v>
      </c>
      <c r="I779" s="58">
        <v>1</v>
      </c>
      <c r="J779" s="93"/>
    </row>
    <row r="780" spans="1:10" x14ac:dyDescent="0.35">
      <c r="A780" s="90"/>
      <c r="B780" s="57" t="s">
        <v>50</v>
      </c>
      <c r="C780" s="61" t="s">
        <v>52</v>
      </c>
      <c r="D780" s="103">
        <v>44166</v>
      </c>
      <c r="E780" s="62"/>
      <c r="F780" s="58"/>
      <c r="G780" s="58">
        <v>6</v>
      </c>
      <c r="H780" s="58"/>
      <c r="I780" s="58"/>
      <c r="J780" s="93"/>
    </row>
    <row r="781" spans="1:10" x14ac:dyDescent="0.35">
      <c r="A781" s="90"/>
      <c r="B781" s="57" t="s">
        <v>50</v>
      </c>
      <c r="C781" s="61" t="s">
        <v>52</v>
      </c>
      <c r="D781" s="103">
        <v>44166</v>
      </c>
      <c r="E781" s="62"/>
      <c r="F781" s="58"/>
      <c r="G781" s="58">
        <v>6</v>
      </c>
      <c r="H781" s="58"/>
      <c r="I781" s="58"/>
      <c r="J781" s="93"/>
    </row>
    <row r="782" spans="1:10" x14ac:dyDescent="0.35">
      <c r="A782" s="90"/>
      <c r="B782" s="57" t="s">
        <v>50</v>
      </c>
      <c r="C782" s="61" t="s">
        <v>54</v>
      </c>
      <c r="D782" s="103">
        <v>44166</v>
      </c>
      <c r="E782" s="62">
        <v>1</v>
      </c>
      <c r="F782" s="58">
        <v>2</v>
      </c>
      <c r="G782" s="58">
        <v>13</v>
      </c>
      <c r="H782" s="58">
        <v>5</v>
      </c>
      <c r="I782" s="58">
        <v>1</v>
      </c>
      <c r="J782" s="93"/>
    </row>
    <row r="783" spans="1:10" x14ac:dyDescent="0.35">
      <c r="A783" s="90"/>
      <c r="B783" s="57" t="s">
        <v>50</v>
      </c>
      <c r="C783" s="61" t="s">
        <v>54</v>
      </c>
      <c r="D783" s="103">
        <v>44166</v>
      </c>
      <c r="E783" s="62"/>
      <c r="F783" s="58"/>
      <c r="G783" s="58">
        <v>2</v>
      </c>
      <c r="H783" s="58"/>
      <c r="I783" s="58"/>
      <c r="J783" s="93"/>
    </row>
    <row r="784" spans="1:10" x14ac:dyDescent="0.35">
      <c r="A784" s="90"/>
      <c r="B784" s="57" t="s">
        <v>50</v>
      </c>
      <c r="C784" s="61" t="s">
        <v>51</v>
      </c>
      <c r="D784" s="103">
        <v>44166</v>
      </c>
      <c r="E784" s="62"/>
      <c r="F784" s="58"/>
      <c r="G784" s="58">
        <v>6</v>
      </c>
      <c r="H784" s="58"/>
      <c r="I784" s="58"/>
      <c r="J784" s="93"/>
    </row>
    <row r="785" spans="1:10" x14ac:dyDescent="0.35">
      <c r="A785" s="90"/>
      <c r="B785" s="57" t="s">
        <v>50</v>
      </c>
      <c r="C785" s="61" t="s">
        <v>51</v>
      </c>
      <c r="D785" s="103">
        <v>44166</v>
      </c>
      <c r="E785" s="62"/>
      <c r="F785" s="58"/>
      <c r="G785" s="58">
        <v>4</v>
      </c>
      <c r="H785" s="58">
        <v>2</v>
      </c>
      <c r="I785" s="58">
        <v>1</v>
      </c>
      <c r="J785" s="93"/>
    </row>
    <row r="786" spans="1:10" x14ac:dyDescent="0.35">
      <c r="A786" s="90"/>
      <c r="B786" s="57" t="s">
        <v>50</v>
      </c>
      <c r="C786" s="61" t="s">
        <v>52</v>
      </c>
      <c r="D786" s="103">
        <v>44166</v>
      </c>
      <c r="E786" s="62"/>
      <c r="F786" s="58"/>
      <c r="G786" s="58">
        <v>7</v>
      </c>
      <c r="H786" s="58"/>
      <c r="I786" s="58"/>
      <c r="J786" s="93"/>
    </row>
    <row r="787" spans="1:10" x14ac:dyDescent="0.35">
      <c r="A787" s="90"/>
      <c r="B787" s="57" t="s">
        <v>50</v>
      </c>
      <c r="C787" s="61" t="s">
        <v>51</v>
      </c>
      <c r="D787" s="103">
        <v>44166</v>
      </c>
      <c r="E787" s="62"/>
      <c r="F787" s="58"/>
      <c r="G787" s="58">
        <v>3</v>
      </c>
      <c r="H787" s="58"/>
      <c r="I787" s="58"/>
      <c r="J787" s="93" t="s">
        <v>143</v>
      </c>
    </row>
    <row r="788" spans="1:10" x14ac:dyDescent="0.35">
      <c r="A788" s="90"/>
      <c r="B788" s="57" t="s">
        <v>50</v>
      </c>
      <c r="C788" s="61" t="s">
        <v>54</v>
      </c>
      <c r="D788" s="103">
        <v>44166</v>
      </c>
      <c r="E788" s="62">
        <v>6</v>
      </c>
      <c r="F788" s="58"/>
      <c r="G788" s="58">
        <v>19</v>
      </c>
      <c r="H788" s="58">
        <v>8</v>
      </c>
      <c r="I788" s="58"/>
      <c r="J788" s="93"/>
    </row>
    <row r="789" spans="1:10" x14ac:dyDescent="0.35">
      <c r="A789" s="90"/>
      <c r="B789" s="57" t="s">
        <v>50</v>
      </c>
      <c r="C789" s="61" t="s">
        <v>54</v>
      </c>
      <c r="D789" s="103">
        <v>44166</v>
      </c>
      <c r="E789" s="62"/>
      <c r="F789" s="58"/>
      <c r="G789" s="58">
        <v>12</v>
      </c>
      <c r="H789" s="58"/>
      <c r="I789" s="58"/>
      <c r="J789" s="93"/>
    </row>
    <row r="790" spans="1:10" x14ac:dyDescent="0.35">
      <c r="A790" s="90"/>
      <c r="B790" s="57" t="s">
        <v>50</v>
      </c>
      <c r="C790" s="61" t="s">
        <v>52</v>
      </c>
      <c r="D790" s="103">
        <v>44166</v>
      </c>
      <c r="E790" s="62"/>
      <c r="F790" s="58"/>
      <c r="G790" s="58">
        <v>1</v>
      </c>
      <c r="H790" s="58"/>
      <c r="I790" s="58"/>
      <c r="J790" s="93"/>
    </row>
    <row r="791" spans="1:10" x14ac:dyDescent="0.35">
      <c r="A791" s="90"/>
      <c r="B791" s="57" t="s">
        <v>50</v>
      </c>
      <c r="C791" s="61" t="s">
        <v>52</v>
      </c>
      <c r="D791" s="103">
        <v>44166</v>
      </c>
      <c r="E791" s="62"/>
      <c r="F791" s="58"/>
      <c r="G791" s="58">
        <v>0</v>
      </c>
      <c r="H791" s="58"/>
      <c r="I791" s="58"/>
      <c r="J791" s="93"/>
    </row>
    <row r="792" spans="1:10" x14ac:dyDescent="0.35">
      <c r="A792" s="90"/>
      <c r="B792" s="57" t="s">
        <v>50</v>
      </c>
      <c r="C792" s="61" t="s">
        <v>52</v>
      </c>
      <c r="D792" s="103">
        <v>44166</v>
      </c>
      <c r="E792" s="62"/>
      <c r="F792" s="58">
        <v>3</v>
      </c>
      <c r="G792" s="58">
        <v>8</v>
      </c>
      <c r="H792" s="58">
        <v>2</v>
      </c>
      <c r="I792" s="58"/>
      <c r="J792" s="93"/>
    </row>
    <row r="793" spans="1:10" x14ac:dyDescent="0.35">
      <c r="A793" s="90"/>
      <c r="B793" s="57" t="s">
        <v>50</v>
      </c>
      <c r="C793" s="61" t="s">
        <v>52</v>
      </c>
      <c r="D793" s="103">
        <v>44166</v>
      </c>
      <c r="E793" s="62">
        <v>3</v>
      </c>
      <c r="F793" s="58"/>
      <c r="G793" s="58">
        <v>8</v>
      </c>
      <c r="H793" s="58"/>
      <c r="I793" s="58"/>
      <c r="J793" s="93"/>
    </row>
    <row r="794" spans="1:10" x14ac:dyDescent="0.35">
      <c r="A794" s="90"/>
      <c r="B794" s="57" t="s">
        <v>50</v>
      </c>
      <c r="C794" s="61" t="s">
        <v>53</v>
      </c>
      <c r="D794" s="103">
        <v>44166</v>
      </c>
      <c r="E794" s="62">
        <v>3</v>
      </c>
      <c r="F794" s="58"/>
      <c r="G794" s="58">
        <v>33</v>
      </c>
      <c r="H794" s="58">
        <v>4</v>
      </c>
      <c r="I794" s="58">
        <v>1</v>
      </c>
      <c r="J794" s="93"/>
    </row>
    <row r="795" spans="1:10" x14ac:dyDescent="0.35">
      <c r="A795" s="90"/>
      <c r="B795" s="57" t="s">
        <v>50</v>
      </c>
      <c r="C795" s="61" t="s">
        <v>53</v>
      </c>
      <c r="D795" s="103">
        <v>44166</v>
      </c>
      <c r="E795" s="62"/>
      <c r="F795" s="58"/>
      <c r="G795" s="58">
        <v>20</v>
      </c>
      <c r="H795" s="58"/>
      <c r="I795" s="58"/>
      <c r="J795" s="93" t="s">
        <v>228</v>
      </c>
    </row>
    <row r="796" spans="1:10" x14ac:dyDescent="0.35">
      <c r="A796" s="90"/>
      <c r="B796" s="57" t="s">
        <v>142</v>
      </c>
      <c r="C796" s="61" t="s">
        <v>51</v>
      </c>
      <c r="D796" s="103">
        <v>44166</v>
      </c>
      <c r="E796" s="62"/>
      <c r="F796" s="58"/>
      <c r="G796" s="58"/>
      <c r="H796" s="58"/>
      <c r="I796" s="58"/>
      <c r="J796" s="93"/>
    </row>
    <row r="797" spans="1:10" x14ac:dyDescent="0.35">
      <c r="A797" s="90"/>
      <c r="B797" s="57" t="s">
        <v>142</v>
      </c>
      <c r="C797" s="61" t="s">
        <v>51</v>
      </c>
      <c r="D797" s="103">
        <v>44166</v>
      </c>
      <c r="E797" s="62"/>
      <c r="F797" s="58"/>
      <c r="G797" s="58"/>
      <c r="H797" s="58"/>
      <c r="I797" s="58"/>
      <c r="J797" s="93"/>
    </row>
    <row r="798" spans="1:10" x14ac:dyDescent="0.35">
      <c r="A798" s="90"/>
      <c r="B798" s="57" t="s">
        <v>50</v>
      </c>
      <c r="C798" s="61" t="s">
        <v>52</v>
      </c>
      <c r="D798" s="103">
        <v>44166</v>
      </c>
      <c r="E798" s="62"/>
      <c r="F798" s="58">
        <v>9</v>
      </c>
      <c r="G798" s="58">
        <v>44</v>
      </c>
      <c r="H798" s="58">
        <v>9</v>
      </c>
      <c r="I798" s="58">
        <v>3</v>
      </c>
      <c r="J798" s="93"/>
    </row>
    <row r="799" spans="1:10" x14ac:dyDescent="0.35">
      <c r="A799" s="90"/>
      <c r="B799" s="57" t="s">
        <v>50</v>
      </c>
      <c r="C799" s="61" t="s">
        <v>52</v>
      </c>
      <c r="D799" s="103">
        <v>44166</v>
      </c>
      <c r="E799" s="62"/>
      <c r="F799" s="58">
        <v>7</v>
      </c>
      <c r="G799" s="58">
        <v>11</v>
      </c>
      <c r="H799" s="58">
        <v>3</v>
      </c>
      <c r="I799" s="58">
        <v>1</v>
      </c>
      <c r="J799" s="93" t="s">
        <v>229</v>
      </c>
    </row>
    <row r="800" spans="1:10" x14ac:dyDescent="0.35">
      <c r="A800" s="90"/>
      <c r="B800" s="57" t="s">
        <v>11</v>
      </c>
      <c r="C800" s="61" t="s">
        <v>52</v>
      </c>
      <c r="D800" s="103">
        <v>44166</v>
      </c>
      <c r="E800" s="62"/>
      <c r="F800" s="58">
        <v>11</v>
      </c>
      <c r="G800" s="58">
        <v>43</v>
      </c>
      <c r="H800" s="58">
        <v>16</v>
      </c>
      <c r="I800" s="58">
        <v>6</v>
      </c>
      <c r="J800" s="93" t="s">
        <v>230</v>
      </c>
    </row>
    <row r="801" spans="1:10" x14ac:dyDescent="0.35">
      <c r="A801" s="90"/>
      <c r="B801" s="57" t="s">
        <v>50</v>
      </c>
      <c r="C801" s="61" t="s">
        <v>54</v>
      </c>
      <c r="D801" s="103">
        <v>44166</v>
      </c>
      <c r="E801" s="62"/>
      <c r="F801" s="58"/>
      <c r="G801" s="58">
        <v>5</v>
      </c>
      <c r="H801" s="58">
        <v>1</v>
      </c>
      <c r="I801" s="58"/>
      <c r="J801" s="93"/>
    </row>
    <row r="802" spans="1:10" x14ac:dyDescent="0.35">
      <c r="A802" s="90"/>
      <c r="B802" s="57" t="s">
        <v>50</v>
      </c>
      <c r="C802" s="61" t="s">
        <v>53</v>
      </c>
      <c r="D802" s="103">
        <v>44166</v>
      </c>
      <c r="E802" s="62"/>
      <c r="F802" s="58"/>
      <c r="G802" s="58">
        <v>6</v>
      </c>
      <c r="H802" s="58">
        <v>2</v>
      </c>
      <c r="I802" s="58"/>
      <c r="J802" s="93"/>
    </row>
    <row r="803" spans="1:10" x14ac:dyDescent="0.35">
      <c r="A803" s="90"/>
      <c r="B803" s="57" t="s">
        <v>50</v>
      </c>
      <c r="C803" s="61" t="s">
        <v>51</v>
      </c>
      <c r="D803" s="103">
        <v>44166</v>
      </c>
      <c r="E803" s="62"/>
      <c r="F803" s="58"/>
      <c r="G803" s="58">
        <v>10</v>
      </c>
      <c r="H803" s="58"/>
      <c r="I803" s="58"/>
      <c r="J803" s="93"/>
    </row>
    <row r="804" spans="1:10" x14ac:dyDescent="0.35">
      <c r="A804" s="90"/>
      <c r="B804" s="57" t="s">
        <v>142</v>
      </c>
      <c r="C804" s="61" t="s">
        <v>51</v>
      </c>
      <c r="D804" s="103">
        <v>44166</v>
      </c>
      <c r="E804" s="62"/>
      <c r="F804" s="58"/>
      <c r="G804" s="58"/>
      <c r="H804" s="58"/>
      <c r="I804" s="58"/>
      <c r="J804" s="93"/>
    </row>
    <row r="805" spans="1:10" x14ac:dyDescent="0.35">
      <c r="A805" s="90"/>
      <c r="B805" s="57" t="s">
        <v>142</v>
      </c>
      <c r="C805" s="61" t="s">
        <v>51</v>
      </c>
      <c r="D805" s="103">
        <v>44166</v>
      </c>
      <c r="E805" s="62"/>
      <c r="F805" s="58"/>
      <c r="G805" s="58"/>
      <c r="H805" s="58"/>
      <c r="I805" s="58"/>
      <c r="J805" s="93"/>
    </row>
    <row r="806" spans="1:10" x14ac:dyDescent="0.35">
      <c r="A806" s="90"/>
      <c r="B806" s="57" t="s">
        <v>50</v>
      </c>
      <c r="C806" s="61" t="s">
        <v>53</v>
      </c>
      <c r="D806" s="103">
        <v>44166</v>
      </c>
      <c r="E806" s="62">
        <v>3</v>
      </c>
      <c r="F806" s="58"/>
      <c r="G806" s="58">
        <v>7</v>
      </c>
      <c r="H806" s="58"/>
      <c r="I806" s="58"/>
      <c r="J806" s="93"/>
    </row>
    <row r="807" spans="1:10" x14ac:dyDescent="0.35">
      <c r="A807" s="90"/>
      <c r="B807" s="57" t="s">
        <v>50</v>
      </c>
      <c r="C807" s="61" t="s">
        <v>54</v>
      </c>
      <c r="D807" s="103">
        <v>44166</v>
      </c>
      <c r="E807" s="62"/>
      <c r="F807" s="58"/>
      <c r="G807" s="58">
        <v>11</v>
      </c>
      <c r="H807" s="58"/>
      <c r="I807" s="58"/>
      <c r="J807" s="93"/>
    </row>
    <row r="808" spans="1:10" x14ac:dyDescent="0.35">
      <c r="A808" s="90"/>
      <c r="B808" s="57" t="s">
        <v>10</v>
      </c>
      <c r="C808" s="61" t="s">
        <v>53</v>
      </c>
      <c r="D808" s="103">
        <v>44166</v>
      </c>
      <c r="E808" s="62"/>
      <c r="F808" s="58"/>
      <c r="G808" s="58">
        <v>50</v>
      </c>
      <c r="H808" s="58">
        <v>8</v>
      </c>
      <c r="I808" s="58">
        <v>1</v>
      </c>
      <c r="J808" s="93"/>
    </row>
    <row r="809" spans="1:10" x14ac:dyDescent="0.35">
      <c r="A809" s="90"/>
      <c r="B809" s="57" t="s">
        <v>50</v>
      </c>
      <c r="C809" s="61" t="s">
        <v>53</v>
      </c>
      <c r="D809" s="103">
        <v>44166</v>
      </c>
      <c r="E809" s="62">
        <v>7</v>
      </c>
      <c r="F809" s="58"/>
      <c r="G809" s="58">
        <v>12</v>
      </c>
      <c r="H809" s="58">
        <v>3</v>
      </c>
      <c r="I809" s="58"/>
      <c r="J809" s="93"/>
    </row>
    <row r="810" spans="1:10" x14ac:dyDescent="0.35">
      <c r="A810" s="90"/>
      <c r="B810" s="57" t="s">
        <v>50</v>
      </c>
      <c r="C810" s="61" t="s">
        <v>52</v>
      </c>
      <c r="D810" s="103">
        <v>44166</v>
      </c>
      <c r="E810" s="62">
        <v>14</v>
      </c>
      <c r="F810" s="58">
        <v>6</v>
      </c>
      <c r="G810" s="58">
        <v>27</v>
      </c>
      <c r="H810" s="58">
        <v>14</v>
      </c>
      <c r="I810" s="58">
        <v>1</v>
      </c>
      <c r="J810" s="93"/>
    </row>
    <row r="811" spans="1:10" x14ac:dyDescent="0.35">
      <c r="A811" s="90"/>
      <c r="B811" s="57" t="s">
        <v>10</v>
      </c>
      <c r="C811" s="61" t="s">
        <v>52</v>
      </c>
      <c r="D811" s="103">
        <v>44166</v>
      </c>
      <c r="E811" s="62">
        <v>9</v>
      </c>
      <c r="F811" s="58">
        <v>4</v>
      </c>
      <c r="G811" s="58">
        <v>50</v>
      </c>
      <c r="H811" s="58">
        <v>24</v>
      </c>
      <c r="I811" s="58">
        <v>2</v>
      </c>
      <c r="J811" s="93"/>
    </row>
    <row r="812" spans="1:10" x14ac:dyDescent="0.35">
      <c r="A812" s="90"/>
      <c r="B812" s="57" t="s">
        <v>50</v>
      </c>
      <c r="C812" s="61" t="s">
        <v>53</v>
      </c>
      <c r="D812" s="103">
        <v>44166</v>
      </c>
      <c r="E812" s="62">
        <v>2</v>
      </c>
      <c r="F812" s="58"/>
      <c r="G812" s="58">
        <v>10</v>
      </c>
      <c r="H812" s="58"/>
      <c r="I812" s="58"/>
      <c r="J812" s="93"/>
    </row>
    <row r="813" spans="1:10" x14ac:dyDescent="0.35">
      <c r="A813" s="90"/>
      <c r="B813" s="57" t="s">
        <v>11</v>
      </c>
      <c r="C813" s="61" t="s">
        <v>53</v>
      </c>
      <c r="D813" s="103">
        <v>44166</v>
      </c>
      <c r="E813" s="62">
        <v>9</v>
      </c>
      <c r="F813" s="58"/>
      <c r="G813" s="58">
        <v>33</v>
      </c>
      <c r="H813" s="58">
        <v>4</v>
      </c>
      <c r="I813" s="58"/>
      <c r="J813" s="93"/>
    </row>
    <row r="814" spans="1:10" x14ac:dyDescent="0.35">
      <c r="A814" s="90"/>
      <c r="B814" s="57" t="s">
        <v>50</v>
      </c>
      <c r="C814" s="61" t="s">
        <v>53</v>
      </c>
      <c r="D814" s="103">
        <v>44166</v>
      </c>
      <c r="E814" s="62"/>
      <c r="F814" s="58"/>
      <c r="G814" s="58">
        <v>17</v>
      </c>
      <c r="H814" s="58">
        <v>2</v>
      </c>
      <c r="I814" s="58"/>
      <c r="J814" s="93"/>
    </row>
    <row r="815" spans="1:10" x14ac:dyDescent="0.35">
      <c r="A815" s="90"/>
      <c r="B815" s="57" t="s">
        <v>50</v>
      </c>
      <c r="C815" s="61" t="s">
        <v>54</v>
      </c>
      <c r="D815" s="103">
        <v>44166</v>
      </c>
      <c r="E815" s="62">
        <v>1</v>
      </c>
      <c r="F815" s="58"/>
      <c r="G815" s="58">
        <v>2</v>
      </c>
      <c r="H815" s="58"/>
      <c r="I815" s="58"/>
      <c r="J815" s="93"/>
    </row>
    <row r="816" spans="1:10" x14ac:dyDescent="0.35">
      <c r="A816" s="90"/>
      <c r="B816" s="57" t="s">
        <v>50</v>
      </c>
      <c r="C816" s="61" t="s">
        <v>54</v>
      </c>
      <c r="D816" s="103">
        <v>44166</v>
      </c>
      <c r="E816" s="62">
        <v>5</v>
      </c>
      <c r="F816" s="58">
        <v>3</v>
      </c>
      <c r="G816" s="58">
        <v>8</v>
      </c>
      <c r="H816" s="58">
        <v>6</v>
      </c>
      <c r="I816" s="58">
        <v>2</v>
      </c>
      <c r="J816" s="93" t="s">
        <v>152</v>
      </c>
    </row>
    <row r="817" spans="1:10" x14ac:dyDescent="0.35">
      <c r="A817" s="90"/>
      <c r="B817" s="57" t="s">
        <v>50</v>
      </c>
      <c r="C817" s="61" t="s">
        <v>51</v>
      </c>
      <c r="D817" s="103">
        <v>44166</v>
      </c>
      <c r="E817" s="62"/>
      <c r="F817" s="58"/>
      <c r="G817" s="58">
        <v>14</v>
      </c>
      <c r="H817" s="58"/>
      <c r="I817" s="58"/>
      <c r="J817" s="93"/>
    </row>
    <row r="818" spans="1:10" x14ac:dyDescent="0.35">
      <c r="A818" s="90"/>
      <c r="B818" s="57" t="s">
        <v>50</v>
      </c>
      <c r="C818" s="61" t="s">
        <v>51</v>
      </c>
      <c r="D818" s="103">
        <v>44166</v>
      </c>
      <c r="E818" s="62"/>
      <c r="F818" s="58"/>
      <c r="G818" s="58">
        <v>2</v>
      </c>
      <c r="H818" s="58">
        <v>1</v>
      </c>
      <c r="I818" s="58"/>
      <c r="J818" s="93"/>
    </row>
    <row r="819" spans="1:10" x14ac:dyDescent="0.35">
      <c r="A819" s="90"/>
      <c r="B819" s="57" t="s">
        <v>50</v>
      </c>
      <c r="C819" s="61" t="s">
        <v>51</v>
      </c>
      <c r="D819" s="103">
        <v>44166</v>
      </c>
      <c r="E819" s="62"/>
      <c r="F819" s="58"/>
      <c r="G819" s="58">
        <v>4</v>
      </c>
      <c r="H819" s="58"/>
      <c r="I819" s="58"/>
      <c r="J819" s="93"/>
    </row>
    <row r="820" spans="1:10" x14ac:dyDescent="0.35">
      <c r="A820" s="90"/>
      <c r="B820" s="57" t="s">
        <v>11</v>
      </c>
      <c r="C820" s="61" t="s">
        <v>54</v>
      </c>
      <c r="D820" s="103">
        <v>44166</v>
      </c>
      <c r="E820" s="62">
        <v>5</v>
      </c>
      <c r="F820" s="58"/>
      <c r="G820" s="58">
        <v>21</v>
      </c>
      <c r="H820" s="58">
        <v>2</v>
      </c>
      <c r="I820" s="58">
        <v>1</v>
      </c>
      <c r="J820" s="93"/>
    </row>
    <row r="821" spans="1:10" x14ac:dyDescent="0.35">
      <c r="A821" s="90"/>
      <c r="B821" s="57" t="s">
        <v>11</v>
      </c>
      <c r="C821" s="61" t="s">
        <v>54</v>
      </c>
      <c r="D821" s="103">
        <v>44166</v>
      </c>
      <c r="E821" s="62">
        <v>2</v>
      </c>
      <c r="F821" s="58">
        <v>3</v>
      </c>
      <c r="G821" s="58">
        <v>21</v>
      </c>
      <c r="H821" s="58">
        <v>4</v>
      </c>
      <c r="I821" s="58">
        <v>2</v>
      </c>
      <c r="J821" s="93"/>
    </row>
    <row r="822" spans="1:10" x14ac:dyDescent="0.35">
      <c r="A822" s="90"/>
      <c r="B822" s="57" t="s">
        <v>50</v>
      </c>
      <c r="C822" s="61" t="s">
        <v>51</v>
      </c>
      <c r="D822" s="103">
        <v>44166</v>
      </c>
      <c r="E822" s="62">
        <v>1</v>
      </c>
      <c r="F822" s="58"/>
      <c r="G822" s="58">
        <v>5</v>
      </c>
      <c r="H822" s="58"/>
      <c r="I822" s="58"/>
      <c r="J822" s="93"/>
    </row>
    <row r="823" spans="1:10" x14ac:dyDescent="0.35">
      <c r="A823" s="90"/>
      <c r="B823" s="57" t="s">
        <v>50</v>
      </c>
      <c r="C823" s="61" t="s">
        <v>54</v>
      </c>
      <c r="D823" s="103">
        <v>44166</v>
      </c>
      <c r="E823" s="62"/>
      <c r="F823" s="58"/>
      <c r="G823" s="58">
        <v>2</v>
      </c>
      <c r="H823" s="58"/>
      <c r="I823" s="58"/>
      <c r="J823" s="93"/>
    </row>
    <row r="824" spans="1:10" x14ac:dyDescent="0.35">
      <c r="A824" s="90"/>
      <c r="B824" s="57" t="s">
        <v>50</v>
      </c>
      <c r="C824" s="61" t="s">
        <v>54</v>
      </c>
      <c r="D824" s="103">
        <v>44166</v>
      </c>
      <c r="E824" s="62"/>
      <c r="F824" s="58"/>
      <c r="G824" s="58">
        <v>1</v>
      </c>
      <c r="H824" s="58">
        <v>1</v>
      </c>
      <c r="I824" s="58"/>
      <c r="J824" s="93"/>
    </row>
    <row r="825" spans="1:10" x14ac:dyDescent="0.35">
      <c r="A825" s="90"/>
      <c r="B825" s="57" t="s">
        <v>142</v>
      </c>
      <c r="C825" s="61" t="s">
        <v>51</v>
      </c>
      <c r="D825" s="103">
        <v>44166</v>
      </c>
      <c r="E825" s="62"/>
      <c r="F825" s="58"/>
      <c r="G825" s="58"/>
      <c r="H825" s="58"/>
      <c r="I825" s="58"/>
      <c r="J825" s="93"/>
    </row>
    <row r="826" spans="1:10" x14ac:dyDescent="0.35">
      <c r="A826" s="90"/>
      <c r="B826" s="57" t="s">
        <v>142</v>
      </c>
      <c r="C826" s="61" t="s">
        <v>52</v>
      </c>
      <c r="D826" s="103">
        <v>44166</v>
      </c>
      <c r="E826" s="62"/>
      <c r="F826" s="58"/>
      <c r="G826" s="58"/>
      <c r="H826" s="58"/>
      <c r="I826" s="58"/>
      <c r="J826" s="93"/>
    </row>
    <row r="827" spans="1:10" x14ac:dyDescent="0.35">
      <c r="A827" s="90"/>
      <c r="B827" s="57" t="s">
        <v>50</v>
      </c>
      <c r="C827" s="61" t="s">
        <v>53</v>
      </c>
      <c r="D827" s="103">
        <v>44166</v>
      </c>
      <c r="E827" s="62"/>
      <c r="F827" s="58">
        <v>2</v>
      </c>
      <c r="G827" s="58">
        <v>4</v>
      </c>
      <c r="H827" s="58"/>
      <c r="I827" s="58"/>
      <c r="J827" s="93"/>
    </row>
    <row r="828" spans="1:10" x14ac:dyDescent="0.35">
      <c r="A828" s="90"/>
      <c r="B828" s="57" t="s">
        <v>50</v>
      </c>
      <c r="C828" s="61" t="s">
        <v>53</v>
      </c>
      <c r="D828" s="103">
        <v>44166</v>
      </c>
      <c r="E828" s="62"/>
      <c r="F828" s="58"/>
      <c r="G828" s="58">
        <v>8</v>
      </c>
      <c r="H828" s="58">
        <v>1</v>
      </c>
      <c r="I828" s="58">
        <v>1</v>
      </c>
      <c r="J828" s="93"/>
    </row>
    <row r="829" spans="1:10" x14ac:dyDescent="0.35">
      <c r="A829" s="90"/>
      <c r="B829" s="57" t="s">
        <v>11</v>
      </c>
      <c r="C829" s="61" t="s">
        <v>53</v>
      </c>
      <c r="D829" s="103">
        <v>44166</v>
      </c>
      <c r="E829" s="62">
        <v>3</v>
      </c>
      <c r="F829" s="58">
        <v>4</v>
      </c>
      <c r="G829" s="58">
        <v>30</v>
      </c>
      <c r="H829" s="58">
        <v>5</v>
      </c>
      <c r="I829" s="58"/>
      <c r="J829" s="93"/>
    </row>
    <row r="830" spans="1:10" x14ac:dyDescent="0.35">
      <c r="A830" s="90"/>
      <c r="B830" s="57" t="s">
        <v>50</v>
      </c>
      <c r="C830" s="61" t="s">
        <v>53</v>
      </c>
      <c r="D830" s="103">
        <v>44166</v>
      </c>
      <c r="E830" s="62"/>
      <c r="F830" s="58"/>
      <c r="G830" s="58">
        <v>8</v>
      </c>
      <c r="H830" s="58"/>
      <c r="I830" s="58"/>
      <c r="J830" s="93"/>
    </row>
    <row r="831" spans="1:10" x14ac:dyDescent="0.35">
      <c r="A831" s="90"/>
      <c r="B831" s="57" t="s">
        <v>142</v>
      </c>
      <c r="C831" s="61" t="s">
        <v>53</v>
      </c>
      <c r="D831" s="103">
        <v>44166</v>
      </c>
      <c r="E831" s="62"/>
      <c r="F831" s="58"/>
      <c r="G831" s="58"/>
      <c r="H831" s="58"/>
      <c r="I831" s="58"/>
      <c r="J831" s="93"/>
    </row>
    <row r="832" spans="1:10" x14ac:dyDescent="0.35">
      <c r="A832" s="90"/>
      <c r="B832" s="57" t="s">
        <v>50</v>
      </c>
      <c r="C832" s="61" t="s">
        <v>54</v>
      </c>
      <c r="D832" s="103">
        <v>44166</v>
      </c>
      <c r="E832" s="62"/>
      <c r="F832" s="58">
        <v>1</v>
      </c>
      <c r="G832" s="58">
        <v>10</v>
      </c>
      <c r="H832" s="58">
        <v>3</v>
      </c>
      <c r="I832" s="58">
        <v>1</v>
      </c>
      <c r="J832" s="93"/>
    </row>
    <row r="833" spans="1:10" x14ac:dyDescent="0.35">
      <c r="A833" s="90"/>
      <c r="B833" s="57" t="s">
        <v>50</v>
      </c>
      <c r="C833" s="61" t="s">
        <v>54</v>
      </c>
      <c r="D833" s="103">
        <v>44166</v>
      </c>
      <c r="E833" s="62"/>
      <c r="F833" s="58">
        <v>1</v>
      </c>
      <c r="G833" s="58">
        <v>9</v>
      </c>
      <c r="H833" s="58">
        <v>3</v>
      </c>
      <c r="I833" s="58">
        <v>1</v>
      </c>
      <c r="J833" s="93"/>
    </row>
    <row r="834" spans="1:10" x14ac:dyDescent="0.35">
      <c r="A834" s="90"/>
      <c r="B834" s="57" t="s">
        <v>50</v>
      </c>
      <c r="C834" s="61" t="s">
        <v>51</v>
      </c>
      <c r="D834" s="103">
        <v>44166</v>
      </c>
      <c r="E834" s="62"/>
      <c r="F834" s="58"/>
      <c r="G834" s="58">
        <v>10</v>
      </c>
      <c r="H834" s="58">
        <v>2</v>
      </c>
      <c r="I834" s="58"/>
      <c r="J834" s="93"/>
    </row>
    <row r="835" spans="1:10" x14ac:dyDescent="0.35">
      <c r="A835" s="90"/>
      <c r="B835" s="57" t="s">
        <v>50</v>
      </c>
      <c r="C835" s="61" t="s">
        <v>51</v>
      </c>
      <c r="D835" s="103">
        <v>44166</v>
      </c>
      <c r="E835" s="62"/>
      <c r="F835" s="58"/>
      <c r="G835" s="58">
        <v>10</v>
      </c>
      <c r="H835" s="58"/>
      <c r="I835" s="58"/>
      <c r="J835" s="93"/>
    </row>
    <row r="836" spans="1:10" x14ac:dyDescent="0.35">
      <c r="A836" s="90"/>
      <c r="B836" s="57" t="s">
        <v>50</v>
      </c>
      <c r="C836" s="61" t="s">
        <v>53</v>
      </c>
      <c r="D836" s="103">
        <v>44166</v>
      </c>
      <c r="E836" s="62">
        <v>2</v>
      </c>
      <c r="F836" s="58"/>
      <c r="G836" s="58">
        <v>20</v>
      </c>
      <c r="H836" s="58">
        <v>5</v>
      </c>
      <c r="I836" s="58">
        <v>1</v>
      </c>
      <c r="J836" s="93"/>
    </row>
    <row r="837" spans="1:10" x14ac:dyDescent="0.35">
      <c r="A837" s="90"/>
      <c r="B837" s="57" t="s">
        <v>50</v>
      </c>
      <c r="C837" s="61" t="s">
        <v>54</v>
      </c>
      <c r="D837" s="103">
        <v>44166</v>
      </c>
      <c r="E837" s="62">
        <v>5</v>
      </c>
      <c r="F837" s="58"/>
      <c r="G837" s="58">
        <v>18</v>
      </c>
      <c r="H837" s="58">
        <v>2</v>
      </c>
      <c r="I837" s="58"/>
      <c r="J837" s="93"/>
    </row>
    <row r="838" spans="1:10" x14ac:dyDescent="0.35">
      <c r="A838" s="90"/>
      <c r="B838" s="57" t="s">
        <v>142</v>
      </c>
      <c r="C838" s="61" t="s">
        <v>52</v>
      </c>
      <c r="D838" s="103">
        <v>44166</v>
      </c>
      <c r="E838" s="62"/>
      <c r="F838" s="58"/>
      <c r="G838" s="58"/>
      <c r="H838" s="58"/>
      <c r="I838" s="58"/>
      <c r="J838" s="93"/>
    </row>
    <row r="839" spans="1:10" x14ac:dyDescent="0.35">
      <c r="A839" s="90"/>
      <c r="B839" s="57" t="s">
        <v>50</v>
      </c>
      <c r="C839" s="61" t="s">
        <v>54</v>
      </c>
      <c r="D839" s="103">
        <v>44166</v>
      </c>
      <c r="E839" s="62"/>
      <c r="F839" s="58"/>
      <c r="G839" s="58">
        <v>1</v>
      </c>
      <c r="H839" s="58"/>
      <c r="I839" s="58"/>
      <c r="J839" s="93"/>
    </row>
    <row r="840" spans="1:10" x14ac:dyDescent="0.35">
      <c r="A840" s="90"/>
      <c r="B840" s="57" t="s">
        <v>11</v>
      </c>
      <c r="C840" s="61" t="s">
        <v>54</v>
      </c>
      <c r="D840" s="103">
        <v>44166</v>
      </c>
      <c r="E840" s="62">
        <v>1</v>
      </c>
      <c r="F840" s="58"/>
      <c r="G840" s="58">
        <v>42</v>
      </c>
      <c r="H840" s="58">
        <v>10</v>
      </c>
      <c r="I840" s="58"/>
      <c r="J840" s="93"/>
    </row>
    <row r="841" spans="1:10" x14ac:dyDescent="0.35">
      <c r="A841" s="90"/>
      <c r="B841" s="57" t="s">
        <v>11</v>
      </c>
      <c r="C841" s="61" t="s">
        <v>54</v>
      </c>
      <c r="D841" s="103">
        <v>44166</v>
      </c>
      <c r="E841" s="62"/>
      <c r="F841" s="58"/>
      <c r="G841" s="58">
        <v>32</v>
      </c>
      <c r="H841" s="58">
        <v>2</v>
      </c>
      <c r="I841" s="58"/>
      <c r="J841" s="93" t="s">
        <v>225</v>
      </c>
    </row>
    <row r="842" spans="1:10" x14ac:dyDescent="0.35">
      <c r="A842" s="90"/>
      <c r="B842" s="57" t="s">
        <v>50</v>
      </c>
      <c r="C842" s="61" t="s">
        <v>52</v>
      </c>
      <c r="D842" s="103">
        <v>44166</v>
      </c>
      <c r="E842" s="62"/>
      <c r="F842" s="58">
        <v>17</v>
      </c>
      <c r="G842" s="58">
        <v>13</v>
      </c>
      <c r="H842" s="58">
        <v>17</v>
      </c>
      <c r="I842" s="58">
        <v>10</v>
      </c>
      <c r="J842" s="93" t="s">
        <v>143</v>
      </c>
    </row>
    <row r="843" spans="1:10" x14ac:dyDescent="0.35">
      <c r="A843" s="90"/>
      <c r="B843" s="57" t="s">
        <v>50</v>
      </c>
      <c r="C843" s="61" t="s">
        <v>53</v>
      </c>
      <c r="D843" s="103">
        <v>44166</v>
      </c>
      <c r="E843" s="62"/>
      <c r="F843" s="58"/>
      <c r="G843" s="58">
        <v>4</v>
      </c>
      <c r="H843" s="58"/>
      <c r="I843" s="58"/>
      <c r="J843" s="93" t="s">
        <v>143</v>
      </c>
    </row>
    <row r="844" spans="1:10" x14ac:dyDescent="0.35">
      <c r="A844" s="90"/>
      <c r="B844" s="57" t="s">
        <v>50</v>
      </c>
      <c r="C844" s="61" t="s">
        <v>53</v>
      </c>
      <c r="D844" s="103">
        <v>44166</v>
      </c>
      <c r="E844" s="62"/>
      <c r="F844" s="58"/>
      <c r="G844" s="58">
        <v>4</v>
      </c>
      <c r="H844" s="58"/>
      <c r="I844" s="58"/>
      <c r="J844" s="93"/>
    </row>
    <row r="845" spans="1:10" x14ac:dyDescent="0.35">
      <c r="A845" s="90"/>
      <c r="B845" s="57" t="s">
        <v>142</v>
      </c>
      <c r="C845" s="61" t="s">
        <v>52</v>
      </c>
      <c r="D845" s="103">
        <v>44166</v>
      </c>
      <c r="E845" s="62"/>
      <c r="F845" s="58"/>
      <c r="G845" s="58"/>
      <c r="H845" s="58"/>
      <c r="I845" s="58"/>
      <c r="J845" s="93"/>
    </row>
    <row r="846" spans="1:10" x14ac:dyDescent="0.35">
      <c r="A846" s="90"/>
      <c r="B846" s="57" t="s">
        <v>50</v>
      </c>
      <c r="C846" s="61" t="s">
        <v>52</v>
      </c>
      <c r="D846" s="103">
        <v>44166</v>
      </c>
      <c r="E846" s="62"/>
      <c r="F846" s="58"/>
      <c r="G846" s="58">
        <v>19</v>
      </c>
      <c r="H846" s="58">
        <v>2</v>
      </c>
      <c r="I846" s="58"/>
      <c r="J846" s="93" t="s">
        <v>33</v>
      </c>
    </row>
    <row r="847" spans="1:10" x14ac:dyDescent="0.35">
      <c r="A847" s="90"/>
      <c r="B847" s="57" t="s">
        <v>50</v>
      </c>
      <c r="C847" s="61" t="s">
        <v>52</v>
      </c>
      <c r="D847" s="103">
        <v>44166</v>
      </c>
      <c r="E847" s="62">
        <v>2</v>
      </c>
      <c r="F847" s="58"/>
      <c r="G847" s="58">
        <v>19</v>
      </c>
      <c r="H847" s="58">
        <v>1</v>
      </c>
      <c r="I847" s="58"/>
      <c r="J847" s="93"/>
    </row>
    <row r="848" spans="1:10" x14ac:dyDescent="0.35">
      <c r="A848" s="90"/>
      <c r="B848" s="57" t="s">
        <v>50</v>
      </c>
      <c r="C848" s="61" t="s">
        <v>51</v>
      </c>
      <c r="D848" s="103">
        <v>44166</v>
      </c>
      <c r="E848" s="62"/>
      <c r="F848" s="58"/>
      <c r="G848" s="58">
        <v>9</v>
      </c>
      <c r="H848" s="58">
        <v>7</v>
      </c>
      <c r="I848" s="58">
        <v>2</v>
      </c>
      <c r="J848" s="93"/>
    </row>
    <row r="849" spans="1:10" x14ac:dyDescent="0.35">
      <c r="A849" s="90"/>
      <c r="B849" s="57" t="s">
        <v>50</v>
      </c>
      <c r="C849" s="61" t="s">
        <v>51</v>
      </c>
      <c r="D849" s="103">
        <v>44166</v>
      </c>
      <c r="E849" s="62"/>
      <c r="F849" s="58"/>
      <c r="G849" s="58">
        <v>3</v>
      </c>
      <c r="H849" s="58">
        <v>1</v>
      </c>
      <c r="I849" s="58">
        <v>1</v>
      </c>
      <c r="J849" s="93"/>
    </row>
    <row r="850" spans="1:10" x14ac:dyDescent="0.35">
      <c r="A850" s="90"/>
      <c r="B850" s="57" t="s">
        <v>50</v>
      </c>
      <c r="C850" s="61" t="s">
        <v>51</v>
      </c>
      <c r="D850" s="103">
        <v>44166</v>
      </c>
      <c r="E850" s="62"/>
      <c r="F850" s="58"/>
      <c r="G850" s="58">
        <v>3</v>
      </c>
      <c r="H850" s="58"/>
      <c r="I850" s="58"/>
      <c r="J850" s="93"/>
    </row>
    <row r="851" spans="1:10" x14ac:dyDescent="0.35">
      <c r="A851" s="90"/>
      <c r="B851" s="57" t="s">
        <v>50</v>
      </c>
      <c r="C851" s="61" t="s">
        <v>54</v>
      </c>
      <c r="D851" s="103">
        <v>44166</v>
      </c>
      <c r="E851" s="62"/>
      <c r="F851" s="58"/>
      <c r="G851" s="58">
        <v>31</v>
      </c>
      <c r="H851" s="58">
        <v>18</v>
      </c>
      <c r="I851" s="58">
        <v>1</v>
      </c>
      <c r="J851" s="93"/>
    </row>
    <row r="852" spans="1:10" x14ac:dyDescent="0.35">
      <c r="A852" s="90"/>
      <c r="B852" s="57" t="s">
        <v>50</v>
      </c>
      <c r="C852" s="61" t="s">
        <v>54</v>
      </c>
      <c r="D852" s="103">
        <v>44166</v>
      </c>
      <c r="E852" s="62"/>
      <c r="F852" s="58"/>
      <c r="G852" s="58">
        <v>3</v>
      </c>
      <c r="H852" s="58"/>
      <c r="I852" s="58"/>
      <c r="J852" s="93"/>
    </row>
    <row r="853" spans="1:10" x14ac:dyDescent="0.35">
      <c r="A853" s="90"/>
      <c r="B853" s="57" t="s">
        <v>11</v>
      </c>
      <c r="C853" s="61" t="s">
        <v>53</v>
      </c>
      <c r="D853" s="103">
        <v>44166</v>
      </c>
      <c r="E853" s="62">
        <v>1</v>
      </c>
      <c r="F853" s="58">
        <v>1</v>
      </c>
      <c r="G853" s="58">
        <v>40</v>
      </c>
      <c r="H853" s="58">
        <v>18</v>
      </c>
      <c r="I853" s="58">
        <v>1</v>
      </c>
      <c r="J853" s="93"/>
    </row>
    <row r="854" spans="1:10" x14ac:dyDescent="0.35">
      <c r="A854" s="90"/>
      <c r="B854" s="57" t="s">
        <v>50</v>
      </c>
      <c r="C854" s="61" t="s">
        <v>54</v>
      </c>
      <c r="D854" s="103">
        <v>44166</v>
      </c>
      <c r="E854" s="62"/>
      <c r="F854" s="58"/>
      <c r="G854" s="58">
        <v>8</v>
      </c>
      <c r="H854" s="58"/>
      <c r="I854" s="58"/>
      <c r="J854" s="93" t="s">
        <v>143</v>
      </c>
    </row>
    <row r="855" spans="1:10" x14ac:dyDescent="0.35">
      <c r="A855" s="90"/>
      <c r="B855" s="57" t="s">
        <v>50</v>
      </c>
      <c r="C855" s="61" t="s">
        <v>54</v>
      </c>
      <c r="D855" s="103">
        <v>44166</v>
      </c>
      <c r="E855" s="62"/>
      <c r="F855" s="58"/>
      <c r="G855" s="58">
        <v>7</v>
      </c>
      <c r="H855" s="58"/>
      <c r="I855" s="58"/>
      <c r="J855" s="93" t="s">
        <v>143</v>
      </c>
    </row>
    <row r="856" spans="1:10" x14ac:dyDescent="0.35">
      <c r="A856" s="90"/>
      <c r="B856" s="57" t="s">
        <v>50</v>
      </c>
      <c r="C856" s="61" t="s">
        <v>54</v>
      </c>
      <c r="D856" s="103">
        <v>44166</v>
      </c>
      <c r="E856" s="62"/>
      <c r="F856" s="58">
        <v>2</v>
      </c>
      <c r="G856" s="58">
        <v>14</v>
      </c>
      <c r="H856" s="58">
        <v>8</v>
      </c>
      <c r="I856" s="58">
        <v>2</v>
      </c>
      <c r="J856" s="93"/>
    </row>
    <row r="857" spans="1:10" x14ac:dyDescent="0.35">
      <c r="A857" s="90"/>
      <c r="B857" s="57" t="s">
        <v>50</v>
      </c>
      <c r="C857" s="61" t="s">
        <v>54</v>
      </c>
      <c r="D857" s="103">
        <v>44166</v>
      </c>
      <c r="E857" s="62"/>
      <c r="F857" s="58">
        <v>1</v>
      </c>
      <c r="G857" s="58">
        <v>10</v>
      </c>
      <c r="H857" s="58"/>
      <c r="I857" s="58"/>
      <c r="J857" s="93"/>
    </row>
    <row r="858" spans="1:10" x14ac:dyDescent="0.35">
      <c r="A858" s="90"/>
      <c r="B858" s="57" t="s">
        <v>50</v>
      </c>
      <c r="C858" s="61" t="s">
        <v>52</v>
      </c>
      <c r="D858" s="103">
        <v>44166</v>
      </c>
      <c r="E858" s="62">
        <v>1</v>
      </c>
      <c r="F858" s="58"/>
      <c r="G858" s="58">
        <v>16</v>
      </c>
      <c r="H858" s="58">
        <v>6</v>
      </c>
      <c r="I858" s="58"/>
      <c r="J858" s="93"/>
    </row>
    <row r="859" spans="1:10" x14ac:dyDescent="0.35">
      <c r="A859" s="90"/>
      <c r="B859" s="57" t="s">
        <v>50</v>
      </c>
      <c r="C859" s="61" t="s">
        <v>53</v>
      </c>
      <c r="D859" s="103">
        <v>44166</v>
      </c>
      <c r="E859" s="62">
        <v>2</v>
      </c>
      <c r="F859" s="58">
        <v>1</v>
      </c>
      <c r="G859" s="58">
        <v>7</v>
      </c>
      <c r="H859" s="58">
        <v>1</v>
      </c>
      <c r="I859" s="58"/>
      <c r="J859" s="93"/>
    </row>
    <row r="860" spans="1:10" x14ac:dyDescent="0.35">
      <c r="A860" s="90"/>
      <c r="B860" s="57" t="s">
        <v>50</v>
      </c>
      <c r="C860" s="61" t="s">
        <v>51</v>
      </c>
      <c r="D860" s="103">
        <v>44197</v>
      </c>
      <c r="E860" s="62"/>
      <c r="F860" s="58"/>
      <c r="G860" s="58">
        <v>10</v>
      </c>
      <c r="H860" s="58">
        <v>2</v>
      </c>
      <c r="I860" s="58"/>
      <c r="J860" s="93"/>
    </row>
    <row r="861" spans="1:10" x14ac:dyDescent="0.35">
      <c r="A861" s="90"/>
      <c r="B861" s="57" t="s">
        <v>50</v>
      </c>
      <c r="C861" s="61" t="s">
        <v>51</v>
      </c>
      <c r="D861" s="103">
        <v>44197</v>
      </c>
      <c r="E861" s="62"/>
      <c r="F861" s="58"/>
      <c r="G861" s="58">
        <v>16</v>
      </c>
      <c r="H861" s="58">
        <v>3</v>
      </c>
      <c r="I861" s="58"/>
      <c r="J861" s="93"/>
    </row>
    <row r="862" spans="1:10" x14ac:dyDescent="0.35">
      <c r="A862" s="90"/>
      <c r="B862" s="57" t="s">
        <v>142</v>
      </c>
      <c r="C862" s="61" t="s">
        <v>51</v>
      </c>
      <c r="D862" s="103">
        <v>44197</v>
      </c>
      <c r="E862" s="62"/>
      <c r="F862" s="58"/>
      <c r="G862" s="58"/>
      <c r="H862" s="58"/>
      <c r="I862" s="58"/>
      <c r="J862" s="93" t="s">
        <v>143</v>
      </c>
    </row>
    <row r="863" spans="1:10" x14ac:dyDescent="0.35">
      <c r="A863" s="90"/>
      <c r="B863" s="57" t="s">
        <v>50</v>
      </c>
      <c r="C863" s="61" t="s">
        <v>52</v>
      </c>
      <c r="D863" s="103">
        <v>44197</v>
      </c>
      <c r="E863" s="62"/>
      <c r="F863" s="58"/>
      <c r="G863" s="58">
        <v>13</v>
      </c>
      <c r="H863" s="58"/>
      <c r="I863" s="58"/>
      <c r="J863" s="93"/>
    </row>
    <row r="864" spans="1:10" x14ac:dyDescent="0.35">
      <c r="A864" s="90"/>
      <c r="B864" s="57" t="s">
        <v>142</v>
      </c>
      <c r="C864" s="61" t="s">
        <v>51</v>
      </c>
      <c r="D864" s="103">
        <v>44197</v>
      </c>
      <c r="E864" s="62"/>
      <c r="F864" s="58"/>
      <c r="G864" s="58"/>
      <c r="H864" s="58"/>
      <c r="I864" s="58"/>
      <c r="J864" s="93"/>
    </row>
    <row r="865" spans="1:10" x14ac:dyDescent="0.35">
      <c r="A865" s="90"/>
      <c r="B865" s="57" t="s">
        <v>50</v>
      </c>
      <c r="C865" s="61" t="s">
        <v>53</v>
      </c>
      <c r="D865" s="103">
        <v>44197</v>
      </c>
      <c r="E865" s="62"/>
      <c r="F865" s="58"/>
      <c r="G865" s="58">
        <v>9</v>
      </c>
      <c r="H865" s="58">
        <v>1</v>
      </c>
      <c r="I865" s="58">
        <v>1</v>
      </c>
      <c r="J865" s="93"/>
    </row>
    <row r="866" spans="1:10" x14ac:dyDescent="0.35">
      <c r="A866" s="90"/>
      <c r="B866" s="57" t="s">
        <v>50</v>
      </c>
      <c r="C866" s="61" t="s">
        <v>52</v>
      </c>
      <c r="D866" s="103">
        <v>44197</v>
      </c>
      <c r="E866" s="62"/>
      <c r="F866" s="58"/>
      <c r="G866" s="58">
        <v>2</v>
      </c>
      <c r="H866" s="58"/>
      <c r="I866" s="58"/>
      <c r="J866" s="93"/>
    </row>
    <row r="867" spans="1:10" x14ac:dyDescent="0.35">
      <c r="A867" s="90"/>
      <c r="B867" s="57" t="s">
        <v>50</v>
      </c>
      <c r="C867" s="61" t="s">
        <v>52</v>
      </c>
      <c r="D867" s="103">
        <v>44197</v>
      </c>
      <c r="E867" s="62"/>
      <c r="F867" s="58"/>
      <c r="G867" s="58">
        <v>2</v>
      </c>
      <c r="H867" s="58"/>
      <c r="I867" s="58"/>
      <c r="J867" s="93"/>
    </row>
    <row r="868" spans="1:10" x14ac:dyDescent="0.35">
      <c r="A868" s="90"/>
      <c r="B868" s="57" t="s">
        <v>50</v>
      </c>
      <c r="C868" s="61" t="s">
        <v>54</v>
      </c>
      <c r="D868" s="103">
        <v>44197</v>
      </c>
      <c r="E868" s="62"/>
      <c r="F868" s="58">
        <v>1</v>
      </c>
      <c r="G868" s="58">
        <v>11</v>
      </c>
      <c r="H868" s="58">
        <v>7</v>
      </c>
      <c r="I868" s="58">
        <v>2</v>
      </c>
      <c r="J868" s="93"/>
    </row>
    <row r="869" spans="1:10" x14ac:dyDescent="0.35">
      <c r="A869" s="90"/>
      <c r="B869" s="57" t="s">
        <v>50</v>
      </c>
      <c r="C869" s="61" t="s">
        <v>54</v>
      </c>
      <c r="D869" s="103">
        <v>44197</v>
      </c>
      <c r="E869" s="62"/>
      <c r="F869" s="58"/>
      <c r="G869" s="58">
        <v>7</v>
      </c>
      <c r="H869" s="58"/>
      <c r="I869" s="58"/>
      <c r="J869" s="93"/>
    </row>
    <row r="870" spans="1:10" x14ac:dyDescent="0.35">
      <c r="A870" s="90"/>
      <c r="B870" s="57" t="s">
        <v>50</v>
      </c>
      <c r="C870" s="61" t="s">
        <v>51</v>
      </c>
      <c r="D870" s="103">
        <v>44197</v>
      </c>
      <c r="E870" s="62"/>
      <c r="F870" s="58">
        <v>1</v>
      </c>
      <c r="G870" s="58">
        <v>19</v>
      </c>
      <c r="H870" s="58"/>
      <c r="I870" s="58"/>
      <c r="J870" s="93"/>
    </row>
    <row r="871" spans="1:10" x14ac:dyDescent="0.35">
      <c r="A871" s="90"/>
      <c r="B871" s="57" t="s">
        <v>50</v>
      </c>
      <c r="C871" s="61" t="s">
        <v>51</v>
      </c>
      <c r="D871" s="103">
        <v>44197</v>
      </c>
      <c r="E871" s="62">
        <v>6</v>
      </c>
      <c r="F871" s="58">
        <v>1</v>
      </c>
      <c r="G871" s="58">
        <v>10</v>
      </c>
      <c r="H871" s="58">
        <v>2</v>
      </c>
      <c r="I871" s="58">
        <v>1</v>
      </c>
      <c r="J871" s="93"/>
    </row>
    <row r="872" spans="1:10" x14ac:dyDescent="0.35">
      <c r="A872" s="90"/>
      <c r="B872" s="57" t="s">
        <v>50</v>
      </c>
      <c r="C872" s="61" t="s">
        <v>52</v>
      </c>
      <c r="D872" s="103">
        <v>44197</v>
      </c>
      <c r="E872" s="62"/>
      <c r="F872" s="58"/>
      <c r="G872" s="58">
        <v>5</v>
      </c>
      <c r="H872" s="58"/>
      <c r="I872" s="58"/>
      <c r="J872" s="93"/>
    </row>
    <row r="873" spans="1:10" x14ac:dyDescent="0.35">
      <c r="A873" s="90"/>
      <c r="B873" s="57" t="s">
        <v>50</v>
      </c>
      <c r="C873" s="61" t="s">
        <v>51</v>
      </c>
      <c r="D873" s="103">
        <v>44197</v>
      </c>
      <c r="E873" s="62"/>
      <c r="F873" s="58"/>
      <c r="G873" s="58">
        <v>8</v>
      </c>
      <c r="H873" s="58"/>
      <c r="I873" s="58"/>
      <c r="J873" s="93" t="s">
        <v>143</v>
      </c>
    </row>
    <row r="874" spans="1:10" x14ac:dyDescent="0.35">
      <c r="A874" s="90"/>
      <c r="B874" s="57" t="s">
        <v>50</v>
      </c>
      <c r="C874" s="61" t="s">
        <v>54</v>
      </c>
      <c r="D874" s="103">
        <v>44197</v>
      </c>
      <c r="E874" s="62">
        <v>5</v>
      </c>
      <c r="F874" s="58"/>
      <c r="G874" s="58">
        <v>20</v>
      </c>
      <c r="H874" s="58">
        <v>1</v>
      </c>
      <c r="I874" s="58"/>
      <c r="J874" s="93"/>
    </row>
    <row r="875" spans="1:10" x14ac:dyDescent="0.35">
      <c r="A875" s="90"/>
      <c r="B875" s="57" t="s">
        <v>50</v>
      </c>
      <c r="C875" s="61" t="s">
        <v>54</v>
      </c>
      <c r="D875" s="103">
        <v>44197</v>
      </c>
      <c r="E875" s="62">
        <v>1</v>
      </c>
      <c r="F875" s="58"/>
      <c r="G875" s="58">
        <v>17</v>
      </c>
      <c r="H875" s="58">
        <v>1</v>
      </c>
      <c r="I875" s="58"/>
      <c r="J875" s="93" t="s">
        <v>145</v>
      </c>
    </row>
    <row r="876" spans="1:10" x14ac:dyDescent="0.35">
      <c r="A876" s="90"/>
      <c r="B876" s="57" t="s">
        <v>50</v>
      </c>
      <c r="C876" s="61" t="s">
        <v>52</v>
      </c>
      <c r="D876" s="103">
        <v>44197</v>
      </c>
      <c r="E876" s="62"/>
      <c r="F876" s="58"/>
      <c r="G876" s="58">
        <v>1</v>
      </c>
      <c r="H876" s="58"/>
      <c r="I876" s="58"/>
      <c r="J876" s="93"/>
    </row>
    <row r="877" spans="1:10" x14ac:dyDescent="0.35">
      <c r="A877" s="90"/>
      <c r="B877" s="57" t="s">
        <v>50</v>
      </c>
      <c r="C877" s="61" t="s">
        <v>52</v>
      </c>
      <c r="D877" s="103">
        <v>44197</v>
      </c>
      <c r="E877" s="62"/>
      <c r="F877" s="58"/>
      <c r="G877" s="58">
        <v>0</v>
      </c>
      <c r="H877" s="58"/>
      <c r="I877" s="58"/>
      <c r="J877" s="93"/>
    </row>
    <row r="878" spans="1:10" x14ac:dyDescent="0.35">
      <c r="A878" s="90"/>
      <c r="B878" s="57" t="s">
        <v>50</v>
      </c>
      <c r="C878" s="61" t="s">
        <v>52</v>
      </c>
      <c r="D878" s="103">
        <v>44197</v>
      </c>
      <c r="E878" s="62"/>
      <c r="F878" s="58"/>
      <c r="G878" s="58">
        <v>8</v>
      </c>
      <c r="H878" s="58">
        <v>2</v>
      </c>
      <c r="I878" s="58"/>
      <c r="J878" s="93"/>
    </row>
    <row r="879" spans="1:10" x14ac:dyDescent="0.35">
      <c r="A879" s="90"/>
      <c r="B879" s="57" t="s">
        <v>50</v>
      </c>
      <c r="C879" s="61" t="s">
        <v>52</v>
      </c>
      <c r="D879" s="103">
        <v>44197</v>
      </c>
      <c r="E879" s="62"/>
      <c r="F879" s="58"/>
      <c r="G879" s="58">
        <v>20</v>
      </c>
      <c r="H879" s="58"/>
      <c r="I879" s="58"/>
      <c r="J879" s="93"/>
    </row>
    <row r="880" spans="1:10" x14ac:dyDescent="0.35">
      <c r="A880" s="90"/>
      <c r="B880" s="57" t="s">
        <v>50</v>
      </c>
      <c r="C880" s="61" t="s">
        <v>53</v>
      </c>
      <c r="D880" s="103">
        <v>44197</v>
      </c>
      <c r="E880" s="62"/>
      <c r="F880" s="58"/>
      <c r="G880" s="58">
        <v>33</v>
      </c>
      <c r="H880" s="58">
        <v>4</v>
      </c>
      <c r="I880" s="58">
        <v>2</v>
      </c>
      <c r="J880" s="93"/>
    </row>
    <row r="881" spans="1:10" x14ac:dyDescent="0.35">
      <c r="A881" s="90"/>
      <c r="B881" s="57" t="s">
        <v>50</v>
      </c>
      <c r="C881" s="61" t="s">
        <v>53</v>
      </c>
      <c r="D881" s="103">
        <v>44197</v>
      </c>
      <c r="E881" s="62"/>
      <c r="F881" s="58"/>
      <c r="G881" s="58">
        <v>20</v>
      </c>
      <c r="H881" s="58"/>
      <c r="I881" s="58"/>
      <c r="J881" s="93"/>
    </row>
    <row r="882" spans="1:10" x14ac:dyDescent="0.35">
      <c r="A882" s="90"/>
      <c r="B882" s="57" t="s">
        <v>142</v>
      </c>
      <c r="C882" s="61" t="s">
        <v>51</v>
      </c>
      <c r="D882" s="103">
        <v>44197</v>
      </c>
      <c r="E882" s="62"/>
      <c r="F882" s="58"/>
      <c r="G882" s="58"/>
      <c r="H882" s="58"/>
      <c r="I882" s="58"/>
      <c r="J882" s="93"/>
    </row>
    <row r="883" spans="1:10" x14ac:dyDescent="0.35">
      <c r="A883" s="90"/>
      <c r="B883" s="57" t="s">
        <v>142</v>
      </c>
      <c r="C883" s="61" t="s">
        <v>51</v>
      </c>
      <c r="D883" s="103">
        <v>44197</v>
      </c>
      <c r="E883" s="62"/>
      <c r="F883" s="58"/>
      <c r="G883" s="58"/>
      <c r="H883" s="58"/>
      <c r="I883" s="58"/>
      <c r="J883" s="93"/>
    </row>
    <row r="884" spans="1:10" x14ac:dyDescent="0.35">
      <c r="A884" s="90"/>
      <c r="B884" s="57" t="s">
        <v>50</v>
      </c>
      <c r="C884" s="61" t="s">
        <v>52</v>
      </c>
      <c r="D884" s="103">
        <v>44197</v>
      </c>
      <c r="E884" s="62">
        <v>1</v>
      </c>
      <c r="F884" s="58">
        <v>8</v>
      </c>
      <c r="G884" s="58">
        <v>47</v>
      </c>
      <c r="H884" s="58">
        <v>12</v>
      </c>
      <c r="I884" s="58">
        <v>3</v>
      </c>
      <c r="J884" s="93"/>
    </row>
    <row r="885" spans="1:10" x14ac:dyDescent="0.35">
      <c r="A885" s="90"/>
      <c r="B885" s="57" t="s">
        <v>50</v>
      </c>
      <c r="C885" s="61" t="s">
        <v>52</v>
      </c>
      <c r="D885" s="103">
        <v>44197</v>
      </c>
      <c r="E885" s="62"/>
      <c r="F885" s="58">
        <v>5</v>
      </c>
      <c r="G885" s="58">
        <v>9</v>
      </c>
      <c r="H885" s="58">
        <v>2</v>
      </c>
      <c r="I885" s="58">
        <v>1</v>
      </c>
      <c r="J885" s="93"/>
    </row>
    <row r="886" spans="1:10" x14ac:dyDescent="0.35">
      <c r="A886" s="90"/>
      <c r="B886" s="57" t="s">
        <v>11</v>
      </c>
      <c r="C886" s="61" t="s">
        <v>52</v>
      </c>
      <c r="D886" s="103">
        <v>44197</v>
      </c>
      <c r="E886" s="62">
        <v>3</v>
      </c>
      <c r="F886" s="58">
        <v>14</v>
      </c>
      <c r="G886" s="58">
        <v>50</v>
      </c>
      <c r="H886" s="58">
        <v>20</v>
      </c>
      <c r="I886" s="58">
        <v>6</v>
      </c>
      <c r="J886" s="93"/>
    </row>
    <row r="887" spans="1:10" x14ac:dyDescent="0.35">
      <c r="A887" s="90"/>
      <c r="B887" s="57" t="s">
        <v>50</v>
      </c>
      <c r="C887" s="61" t="s">
        <v>54</v>
      </c>
      <c r="D887" s="103">
        <v>44197</v>
      </c>
      <c r="E887" s="62"/>
      <c r="F887" s="58"/>
      <c r="G887" s="58">
        <v>3</v>
      </c>
      <c r="H887" s="58">
        <v>1</v>
      </c>
      <c r="I887" s="58"/>
      <c r="J887" s="93"/>
    </row>
    <row r="888" spans="1:10" x14ac:dyDescent="0.35">
      <c r="A888" s="90"/>
      <c r="B888" s="57" t="s">
        <v>50</v>
      </c>
      <c r="C888" s="61" t="s">
        <v>53</v>
      </c>
      <c r="D888" s="103">
        <v>44197</v>
      </c>
      <c r="E888" s="62"/>
      <c r="F888" s="58"/>
      <c r="G888" s="58">
        <v>5</v>
      </c>
      <c r="H888" s="58">
        <v>1</v>
      </c>
      <c r="I888" s="58"/>
      <c r="J888" s="93"/>
    </row>
    <row r="889" spans="1:10" x14ac:dyDescent="0.35">
      <c r="A889" s="90"/>
      <c r="B889" s="57" t="s">
        <v>50</v>
      </c>
      <c r="C889" s="61" t="s">
        <v>51</v>
      </c>
      <c r="D889" s="103">
        <v>44197</v>
      </c>
      <c r="E889" s="62"/>
      <c r="F889" s="58"/>
      <c r="G889" s="58">
        <v>10</v>
      </c>
      <c r="H889" s="58"/>
      <c r="I889" s="58"/>
      <c r="J889" s="93"/>
    </row>
    <row r="890" spans="1:10" x14ac:dyDescent="0.35">
      <c r="A890" s="90"/>
      <c r="B890" s="57" t="s">
        <v>142</v>
      </c>
      <c r="C890" s="61" t="s">
        <v>51</v>
      </c>
      <c r="D890" s="103">
        <v>44197</v>
      </c>
      <c r="E890" s="62"/>
      <c r="F890" s="58"/>
      <c r="G890" s="58"/>
      <c r="H890" s="58"/>
      <c r="I890" s="58"/>
      <c r="J890" s="93"/>
    </row>
    <row r="891" spans="1:10" x14ac:dyDescent="0.35">
      <c r="A891" s="90"/>
      <c r="B891" s="57" t="s">
        <v>142</v>
      </c>
      <c r="C891" s="61" t="s">
        <v>51</v>
      </c>
      <c r="D891" s="103">
        <v>44197</v>
      </c>
      <c r="E891" s="62"/>
      <c r="F891" s="58"/>
      <c r="G891" s="58"/>
      <c r="H891" s="58"/>
      <c r="I891" s="58"/>
      <c r="J891" s="93"/>
    </row>
    <row r="892" spans="1:10" x14ac:dyDescent="0.35">
      <c r="A892" s="90"/>
      <c r="B892" s="57" t="s">
        <v>50</v>
      </c>
      <c r="C892" s="61" t="s">
        <v>53</v>
      </c>
      <c r="D892" s="103">
        <v>44197</v>
      </c>
      <c r="E892" s="62">
        <v>3</v>
      </c>
      <c r="F892" s="58">
        <v>1</v>
      </c>
      <c r="G892" s="58">
        <v>16</v>
      </c>
      <c r="H892" s="58"/>
      <c r="I892" s="58"/>
      <c r="J892" s="93"/>
    </row>
    <row r="893" spans="1:10" x14ac:dyDescent="0.35">
      <c r="A893" s="90"/>
      <c r="B893" s="57" t="s">
        <v>50</v>
      </c>
      <c r="C893" s="61" t="s">
        <v>54</v>
      </c>
      <c r="D893" s="103">
        <v>44197</v>
      </c>
      <c r="E893" s="62"/>
      <c r="F893" s="58"/>
      <c r="G893" s="58">
        <v>5</v>
      </c>
      <c r="H893" s="58"/>
      <c r="I893" s="58"/>
      <c r="J893" s="93"/>
    </row>
    <row r="894" spans="1:10" x14ac:dyDescent="0.35">
      <c r="A894" s="90"/>
      <c r="B894" s="57" t="s">
        <v>10</v>
      </c>
      <c r="C894" s="61" t="s">
        <v>53</v>
      </c>
      <c r="D894" s="103">
        <v>44197</v>
      </c>
      <c r="E894" s="62">
        <v>10</v>
      </c>
      <c r="F894" s="58">
        <v>1</v>
      </c>
      <c r="G894" s="58">
        <v>50</v>
      </c>
      <c r="H894" s="58">
        <v>13</v>
      </c>
      <c r="I894" s="58">
        <v>1</v>
      </c>
      <c r="J894" s="93"/>
    </row>
    <row r="895" spans="1:10" x14ac:dyDescent="0.35">
      <c r="A895" s="90"/>
      <c r="B895" s="57" t="s">
        <v>50</v>
      </c>
      <c r="C895" s="61" t="s">
        <v>53</v>
      </c>
      <c r="D895" s="103">
        <v>44197</v>
      </c>
      <c r="E895" s="62"/>
      <c r="F895" s="58"/>
      <c r="G895" s="58">
        <v>26</v>
      </c>
      <c r="H895" s="58">
        <v>3</v>
      </c>
      <c r="I895" s="58"/>
      <c r="J895" s="93"/>
    </row>
    <row r="896" spans="1:10" x14ac:dyDescent="0.35">
      <c r="A896" s="90"/>
      <c r="B896" s="57" t="s">
        <v>50</v>
      </c>
      <c r="C896" s="61" t="s">
        <v>52</v>
      </c>
      <c r="D896" s="103">
        <v>44197</v>
      </c>
      <c r="E896" s="62">
        <v>19</v>
      </c>
      <c r="F896" s="58">
        <v>10</v>
      </c>
      <c r="G896" s="58">
        <v>49</v>
      </c>
      <c r="H896" s="58">
        <v>19</v>
      </c>
      <c r="I896" s="58">
        <v>1</v>
      </c>
      <c r="J896" s="93"/>
    </row>
    <row r="897" spans="1:10" x14ac:dyDescent="0.35">
      <c r="A897" s="90"/>
      <c r="B897" s="57" t="s">
        <v>10</v>
      </c>
      <c r="C897" s="61" t="s">
        <v>52</v>
      </c>
      <c r="D897" s="103">
        <v>44197</v>
      </c>
      <c r="E897" s="62">
        <v>1</v>
      </c>
      <c r="F897" s="58">
        <v>6</v>
      </c>
      <c r="G897" s="58">
        <v>50</v>
      </c>
      <c r="H897" s="58">
        <v>29</v>
      </c>
      <c r="I897" s="58">
        <v>2</v>
      </c>
      <c r="J897" s="93"/>
    </row>
    <row r="898" spans="1:10" x14ac:dyDescent="0.35">
      <c r="A898" s="90"/>
      <c r="B898" s="57" t="s">
        <v>50</v>
      </c>
      <c r="C898" s="61" t="s">
        <v>53</v>
      </c>
      <c r="D898" s="103">
        <v>44197</v>
      </c>
      <c r="E898" s="62">
        <v>3</v>
      </c>
      <c r="F898" s="58"/>
      <c r="G898" s="58">
        <v>9</v>
      </c>
      <c r="H898" s="58"/>
      <c r="I898" s="58"/>
      <c r="J898" s="93"/>
    </row>
    <row r="899" spans="1:10" x14ac:dyDescent="0.35">
      <c r="A899" s="90"/>
      <c r="B899" s="57" t="s">
        <v>11</v>
      </c>
      <c r="C899" s="61" t="s">
        <v>53</v>
      </c>
      <c r="D899" s="103">
        <v>44197</v>
      </c>
      <c r="E899" s="62">
        <v>3</v>
      </c>
      <c r="F899" s="58"/>
      <c r="G899" s="58">
        <v>35</v>
      </c>
      <c r="H899" s="58">
        <v>2</v>
      </c>
      <c r="I899" s="58"/>
      <c r="J899" s="93"/>
    </row>
    <row r="900" spans="1:10" x14ac:dyDescent="0.35">
      <c r="A900" s="90"/>
      <c r="B900" s="57" t="s">
        <v>50</v>
      </c>
      <c r="C900" s="61" t="s">
        <v>53</v>
      </c>
      <c r="D900" s="103">
        <v>44197</v>
      </c>
      <c r="E900" s="62"/>
      <c r="F900" s="58"/>
      <c r="G900" s="58">
        <v>12</v>
      </c>
      <c r="H900" s="58">
        <v>1</v>
      </c>
      <c r="I900" s="58"/>
      <c r="J900" s="93"/>
    </row>
    <row r="901" spans="1:10" x14ac:dyDescent="0.35">
      <c r="A901" s="90"/>
      <c r="B901" s="57" t="s">
        <v>50</v>
      </c>
      <c r="C901" s="61" t="s">
        <v>54</v>
      </c>
      <c r="D901" s="103">
        <v>44197</v>
      </c>
      <c r="E901" s="62">
        <v>4</v>
      </c>
      <c r="F901" s="58"/>
      <c r="G901" s="58">
        <v>6</v>
      </c>
      <c r="H901" s="58"/>
      <c r="I901" s="58"/>
      <c r="J901" s="93"/>
    </row>
    <row r="902" spans="1:10" x14ac:dyDescent="0.35">
      <c r="A902" s="90"/>
      <c r="B902" s="57" t="s">
        <v>50</v>
      </c>
      <c r="C902" s="61" t="s">
        <v>54</v>
      </c>
      <c r="D902" s="103">
        <v>44197</v>
      </c>
      <c r="E902" s="62">
        <v>4</v>
      </c>
      <c r="F902" s="58">
        <v>9</v>
      </c>
      <c r="G902" s="58">
        <v>10</v>
      </c>
      <c r="H902" s="58">
        <v>9</v>
      </c>
      <c r="I902" s="58">
        <v>2</v>
      </c>
      <c r="J902" s="93" t="s">
        <v>174</v>
      </c>
    </row>
    <row r="903" spans="1:10" x14ac:dyDescent="0.35">
      <c r="A903" s="90"/>
      <c r="B903" s="57" t="s">
        <v>50</v>
      </c>
      <c r="C903" s="61" t="s">
        <v>51</v>
      </c>
      <c r="D903" s="103">
        <v>44197</v>
      </c>
      <c r="E903" s="62"/>
      <c r="F903" s="58"/>
      <c r="G903" s="58">
        <v>7</v>
      </c>
      <c r="H903" s="58"/>
      <c r="I903" s="58"/>
      <c r="J903" s="93"/>
    </row>
    <row r="904" spans="1:10" x14ac:dyDescent="0.35">
      <c r="A904" s="90"/>
      <c r="B904" s="57" t="s">
        <v>50</v>
      </c>
      <c r="C904" s="61" t="s">
        <v>51</v>
      </c>
      <c r="D904" s="103">
        <v>44197</v>
      </c>
      <c r="E904" s="62"/>
      <c r="F904" s="58"/>
      <c r="G904" s="58">
        <v>15</v>
      </c>
      <c r="H904" s="58"/>
      <c r="I904" s="58"/>
      <c r="J904" s="93"/>
    </row>
    <row r="905" spans="1:10" x14ac:dyDescent="0.35">
      <c r="A905" s="90"/>
      <c r="B905" s="57" t="s">
        <v>50</v>
      </c>
      <c r="C905" s="61" t="s">
        <v>51</v>
      </c>
      <c r="D905" s="103">
        <v>44197</v>
      </c>
      <c r="E905" s="62"/>
      <c r="F905" s="58"/>
      <c r="G905" s="58">
        <v>6</v>
      </c>
      <c r="H905" s="58"/>
      <c r="I905" s="58"/>
      <c r="J905" s="93"/>
    </row>
    <row r="906" spans="1:10" x14ac:dyDescent="0.35">
      <c r="A906" s="90"/>
      <c r="B906" s="57" t="s">
        <v>11</v>
      </c>
      <c r="C906" s="61" t="s">
        <v>54</v>
      </c>
      <c r="D906" s="103">
        <v>44197</v>
      </c>
      <c r="E906" s="62"/>
      <c r="F906" s="58">
        <v>2</v>
      </c>
      <c r="G906" s="58">
        <v>23</v>
      </c>
      <c r="H906" s="58">
        <v>4</v>
      </c>
      <c r="I906" s="58">
        <v>1</v>
      </c>
      <c r="J906" s="93"/>
    </row>
    <row r="907" spans="1:10" x14ac:dyDescent="0.35">
      <c r="A907" s="90"/>
      <c r="B907" s="57" t="s">
        <v>11</v>
      </c>
      <c r="C907" s="61" t="s">
        <v>54</v>
      </c>
      <c r="D907" s="103">
        <v>44197</v>
      </c>
      <c r="E907" s="62"/>
      <c r="F907" s="58">
        <v>2</v>
      </c>
      <c r="G907" s="58">
        <v>18</v>
      </c>
      <c r="H907" s="58">
        <v>5</v>
      </c>
      <c r="I907" s="58">
        <v>2</v>
      </c>
      <c r="J907" s="93"/>
    </row>
    <row r="908" spans="1:10" x14ac:dyDescent="0.35">
      <c r="A908" s="90"/>
      <c r="B908" s="57" t="s">
        <v>50</v>
      </c>
      <c r="C908" s="61" t="s">
        <v>51</v>
      </c>
      <c r="D908" s="103">
        <v>44197</v>
      </c>
      <c r="E908" s="62"/>
      <c r="F908" s="58"/>
      <c r="G908" s="58">
        <v>12</v>
      </c>
      <c r="H908" s="58">
        <v>2</v>
      </c>
      <c r="I908" s="58"/>
      <c r="J908" s="93"/>
    </row>
    <row r="909" spans="1:10" x14ac:dyDescent="0.35">
      <c r="A909" s="90"/>
      <c r="B909" s="57" t="s">
        <v>50</v>
      </c>
      <c r="C909" s="61" t="s">
        <v>54</v>
      </c>
      <c r="D909" s="103">
        <v>44197</v>
      </c>
      <c r="E909" s="62"/>
      <c r="F909" s="58"/>
      <c r="G909" s="58">
        <v>4</v>
      </c>
      <c r="H909" s="58">
        <v>1</v>
      </c>
      <c r="I909" s="58"/>
      <c r="J909" s="93"/>
    </row>
    <row r="910" spans="1:10" x14ac:dyDescent="0.35">
      <c r="A910" s="90"/>
      <c r="B910" s="57" t="s">
        <v>50</v>
      </c>
      <c r="C910" s="61" t="s">
        <v>54</v>
      </c>
      <c r="D910" s="103">
        <v>44197</v>
      </c>
      <c r="E910" s="62"/>
      <c r="F910" s="58"/>
      <c r="G910" s="58">
        <v>4</v>
      </c>
      <c r="H910" s="58">
        <v>4</v>
      </c>
      <c r="I910" s="58">
        <v>2</v>
      </c>
      <c r="J910" s="93"/>
    </row>
    <row r="911" spans="1:10" x14ac:dyDescent="0.35">
      <c r="A911" s="90"/>
      <c r="B911" s="57" t="s">
        <v>142</v>
      </c>
      <c r="C911" s="61" t="s">
        <v>51</v>
      </c>
      <c r="D911" s="103">
        <v>44197</v>
      </c>
      <c r="E911" s="62"/>
      <c r="F911" s="58"/>
      <c r="G911" s="58"/>
      <c r="H911" s="58"/>
      <c r="I911" s="58"/>
      <c r="J911" s="93"/>
    </row>
    <row r="912" spans="1:10" x14ac:dyDescent="0.35">
      <c r="A912" s="90"/>
      <c r="B912" s="57" t="s">
        <v>142</v>
      </c>
      <c r="C912" s="61" t="s">
        <v>52</v>
      </c>
      <c r="D912" s="103">
        <v>44197</v>
      </c>
      <c r="E912" s="62"/>
      <c r="F912" s="58"/>
      <c r="G912" s="58"/>
      <c r="H912" s="58"/>
      <c r="I912" s="58"/>
      <c r="J912" s="93"/>
    </row>
    <row r="913" spans="1:10" x14ac:dyDescent="0.35">
      <c r="A913" s="90"/>
      <c r="B913" s="57" t="s">
        <v>50</v>
      </c>
      <c r="C913" s="61" t="s">
        <v>53</v>
      </c>
      <c r="D913" s="103">
        <v>44197</v>
      </c>
      <c r="E913" s="62"/>
      <c r="F913" s="58"/>
      <c r="G913" s="58">
        <v>4</v>
      </c>
      <c r="H913" s="58"/>
      <c r="I913" s="58"/>
      <c r="J913" s="93"/>
    </row>
    <row r="914" spans="1:10" x14ac:dyDescent="0.35">
      <c r="A914" s="90"/>
      <c r="B914" s="57" t="s">
        <v>50</v>
      </c>
      <c r="C914" s="61" t="s">
        <v>53</v>
      </c>
      <c r="D914" s="103">
        <v>44197</v>
      </c>
      <c r="E914" s="62"/>
      <c r="F914" s="58"/>
      <c r="G914" s="58">
        <v>9</v>
      </c>
      <c r="H914" s="58">
        <v>2</v>
      </c>
      <c r="I914" s="58">
        <v>1</v>
      </c>
      <c r="J914" s="93"/>
    </row>
    <row r="915" spans="1:10" x14ac:dyDescent="0.35">
      <c r="A915" s="90"/>
      <c r="B915" s="57" t="s">
        <v>11</v>
      </c>
      <c r="C915" s="61" t="s">
        <v>53</v>
      </c>
      <c r="D915" s="103">
        <v>44197</v>
      </c>
      <c r="E915" s="62">
        <v>14</v>
      </c>
      <c r="F915" s="58"/>
      <c r="G915" s="58">
        <v>37</v>
      </c>
      <c r="H915" s="58">
        <v>3</v>
      </c>
      <c r="I915" s="58"/>
      <c r="J915" s="93"/>
    </row>
    <row r="916" spans="1:10" x14ac:dyDescent="0.35">
      <c r="A916" s="90"/>
      <c r="B916" s="57" t="s">
        <v>50</v>
      </c>
      <c r="C916" s="61" t="s">
        <v>53</v>
      </c>
      <c r="D916" s="103">
        <v>44197</v>
      </c>
      <c r="E916" s="62">
        <v>1</v>
      </c>
      <c r="F916" s="58"/>
      <c r="G916" s="58">
        <v>11</v>
      </c>
      <c r="H916" s="58">
        <v>1</v>
      </c>
      <c r="I916" s="58"/>
      <c r="J916" s="93"/>
    </row>
    <row r="917" spans="1:10" x14ac:dyDescent="0.35">
      <c r="A917" s="90"/>
      <c r="B917" s="57" t="s">
        <v>142</v>
      </c>
      <c r="C917" s="61" t="s">
        <v>53</v>
      </c>
      <c r="D917" s="103">
        <v>44197</v>
      </c>
      <c r="E917" s="62"/>
      <c r="F917" s="58"/>
      <c r="G917" s="58"/>
      <c r="H917" s="58"/>
      <c r="I917" s="58"/>
      <c r="J917" s="93"/>
    </row>
    <row r="918" spans="1:10" x14ac:dyDescent="0.35">
      <c r="A918" s="90"/>
      <c r="B918" s="57" t="s">
        <v>50</v>
      </c>
      <c r="C918" s="61" t="s">
        <v>54</v>
      </c>
      <c r="D918" s="103">
        <v>44197</v>
      </c>
      <c r="E918" s="62">
        <v>1</v>
      </c>
      <c r="F918" s="58"/>
      <c r="G918" s="58">
        <v>13</v>
      </c>
      <c r="H918" s="58">
        <v>5</v>
      </c>
      <c r="I918" s="58">
        <v>1</v>
      </c>
      <c r="J918" s="93"/>
    </row>
    <row r="919" spans="1:10" x14ac:dyDescent="0.35">
      <c r="A919" s="90"/>
      <c r="B919" s="57" t="s">
        <v>50</v>
      </c>
      <c r="C919" s="61" t="s">
        <v>54</v>
      </c>
      <c r="D919" s="103">
        <v>44197</v>
      </c>
      <c r="E919" s="62">
        <v>1</v>
      </c>
      <c r="F919" s="58"/>
      <c r="G919" s="58">
        <v>13</v>
      </c>
      <c r="H919" s="58">
        <v>5</v>
      </c>
      <c r="I919" s="58">
        <v>1</v>
      </c>
      <c r="J919" s="93"/>
    </row>
    <row r="920" spans="1:10" x14ac:dyDescent="0.35">
      <c r="A920" s="90"/>
      <c r="B920" s="57" t="s">
        <v>50</v>
      </c>
      <c r="C920" s="61" t="s">
        <v>51</v>
      </c>
      <c r="D920" s="103">
        <v>44197</v>
      </c>
      <c r="E920" s="62"/>
      <c r="F920" s="58"/>
      <c r="G920" s="58">
        <v>14</v>
      </c>
      <c r="H920" s="58"/>
      <c r="I920" s="58"/>
      <c r="J920" s="93" t="s">
        <v>145</v>
      </c>
    </row>
    <row r="921" spans="1:10" x14ac:dyDescent="0.35">
      <c r="A921" s="90"/>
      <c r="B921" s="57" t="s">
        <v>50</v>
      </c>
      <c r="C921" s="61" t="s">
        <v>51</v>
      </c>
      <c r="D921" s="103">
        <v>44197</v>
      </c>
      <c r="E921" s="62">
        <v>1</v>
      </c>
      <c r="F921" s="58"/>
      <c r="G921" s="58">
        <v>14</v>
      </c>
      <c r="H921" s="58">
        <v>2</v>
      </c>
      <c r="I921" s="58"/>
      <c r="J921" s="93"/>
    </row>
    <row r="922" spans="1:10" x14ac:dyDescent="0.35">
      <c r="A922" s="90"/>
      <c r="B922" s="57" t="s">
        <v>50</v>
      </c>
      <c r="C922" s="61" t="s">
        <v>53</v>
      </c>
      <c r="D922" s="103">
        <v>44197</v>
      </c>
      <c r="E922" s="62">
        <v>3</v>
      </c>
      <c r="F922" s="58">
        <v>4</v>
      </c>
      <c r="G922" s="58">
        <v>30</v>
      </c>
      <c r="H922" s="58">
        <v>7</v>
      </c>
      <c r="I922" s="58">
        <v>3</v>
      </c>
      <c r="J922" s="93"/>
    </row>
    <row r="923" spans="1:10" x14ac:dyDescent="0.35">
      <c r="A923" s="90"/>
      <c r="B923" s="57" t="s">
        <v>50</v>
      </c>
      <c r="C923" s="61" t="s">
        <v>54</v>
      </c>
      <c r="D923" s="103">
        <v>44197</v>
      </c>
      <c r="E923" s="62">
        <v>3</v>
      </c>
      <c r="F923" s="58"/>
      <c r="G923" s="58">
        <v>18</v>
      </c>
      <c r="H923" s="58"/>
      <c r="I923" s="58"/>
      <c r="J923" s="93"/>
    </row>
    <row r="924" spans="1:10" x14ac:dyDescent="0.35">
      <c r="A924" s="90"/>
      <c r="B924" s="57" t="s">
        <v>142</v>
      </c>
      <c r="C924" s="61" t="s">
        <v>52</v>
      </c>
      <c r="D924" s="103">
        <v>44197</v>
      </c>
      <c r="E924" s="62"/>
      <c r="F924" s="58"/>
      <c r="G924" s="58"/>
      <c r="H924" s="58"/>
      <c r="I924" s="58"/>
      <c r="J924" s="93"/>
    </row>
    <row r="925" spans="1:10" x14ac:dyDescent="0.35">
      <c r="A925" s="90"/>
      <c r="B925" s="57" t="s">
        <v>50</v>
      </c>
      <c r="C925" s="61" t="s">
        <v>54</v>
      </c>
      <c r="D925" s="103">
        <v>44197</v>
      </c>
      <c r="E925" s="62"/>
      <c r="F925" s="58"/>
      <c r="G925" s="58">
        <v>5</v>
      </c>
      <c r="H925" s="58"/>
      <c r="I925" s="58"/>
      <c r="J925" s="93"/>
    </row>
    <row r="926" spans="1:10" x14ac:dyDescent="0.35">
      <c r="A926" s="90"/>
      <c r="B926" s="57" t="s">
        <v>11</v>
      </c>
      <c r="C926" s="61" t="s">
        <v>54</v>
      </c>
      <c r="D926" s="103">
        <v>44197</v>
      </c>
      <c r="E926" s="62">
        <v>3</v>
      </c>
      <c r="F926" s="58"/>
      <c r="G926" s="58">
        <v>38</v>
      </c>
      <c r="H926" s="58">
        <v>11</v>
      </c>
      <c r="I926" s="58"/>
      <c r="J926" s="93"/>
    </row>
    <row r="927" spans="1:10" x14ac:dyDescent="0.35">
      <c r="A927" s="90"/>
      <c r="B927" s="57" t="s">
        <v>11</v>
      </c>
      <c r="C927" s="61" t="s">
        <v>54</v>
      </c>
      <c r="D927" s="103">
        <v>44197</v>
      </c>
      <c r="E927" s="62"/>
      <c r="F927" s="58"/>
      <c r="G927" s="58">
        <v>26</v>
      </c>
      <c r="H927" s="58"/>
      <c r="I927" s="58"/>
      <c r="J927" s="93" t="s">
        <v>148</v>
      </c>
    </row>
    <row r="928" spans="1:10" x14ac:dyDescent="0.35">
      <c r="A928" s="90"/>
      <c r="B928" s="57" t="s">
        <v>50</v>
      </c>
      <c r="C928" s="61" t="s">
        <v>52</v>
      </c>
      <c r="D928" s="103">
        <v>44197</v>
      </c>
      <c r="E928" s="62"/>
      <c r="F928" s="58">
        <v>6</v>
      </c>
      <c r="G928" s="58">
        <v>23</v>
      </c>
      <c r="H928" s="58">
        <v>24</v>
      </c>
      <c r="I928" s="58">
        <v>6</v>
      </c>
      <c r="J928" s="93" t="s">
        <v>143</v>
      </c>
    </row>
    <row r="929" spans="1:10" x14ac:dyDescent="0.35">
      <c r="A929" s="90"/>
      <c r="B929" s="57" t="s">
        <v>50</v>
      </c>
      <c r="C929" s="61" t="s">
        <v>53</v>
      </c>
      <c r="D929" s="103">
        <v>44197</v>
      </c>
      <c r="E929" s="62"/>
      <c r="F929" s="58"/>
      <c r="G929" s="58">
        <v>6</v>
      </c>
      <c r="H929" s="58"/>
      <c r="I929" s="58"/>
      <c r="J929" s="93" t="s">
        <v>143</v>
      </c>
    </row>
    <row r="930" spans="1:10" x14ac:dyDescent="0.35">
      <c r="A930" s="90"/>
      <c r="B930" s="57" t="s">
        <v>50</v>
      </c>
      <c r="C930" s="61" t="s">
        <v>53</v>
      </c>
      <c r="D930" s="103">
        <v>44197</v>
      </c>
      <c r="E930" s="62"/>
      <c r="F930" s="58"/>
      <c r="G930" s="58">
        <v>4</v>
      </c>
      <c r="H930" s="58">
        <v>1</v>
      </c>
      <c r="I930" s="58"/>
      <c r="J930" s="93"/>
    </row>
    <row r="931" spans="1:10" x14ac:dyDescent="0.35">
      <c r="A931" s="90"/>
      <c r="B931" s="57" t="s">
        <v>142</v>
      </c>
      <c r="C931" s="61" t="s">
        <v>52</v>
      </c>
      <c r="D931" s="103">
        <v>44197</v>
      </c>
      <c r="E931" s="62"/>
      <c r="F931" s="58"/>
      <c r="G931" s="58"/>
      <c r="H931" s="58"/>
      <c r="I931" s="58"/>
      <c r="J931" s="93"/>
    </row>
    <row r="932" spans="1:10" x14ac:dyDescent="0.35">
      <c r="A932" s="90"/>
      <c r="B932" s="57" t="s">
        <v>50</v>
      </c>
      <c r="C932" s="61" t="s">
        <v>52</v>
      </c>
      <c r="D932" s="103">
        <v>44197</v>
      </c>
      <c r="E932" s="62"/>
      <c r="F932" s="58"/>
      <c r="G932" s="58">
        <v>18</v>
      </c>
      <c r="H932" s="58">
        <v>1</v>
      </c>
      <c r="I932" s="58"/>
      <c r="J932" s="93"/>
    </row>
    <row r="933" spans="1:10" x14ac:dyDescent="0.35">
      <c r="A933" s="90"/>
      <c r="B933" s="57" t="s">
        <v>50</v>
      </c>
      <c r="C933" s="61" t="s">
        <v>52</v>
      </c>
      <c r="D933" s="103">
        <v>44197</v>
      </c>
      <c r="E933" s="62">
        <v>2</v>
      </c>
      <c r="F933" s="58"/>
      <c r="G933" s="58">
        <v>18</v>
      </c>
      <c r="H933" s="58">
        <v>1</v>
      </c>
      <c r="I933" s="58"/>
      <c r="J933" s="93"/>
    </row>
    <row r="934" spans="1:10" x14ac:dyDescent="0.35">
      <c r="A934" s="90"/>
      <c r="B934" s="57" t="s">
        <v>50</v>
      </c>
      <c r="C934" s="61" t="s">
        <v>51</v>
      </c>
      <c r="D934" s="103">
        <v>44197</v>
      </c>
      <c r="E934" s="62"/>
      <c r="F934" s="58"/>
      <c r="G934" s="58">
        <v>10</v>
      </c>
      <c r="H934" s="58">
        <v>2</v>
      </c>
      <c r="I934" s="58"/>
      <c r="J934" s="93"/>
    </row>
    <row r="935" spans="1:10" x14ac:dyDescent="0.35">
      <c r="A935" s="90"/>
      <c r="B935" s="57" t="s">
        <v>50</v>
      </c>
      <c r="C935" s="61" t="s">
        <v>51</v>
      </c>
      <c r="D935" s="103">
        <v>44197</v>
      </c>
      <c r="E935" s="62"/>
      <c r="F935" s="58"/>
      <c r="G935" s="58">
        <v>6</v>
      </c>
      <c r="H935" s="58">
        <v>8</v>
      </c>
      <c r="I935" s="58">
        <v>2</v>
      </c>
      <c r="J935" s="93"/>
    </row>
    <row r="936" spans="1:10" x14ac:dyDescent="0.35">
      <c r="A936" s="90"/>
      <c r="B936" s="57" t="s">
        <v>50</v>
      </c>
      <c r="C936" s="61" t="s">
        <v>51</v>
      </c>
      <c r="D936" s="103">
        <v>44197</v>
      </c>
      <c r="E936" s="62"/>
      <c r="F936" s="58"/>
      <c r="G936" s="58">
        <v>4</v>
      </c>
      <c r="H936" s="58">
        <v>2</v>
      </c>
      <c r="I936" s="58">
        <v>1</v>
      </c>
      <c r="J936" s="93"/>
    </row>
    <row r="937" spans="1:10" x14ac:dyDescent="0.35">
      <c r="A937" s="90"/>
      <c r="B937" s="57" t="s">
        <v>50</v>
      </c>
      <c r="C937" s="61" t="s">
        <v>54</v>
      </c>
      <c r="D937" s="103">
        <v>44197</v>
      </c>
      <c r="E937" s="62">
        <v>1</v>
      </c>
      <c r="F937" s="58">
        <v>1</v>
      </c>
      <c r="G937" s="58">
        <v>28</v>
      </c>
      <c r="H937" s="58">
        <v>16</v>
      </c>
      <c r="I937" s="58">
        <v>1</v>
      </c>
      <c r="J937" s="93"/>
    </row>
    <row r="938" spans="1:10" x14ac:dyDescent="0.35">
      <c r="A938" s="90"/>
      <c r="B938" s="57" t="s">
        <v>50</v>
      </c>
      <c r="C938" s="61" t="s">
        <v>54</v>
      </c>
      <c r="D938" s="103">
        <v>44197</v>
      </c>
      <c r="E938" s="62"/>
      <c r="F938" s="58"/>
      <c r="G938" s="58">
        <v>3</v>
      </c>
      <c r="H938" s="58"/>
      <c r="I938" s="58"/>
      <c r="J938" s="93"/>
    </row>
    <row r="939" spans="1:10" x14ac:dyDescent="0.35">
      <c r="A939" s="90"/>
      <c r="B939" s="57" t="s">
        <v>11</v>
      </c>
      <c r="C939" s="61" t="s">
        <v>53</v>
      </c>
      <c r="D939" s="103">
        <v>44197</v>
      </c>
      <c r="E939" s="62">
        <v>4</v>
      </c>
      <c r="F939" s="58">
        <v>10</v>
      </c>
      <c r="G939" s="58">
        <v>60</v>
      </c>
      <c r="H939" s="58">
        <v>20</v>
      </c>
      <c r="I939" s="58">
        <v>2</v>
      </c>
      <c r="J939" s="93"/>
    </row>
    <row r="940" spans="1:10" x14ac:dyDescent="0.35">
      <c r="A940" s="90"/>
      <c r="B940" s="57" t="s">
        <v>50</v>
      </c>
      <c r="C940" s="61" t="s">
        <v>54</v>
      </c>
      <c r="D940" s="103">
        <v>44197</v>
      </c>
      <c r="E940" s="62"/>
      <c r="F940" s="58"/>
      <c r="G940" s="58">
        <v>6</v>
      </c>
      <c r="H940" s="58"/>
      <c r="I940" s="58"/>
      <c r="J940" s="93" t="s">
        <v>143</v>
      </c>
    </row>
    <row r="941" spans="1:10" x14ac:dyDescent="0.35">
      <c r="A941" s="90"/>
      <c r="B941" s="57" t="s">
        <v>50</v>
      </c>
      <c r="C941" s="61" t="s">
        <v>54</v>
      </c>
      <c r="D941" s="103">
        <v>44197</v>
      </c>
      <c r="E941" s="62"/>
      <c r="F941" s="58"/>
      <c r="G941" s="58">
        <v>5</v>
      </c>
      <c r="H941" s="58"/>
      <c r="I941" s="58"/>
      <c r="J941" s="93" t="s">
        <v>143</v>
      </c>
    </row>
    <row r="942" spans="1:10" x14ac:dyDescent="0.35">
      <c r="A942" s="90"/>
      <c r="B942" s="57" t="s">
        <v>50</v>
      </c>
      <c r="C942" s="61" t="s">
        <v>54</v>
      </c>
      <c r="D942" s="103">
        <v>44197</v>
      </c>
      <c r="E942" s="62"/>
      <c r="F942" s="58">
        <v>1</v>
      </c>
      <c r="G942" s="58">
        <v>9</v>
      </c>
      <c r="H942" s="58">
        <v>7</v>
      </c>
      <c r="I942" s="58">
        <v>2</v>
      </c>
      <c r="J942" s="93"/>
    </row>
    <row r="943" spans="1:10" x14ac:dyDescent="0.35">
      <c r="A943" s="90"/>
      <c r="B943" s="57" t="s">
        <v>50</v>
      </c>
      <c r="C943" s="61" t="s">
        <v>54</v>
      </c>
      <c r="D943" s="103">
        <v>44197</v>
      </c>
      <c r="E943" s="62"/>
      <c r="F943" s="58"/>
      <c r="G943" s="58">
        <v>9</v>
      </c>
      <c r="H943" s="58"/>
      <c r="I943" s="58"/>
      <c r="J943" s="93"/>
    </row>
    <row r="944" spans="1:10" x14ac:dyDescent="0.35">
      <c r="A944" s="91"/>
      <c r="B944" s="81" t="s">
        <v>50</v>
      </c>
      <c r="C944" s="82" t="s">
        <v>52</v>
      </c>
      <c r="D944" s="104">
        <v>44197</v>
      </c>
      <c r="E944" s="83"/>
      <c r="F944" s="84"/>
      <c r="G944" s="84">
        <v>16</v>
      </c>
      <c r="H944" s="84">
        <v>2</v>
      </c>
      <c r="I944" s="84"/>
      <c r="J944" s="94"/>
    </row>
    <row r="945" spans="1:10" x14ac:dyDescent="0.35">
      <c r="A945" s="90"/>
      <c r="B945" s="57" t="s">
        <v>50</v>
      </c>
      <c r="C945" s="61" t="s">
        <v>53</v>
      </c>
      <c r="D945" s="103">
        <v>44197</v>
      </c>
      <c r="E945" s="62">
        <v>1</v>
      </c>
      <c r="F945" s="58">
        <v>1</v>
      </c>
      <c r="G945" s="58">
        <v>7</v>
      </c>
      <c r="H945" s="58">
        <v>1</v>
      </c>
      <c r="I945" s="58"/>
      <c r="J945" s="93"/>
    </row>
    <row r="946" spans="1:10" x14ac:dyDescent="0.35">
      <c r="A946" s="90"/>
      <c r="B946" s="57" t="s">
        <v>50</v>
      </c>
      <c r="C946" s="61" t="s">
        <v>51</v>
      </c>
      <c r="D946" s="103">
        <v>44228</v>
      </c>
      <c r="E946" s="62"/>
      <c r="F946" s="58"/>
      <c r="G946" s="58">
        <v>10</v>
      </c>
      <c r="H946" s="58">
        <v>2</v>
      </c>
      <c r="I946" s="58"/>
      <c r="J946" s="93"/>
    </row>
    <row r="947" spans="1:10" x14ac:dyDescent="0.35">
      <c r="A947" s="90"/>
      <c r="B947" s="57" t="s">
        <v>50</v>
      </c>
      <c r="C947" s="61" t="s">
        <v>51</v>
      </c>
      <c r="D947" s="103">
        <v>44228</v>
      </c>
      <c r="E947" s="62"/>
      <c r="F947" s="58">
        <v>1</v>
      </c>
      <c r="G947" s="58">
        <v>10</v>
      </c>
      <c r="H947" s="58">
        <v>3</v>
      </c>
      <c r="I947" s="58"/>
      <c r="J947" s="93"/>
    </row>
    <row r="948" spans="1:10" x14ac:dyDescent="0.35">
      <c r="A948" s="90"/>
      <c r="B948" s="57" t="s">
        <v>142</v>
      </c>
      <c r="C948" s="61" t="s">
        <v>51</v>
      </c>
      <c r="D948" s="103">
        <v>44228</v>
      </c>
      <c r="E948" s="62"/>
      <c r="F948" s="58"/>
      <c r="G948" s="58"/>
      <c r="H948" s="58"/>
      <c r="I948" s="58"/>
      <c r="J948" s="93" t="s">
        <v>143</v>
      </c>
    </row>
    <row r="949" spans="1:10" x14ac:dyDescent="0.35">
      <c r="A949" s="90"/>
      <c r="B949" s="57" t="s">
        <v>50</v>
      </c>
      <c r="C949" s="61" t="s">
        <v>52</v>
      </c>
      <c r="D949" s="103">
        <v>44228</v>
      </c>
      <c r="E949" s="62"/>
      <c r="F949" s="58"/>
      <c r="G949" s="58">
        <v>11</v>
      </c>
      <c r="H949" s="58"/>
      <c r="I949" s="58"/>
      <c r="J949" s="93"/>
    </row>
    <row r="950" spans="1:10" x14ac:dyDescent="0.35">
      <c r="A950" s="90"/>
      <c r="B950" s="57" t="s">
        <v>142</v>
      </c>
      <c r="C950" s="61" t="s">
        <v>51</v>
      </c>
      <c r="D950" s="103">
        <v>44228</v>
      </c>
      <c r="E950" s="62"/>
      <c r="F950" s="58"/>
      <c r="G950" s="58"/>
      <c r="H950" s="58"/>
      <c r="I950" s="58"/>
      <c r="J950" s="93"/>
    </row>
    <row r="951" spans="1:10" x14ac:dyDescent="0.35">
      <c r="A951" s="90"/>
      <c r="B951" s="57" t="s">
        <v>50</v>
      </c>
      <c r="C951" s="61" t="s">
        <v>53</v>
      </c>
      <c r="D951" s="103">
        <v>44228</v>
      </c>
      <c r="E951" s="62"/>
      <c r="F951" s="58"/>
      <c r="G951" s="58">
        <v>5</v>
      </c>
      <c r="H951" s="58">
        <v>1</v>
      </c>
      <c r="I951" s="58">
        <v>1</v>
      </c>
      <c r="J951" s="93"/>
    </row>
    <row r="952" spans="1:10" x14ac:dyDescent="0.35">
      <c r="A952" s="90"/>
      <c r="B952" s="57" t="s">
        <v>50</v>
      </c>
      <c r="C952" s="61" t="s">
        <v>52</v>
      </c>
      <c r="D952" s="103">
        <v>44228</v>
      </c>
      <c r="E952" s="62"/>
      <c r="F952" s="58"/>
      <c r="G952" s="58">
        <v>5</v>
      </c>
      <c r="H952" s="58"/>
      <c r="I952" s="58"/>
      <c r="J952" s="93"/>
    </row>
    <row r="953" spans="1:10" x14ac:dyDescent="0.35">
      <c r="A953" s="90"/>
      <c r="B953" s="57" t="s">
        <v>50</v>
      </c>
      <c r="C953" s="61" t="s">
        <v>52</v>
      </c>
      <c r="D953" s="103">
        <v>44228</v>
      </c>
      <c r="E953" s="62"/>
      <c r="F953" s="58"/>
      <c r="G953" s="58">
        <v>5</v>
      </c>
      <c r="H953" s="58"/>
      <c r="I953" s="58"/>
      <c r="J953" s="93"/>
    </row>
    <row r="954" spans="1:10" x14ac:dyDescent="0.35">
      <c r="A954" s="90"/>
      <c r="B954" s="57" t="s">
        <v>50</v>
      </c>
      <c r="C954" s="61" t="s">
        <v>54</v>
      </c>
      <c r="D954" s="103">
        <v>44228</v>
      </c>
      <c r="E954" s="62">
        <v>1</v>
      </c>
      <c r="F954" s="58">
        <v>1</v>
      </c>
      <c r="G954" s="58">
        <v>11</v>
      </c>
      <c r="H954" s="58">
        <v>3</v>
      </c>
      <c r="I954" s="58">
        <v>1</v>
      </c>
      <c r="J954" s="93"/>
    </row>
    <row r="955" spans="1:10" x14ac:dyDescent="0.35">
      <c r="A955" s="90"/>
      <c r="B955" s="57" t="s">
        <v>50</v>
      </c>
      <c r="C955" s="61" t="s">
        <v>54</v>
      </c>
      <c r="D955" s="103">
        <v>44228</v>
      </c>
      <c r="E955" s="62"/>
      <c r="F955" s="58"/>
      <c r="G955" s="58">
        <v>6</v>
      </c>
      <c r="H955" s="58">
        <v>2</v>
      </c>
      <c r="I955" s="58">
        <v>1</v>
      </c>
      <c r="J955" s="93"/>
    </row>
    <row r="956" spans="1:10" x14ac:dyDescent="0.35">
      <c r="A956" s="90"/>
      <c r="B956" s="57" t="s">
        <v>50</v>
      </c>
      <c r="C956" s="61" t="s">
        <v>51</v>
      </c>
      <c r="D956" s="103">
        <v>44228</v>
      </c>
      <c r="E956" s="62"/>
      <c r="F956" s="58"/>
      <c r="G956" s="58">
        <v>13</v>
      </c>
      <c r="H956" s="58"/>
      <c r="I956" s="58"/>
      <c r="J956" s="93"/>
    </row>
    <row r="957" spans="1:10" x14ac:dyDescent="0.35">
      <c r="A957" s="90"/>
      <c r="B957" s="57" t="s">
        <v>50</v>
      </c>
      <c r="C957" s="61" t="s">
        <v>51</v>
      </c>
      <c r="D957" s="103">
        <v>44228</v>
      </c>
      <c r="E957" s="62">
        <v>6</v>
      </c>
      <c r="F957" s="58">
        <v>1</v>
      </c>
      <c r="G957" s="58">
        <v>8</v>
      </c>
      <c r="H957" s="58">
        <v>1</v>
      </c>
      <c r="I957" s="58">
        <v>1</v>
      </c>
      <c r="J957" s="93"/>
    </row>
    <row r="958" spans="1:10" x14ac:dyDescent="0.35">
      <c r="A958" s="90"/>
      <c r="B958" s="57" t="s">
        <v>50</v>
      </c>
      <c r="C958" s="61" t="s">
        <v>52</v>
      </c>
      <c r="D958" s="103">
        <v>44228</v>
      </c>
      <c r="E958" s="62"/>
      <c r="F958" s="58"/>
      <c r="G958" s="58">
        <v>4</v>
      </c>
      <c r="H958" s="58"/>
      <c r="I958" s="58"/>
      <c r="J958" s="93"/>
    </row>
    <row r="959" spans="1:10" x14ac:dyDescent="0.35">
      <c r="A959" s="90"/>
      <c r="B959" s="57" t="s">
        <v>50</v>
      </c>
      <c r="C959" s="61" t="s">
        <v>51</v>
      </c>
      <c r="D959" s="103">
        <v>44228</v>
      </c>
      <c r="E959" s="62"/>
      <c r="F959" s="58"/>
      <c r="G959" s="58">
        <v>7</v>
      </c>
      <c r="H959" s="58"/>
      <c r="I959" s="58"/>
      <c r="J959" s="93" t="s">
        <v>143</v>
      </c>
    </row>
    <row r="960" spans="1:10" x14ac:dyDescent="0.35">
      <c r="A960" s="90"/>
      <c r="B960" s="57" t="s">
        <v>50</v>
      </c>
      <c r="C960" s="61" t="s">
        <v>54</v>
      </c>
      <c r="D960" s="103">
        <v>44228</v>
      </c>
      <c r="E960" s="62">
        <v>3</v>
      </c>
      <c r="F960" s="58"/>
      <c r="G960" s="58">
        <v>17</v>
      </c>
      <c r="H960" s="58">
        <v>5</v>
      </c>
      <c r="I960" s="58"/>
      <c r="J960" s="93"/>
    </row>
    <row r="961" spans="1:10" x14ac:dyDescent="0.35">
      <c r="A961" s="90"/>
      <c r="B961" s="57" t="s">
        <v>50</v>
      </c>
      <c r="C961" s="61" t="s">
        <v>54</v>
      </c>
      <c r="D961" s="103">
        <v>44228</v>
      </c>
      <c r="E961" s="62"/>
      <c r="F961" s="58"/>
      <c r="G961" s="58">
        <v>16</v>
      </c>
      <c r="H961" s="58"/>
      <c r="I961" s="58"/>
      <c r="J961" s="93"/>
    </row>
    <row r="962" spans="1:10" x14ac:dyDescent="0.35">
      <c r="A962" s="90"/>
      <c r="B962" s="57" t="s">
        <v>50</v>
      </c>
      <c r="C962" s="61" t="s">
        <v>52</v>
      </c>
      <c r="D962" s="103">
        <v>44228</v>
      </c>
      <c r="E962" s="62"/>
      <c r="F962" s="58"/>
      <c r="G962" s="58">
        <v>6</v>
      </c>
      <c r="H962" s="58">
        <v>1</v>
      </c>
      <c r="I962" s="58"/>
      <c r="J962" s="93"/>
    </row>
    <row r="963" spans="1:10" x14ac:dyDescent="0.35">
      <c r="A963" s="90"/>
      <c r="B963" s="57" t="s">
        <v>50</v>
      </c>
      <c r="C963" s="61" t="s">
        <v>52</v>
      </c>
      <c r="D963" s="103">
        <v>44228</v>
      </c>
      <c r="E963" s="62"/>
      <c r="F963" s="58"/>
      <c r="G963" s="58">
        <v>4</v>
      </c>
      <c r="H963" s="58"/>
      <c r="I963" s="58"/>
      <c r="J963" s="93"/>
    </row>
    <row r="964" spans="1:10" x14ac:dyDescent="0.35">
      <c r="A964" s="90"/>
      <c r="B964" s="57" t="s">
        <v>50</v>
      </c>
      <c r="C964" s="61" t="s">
        <v>52</v>
      </c>
      <c r="D964" s="103">
        <v>44228</v>
      </c>
      <c r="E964" s="62"/>
      <c r="F964" s="58">
        <v>2</v>
      </c>
      <c r="G964" s="58">
        <v>6</v>
      </c>
      <c r="H964" s="58">
        <v>2</v>
      </c>
      <c r="I964" s="58"/>
      <c r="J964" s="93"/>
    </row>
    <row r="965" spans="1:10" x14ac:dyDescent="0.35">
      <c r="A965" s="90"/>
      <c r="B965" s="57" t="s">
        <v>50</v>
      </c>
      <c r="C965" s="61" t="s">
        <v>52</v>
      </c>
      <c r="D965" s="103">
        <v>44228</v>
      </c>
      <c r="E965" s="62"/>
      <c r="F965" s="58"/>
      <c r="G965" s="58">
        <v>10</v>
      </c>
      <c r="H965" s="58">
        <v>1</v>
      </c>
      <c r="I965" s="58"/>
      <c r="J965" s="93"/>
    </row>
    <row r="966" spans="1:10" x14ac:dyDescent="0.35">
      <c r="A966" s="90"/>
      <c r="B966" s="57" t="s">
        <v>50</v>
      </c>
      <c r="C966" s="61" t="s">
        <v>53</v>
      </c>
      <c r="D966" s="103">
        <v>44228</v>
      </c>
      <c r="E966" s="62">
        <v>1</v>
      </c>
      <c r="F966" s="58">
        <v>1</v>
      </c>
      <c r="G966" s="58">
        <v>14</v>
      </c>
      <c r="H966" s="58">
        <v>9</v>
      </c>
      <c r="I966" s="58">
        <v>2</v>
      </c>
      <c r="J966" s="93"/>
    </row>
    <row r="967" spans="1:10" x14ac:dyDescent="0.35">
      <c r="A967" s="90"/>
      <c r="B967" s="57" t="s">
        <v>50</v>
      </c>
      <c r="C967" s="61" t="s">
        <v>53</v>
      </c>
      <c r="D967" s="103">
        <v>44228</v>
      </c>
      <c r="E967" s="62">
        <v>1</v>
      </c>
      <c r="F967" s="58"/>
      <c r="G967" s="58">
        <v>17</v>
      </c>
      <c r="H967" s="58">
        <v>1</v>
      </c>
      <c r="I967" s="58"/>
      <c r="J967" s="93"/>
    </row>
    <row r="968" spans="1:10" x14ac:dyDescent="0.35">
      <c r="A968" s="90"/>
      <c r="B968" s="57" t="s">
        <v>142</v>
      </c>
      <c r="C968" s="61" t="s">
        <v>51</v>
      </c>
      <c r="D968" s="103">
        <v>44228</v>
      </c>
      <c r="E968" s="62"/>
      <c r="F968" s="58"/>
      <c r="G968" s="58"/>
      <c r="H968" s="58"/>
      <c r="I968" s="58"/>
      <c r="J968" s="93"/>
    </row>
    <row r="969" spans="1:10" x14ac:dyDescent="0.35">
      <c r="A969" s="90"/>
      <c r="B969" s="57" t="s">
        <v>142</v>
      </c>
      <c r="C969" s="61" t="s">
        <v>51</v>
      </c>
      <c r="D969" s="103">
        <v>44228</v>
      </c>
      <c r="E969" s="62"/>
      <c r="F969" s="58"/>
      <c r="G969" s="58"/>
      <c r="H969" s="58"/>
      <c r="I969" s="58"/>
      <c r="J969" s="93"/>
    </row>
    <row r="970" spans="1:10" x14ac:dyDescent="0.35">
      <c r="A970" s="90"/>
      <c r="B970" s="57" t="s">
        <v>50</v>
      </c>
      <c r="C970" s="61" t="s">
        <v>52</v>
      </c>
      <c r="D970" s="103">
        <v>44228</v>
      </c>
      <c r="E970" s="62">
        <v>1</v>
      </c>
      <c r="F970" s="58">
        <v>6</v>
      </c>
      <c r="G970" s="58">
        <v>28</v>
      </c>
      <c r="H970" s="58">
        <v>9</v>
      </c>
      <c r="I970" s="58">
        <v>3</v>
      </c>
      <c r="J970" s="93"/>
    </row>
    <row r="971" spans="1:10" x14ac:dyDescent="0.35">
      <c r="A971" s="90"/>
      <c r="B971" s="57" t="s">
        <v>50</v>
      </c>
      <c r="C971" s="61" t="s">
        <v>52</v>
      </c>
      <c r="D971" s="103">
        <v>44228</v>
      </c>
      <c r="E971" s="62"/>
      <c r="F971" s="58">
        <v>4</v>
      </c>
      <c r="G971" s="58">
        <v>10</v>
      </c>
      <c r="H971" s="58">
        <v>5</v>
      </c>
      <c r="I971" s="58">
        <v>1</v>
      </c>
      <c r="J971" s="93"/>
    </row>
    <row r="972" spans="1:10" x14ac:dyDescent="0.35">
      <c r="A972" s="90"/>
      <c r="B972" s="57" t="s">
        <v>11</v>
      </c>
      <c r="C972" s="61" t="s">
        <v>52</v>
      </c>
      <c r="D972" s="103">
        <v>44228</v>
      </c>
      <c r="E972" s="62"/>
      <c r="F972" s="58">
        <v>6</v>
      </c>
      <c r="G972" s="58">
        <v>35</v>
      </c>
      <c r="H972" s="58">
        <v>13</v>
      </c>
      <c r="I972" s="58">
        <v>6</v>
      </c>
      <c r="J972" s="93"/>
    </row>
    <row r="973" spans="1:10" x14ac:dyDescent="0.35">
      <c r="A973" s="90"/>
      <c r="B973" s="57" t="s">
        <v>50</v>
      </c>
      <c r="C973" s="61" t="s">
        <v>54</v>
      </c>
      <c r="D973" s="103">
        <v>44228</v>
      </c>
      <c r="E973" s="62"/>
      <c r="F973" s="58"/>
      <c r="G973" s="58">
        <v>5</v>
      </c>
      <c r="H973" s="58">
        <v>1</v>
      </c>
      <c r="I973" s="58"/>
      <c r="J973" s="93"/>
    </row>
    <row r="974" spans="1:10" x14ac:dyDescent="0.35">
      <c r="A974" s="90"/>
      <c r="B974" s="57" t="s">
        <v>50</v>
      </c>
      <c r="C974" s="61" t="s">
        <v>53</v>
      </c>
      <c r="D974" s="103">
        <v>44228</v>
      </c>
      <c r="E974" s="62"/>
      <c r="F974" s="58"/>
      <c r="G974" s="58">
        <v>6</v>
      </c>
      <c r="H974" s="58">
        <v>2</v>
      </c>
      <c r="I974" s="58"/>
      <c r="J974" s="93"/>
    </row>
    <row r="975" spans="1:10" x14ac:dyDescent="0.35">
      <c r="A975" s="90"/>
      <c r="B975" s="57" t="s">
        <v>50</v>
      </c>
      <c r="C975" s="61" t="s">
        <v>51</v>
      </c>
      <c r="D975" s="103">
        <v>44228</v>
      </c>
      <c r="E975" s="62"/>
      <c r="F975" s="58"/>
      <c r="G975" s="58">
        <v>12</v>
      </c>
      <c r="H975" s="58"/>
      <c r="I975" s="58"/>
      <c r="J975" s="93"/>
    </row>
    <row r="976" spans="1:10" x14ac:dyDescent="0.35">
      <c r="A976" s="90"/>
      <c r="B976" s="57" t="s">
        <v>142</v>
      </c>
      <c r="C976" s="61" t="s">
        <v>51</v>
      </c>
      <c r="D976" s="103">
        <v>44228</v>
      </c>
      <c r="E976" s="62"/>
      <c r="F976" s="58"/>
      <c r="G976" s="58"/>
      <c r="H976" s="58"/>
      <c r="I976" s="58"/>
      <c r="J976" s="93"/>
    </row>
    <row r="977" spans="1:10" x14ac:dyDescent="0.35">
      <c r="A977" s="90"/>
      <c r="B977" s="57" t="s">
        <v>142</v>
      </c>
      <c r="C977" s="61" t="s">
        <v>51</v>
      </c>
      <c r="D977" s="103">
        <v>44228</v>
      </c>
      <c r="E977" s="62"/>
      <c r="F977" s="58"/>
      <c r="G977" s="58"/>
      <c r="H977" s="58"/>
      <c r="I977" s="58"/>
      <c r="J977" s="93"/>
    </row>
    <row r="978" spans="1:10" x14ac:dyDescent="0.35">
      <c r="A978" s="90"/>
      <c r="B978" s="57" t="s">
        <v>50</v>
      </c>
      <c r="C978" s="61" t="s">
        <v>53</v>
      </c>
      <c r="D978" s="103">
        <v>44228</v>
      </c>
      <c r="E978" s="62"/>
      <c r="F978" s="58"/>
      <c r="G978" s="58">
        <v>11</v>
      </c>
      <c r="H978" s="58">
        <v>1</v>
      </c>
      <c r="I978" s="58"/>
      <c r="J978" s="93"/>
    </row>
    <row r="979" spans="1:10" x14ac:dyDescent="0.35">
      <c r="A979" s="90"/>
      <c r="B979" s="57" t="s">
        <v>50</v>
      </c>
      <c r="C979" s="61" t="s">
        <v>54</v>
      </c>
      <c r="D979" s="103">
        <v>44228</v>
      </c>
      <c r="E979" s="62"/>
      <c r="F979" s="58"/>
      <c r="G979" s="58">
        <v>5</v>
      </c>
      <c r="H979" s="58"/>
      <c r="I979" s="58"/>
      <c r="J979" s="93"/>
    </row>
    <row r="980" spans="1:10" x14ac:dyDescent="0.35">
      <c r="A980" s="90"/>
      <c r="B980" s="57" t="s">
        <v>10</v>
      </c>
      <c r="C980" s="61" t="s">
        <v>53</v>
      </c>
      <c r="D980" s="103">
        <v>44228</v>
      </c>
      <c r="E980" s="62"/>
      <c r="F980" s="58">
        <v>2</v>
      </c>
      <c r="G980" s="58">
        <v>50</v>
      </c>
      <c r="H980" s="58">
        <v>7</v>
      </c>
      <c r="I980" s="58">
        <v>1</v>
      </c>
      <c r="J980" s="93"/>
    </row>
    <row r="981" spans="1:10" x14ac:dyDescent="0.35">
      <c r="A981" s="90"/>
      <c r="B981" s="57" t="s">
        <v>50</v>
      </c>
      <c r="C981" s="61" t="s">
        <v>53</v>
      </c>
      <c r="D981" s="103">
        <v>44228</v>
      </c>
      <c r="E981" s="62"/>
      <c r="F981" s="58"/>
      <c r="G981" s="58">
        <v>25</v>
      </c>
      <c r="H981" s="58">
        <v>4</v>
      </c>
      <c r="I981" s="58"/>
      <c r="J981" s="93"/>
    </row>
    <row r="982" spans="1:10" x14ac:dyDescent="0.35">
      <c r="A982" s="90"/>
      <c r="B982" s="57" t="s">
        <v>50</v>
      </c>
      <c r="C982" s="61" t="s">
        <v>52</v>
      </c>
      <c r="D982" s="103">
        <v>44228</v>
      </c>
      <c r="E982" s="62">
        <v>20</v>
      </c>
      <c r="F982" s="58">
        <v>8</v>
      </c>
      <c r="G982" s="58">
        <v>51</v>
      </c>
      <c r="H982" s="58">
        <v>26</v>
      </c>
      <c r="I982" s="58">
        <v>1</v>
      </c>
      <c r="J982" s="93"/>
    </row>
    <row r="983" spans="1:10" x14ac:dyDescent="0.35">
      <c r="A983" s="90"/>
      <c r="B983" s="57" t="s">
        <v>10</v>
      </c>
      <c r="C983" s="61" t="s">
        <v>52</v>
      </c>
      <c r="D983" s="103">
        <v>44228</v>
      </c>
      <c r="E983" s="62">
        <v>5</v>
      </c>
      <c r="F983" s="58">
        <v>3</v>
      </c>
      <c r="G983" s="58">
        <v>50</v>
      </c>
      <c r="H983" s="58">
        <v>30</v>
      </c>
      <c r="I983" s="58">
        <v>3</v>
      </c>
      <c r="J983" s="93"/>
    </row>
    <row r="984" spans="1:10" x14ac:dyDescent="0.35">
      <c r="A984" s="90"/>
      <c r="B984" s="57" t="s">
        <v>50</v>
      </c>
      <c r="C984" s="61" t="s">
        <v>53</v>
      </c>
      <c r="D984" s="103">
        <v>44228</v>
      </c>
      <c r="E984" s="62">
        <v>2</v>
      </c>
      <c r="F984" s="58"/>
      <c r="G984" s="58">
        <v>6</v>
      </c>
      <c r="H984" s="58"/>
      <c r="I984" s="58"/>
      <c r="J984" s="93"/>
    </row>
    <row r="985" spans="1:10" x14ac:dyDescent="0.35">
      <c r="A985" s="90"/>
      <c r="B985" s="57" t="s">
        <v>11</v>
      </c>
      <c r="C985" s="61" t="s">
        <v>53</v>
      </c>
      <c r="D985" s="103">
        <v>44228</v>
      </c>
      <c r="E985" s="62">
        <v>5</v>
      </c>
      <c r="F985" s="58"/>
      <c r="G985" s="58">
        <v>41</v>
      </c>
      <c r="H985" s="58">
        <v>4</v>
      </c>
      <c r="I985" s="58"/>
      <c r="J985" s="93"/>
    </row>
    <row r="986" spans="1:10" x14ac:dyDescent="0.35">
      <c r="A986" s="90"/>
      <c r="B986" s="57" t="s">
        <v>50</v>
      </c>
      <c r="C986" s="61" t="s">
        <v>53</v>
      </c>
      <c r="D986" s="103">
        <v>44228</v>
      </c>
      <c r="E986" s="62"/>
      <c r="F986" s="58">
        <v>1</v>
      </c>
      <c r="G986" s="58">
        <v>8</v>
      </c>
      <c r="H986" s="58">
        <v>1</v>
      </c>
      <c r="I986" s="58"/>
      <c r="J986" s="93"/>
    </row>
    <row r="987" spans="1:10" x14ac:dyDescent="0.35">
      <c r="A987" s="90"/>
      <c r="B987" s="57" t="s">
        <v>50</v>
      </c>
      <c r="C987" s="61" t="s">
        <v>54</v>
      </c>
      <c r="D987" s="103">
        <v>44228</v>
      </c>
      <c r="E987" s="62">
        <v>3</v>
      </c>
      <c r="F987" s="58">
        <v>1</v>
      </c>
      <c r="G987" s="58">
        <v>4</v>
      </c>
      <c r="H987" s="58"/>
      <c r="I987" s="58"/>
      <c r="J987" s="93"/>
    </row>
    <row r="988" spans="1:10" x14ac:dyDescent="0.35">
      <c r="A988" s="90"/>
      <c r="B988" s="57" t="s">
        <v>50</v>
      </c>
      <c r="C988" s="61" t="s">
        <v>54</v>
      </c>
      <c r="D988" s="103">
        <v>44228</v>
      </c>
      <c r="E988" s="62">
        <v>5</v>
      </c>
      <c r="F988" s="58">
        <v>6</v>
      </c>
      <c r="G988" s="58">
        <v>5</v>
      </c>
      <c r="H988" s="58">
        <v>12</v>
      </c>
      <c r="I988" s="58">
        <v>1</v>
      </c>
      <c r="J988" s="93"/>
    </row>
    <row r="989" spans="1:10" x14ac:dyDescent="0.35">
      <c r="A989" s="90"/>
      <c r="B989" s="57" t="s">
        <v>50</v>
      </c>
      <c r="C989" s="61" t="s">
        <v>51</v>
      </c>
      <c r="D989" s="103">
        <v>44228</v>
      </c>
      <c r="E989" s="62">
        <v>7</v>
      </c>
      <c r="F989" s="58"/>
      <c r="G989" s="58">
        <v>12</v>
      </c>
      <c r="H989" s="58">
        <v>2</v>
      </c>
      <c r="I989" s="58"/>
      <c r="J989" s="93"/>
    </row>
    <row r="990" spans="1:10" x14ac:dyDescent="0.35">
      <c r="A990" s="90"/>
      <c r="B990" s="57" t="s">
        <v>50</v>
      </c>
      <c r="C990" s="61" t="s">
        <v>51</v>
      </c>
      <c r="D990" s="103">
        <v>44228</v>
      </c>
      <c r="E990" s="62"/>
      <c r="F990" s="58"/>
      <c r="G990" s="58">
        <v>1</v>
      </c>
      <c r="H990" s="58"/>
      <c r="I990" s="58"/>
      <c r="J990" s="93"/>
    </row>
    <row r="991" spans="1:10" x14ac:dyDescent="0.35">
      <c r="A991" s="90"/>
      <c r="B991" s="57" t="s">
        <v>50</v>
      </c>
      <c r="C991" s="61" t="s">
        <v>51</v>
      </c>
      <c r="D991" s="103">
        <v>44228</v>
      </c>
      <c r="E991" s="62"/>
      <c r="F991" s="58"/>
      <c r="G991" s="58">
        <v>7</v>
      </c>
      <c r="H991" s="58"/>
      <c r="I991" s="58"/>
      <c r="J991" s="93"/>
    </row>
    <row r="992" spans="1:10" x14ac:dyDescent="0.35">
      <c r="A992" s="90"/>
      <c r="B992" s="57" t="s">
        <v>11</v>
      </c>
      <c r="C992" s="61" t="s">
        <v>54</v>
      </c>
      <c r="D992" s="103">
        <v>44228</v>
      </c>
      <c r="E992" s="62"/>
      <c r="F992" s="58">
        <v>2</v>
      </c>
      <c r="G992" s="58">
        <v>15</v>
      </c>
      <c r="H992" s="58">
        <v>2</v>
      </c>
      <c r="I992" s="58">
        <v>1</v>
      </c>
      <c r="J992" s="93" t="s">
        <v>233</v>
      </c>
    </row>
    <row r="993" spans="1:10" x14ac:dyDescent="0.35">
      <c r="A993" s="90"/>
      <c r="B993" s="57" t="s">
        <v>11</v>
      </c>
      <c r="C993" s="61" t="s">
        <v>54</v>
      </c>
      <c r="D993" s="103">
        <v>44228</v>
      </c>
      <c r="E993" s="62"/>
      <c r="F993" s="58"/>
      <c r="G993" s="58">
        <v>14</v>
      </c>
      <c r="H993" s="58">
        <v>4</v>
      </c>
      <c r="I993" s="58">
        <v>2</v>
      </c>
      <c r="J993" s="93" t="s">
        <v>233</v>
      </c>
    </row>
    <row r="994" spans="1:10" x14ac:dyDescent="0.35">
      <c r="A994" s="90"/>
      <c r="B994" s="57" t="s">
        <v>50</v>
      </c>
      <c r="C994" s="61" t="s">
        <v>51</v>
      </c>
      <c r="D994" s="103">
        <v>44228</v>
      </c>
      <c r="E994" s="62"/>
      <c r="F994" s="58"/>
      <c r="G994" s="58">
        <v>18</v>
      </c>
      <c r="H994" s="58"/>
      <c r="I994" s="58"/>
      <c r="J994" s="93"/>
    </row>
    <row r="995" spans="1:10" x14ac:dyDescent="0.35">
      <c r="A995" s="90"/>
      <c r="B995" s="57" t="s">
        <v>50</v>
      </c>
      <c r="C995" s="61" t="s">
        <v>54</v>
      </c>
      <c r="D995" s="103">
        <v>44228</v>
      </c>
      <c r="E995" s="62">
        <v>1</v>
      </c>
      <c r="F995" s="58"/>
      <c r="G995" s="58">
        <v>7</v>
      </c>
      <c r="H995" s="58">
        <v>1</v>
      </c>
      <c r="I995" s="58"/>
      <c r="J995" s="93"/>
    </row>
    <row r="996" spans="1:10" x14ac:dyDescent="0.35">
      <c r="A996" s="90"/>
      <c r="B996" s="57" t="s">
        <v>50</v>
      </c>
      <c r="C996" s="61" t="s">
        <v>54</v>
      </c>
      <c r="D996" s="103">
        <v>44228</v>
      </c>
      <c r="E996" s="62"/>
      <c r="F996" s="58"/>
      <c r="G996" s="58">
        <v>4</v>
      </c>
      <c r="H996" s="58">
        <v>3</v>
      </c>
      <c r="I996" s="58">
        <v>2</v>
      </c>
      <c r="J996" s="93"/>
    </row>
    <row r="997" spans="1:10" x14ac:dyDescent="0.35">
      <c r="A997" s="90"/>
      <c r="B997" s="57" t="s">
        <v>142</v>
      </c>
      <c r="C997" s="61" t="s">
        <v>51</v>
      </c>
      <c r="D997" s="103">
        <v>44228</v>
      </c>
      <c r="E997" s="62"/>
      <c r="F997" s="58"/>
      <c r="G997" s="58"/>
      <c r="H997" s="58"/>
      <c r="I997" s="58"/>
      <c r="J997" s="93"/>
    </row>
    <row r="998" spans="1:10" x14ac:dyDescent="0.35">
      <c r="A998" s="90"/>
      <c r="B998" s="57" t="s">
        <v>142</v>
      </c>
      <c r="C998" s="61" t="s">
        <v>52</v>
      </c>
      <c r="D998" s="103">
        <v>44228</v>
      </c>
      <c r="E998" s="62"/>
      <c r="F998" s="58"/>
      <c r="G998" s="58"/>
      <c r="H998" s="58"/>
      <c r="I998" s="58"/>
      <c r="J998" s="93"/>
    </row>
    <row r="999" spans="1:10" x14ac:dyDescent="0.35">
      <c r="A999" s="90"/>
      <c r="B999" s="57" t="s">
        <v>50</v>
      </c>
      <c r="C999" s="61" t="s">
        <v>53</v>
      </c>
      <c r="D999" s="103">
        <v>44228</v>
      </c>
      <c r="E999" s="62"/>
      <c r="F999" s="58"/>
      <c r="G999" s="58">
        <v>4</v>
      </c>
      <c r="H999" s="58"/>
      <c r="I999" s="58"/>
      <c r="J999" s="93"/>
    </row>
    <row r="1000" spans="1:10" x14ac:dyDescent="0.35">
      <c r="A1000" s="90"/>
      <c r="B1000" s="57" t="s">
        <v>50</v>
      </c>
      <c r="C1000" s="61" t="s">
        <v>53</v>
      </c>
      <c r="D1000" s="103">
        <v>44228</v>
      </c>
      <c r="E1000" s="62"/>
      <c r="F1000" s="58"/>
      <c r="G1000" s="58">
        <v>9</v>
      </c>
      <c r="H1000" s="58">
        <v>2</v>
      </c>
      <c r="I1000" s="58">
        <v>1</v>
      </c>
      <c r="J1000" s="93"/>
    </row>
    <row r="1001" spans="1:10" x14ac:dyDescent="0.35">
      <c r="A1001" s="90"/>
      <c r="B1001" s="57" t="s">
        <v>11</v>
      </c>
      <c r="C1001" s="61" t="s">
        <v>53</v>
      </c>
      <c r="D1001" s="103">
        <v>44228</v>
      </c>
      <c r="E1001" s="62">
        <v>11</v>
      </c>
      <c r="F1001" s="58"/>
      <c r="G1001" s="58">
        <v>22</v>
      </c>
      <c r="H1001" s="58">
        <v>4</v>
      </c>
      <c r="I1001" s="58"/>
      <c r="J1001" s="93"/>
    </row>
    <row r="1002" spans="1:10" x14ac:dyDescent="0.35">
      <c r="A1002" s="90"/>
      <c r="B1002" s="57" t="s">
        <v>50</v>
      </c>
      <c r="C1002" s="61" t="s">
        <v>53</v>
      </c>
      <c r="D1002" s="103">
        <v>44228</v>
      </c>
      <c r="E1002" s="62"/>
      <c r="F1002" s="58"/>
      <c r="G1002" s="58">
        <v>8</v>
      </c>
      <c r="H1002" s="58">
        <v>1</v>
      </c>
      <c r="I1002" s="58"/>
      <c r="J1002" s="93"/>
    </row>
    <row r="1003" spans="1:10" x14ac:dyDescent="0.35">
      <c r="A1003" s="90"/>
      <c r="B1003" s="57" t="s">
        <v>142</v>
      </c>
      <c r="C1003" s="61" t="s">
        <v>53</v>
      </c>
      <c r="D1003" s="103">
        <v>44228</v>
      </c>
      <c r="E1003" s="62"/>
      <c r="F1003" s="58"/>
      <c r="G1003" s="58"/>
      <c r="H1003" s="58"/>
      <c r="I1003" s="58"/>
      <c r="J1003" s="93"/>
    </row>
    <row r="1004" spans="1:10" x14ac:dyDescent="0.35">
      <c r="A1004" s="90"/>
      <c r="B1004" s="57" t="s">
        <v>50</v>
      </c>
      <c r="C1004" s="61" t="s">
        <v>54</v>
      </c>
      <c r="D1004" s="103">
        <v>44228</v>
      </c>
      <c r="E1004" s="62"/>
      <c r="F1004" s="58"/>
      <c r="G1004" s="58">
        <v>14</v>
      </c>
      <c r="H1004" s="58">
        <v>2</v>
      </c>
      <c r="I1004" s="58">
        <v>1</v>
      </c>
      <c r="J1004" s="93"/>
    </row>
    <row r="1005" spans="1:10" x14ac:dyDescent="0.35">
      <c r="A1005" s="90"/>
      <c r="B1005" s="57" t="s">
        <v>50</v>
      </c>
      <c r="C1005" s="61" t="s">
        <v>54</v>
      </c>
      <c r="D1005" s="103">
        <v>44228</v>
      </c>
      <c r="E1005" s="62"/>
      <c r="F1005" s="58">
        <v>2</v>
      </c>
      <c r="G1005" s="58">
        <v>15</v>
      </c>
      <c r="H1005" s="58">
        <v>6</v>
      </c>
      <c r="I1005" s="58">
        <v>1</v>
      </c>
      <c r="J1005" s="93"/>
    </row>
    <row r="1006" spans="1:10" x14ac:dyDescent="0.35">
      <c r="A1006" s="90"/>
      <c r="B1006" s="57" t="s">
        <v>50</v>
      </c>
      <c r="C1006" s="61" t="s">
        <v>51</v>
      </c>
      <c r="D1006" s="103">
        <v>44228</v>
      </c>
      <c r="E1006" s="62">
        <v>1</v>
      </c>
      <c r="F1006" s="58"/>
      <c r="G1006" s="58">
        <v>9</v>
      </c>
      <c r="H1006" s="58">
        <v>2</v>
      </c>
      <c r="I1006" s="58"/>
      <c r="J1006" s="93"/>
    </row>
    <row r="1007" spans="1:10" x14ac:dyDescent="0.35">
      <c r="A1007" s="90"/>
      <c r="B1007" s="57" t="s">
        <v>50</v>
      </c>
      <c r="C1007" s="61" t="s">
        <v>51</v>
      </c>
      <c r="D1007" s="103">
        <v>44228</v>
      </c>
      <c r="E1007" s="62"/>
      <c r="F1007" s="58"/>
      <c r="G1007" s="58">
        <v>9</v>
      </c>
      <c r="H1007" s="58">
        <v>3</v>
      </c>
      <c r="I1007" s="58"/>
      <c r="J1007" s="93"/>
    </row>
    <row r="1008" spans="1:10" x14ac:dyDescent="0.35">
      <c r="A1008" s="90"/>
      <c r="B1008" s="57" t="s">
        <v>50</v>
      </c>
      <c r="C1008" s="61" t="s">
        <v>53</v>
      </c>
      <c r="D1008" s="103">
        <v>44228</v>
      </c>
      <c r="E1008" s="62">
        <v>1</v>
      </c>
      <c r="F1008" s="58">
        <v>1</v>
      </c>
      <c r="G1008" s="58">
        <v>30</v>
      </c>
      <c r="H1008" s="58">
        <v>10</v>
      </c>
      <c r="I1008" s="58">
        <v>3</v>
      </c>
      <c r="J1008" s="93"/>
    </row>
    <row r="1009" spans="1:10" x14ac:dyDescent="0.35">
      <c r="A1009" s="90"/>
      <c r="B1009" s="57" t="s">
        <v>50</v>
      </c>
      <c r="C1009" s="61" t="s">
        <v>54</v>
      </c>
      <c r="D1009" s="103">
        <v>44228</v>
      </c>
      <c r="E1009" s="62">
        <v>5</v>
      </c>
      <c r="F1009" s="58"/>
      <c r="G1009" s="58">
        <v>23</v>
      </c>
      <c r="H1009" s="58">
        <v>1</v>
      </c>
      <c r="I1009" s="58"/>
      <c r="J1009" s="93"/>
    </row>
    <row r="1010" spans="1:10" x14ac:dyDescent="0.35">
      <c r="A1010" s="90"/>
      <c r="B1010" s="57" t="s">
        <v>142</v>
      </c>
      <c r="C1010" s="61" t="s">
        <v>52</v>
      </c>
      <c r="D1010" s="103">
        <v>44228</v>
      </c>
      <c r="E1010" s="62"/>
      <c r="F1010" s="58"/>
      <c r="G1010" s="58"/>
      <c r="H1010" s="58"/>
      <c r="I1010" s="58"/>
      <c r="J1010" s="93"/>
    </row>
    <row r="1011" spans="1:10" x14ac:dyDescent="0.35">
      <c r="A1011" s="90"/>
      <c r="B1011" s="57" t="s">
        <v>50</v>
      </c>
      <c r="C1011" s="61" t="s">
        <v>54</v>
      </c>
      <c r="D1011" s="103">
        <v>44228</v>
      </c>
      <c r="E1011" s="62"/>
      <c r="F1011" s="58"/>
      <c r="G1011" s="58">
        <v>5</v>
      </c>
      <c r="H1011" s="58"/>
      <c r="I1011" s="58"/>
      <c r="J1011" s="93"/>
    </row>
    <row r="1012" spans="1:10" x14ac:dyDescent="0.35">
      <c r="A1012" s="90"/>
      <c r="B1012" s="57" t="s">
        <v>11</v>
      </c>
      <c r="C1012" s="61" t="s">
        <v>54</v>
      </c>
      <c r="D1012" s="103">
        <v>44228</v>
      </c>
      <c r="E1012" s="62">
        <v>2</v>
      </c>
      <c r="F1012" s="58"/>
      <c r="G1012" s="58">
        <v>34</v>
      </c>
      <c r="H1012" s="58">
        <v>18</v>
      </c>
      <c r="I1012" s="58"/>
      <c r="J1012" s="93" t="s">
        <v>232</v>
      </c>
    </row>
    <row r="1013" spans="1:10" x14ac:dyDescent="0.35">
      <c r="A1013" s="90"/>
      <c r="B1013" s="57" t="s">
        <v>11</v>
      </c>
      <c r="C1013" s="61" t="s">
        <v>54</v>
      </c>
      <c r="D1013" s="103">
        <v>44228</v>
      </c>
      <c r="E1013" s="62"/>
      <c r="F1013" s="58"/>
      <c r="G1013" s="58">
        <v>29</v>
      </c>
      <c r="H1013" s="58"/>
      <c r="I1013" s="58"/>
      <c r="J1013" s="93" t="s">
        <v>234</v>
      </c>
    </row>
    <row r="1014" spans="1:10" x14ac:dyDescent="0.35">
      <c r="A1014" s="90"/>
      <c r="B1014" s="57" t="s">
        <v>50</v>
      </c>
      <c r="C1014" s="61" t="s">
        <v>52</v>
      </c>
      <c r="D1014" s="103">
        <v>44228</v>
      </c>
      <c r="E1014" s="62"/>
      <c r="F1014" s="58">
        <v>3</v>
      </c>
      <c r="G1014" s="58">
        <v>9</v>
      </c>
      <c r="H1014" s="58">
        <v>8</v>
      </c>
      <c r="I1014" s="58">
        <v>4</v>
      </c>
      <c r="J1014" s="93" t="s">
        <v>235</v>
      </c>
    </row>
    <row r="1015" spans="1:10" x14ac:dyDescent="0.35">
      <c r="A1015" s="90"/>
      <c r="B1015" s="57" t="s">
        <v>50</v>
      </c>
      <c r="C1015" s="61" t="s">
        <v>53</v>
      </c>
      <c r="D1015" s="103">
        <v>44228</v>
      </c>
      <c r="E1015" s="62">
        <v>1</v>
      </c>
      <c r="F1015" s="58"/>
      <c r="G1015" s="58">
        <v>5</v>
      </c>
      <c r="H1015" s="58"/>
      <c r="I1015" s="58"/>
      <c r="J1015" s="93" t="s">
        <v>143</v>
      </c>
    </row>
    <row r="1016" spans="1:10" x14ac:dyDescent="0.35">
      <c r="A1016" s="90"/>
      <c r="B1016" s="57" t="s">
        <v>50</v>
      </c>
      <c r="C1016" s="61" t="s">
        <v>53</v>
      </c>
      <c r="D1016" s="103">
        <v>44228</v>
      </c>
      <c r="E1016" s="62"/>
      <c r="F1016" s="58"/>
      <c r="G1016" s="58">
        <v>3</v>
      </c>
      <c r="H1016" s="58">
        <v>1</v>
      </c>
      <c r="I1016" s="58"/>
      <c r="J1016" s="93"/>
    </row>
    <row r="1017" spans="1:10" x14ac:dyDescent="0.35">
      <c r="A1017" s="90"/>
      <c r="B1017" s="57" t="s">
        <v>142</v>
      </c>
      <c r="C1017" s="61" t="s">
        <v>52</v>
      </c>
      <c r="D1017" s="103">
        <v>44228</v>
      </c>
      <c r="E1017" s="62"/>
      <c r="F1017" s="58"/>
      <c r="G1017" s="58"/>
      <c r="H1017" s="58"/>
      <c r="I1017" s="58"/>
      <c r="J1017" s="93"/>
    </row>
    <row r="1018" spans="1:10" x14ac:dyDescent="0.35">
      <c r="A1018" s="90"/>
      <c r="B1018" s="57" t="s">
        <v>50</v>
      </c>
      <c r="C1018" s="61" t="s">
        <v>52</v>
      </c>
      <c r="D1018" s="103">
        <v>44228</v>
      </c>
      <c r="E1018" s="62">
        <v>2</v>
      </c>
      <c r="F1018" s="58"/>
      <c r="G1018" s="58">
        <v>17</v>
      </c>
      <c r="H1018" s="58">
        <v>2</v>
      </c>
      <c r="I1018" s="58"/>
      <c r="J1018" s="93" t="s">
        <v>174</v>
      </c>
    </row>
    <row r="1019" spans="1:10" x14ac:dyDescent="0.35">
      <c r="A1019" s="90"/>
      <c r="B1019" s="57" t="s">
        <v>50</v>
      </c>
      <c r="C1019" s="61" t="s">
        <v>52</v>
      </c>
      <c r="D1019" s="103">
        <v>44228</v>
      </c>
      <c r="E1019" s="62">
        <v>1</v>
      </c>
      <c r="F1019" s="58"/>
      <c r="G1019" s="58">
        <v>12</v>
      </c>
      <c r="H1019" s="58">
        <v>1</v>
      </c>
      <c r="I1019" s="58"/>
      <c r="J1019" s="93"/>
    </row>
    <row r="1020" spans="1:10" x14ac:dyDescent="0.35">
      <c r="A1020" s="90"/>
      <c r="B1020" s="57" t="s">
        <v>50</v>
      </c>
      <c r="C1020" s="61" t="s">
        <v>51</v>
      </c>
      <c r="D1020" s="103">
        <v>44228</v>
      </c>
      <c r="E1020" s="62">
        <v>1</v>
      </c>
      <c r="F1020" s="58"/>
      <c r="G1020" s="58">
        <v>10</v>
      </c>
      <c r="H1020" s="58">
        <v>2</v>
      </c>
      <c r="I1020" s="58"/>
      <c r="J1020" s="93"/>
    </row>
    <row r="1021" spans="1:10" x14ac:dyDescent="0.35">
      <c r="A1021" s="90"/>
      <c r="B1021" s="57" t="s">
        <v>50</v>
      </c>
      <c r="C1021" s="61" t="s">
        <v>51</v>
      </c>
      <c r="D1021" s="103">
        <v>44228</v>
      </c>
      <c r="E1021" s="62"/>
      <c r="F1021" s="58"/>
      <c r="G1021" s="58">
        <v>5</v>
      </c>
      <c r="H1021" s="58">
        <v>2</v>
      </c>
      <c r="I1021" s="58">
        <v>1</v>
      </c>
      <c r="J1021" s="93"/>
    </row>
    <row r="1022" spans="1:10" x14ac:dyDescent="0.35">
      <c r="A1022" s="90"/>
      <c r="B1022" s="57" t="s">
        <v>50</v>
      </c>
      <c r="C1022" s="61" t="s">
        <v>51</v>
      </c>
      <c r="D1022" s="103">
        <v>44228</v>
      </c>
      <c r="E1022" s="62"/>
      <c r="F1022" s="58"/>
      <c r="G1022" s="58">
        <v>4</v>
      </c>
      <c r="H1022" s="58"/>
      <c r="I1022" s="58"/>
      <c r="J1022" s="93"/>
    </row>
    <row r="1023" spans="1:10" x14ac:dyDescent="0.35">
      <c r="A1023" s="90"/>
      <c r="B1023" s="57" t="s">
        <v>50</v>
      </c>
      <c r="C1023" s="61" t="s">
        <v>54</v>
      </c>
      <c r="D1023" s="103">
        <v>44228</v>
      </c>
      <c r="E1023" s="62"/>
      <c r="F1023" s="58"/>
      <c r="G1023" s="58">
        <v>17</v>
      </c>
      <c r="H1023" s="58">
        <v>6</v>
      </c>
      <c r="I1023" s="58">
        <v>1</v>
      </c>
      <c r="J1023" s="93"/>
    </row>
    <row r="1024" spans="1:10" x14ac:dyDescent="0.35">
      <c r="A1024" s="90"/>
      <c r="B1024" s="57" t="s">
        <v>50</v>
      </c>
      <c r="C1024" s="61" t="s">
        <v>54</v>
      </c>
      <c r="D1024" s="103">
        <v>44228</v>
      </c>
      <c r="E1024" s="62"/>
      <c r="F1024" s="58"/>
      <c r="G1024" s="58">
        <v>6</v>
      </c>
      <c r="H1024" s="58"/>
      <c r="I1024" s="58"/>
      <c r="J1024" s="93"/>
    </row>
    <row r="1025" spans="1:10" x14ac:dyDescent="0.35">
      <c r="A1025" s="90"/>
      <c r="B1025" s="57" t="s">
        <v>11</v>
      </c>
      <c r="C1025" s="61" t="s">
        <v>53</v>
      </c>
      <c r="D1025" s="103">
        <v>44228</v>
      </c>
      <c r="E1025" s="62">
        <v>3</v>
      </c>
      <c r="F1025" s="58">
        <v>6</v>
      </c>
      <c r="G1025" s="58">
        <v>54</v>
      </c>
      <c r="H1025" s="58">
        <v>17</v>
      </c>
      <c r="I1025" s="58">
        <v>1</v>
      </c>
      <c r="J1025" s="93"/>
    </row>
    <row r="1026" spans="1:10" x14ac:dyDescent="0.35">
      <c r="A1026" s="90"/>
      <c r="B1026" s="57" t="s">
        <v>50</v>
      </c>
      <c r="C1026" s="61" t="s">
        <v>54</v>
      </c>
      <c r="D1026" s="103">
        <v>44228</v>
      </c>
      <c r="E1026" s="62"/>
      <c r="F1026" s="58"/>
      <c r="G1026" s="58">
        <v>9</v>
      </c>
      <c r="H1026" s="58"/>
      <c r="I1026" s="58"/>
      <c r="J1026" s="93" t="s">
        <v>143</v>
      </c>
    </row>
    <row r="1027" spans="1:10" x14ac:dyDescent="0.35">
      <c r="A1027" s="90"/>
      <c r="B1027" s="57" t="s">
        <v>50</v>
      </c>
      <c r="C1027" s="61" t="s">
        <v>54</v>
      </c>
      <c r="D1027" s="103">
        <v>44228</v>
      </c>
      <c r="E1027" s="62"/>
      <c r="F1027" s="58"/>
      <c r="G1027" s="58">
        <v>6</v>
      </c>
      <c r="H1027" s="58"/>
      <c r="I1027" s="58"/>
      <c r="J1027" s="93" t="s">
        <v>143</v>
      </c>
    </row>
    <row r="1028" spans="1:10" x14ac:dyDescent="0.35">
      <c r="A1028" s="90"/>
      <c r="B1028" s="57" t="s">
        <v>50</v>
      </c>
      <c r="C1028" s="61" t="s">
        <v>54</v>
      </c>
      <c r="D1028" s="103">
        <v>44228</v>
      </c>
      <c r="E1028" s="62"/>
      <c r="F1028" s="58">
        <v>2</v>
      </c>
      <c r="G1028" s="58">
        <v>9</v>
      </c>
      <c r="H1028" s="58">
        <v>6</v>
      </c>
      <c r="I1028" s="58">
        <v>2</v>
      </c>
      <c r="J1028" s="93"/>
    </row>
    <row r="1029" spans="1:10" x14ac:dyDescent="0.35">
      <c r="A1029" s="90"/>
      <c r="B1029" s="57" t="s">
        <v>50</v>
      </c>
      <c r="C1029" s="61" t="s">
        <v>54</v>
      </c>
      <c r="D1029" s="103">
        <v>44228</v>
      </c>
      <c r="E1029" s="62"/>
      <c r="F1029" s="58"/>
      <c r="G1029" s="58">
        <v>9</v>
      </c>
      <c r="H1029" s="58"/>
      <c r="I1029" s="58"/>
      <c r="J1029" s="93"/>
    </row>
    <row r="1030" spans="1:10" x14ac:dyDescent="0.35">
      <c r="A1030" s="90"/>
      <c r="B1030" s="57" t="s">
        <v>50</v>
      </c>
      <c r="C1030" s="61" t="s">
        <v>52</v>
      </c>
      <c r="D1030" s="103">
        <v>44228</v>
      </c>
      <c r="E1030" s="62">
        <v>7</v>
      </c>
      <c r="F1030" s="58"/>
      <c r="G1030" s="58">
        <v>18</v>
      </c>
      <c r="H1030" s="58">
        <v>1</v>
      </c>
      <c r="I1030" s="58"/>
      <c r="J1030" s="93"/>
    </row>
    <row r="1031" spans="1:10" x14ac:dyDescent="0.35">
      <c r="A1031" s="91"/>
      <c r="B1031" s="81" t="s">
        <v>50</v>
      </c>
      <c r="C1031" s="82" t="s">
        <v>53</v>
      </c>
      <c r="D1031" s="104">
        <v>44228</v>
      </c>
      <c r="E1031" s="83"/>
      <c r="F1031" s="84"/>
      <c r="G1031" s="84">
        <v>7</v>
      </c>
      <c r="H1031" s="84"/>
      <c r="I1031" s="84"/>
      <c r="J1031" s="94"/>
    </row>
    <row r="1032" spans="1:10" x14ac:dyDescent="0.35">
      <c r="A1032" s="90"/>
      <c r="B1032" s="57" t="s">
        <v>50</v>
      </c>
      <c r="C1032" s="61" t="s">
        <v>51</v>
      </c>
      <c r="D1032" s="103">
        <v>44256</v>
      </c>
      <c r="E1032" s="62"/>
      <c r="F1032" s="58"/>
      <c r="G1032" s="58">
        <v>9</v>
      </c>
      <c r="H1032" s="58">
        <v>2</v>
      </c>
      <c r="I1032" s="58"/>
      <c r="J1032" s="93"/>
    </row>
    <row r="1033" spans="1:10" x14ac:dyDescent="0.35">
      <c r="A1033" s="90"/>
      <c r="B1033" s="57" t="s">
        <v>50</v>
      </c>
      <c r="C1033" s="61" t="s">
        <v>51</v>
      </c>
      <c r="D1033" s="103">
        <v>44256</v>
      </c>
      <c r="E1033" s="62"/>
      <c r="F1033" s="58"/>
      <c r="G1033" s="58">
        <v>15</v>
      </c>
      <c r="H1033" s="58">
        <v>3</v>
      </c>
      <c r="I1033" s="58"/>
      <c r="J1033" s="93"/>
    </row>
    <row r="1034" spans="1:10" x14ac:dyDescent="0.35">
      <c r="A1034" s="90"/>
      <c r="B1034" s="57" t="s">
        <v>142</v>
      </c>
      <c r="C1034" s="61" t="s">
        <v>51</v>
      </c>
      <c r="D1034" s="103">
        <v>44256</v>
      </c>
      <c r="E1034" s="62"/>
      <c r="F1034" s="58"/>
      <c r="G1034" s="58"/>
      <c r="H1034" s="58"/>
      <c r="I1034" s="58"/>
      <c r="J1034" s="93" t="s">
        <v>143</v>
      </c>
    </row>
    <row r="1035" spans="1:10" x14ac:dyDescent="0.35">
      <c r="A1035" s="90"/>
      <c r="B1035" s="57" t="s">
        <v>50</v>
      </c>
      <c r="C1035" s="61" t="s">
        <v>52</v>
      </c>
      <c r="D1035" s="103">
        <v>44256</v>
      </c>
      <c r="E1035" s="62"/>
      <c r="F1035" s="58"/>
      <c r="G1035" s="58">
        <v>6</v>
      </c>
      <c r="H1035" s="58"/>
      <c r="I1035" s="58"/>
      <c r="J1035" s="93"/>
    </row>
    <row r="1036" spans="1:10" x14ac:dyDescent="0.35">
      <c r="A1036" s="90"/>
      <c r="B1036" s="57" t="s">
        <v>142</v>
      </c>
      <c r="C1036" s="61" t="s">
        <v>51</v>
      </c>
      <c r="D1036" s="103">
        <v>44256</v>
      </c>
      <c r="E1036" s="62"/>
      <c r="F1036" s="58"/>
      <c r="G1036" s="58"/>
      <c r="H1036" s="58"/>
      <c r="I1036" s="58"/>
      <c r="J1036" s="93"/>
    </row>
    <row r="1037" spans="1:10" x14ac:dyDescent="0.35">
      <c r="A1037" s="90"/>
      <c r="B1037" s="57" t="s">
        <v>50</v>
      </c>
      <c r="C1037" s="61" t="s">
        <v>53</v>
      </c>
      <c r="D1037" s="103">
        <v>44256</v>
      </c>
      <c r="E1037" s="62"/>
      <c r="F1037" s="58"/>
      <c r="G1037" s="58">
        <v>7</v>
      </c>
      <c r="H1037" s="58">
        <v>1</v>
      </c>
      <c r="I1037" s="58">
        <v>1</v>
      </c>
      <c r="J1037" s="93"/>
    </row>
    <row r="1038" spans="1:10" x14ac:dyDescent="0.35">
      <c r="A1038" s="90"/>
      <c r="B1038" s="57" t="s">
        <v>50</v>
      </c>
      <c r="C1038" s="61" t="s">
        <v>52</v>
      </c>
      <c r="D1038" s="103">
        <v>44256</v>
      </c>
      <c r="E1038" s="62"/>
      <c r="F1038" s="58"/>
      <c r="G1038" s="58">
        <v>0</v>
      </c>
      <c r="H1038" s="58"/>
      <c r="I1038" s="58"/>
      <c r="J1038" s="93"/>
    </row>
    <row r="1039" spans="1:10" x14ac:dyDescent="0.35">
      <c r="A1039" s="90"/>
      <c r="B1039" s="57" t="s">
        <v>50</v>
      </c>
      <c r="C1039" s="61" t="s">
        <v>52</v>
      </c>
      <c r="D1039" s="103">
        <v>44256</v>
      </c>
      <c r="E1039" s="62"/>
      <c r="F1039" s="58"/>
      <c r="G1039" s="58">
        <v>0</v>
      </c>
      <c r="H1039" s="58"/>
      <c r="I1039" s="58"/>
      <c r="J1039" s="93"/>
    </row>
    <row r="1040" spans="1:10" x14ac:dyDescent="0.35">
      <c r="A1040" s="90"/>
      <c r="B1040" s="57" t="s">
        <v>10</v>
      </c>
      <c r="C1040" s="61" t="s">
        <v>54</v>
      </c>
      <c r="D1040" s="103">
        <v>44256</v>
      </c>
      <c r="E1040" s="62">
        <v>4</v>
      </c>
      <c r="F1040" s="58">
        <v>6</v>
      </c>
      <c r="G1040" s="58">
        <v>30</v>
      </c>
      <c r="H1040" s="58">
        <v>12</v>
      </c>
      <c r="I1040" s="58">
        <v>2</v>
      </c>
      <c r="J1040" s="93"/>
    </row>
    <row r="1041" spans="1:10" x14ac:dyDescent="0.35">
      <c r="A1041" s="90"/>
      <c r="B1041" s="57" t="s">
        <v>50</v>
      </c>
      <c r="C1041" s="61" t="s">
        <v>54</v>
      </c>
      <c r="D1041" s="103">
        <v>44256</v>
      </c>
      <c r="E1041" s="62"/>
      <c r="F1041" s="58"/>
      <c r="G1041" s="58">
        <v>5</v>
      </c>
      <c r="H1041" s="58"/>
      <c r="I1041" s="58"/>
      <c r="J1041" s="93"/>
    </row>
    <row r="1042" spans="1:10" x14ac:dyDescent="0.35">
      <c r="A1042" s="90"/>
      <c r="B1042" s="57" t="s">
        <v>50</v>
      </c>
      <c r="C1042" s="61" t="s">
        <v>51</v>
      </c>
      <c r="D1042" s="103">
        <v>44256</v>
      </c>
      <c r="E1042" s="62"/>
      <c r="F1042" s="58"/>
      <c r="G1042" s="58">
        <v>15</v>
      </c>
      <c r="H1042" s="58"/>
      <c r="I1042" s="58"/>
      <c r="J1042" s="93"/>
    </row>
    <row r="1043" spans="1:10" x14ac:dyDescent="0.35">
      <c r="A1043" s="90"/>
      <c r="B1043" s="57" t="s">
        <v>50</v>
      </c>
      <c r="C1043" s="61" t="s">
        <v>51</v>
      </c>
      <c r="D1043" s="103">
        <v>44256</v>
      </c>
      <c r="E1043" s="62">
        <v>6</v>
      </c>
      <c r="F1043" s="58">
        <v>3</v>
      </c>
      <c r="G1043" s="58">
        <v>5</v>
      </c>
      <c r="H1043" s="58">
        <v>1</v>
      </c>
      <c r="I1043" s="58">
        <v>1</v>
      </c>
      <c r="J1043" s="93"/>
    </row>
    <row r="1044" spans="1:10" x14ac:dyDescent="0.35">
      <c r="A1044" s="90"/>
      <c r="B1044" s="57" t="s">
        <v>50</v>
      </c>
      <c r="C1044" s="61" t="s">
        <v>52</v>
      </c>
      <c r="D1044" s="103">
        <v>44256</v>
      </c>
      <c r="E1044" s="62"/>
      <c r="F1044" s="58"/>
      <c r="G1044" s="58">
        <v>5</v>
      </c>
      <c r="H1044" s="58"/>
      <c r="I1044" s="58"/>
      <c r="J1044" s="93"/>
    </row>
    <row r="1045" spans="1:10" x14ac:dyDescent="0.35">
      <c r="A1045" s="90"/>
      <c r="B1045" s="57" t="s">
        <v>50</v>
      </c>
      <c r="C1045" s="61" t="s">
        <v>51</v>
      </c>
      <c r="D1045" s="103">
        <v>44256</v>
      </c>
      <c r="E1045" s="62"/>
      <c r="F1045" s="58"/>
      <c r="G1045" s="58">
        <v>6</v>
      </c>
      <c r="H1045" s="58"/>
      <c r="I1045" s="58"/>
      <c r="J1045" s="93" t="s">
        <v>143</v>
      </c>
    </row>
    <row r="1046" spans="1:10" x14ac:dyDescent="0.35">
      <c r="A1046" s="90"/>
      <c r="B1046" s="57" t="s">
        <v>10</v>
      </c>
      <c r="C1046" s="61" t="s">
        <v>54</v>
      </c>
      <c r="D1046" s="103">
        <v>44256</v>
      </c>
      <c r="E1046" s="62">
        <v>2</v>
      </c>
      <c r="F1046" s="58"/>
      <c r="G1046" s="58">
        <v>30</v>
      </c>
      <c r="H1046" s="58">
        <v>4</v>
      </c>
      <c r="I1046" s="58"/>
      <c r="J1046" s="93"/>
    </row>
    <row r="1047" spans="1:10" x14ac:dyDescent="0.35">
      <c r="A1047" s="90"/>
      <c r="B1047" s="57" t="s">
        <v>10</v>
      </c>
      <c r="C1047" s="61" t="s">
        <v>54</v>
      </c>
      <c r="D1047" s="103">
        <v>44256</v>
      </c>
      <c r="E1047" s="62"/>
      <c r="F1047" s="58"/>
      <c r="G1047" s="58">
        <v>32</v>
      </c>
      <c r="H1047" s="58"/>
      <c r="I1047" s="58"/>
      <c r="J1047" s="93"/>
    </row>
    <row r="1048" spans="1:10" x14ac:dyDescent="0.35">
      <c r="A1048" s="90"/>
      <c r="B1048" s="57" t="s">
        <v>50</v>
      </c>
      <c r="C1048" s="61" t="s">
        <v>52</v>
      </c>
      <c r="D1048" s="103">
        <v>44256</v>
      </c>
      <c r="E1048" s="62"/>
      <c r="F1048" s="58"/>
      <c r="G1048" s="58">
        <v>4</v>
      </c>
      <c r="H1048" s="58">
        <v>3</v>
      </c>
      <c r="I1048" s="58"/>
      <c r="J1048" s="93"/>
    </row>
    <row r="1049" spans="1:10" x14ac:dyDescent="0.35">
      <c r="A1049" s="90"/>
      <c r="B1049" s="57" t="s">
        <v>50</v>
      </c>
      <c r="C1049" s="61" t="s">
        <v>52</v>
      </c>
      <c r="D1049" s="103">
        <v>44256</v>
      </c>
      <c r="E1049" s="62"/>
      <c r="F1049" s="58"/>
      <c r="G1049" s="58">
        <v>3</v>
      </c>
      <c r="H1049" s="58"/>
      <c r="I1049" s="58"/>
      <c r="J1049" s="93"/>
    </row>
    <row r="1050" spans="1:10" x14ac:dyDescent="0.35">
      <c r="A1050" s="90"/>
      <c r="B1050" s="57" t="s">
        <v>50</v>
      </c>
      <c r="C1050" s="61" t="s">
        <v>52</v>
      </c>
      <c r="D1050" s="103">
        <v>44256</v>
      </c>
      <c r="E1050" s="62"/>
      <c r="F1050" s="58"/>
      <c r="G1050" s="58">
        <v>8</v>
      </c>
      <c r="H1050" s="58">
        <v>2</v>
      </c>
      <c r="I1050" s="58"/>
      <c r="J1050" s="93"/>
    </row>
    <row r="1051" spans="1:10" x14ac:dyDescent="0.35">
      <c r="A1051" s="90"/>
      <c r="B1051" s="57" t="s">
        <v>10</v>
      </c>
      <c r="C1051" s="61" t="s">
        <v>52</v>
      </c>
      <c r="D1051" s="103">
        <v>44256</v>
      </c>
      <c r="E1051" s="62"/>
      <c r="F1051" s="58"/>
      <c r="G1051" s="58">
        <v>30</v>
      </c>
      <c r="H1051" s="58">
        <v>3</v>
      </c>
      <c r="I1051" s="58"/>
      <c r="J1051" s="93"/>
    </row>
    <row r="1052" spans="1:10" x14ac:dyDescent="0.35">
      <c r="A1052" s="90"/>
      <c r="B1052" s="57" t="s">
        <v>50</v>
      </c>
      <c r="C1052" s="61" t="s">
        <v>53</v>
      </c>
      <c r="D1052" s="103">
        <v>44256</v>
      </c>
      <c r="E1052" s="62">
        <v>12</v>
      </c>
      <c r="F1052" s="58"/>
      <c r="G1052" s="58">
        <v>29</v>
      </c>
      <c r="H1052" s="58">
        <v>7</v>
      </c>
      <c r="I1052" s="58">
        <v>2</v>
      </c>
      <c r="J1052" s="93"/>
    </row>
    <row r="1053" spans="1:10" x14ac:dyDescent="0.35">
      <c r="A1053" s="90"/>
      <c r="B1053" s="57" t="s">
        <v>50</v>
      </c>
      <c r="C1053" s="61" t="s">
        <v>53</v>
      </c>
      <c r="D1053" s="103">
        <v>44256</v>
      </c>
      <c r="E1053" s="62">
        <v>1</v>
      </c>
      <c r="F1053" s="58"/>
      <c r="G1053" s="58">
        <v>3</v>
      </c>
      <c r="H1053" s="58"/>
      <c r="I1053" s="58"/>
      <c r="J1053" s="93"/>
    </row>
    <row r="1054" spans="1:10" x14ac:dyDescent="0.35">
      <c r="A1054" s="90"/>
      <c r="B1054" s="57" t="s">
        <v>142</v>
      </c>
      <c r="C1054" s="61" t="s">
        <v>51</v>
      </c>
      <c r="D1054" s="103">
        <v>44256</v>
      </c>
      <c r="E1054" s="62"/>
      <c r="F1054" s="58"/>
      <c r="G1054" s="58"/>
      <c r="H1054" s="58"/>
      <c r="I1054" s="58"/>
      <c r="J1054" s="93"/>
    </row>
    <row r="1055" spans="1:10" x14ac:dyDescent="0.35">
      <c r="A1055" s="90"/>
      <c r="B1055" s="57" t="s">
        <v>142</v>
      </c>
      <c r="C1055" s="61" t="s">
        <v>51</v>
      </c>
      <c r="D1055" s="103">
        <v>44256</v>
      </c>
      <c r="E1055" s="62"/>
      <c r="F1055" s="58"/>
      <c r="G1055" s="58"/>
      <c r="H1055" s="58"/>
      <c r="I1055" s="58"/>
      <c r="J1055" s="93"/>
    </row>
    <row r="1056" spans="1:10" x14ac:dyDescent="0.35">
      <c r="A1056" s="90"/>
      <c r="B1056" s="57" t="s">
        <v>10</v>
      </c>
      <c r="C1056" s="61" t="s">
        <v>52</v>
      </c>
      <c r="D1056" s="103">
        <v>44256</v>
      </c>
      <c r="E1056" s="62"/>
      <c r="F1056" s="58">
        <v>7</v>
      </c>
      <c r="G1056" s="58">
        <v>31</v>
      </c>
      <c r="H1056" s="58">
        <v>9</v>
      </c>
      <c r="I1056" s="58">
        <v>3</v>
      </c>
      <c r="J1056" s="93"/>
    </row>
    <row r="1057" spans="1:10" x14ac:dyDescent="0.35">
      <c r="A1057" s="90"/>
      <c r="B1057" s="57" t="s">
        <v>50</v>
      </c>
      <c r="C1057" s="61" t="s">
        <v>52</v>
      </c>
      <c r="D1057" s="103">
        <v>44256</v>
      </c>
      <c r="E1057" s="62">
        <v>1</v>
      </c>
      <c r="F1057" s="58">
        <v>4</v>
      </c>
      <c r="G1057" s="58">
        <v>9</v>
      </c>
      <c r="H1057" s="58">
        <v>2</v>
      </c>
      <c r="I1057" s="58">
        <v>1</v>
      </c>
      <c r="J1057" s="93"/>
    </row>
    <row r="1058" spans="1:10" x14ac:dyDescent="0.35">
      <c r="A1058" s="90"/>
      <c r="B1058" s="57" t="s">
        <v>11</v>
      </c>
      <c r="C1058" s="61" t="s">
        <v>52</v>
      </c>
      <c r="D1058" s="103">
        <v>44256</v>
      </c>
      <c r="E1058" s="62">
        <v>11</v>
      </c>
      <c r="F1058" s="58">
        <v>20</v>
      </c>
      <c r="G1058" s="58">
        <v>50</v>
      </c>
      <c r="H1058" s="58">
        <v>11</v>
      </c>
      <c r="I1058" s="58">
        <v>6</v>
      </c>
      <c r="J1058" s="93"/>
    </row>
    <row r="1059" spans="1:10" x14ac:dyDescent="0.35">
      <c r="A1059" s="90"/>
      <c r="B1059" s="57" t="s">
        <v>50</v>
      </c>
      <c r="C1059" s="61" t="s">
        <v>54</v>
      </c>
      <c r="D1059" s="103">
        <v>44256</v>
      </c>
      <c r="E1059" s="62"/>
      <c r="F1059" s="58"/>
      <c r="G1059" s="58">
        <v>5</v>
      </c>
      <c r="H1059" s="58">
        <v>1</v>
      </c>
      <c r="I1059" s="58"/>
      <c r="J1059" s="93"/>
    </row>
    <row r="1060" spans="1:10" x14ac:dyDescent="0.35">
      <c r="A1060" s="90"/>
      <c r="B1060" s="57" t="s">
        <v>50</v>
      </c>
      <c r="C1060" s="61" t="s">
        <v>53</v>
      </c>
      <c r="D1060" s="103">
        <v>44256</v>
      </c>
      <c r="E1060" s="62"/>
      <c r="F1060" s="58"/>
      <c r="G1060" s="58">
        <v>6</v>
      </c>
      <c r="H1060" s="58">
        <v>2</v>
      </c>
      <c r="I1060" s="58"/>
      <c r="J1060" s="93"/>
    </row>
    <row r="1061" spans="1:10" x14ac:dyDescent="0.35">
      <c r="A1061" s="90"/>
      <c r="B1061" s="57" t="s">
        <v>10</v>
      </c>
      <c r="C1061" s="61" t="s">
        <v>51</v>
      </c>
      <c r="D1061" s="103">
        <v>44256</v>
      </c>
      <c r="E1061" s="62"/>
      <c r="F1061" s="58"/>
      <c r="G1061" s="58">
        <v>30</v>
      </c>
      <c r="H1061" s="58"/>
      <c r="I1061" s="58"/>
      <c r="J1061" s="93"/>
    </row>
    <row r="1062" spans="1:10" x14ac:dyDescent="0.35">
      <c r="A1062" s="90"/>
      <c r="B1062" s="57" t="s">
        <v>142</v>
      </c>
      <c r="C1062" s="61" t="s">
        <v>51</v>
      </c>
      <c r="D1062" s="103">
        <v>44256</v>
      </c>
      <c r="E1062" s="62"/>
      <c r="F1062" s="58"/>
      <c r="G1062" s="58"/>
      <c r="H1062" s="58"/>
      <c r="I1062" s="58"/>
      <c r="J1062" s="93"/>
    </row>
    <row r="1063" spans="1:10" x14ac:dyDescent="0.35">
      <c r="A1063" s="90"/>
      <c r="B1063" s="57" t="s">
        <v>142</v>
      </c>
      <c r="C1063" s="61" t="s">
        <v>51</v>
      </c>
      <c r="D1063" s="103">
        <v>44256</v>
      </c>
      <c r="E1063" s="62"/>
      <c r="F1063" s="58"/>
      <c r="G1063" s="58"/>
      <c r="H1063" s="58"/>
      <c r="I1063" s="58"/>
      <c r="J1063" s="93"/>
    </row>
    <row r="1064" spans="1:10" x14ac:dyDescent="0.35">
      <c r="A1064" s="90"/>
      <c r="B1064" s="57" t="s">
        <v>50</v>
      </c>
      <c r="C1064" s="61" t="s">
        <v>53</v>
      </c>
      <c r="D1064" s="103">
        <v>44256</v>
      </c>
      <c r="E1064" s="62"/>
      <c r="F1064" s="58"/>
      <c r="G1064" s="58">
        <v>12</v>
      </c>
      <c r="H1064" s="58"/>
      <c r="I1064" s="58"/>
      <c r="J1064" s="93"/>
    </row>
    <row r="1065" spans="1:10" x14ac:dyDescent="0.35">
      <c r="A1065" s="90"/>
      <c r="B1065" s="57" t="s">
        <v>50</v>
      </c>
      <c r="C1065" s="61" t="s">
        <v>54</v>
      </c>
      <c r="D1065" s="103">
        <v>44256</v>
      </c>
      <c r="E1065" s="62"/>
      <c r="F1065" s="58"/>
      <c r="G1065" s="58">
        <v>5</v>
      </c>
      <c r="H1065" s="58"/>
      <c r="I1065" s="58"/>
      <c r="J1065" s="93"/>
    </row>
    <row r="1066" spans="1:10" x14ac:dyDescent="0.35">
      <c r="A1066" s="90"/>
      <c r="B1066" s="57" t="s">
        <v>10</v>
      </c>
      <c r="C1066" s="61" t="s">
        <v>53</v>
      </c>
      <c r="D1066" s="103">
        <v>44256</v>
      </c>
      <c r="E1066" s="62">
        <v>14</v>
      </c>
      <c r="F1066" s="58">
        <v>2</v>
      </c>
      <c r="G1066" s="58">
        <v>30</v>
      </c>
      <c r="H1066" s="58">
        <v>7</v>
      </c>
      <c r="I1066" s="58">
        <v>1</v>
      </c>
      <c r="J1066" s="93"/>
    </row>
    <row r="1067" spans="1:10" x14ac:dyDescent="0.35">
      <c r="A1067" s="90"/>
      <c r="B1067" s="57" t="s">
        <v>10</v>
      </c>
      <c r="C1067" s="61" t="s">
        <v>53</v>
      </c>
      <c r="D1067" s="103">
        <v>44256</v>
      </c>
      <c r="E1067" s="62">
        <v>9</v>
      </c>
      <c r="F1067" s="58"/>
      <c r="G1067" s="58">
        <v>31</v>
      </c>
      <c r="H1067" s="58">
        <v>2</v>
      </c>
      <c r="I1067" s="58"/>
      <c r="J1067" s="93"/>
    </row>
    <row r="1068" spans="1:10" x14ac:dyDescent="0.35">
      <c r="A1068" s="90"/>
      <c r="B1068" s="57" t="s">
        <v>50</v>
      </c>
      <c r="C1068" s="61" t="s">
        <v>52</v>
      </c>
      <c r="D1068" s="103">
        <v>44256</v>
      </c>
      <c r="E1068" s="62">
        <v>21</v>
      </c>
      <c r="F1068" s="58">
        <v>6</v>
      </c>
      <c r="G1068" s="58">
        <v>37</v>
      </c>
      <c r="H1068" s="58">
        <v>15</v>
      </c>
      <c r="I1068" s="58">
        <v>1</v>
      </c>
      <c r="J1068" s="93"/>
    </row>
    <row r="1069" spans="1:10" x14ac:dyDescent="0.35">
      <c r="A1069" s="90"/>
      <c r="B1069" s="57" t="s">
        <v>10</v>
      </c>
      <c r="C1069" s="61" t="s">
        <v>52</v>
      </c>
      <c r="D1069" s="103">
        <v>44256</v>
      </c>
      <c r="E1069" s="62">
        <v>4</v>
      </c>
      <c r="F1069" s="58">
        <v>5</v>
      </c>
      <c r="G1069" s="58">
        <v>30</v>
      </c>
      <c r="H1069" s="58">
        <v>20</v>
      </c>
      <c r="I1069" s="58">
        <v>3</v>
      </c>
      <c r="J1069" s="93"/>
    </row>
    <row r="1070" spans="1:10" x14ac:dyDescent="0.35">
      <c r="A1070" s="90"/>
      <c r="B1070" s="57" t="s">
        <v>50</v>
      </c>
      <c r="C1070" s="61" t="s">
        <v>53</v>
      </c>
      <c r="D1070" s="103">
        <v>44256</v>
      </c>
      <c r="E1070" s="62">
        <v>7</v>
      </c>
      <c r="F1070" s="58"/>
      <c r="G1070" s="58">
        <v>6</v>
      </c>
      <c r="H1070" s="58"/>
      <c r="I1070" s="58"/>
      <c r="J1070" s="93"/>
    </row>
    <row r="1071" spans="1:10" x14ac:dyDescent="0.35">
      <c r="A1071" s="90"/>
      <c r="B1071" s="57" t="s">
        <v>11</v>
      </c>
      <c r="C1071" s="61" t="s">
        <v>53</v>
      </c>
      <c r="D1071" s="103">
        <v>44256</v>
      </c>
      <c r="E1071" s="62">
        <v>8</v>
      </c>
      <c r="F1071" s="58"/>
      <c r="G1071" s="58">
        <v>40</v>
      </c>
      <c r="H1071" s="58">
        <v>8</v>
      </c>
      <c r="I1071" s="58"/>
      <c r="J1071" s="93"/>
    </row>
    <row r="1072" spans="1:10" x14ac:dyDescent="0.35">
      <c r="A1072" s="90"/>
      <c r="B1072" s="57" t="s">
        <v>50</v>
      </c>
      <c r="C1072" s="61" t="s">
        <v>53</v>
      </c>
      <c r="D1072" s="103">
        <v>44256</v>
      </c>
      <c r="E1072" s="62"/>
      <c r="F1072" s="58">
        <v>1</v>
      </c>
      <c r="G1072" s="58">
        <v>8</v>
      </c>
      <c r="H1072" s="58">
        <v>2</v>
      </c>
      <c r="I1072" s="58"/>
      <c r="J1072" s="93"/>
    </row>
    <row r="1073" spans="1:10" x14ac:dyDescent="0.35">
      <c r="A1073" s="90"/>
      <c r="B1073" s="57" t="s">
        <v>50</v>
      </c>
      <c r="C1073" s="61" t="s">
        <v>54</v>
      </c>
      <c r="D1073" s="103">
        <v>44256</v>
      </c>
      <c r="E1073" s="62">
        <v>8</v>
      </c>
      <c r="F1073" s="58">
        <v>1</v>
      </c>
      <c r="G1073" s="58">
        <v>10</v>
      </c>
      <c r="H1073" s="58"/>
      <c r="I1073" s="58"/>
      <c r="J1073" s="93"/>
    </row>
    <row r="1074" spans="1:10" x14ac:dyDescent="0.35">
      <c r="A1074" s="90"/>
      <c r="B1074" s="57" t="s">
        <v>50</v>
      </c>
      <c r="C1074" s="61" t="s">
        <v>54</v>
      </c>
      <c r="D1074" s="103">
        <v>44256</v>
      </c>
      <c r="E1074" s="62">
        <v>13</v>
      </c>
      <c r="F1074" s="58">
        <v>7</v>
      </c>
      <c r="G1074" s="58">
        <v>12</v>
      </c>
      <c r="H1074" s="58">
        <v>17</v>
      </c>
      <c r="I1074" s="58">
        <v>2</v>
      </c>
      <c r="J1074" s="93"/>
    </row>
    <row r="1075" spans="1:10" x14ac:dyDescent="0.35">
      <c r="A1075" s="90"/>
      <c r="B1075" s="57" t="s">
        <v>50</v>
      </c>
      <c r="C1075" s="61" t="s">
        <v>51</v>
      </c>
      <c r="D1075" s="103">
        <v>44256</v>
      </c>
      <c r="E1075" s="62"/>
      <c r="F1075" s="58"/>
      <c r="G1075" s="58">
        <v>12</v>
      </c>
      <c r="H1075" s="58"/>
      <c r="I1075" s="58"/>
      <c r="J1075" s="93"/>
    </row>
    <row r="1076" spans="1:10" x14ac:dyDescent="0.35">
      <c r="A1076" s="90"/>
      <c r="B1076" s="57" t="s">
        <v>50</v>
      </c>
      <c r="C1076" s="61" t="s">
        <v>51</v>
      </c>
      <c r="D1076" s="103">
        <v>44256</v>
      </c>
      <c r="E1076" s="62"/>
      <c r="F1076" s="58"/>
      <c r="G1076" s="58">
        <v>2</v>
      </c>
      <c r="H1076" s="58"/>
      <c r="I1076" s="58"/>
      <c r="J1076" s="93"/>
    </row>
    <row r="1077" spans="1:10" x14ac:dyDescent="0.35">
      <c r="A1077" s="90"/>
      <c r="B1077" s="57" t="s">
        <v>50</v>
      </c>
      <c r="C1077" s="61" t="s">
        <v>51</v>
      </c>
      <c r="D1077" s="103">
        <v>44256</v>
      </c>
      <c r="E1077" s="62"/>
      <c r="F1077" s="58"/>
      <c r="G1077" s="58">
        <v>3</v>
      </c>
      <c r="H1077" s="58"/>
      <c r="I1077" s="58"/>
      <c r="J1077" s="93"/>
    </row>
    <row r="1078" spans="1:10" x14ac:dyDescent="0.35">
      <c r="A1078" s="90"/>
      <c r="B1078" s="57" t="s">
        <v>11</v>
      </c>
      <c r="C1078" s="61" t="s">
        <v>54</v>
      </c>
      <c r="D1078" s="103">
        <v>44256</v>
      </c>
      <c r="E1078" s="62">
        <v>3</v>
      </c>
      <c r="F1078" s="58">
        <v>3</v>
      </c>
      <c r="G1078" s="58">
        <v>33</v>
      </c>
      <c r="H1078" s="58">
        <v>5</v>
      </c>
      <c r="I1078" s="58">
        <v>1</v>
      </c>
      <c r="J1078" s="93"/>
    </row>
    <row r="1079" spans="1:10" x14ac:dyDescent="0.35">
      <c r="A1079" s="90"/>
      <c r="B1079" s="57" t="s">
        <v>11</v>
      </c>
      <c r="C1079" s="61" t="s">
        <v>54</v>
      </c>
      <c r="D1079" s="103">
        <v>44256</v>
      </c>
      <c r="E1079" s="62">
        <v>4</v>
      </c>
      <c r="F1079" s="58">
        <v>2</v>
      </c>
      <c r="G1079" s="58">
        <v>28</v>
      </c>
      <c r="H1079" s="58">
        <v>4</v>
      </c>
      <c r="I1079" s="58">
        <v>1</v>
      </c>
      <c r="J1079" s="93"/>
    </row>
    <row r="1080" spans="1:10" x14ac:dyDescent="0.35">
      <c r="A1080" s="90"/>
      <c r="B1080" s="57" t="s">
        <v>50</v>
      </c>
      <c r="C1080" s="61" t="s">
        <v>51</v>
      </c>
      <c r="D1080" s="103">
        <v>44256</v>
      </c>
      <c r="E1080" s="62"/>
      <c r="F1080" s="58"/>
      <c r="G1080" s="58">
        <v>9</v>
      </c>
      <c r="H1080" s="58"/>
      <c r="I1080" s="58"/>
      <c r="J1080" s="93"/>
    </row>
    <row r="1081" spans="1:10" x14ac:dyDescent="0.35">
      <c r="A1081" s="90"/>
      <c r="B1081" s="57" t="s">
        <v>50</v>
      </c>
      <c r="C1081" s="61" t="s">
        <v>54</v>
      </c>
      <c r="D1081" s="103">
        <v>44256</v>
      </c>
      <c r="E1081" s="62"/>
      <c r="F1081" s="58"/>
      <c r="G1081" s="58">
        <v>6</v>
      </c>
      <c r="H1081" s="58"/>
      <c r="I1081" s="58"/>
      <c r="J1081" s="93"/>
    </row>
    <row r="1082" spans="1:10" x14ac:dyDescent="0.35">
      <c r="A1082" s="90"/>
      <c r="B1082" s="57" t="s">
        <v>50</v>
      </c>
      <c r="C1082" s="61" t="s">
        <v>54</v>
      </c>
      <c r="D1082" s="103">
        <v>44256</v>
      </c>
      <c r="E1082" s="62">
        <v>2</v>
      </c>
      <c r="F1082" s="58"/>
      <c r="G1082" s="58">
        <v>4</v>
      </c>
      <c r="H1082" s="58">
        <v>2</v>
      </c>
      <c r="I1082" s="58"/>
      <c r="J1082" s="93"/>
    </row>
    <row r="1083" spans="1:10" x14ac:dyDescent="0.35">
      <c r="A1083" s="90"/>
      <c r="B1083" s="57" t="s">
        <v>142</v>
      </c>
      <c r="C1083" s="61" t="s">
        <v>51</v>
      </c>
      <c r="D1083" s="103">
        <v>44256</v>
      </c>
      <c r="E1083" s="62"/>
      <c r="F1083" s="58"/>
      <c r="G1083" s="58"/>
      <c r="H1083" s="58"/>
      <c r="I1083" s="58"/>
      <c r="J1083" s="93"/>
    </row>
    <row r="1084" spans="1:10" x14ac:dyDescent="0.35">
      <c r="A1084" s="90"/>
      <c r="B1084" s="57" t="s">
        <v>142</v>
      </c>
      <c r="C1084" s="61" t="s">
        <v>52</v>
      </c>
      <c r="D1084" s="103">
        <v>44256</v>
      </c>
      <c r="E1084" s="62"/>
      <c r="F1084" s="58"/>
      <c r="G1084" s="58"/>
      <c r="H1084" s="58"/>
      <c r="I1084" s="58"/>
      <c r="J1084" s="93"/>
    </row>
    <row r="1085" spans="1:10" x14ac:dyDescent="0.35">
      <c r="A1085" s="90"/>
      <c r="B1085" s="57" t="s">
        <v>50</v>
      </c>
      <c r="C1085" s="61" t="s">
        <v>53</v>
      </c>
      <c r="D1085" s="103">
        <v>44256</v>
      </c>
      <c r="E1085" s="62"/>
      <c r="F1085" s="58"/>
      <c r="G1085" s="58">
        <v>5</v>
      </c>
      <c r="H1085" s="58"/>
      <c r="I1085" s="58"/>
      <c r="J1085" s="93"/>
    </row>
    <row r="1086" spans="1:10" x14ac:dyDescent="0.35">
      <c r="A1086" s="90"/>
      <c r="B1086" s="57" t="s">
        <v>50</v>
      </c>
      <c r="C1086" s="61" t="s">
        <v>53</v>
      </c>
      <c r="D1086" s="103">
        <v>44256</v>
      </c>
      <c r="E1086" s="62"/>
      <c r="F1086" s="58"/>
      <c r="G1086" s="58">
        <v>8</v>
      </c>
      <c r="H1086" s="58">
        <v>1</v>
      </c>
      <c r="I1086" s="58">
        <v>1</v>
      </c>
      <c r="J1086" s="93"/>
    </row>
    <row r="1087" spans="1:10" x14ac:dyDescent="0.35">
      <c r="A1087" s="90"/>
      <c r="B1087" s="57" t="s">
        <v>11</v>
      </c>
      <c r="C1087" s="61" t="s">
        <v>53</v>
      </c>
      <c r="D1087" s="103">
        <v>44256</v>
      </c>
      <c r="E1087" s="62">
        <v>22</v>
      </c>
      <c r="F1087" s="58">
        <v>13</v>
      </c>
      <c r="G1087" s="58">
        <v>48</v>
      </c>
      <c r="H1087" s="58">
        <v>25</v>
      </c>
      <c r="I1087" s="58"/>
      <c r="J1087" s="93"/>
    </row>
    <row r="1088" spans="1:10" x14ac:dyDescent="0.35">
      <c r="A1088" s="90"/>
      <c r="B1088" s="57" t="s">
        <v>50</v>
      </c>
      <c r="C1088" s="61" t="s">
        <v>53</v>
      </c>
      <c r="D1088" s="103">
        <v>44256</v>
      </c>
      <c r="E1088" s="62">
        <v>1</v>
      </c>
      <c r="F1088" s="58"/>
      <c r="G1088" s="58">
        <v>8</v>
      </c>
      <c r="H1088" s="58">
        <v>1</v>
      </c>
      <c r="I1088" s="58"/>
      <c r="J1088" s="93"/>
    </row>
    <row r="1089" spans="1:10" x14ac:dyDescent="0.35">
      <c r="A1089" s="90"/>
      <c r="B1089" s="57" t="s">
        <v>142</v>
      </c>
      <c r="C1089" s="61" t="s">
        <v>53</v>
      </c>
      <c r="D1089" s="103">
        <v>44256</v>
      </c>
      <c r="E1089" s="62"/>
      <c r="F1089" s="58"/>
      <c r="G1089" s="58"/>
      <c r="H1089" s="58"/>
      <c r="I1089" s="58"/>
      <c r="J1089" s="93"/>
    </row>
    <row r="1090" spans="1:10" x14ac:dyDescent="0.35">
      <c r="A1090" s="90"/>
      <c r="B1090" s="57" t="s">
        <v>50</v>
      </c>
      <c r="C1090" s="61" t="s">
        <v>54</v>
      </c>
      <c r="D1090" s="103">
        <v>44256</v>
      </c>
      <c r="E1090" s="62">
        <v>3</v>
      </c>
      <c r="F1090" s="58">
        <v>1</v>
      </c>
      <c r="G1090" s="58">
        <v>10</v>
      </c>
      <c r="H1090" s="58">
        <v>5</v>
      </c>
      <c r="I1090" s="58">
        <v>1</v>
      </c>
      <c r="J1090" s="93"/>
    </row>
    <row r="1091" spans="1:10" x14ac:dyDescent="0.35">
      <c r="A1091" s="90"/>
      <c r="B1091" s="57" t="s">
        <v>50</v>
      </c>
      <c r="C1091" s="61" t="s">
        <v>54</v>
      </c>
      <c r="D1091" s="103">
        <v>44256</v>
      </c>
      <c r="E1091" s="62">
        <v>2</v>
      </c>
      <c r="F1091" s="58">
        <v>3</v>
      </c>
      <c r="G1091" s="58">
        <v>13</v>
      </c>
      <c r="H1091" s="58">
        <v>4</v>
      </c>
      <c r="I1091" s="58">
        <v>1</v>
      </c>
      <c r="J1091" s="93"/>
    </row>
    <row r="1092" spans="1:10" x14ac:dyDescent="0.35">
      <c r="A1092" s="90"/>
      <c r="B1092" s="57" t="s">
        <v>10</v>
      </c>
      <c r="C1092" s="61" t="s">
        <v>51</v>
      </c>
      <c r="D1092" s="103">
        <v>44256</v>
      </c>
      <c r="E1092" s="62">
        <v>1</v>
      </c>
      <c r="F1092" s="58">
        <v>1</v>
      </c>
      <c r="G1092" s="58">
        <v>30</v>
      </c>
      <c r="H1092" s="58">
        <v>4</v>
      </c>
      <c r="I1092" s="58"/>
      <c r="J1092" s="93"/>
    </row>
    <row r="1093" spans="1:10" x14ac:dyDescent="0.35">
      <c r="A1093" s="90"/>
      <c r="B1093" s="57" t="s">
        <v>10</v>
      </c>
      <c r="C1093" s="61" t="s">
        <v>51</v>
      </c>
      <c r="D1093" s="103">
        <v>44256</v>
      </c>
      <c r="E1093" s="62"/>
      <c r="F1093" s="58"/>
      <c r="G1093" s="58">
        <v>30</v>
      </c>
      <c r="H1093" s="58">
        <v>2</v>
      </c>
      <c r="I1093" s="58"/>
      <c r="J1093" s="93"/>
    </row>
    <row r="1094" spans="1:10" x14ac:dyDescent="0.35">
      <c r="A1094" s="90"/>
      <c r="B1094" s="57" t="s">
        <v>50</v>
      </c>
      <c r="C1094" s="61" t="s">
        <v>53</v>
      </c>
      <c r="D1094" s="103">
        <v>44256</v>
      </c>
      <c r="E1094" s="62">
        <v>2</v>
      </c>
      <c r="F1094" s="58">
        <v>4</v>
      </c>
      <c r="G1094" s="58">
        <v>51</v>
      </c>
      <c r="H1094" s="58">
        <v>12</v>
      </c>
      <c r="I1094" s="58">
        <v>2</v>
      </c>
      <c r="J1094" s="93"/>
    </row>
    <row r="1095" spans="1:10" x14ac:dyDescent="0.35">
      <c r="A1095" s="90"/>
      <c r="B1095" s="57" t="s">
        <v>10</v>
      </c>
      <c r="C1095" s="61" t="s">
        <v>54</v>
      </c>
      <c r="D1095" s="103">
        <v>44256</v>
      </c>
      <c r="E1095" s="62">
        <v>6</v>
      </c>
      <c r="F1095" s="58"/>
      <c r="G1095" s="58">
        <v>32</v>
      </c>
      <c r="H1095" s="58">
        <v>6</v>
      </c>
      <c r="I1095" s="58"/>
      <c r="J1095" s="93"/>
    </row>
    <row r="1096" spans="1:10" x14ac:dyDescent="0.35">
      <c r="A1096" s="90"/>
      <c r="B1096" s="57" t="s">
        <v>142</v>
      </c>
      <c r="C1096" s="61" t="s">
        <v>52</v>
      </c>
      <c r="D1096" s="103">
        <v>44256</v>
      </c>
      <c r="E1096" s="62"/>
      <c r="F1096" s="58"/>
      <c r="G1096" s="58"/>
      <c r="H1096" s="58"/>
      <c r="I1096" s="58"/>
      <c r="J1096" s="93"/>
    </row>
    <row r="1097" spans="1:10" x14ac:dyDescent="0.35">
      <c r="A1097" s="90"/>
      <c r="B1097" s="57" t="s">
        <v>50</v>
      </c>
      <c r="C1097" s="61" t="s">
        <v>54</v>
      </c>
      <c r="D1097" s="103">
        <v>44256</v>
      </c>
      <c r="E1097" s="62"/>
      <c r="F1097" s="58"/>
      <c r="G1097" s="58">
        <v>3</v>
      </c>
      <c r="H1097" s="58"/>
      <c r="I1097" s="58"/>
      <c r="J1097" s="93"/>
    </row>
    <row r="1098" spans="1:10" x14ac:dyDescent="0.35">
      <c r="A1098" s="90"/>
      <c r="B1098" s="57" t="s">
        <v>11</v>
      </c>
      <c r="C1098" s="61" t="s">
        <v>54</v>
      </c>
      <c r="D1098" s="103">
        <v>44256</v>
      </c>
      <c r="E1098" s="62">
        <v>2</v>
      </c>
      <c r="F1098" s="58">
        <v>2</v>
      </c>
      <c r="G1098" s="58">
        <v>32</v>
      </c>
      <c r="H1098" s="58">
        <v>26</v>
      </c>
      <c r="I1098" s="58">
        <v>1</v>
      </c>
      <c r="J1098" s="93" t="s">
        <v>232</v>
      </c>
    </row>
    <row r="1099" spans="1:10" x14ac:dyDescent="0.35">
      <c r="A1099" s="90"/>
      <c r="B1099" s="57" t="s">
        <v>11</v>
      </c>
      <c r="C1099" s="61" t="s">
        <v>54</v>
      </c>
      <c r="D1099" s="103">
        <v>44256</v>
      </c>
      <c r="E1099" s="62"/>
      <c r="F1099" s="58"/>
      <c r="G1099" s="58">
        <v>25</v>
      </c>
      <c r="H1099" s="58"/>
      <c r="I1099" s="58"/>
      <c r="J1099" s="93" t="s">
        <v>232</v>
      </c>
    </row>
    <row r="1100" spans="1:10" x14ac:dyDescent="0.35">
      <c r="A1100" s="90"/>
      <c r="B1100" s="57" t="s">
        <v>50</v>
      </c>
      <c r="C1100" s="61" t="s">
        <v>52</v>
      </c>
      <c r="D1100" s="103">
        <v>44256</v>
      </c>
      <c r="E1100" s="62">
        <v>1</v>
      </c>
      <c r="F1100" s="58">
        <v>3</v>
      </c>
      <c r="G1100" s="58">
        <v>29</v>
      </c>
      <c r="H1100" s="58">
        <v>17</v>
      </c>
      <c r="I1100" s="58">
        <v>5</v>
      </c>
      <c r="J1100" s="93"/>
    </row>
    <row r="1101" spans="1:10" x14ac:dyDescent="0.35">
      <c r="A1101" s="90"/>
      <c r="B1101" s="57" t="s">
        <v>50</v>
      </c>
      <c r="C1101" s="61" t="s">
        <v>53</v>
      </c>
      <c r="D1101" s="103">
        <v>44256</v>
      </c>
      <c r="E1101" s="62"/>
      <c r="F1101" s="58"/>
      <c r="G1101" s="58">
        <v>7</v>
      </c>
      <c r="H1101" s="58"/>
      <c r="I1101" s="58"/>
      <c r="J1101" s="93" t="s">
        <v>143</v>
      </c>
    </row>
    <row r="1102" spans="1:10" x14ac:dyDescent="0.35">
      <c r="A1102" s="90"/>
      <c r="B1102" s="57" t="s">
        <v>50</v>
      </c>
      <c r="C1102" s="61" t="s">
        <v>53</v>
      </c>
      <c r="D1102" s="103">
        <v>44256</v>
      </c>
      <c r="E1102" s="62">
        <v>1</v>
      </c>
      <c r="F1102" s="58"/>
      <c r="G1102" s="58">
        <v>2</v>
      </c>
      <c r="H1102" s="58">
        <v>1</v>
      </c>
      <c r="I1102" s="58"/>
      <c r="J1102" s="93"/>
    </row>
    <row r="1103" spans="1:10" x14ac:dyDescent="0.35">
      <c r="A1103" s="90"/>
      <c r="B1103" s="57" t="s">
        <v>142</v>
      </c>
      <c r="C1103" s="61" t="s">
        <v>52</v>
      </c>
      <c r="D1103" s="103">
        <v>44256</v>
      </c>
      <c r="E1103" s="62"/>
      <c r="F1103" s="58"/>
      <c r="G1103" s="58"/>
      <c r="H1103" s="58"/>
      <c r="I1103" s="58"/>
      <c r="J1103" s="93"/>
    </row>
    <row r="1104" spans="1:10" x14ac:dyDescent="0.35">
      <c r="A1104" s="90"/>
      <c r="B1104" s="57" t="s">
        <v>50</v>
      </c>
      <c r="C1104" s="61" t="s">
        <v>52</v>
      </c>
      <c r="D1104" s="103">
        <v>44256</v>
      </c>
      <c r="E1104" s="62">
        <v>2</v>
      </c>
      <c r="F1104" s="58"/>
      <c r="G1104" s="58">
        <v>21</v>
      </c>
      <c r="H1104" s="58">
        <v>3</v>
      </c>
      <c r="I1104" s="58"/>
      <c r="J1104" s="93"/>
    </row>
    <row r="1105" spans="1:10" x14ac:dyDescent="0.35">
      <c r="A1105" s="90"/>
      <c r="B1105" s="57" t="s">
        <v>50</v>
      </c>
      <c r="C1105" s="61" t="s">
        <v>52</v>
      </c>
      <c r="D1105" s="103">
        <v>44256</v>
      </c>
      <c r="E1105" s="62"/>
      <c r="F1105" s="58"/>
      <c r="G1105" s="58">
        <v>17</v>
      </c>
      <c r="H1105" s="58"/>
      <c r="I1105" s="58"/>
      <c r="J1105" s="93"/>
    </row>
    <row r="1106" spans="1:10" x14ac:dyDescent="0.35">
      <c r="A1106" s="90"/>
      <c r="B1106" s="57" t="s">
        <v>50</v>
      </c>
      <c r="C1106" s="61" t="s">
        <v>51</v>
      </c>
      <c r="D1106" s="103">
        <v>44256</v>
      </c>
      <c r="E1106" s="62">
        <v>1</v>
      </c>
      <c r="F1106" s="58"/>
      <c r="G1106" s="58">
        <v>10</v>
      </c>
      <c r="H1106" s="58">
        <v>8</v>
      </c>
      <c r="I1106" s="58">
        <v>2</v>
      </c>
      <c r="J1106" s="93"/>
    </row>
    <row r="1107" spans="1:10" x14ac:dyDescent="0.35">
      <c r="A1107" s="90"/>
      <c r="B1107" s="57" t="s">
        <v>50</v>
      </c>
      <c r="C1107" s="61" t="s">
        <v>51</v>
      </c>
      <c r="D1107" s="103">
        <v>44256</v>
      </c>
      <c r="E1107" s="62"/>
      <c r="F1107" s="58"/>
      <c r="G1107" s="58">
        <v>4</v>
      </c>
      <c r="H1107" s="58">
        <v>2</v>
      </c>
      <c r="I1107" s="58">
        <v>1</v>
      </c>
      <c r="J1107" s="93"/>
    </row>
    <row r="1108" spans="1:10" x14ac:dyDescent="0.35">
      <c r="A1108" s="90"/>
      <c r="B1108" s="57" t="s">
        <v>50</v>
      </c>
      <c r="C1108" s="61" t="s">
        <v>51</v>
      </c>
      <c r="D1108" s="103">
        <v>44256</v>
      </c>
      <c r="E1108" s="62"/>
      <c r="F1108" s="58"/>
      <c r="G1108" s="58">
        <v>4</v>
      </c>
      <c r="H1108" s="58"/>
      <c r="I1108" s="58"/>
      <c r="J1108" s="93"/>
    </row>
    <row r="1109" spans="1:10" x14ac:dyDescent="0.35">
      <c r="A1109" s="90"/>
      <c r="B1109" s="57" t="s">
        <v>10</v>
      </c>
      <c r="C1109" s="61" t="s">
        <v>54</v>
      </c>
      <c r="D1109" s="103">
        <v>44256</v>
      </c>
      <c r="E1109" s="62"/>
      <c r="F1109" s="58">
        <v>3</v>
      </c>
      <c r="G1109" s="58">
        <v>38</v>
      </c>
      <c r="H1109" s="58">
        <v>12</v>
      </c>
      <c r="I1109" s="58">
        <v>1</v>
      </c>
      <c r="J1109" s="93"/>
    </row>
    <row r="1110" spans="1:10" x14ac:dyDescent="0.35">
      <c r="A1110" s="90"/>
      <c r="B1110" s="57" t="s">
        <v>10</v>
      </c>
      <c r="C1110" s="61" t="s">
        <v>54</v>
      </c>
      <c r="D1110" s="103">
        <v>44256</v>
      </c>
      <c r="E1110" s="62"/>
      <c r="F1110" s="58"/>
      <c r="G1110" s="58">
        <v>35</v>
      </c>
      <c r="H1110" s="58">
        <v>1</v>
      </c>
      <c r="I1110" s="58"/>
      <c r="J1110" s="93"/>
    </row>
    <row r="1111" spans="1:10" x14ac:dyDescent="0.35">
      <c r="A1111" s="90"/>
      <c r="B1111" s="57" t="s">
        <v>11</v>
      </c>
      <c r="C1111" s="61" t="s">
        <v>53</v>
      </c>
      <c r="D1111" s="103">
        <v>44256</v>
      </c>
      <c r="E1111" s="62">
        <v>7</v>
      </c>
      <c r="F1111" s="58">
        <v>10</v>
      </c>
      <c r="G1111" s="58">
        <v>52</v>
      </c>
      <c r="H1111" s="58">
        <v>26</v>
      </c>
      <c r="I1111" s="58">
        <v>3</v>
      </c>
      <c r="J1111" s="93"/>
    </row>
    <row r="1112" spans="1:10" x14ac:dyDescent="0.35">
      <c r="A1112" s="90"/>
      <c r="B1112" s="57" t="s">
        <v>50</v>
      </c>
      <c r="C1112" s="61" t="s">
        <v>54</v>
      </c>
      <c r="D1112" s="103">
        <v>44256</v>
      </c>
      <c r="E1112" s="62"/>
      <c r="F1112" s="58"/>
      <c r="G1112" s="58">
        <v>6</v>
      </c>
      <c r="H1112" s="58"/>
      <c r="I1112" s="58"/>
      <c r="J1112" s="93" t="s">
        <v>143</v>
      </c>
    </row>
    <row r="1113" spans="1:10" x14ac:dyDescent="0.35">
      <c r="A1113" s="90"/>
      <c r="B1113" s="57" t="s">
        <v>50</v>
      </c>
      <c r="C1113" s="61" t="s">
        <v>54</v>
      </c>
      <c r="D1113" s="103">
        <v>44256</v>
      </c>
      <c r="E1113" s="62"/>
      <c r="F1113" s="58"/>
      <c r="G1113" s="58">
        <v>6</v>
      </c>
      <c r="H1113" s="58"/>
      <c r="I1113" s="58"/>
      <c r="J1113" s="93" t="s">
        <v>143</v>
      </c>
    </row>
    <row r="1114" spans="1:10" x14ac:dyDescent="0.35">
      <c r="A1114" s="90"/>
      <c r="B1114" s="57" t="s">
        <v>50</v>
      </c>
      <c r="C1114" s="61" t="s">
        <v>54</v>
      </c>
      <c r="D1114" s="103">
        <v>44256</v>
      </c>
      <c r="E1114" s="62"/>
      <c r="F1114" s="58"/>
      <c r="G1114" s="58">
        <v>11</v>
      </c>
      <c r="H1114" s="58">
        <v>6</v>
      </c>
      <c r="I1114" s="58">
        <v>1</v>
      </c>
      <c r="J1114" s="93"/>
    </row>
    <row r="1115" spans="1:10" x14ac:dyDescent="0.35">
      <c r="A1115" s="91"/>
      <c r="B1115" s="81" t="s">
        <v>50</v>
      </c>
      <c r="C1115" s="82" t="s">
        <v>54</v>
      </c>
      <c r="D1115" s="104">
        <v>44256</v>
      </c>
      <c r="E1115" s="83"/>
      <c r="F1115" s="84">
        <v>1</v>
      </c>
      <c r="G1115" s="84">
        <v>10</v>
      </c>
      <c r="H1115" s="84"/>
      <c r="I1115" s="84"/>
      <c r="J1115" s="94"/>
    </row>
    <row r="1116" spans="1:10" x14ac:dyDescent="0.35">
      <c r="A1116" s="90"/>
      <c r="B1116" s="57" t="s">
        <v>50</v>
      </c>
      <c r="C1116" s="61" t="s">
        <v>52</v>
      </c>
      <c r="D1116" s="104">
        <v>44256</v>
      </c>
      <c r="E1116" s="62">
        <v>6</v>
      </c>
      <c r="F1116" s="58"/>
      <c r="G1116" s="58">
        <v>21</v>
      </c>
      <c r="H1116" s="58">
        <v>2</v>
      </c>
      <c r="I1116" s="58"/>
      <c r="J1116" s="93"/>
    </row>
    <row r="1117" spans="1:10" x14ac:dyDescent="0.35">
      <c r="A1117" s="91"/>
      <c r="B1117" s="81" t="s">
        <v>50</v>
      </c>
      <c r="C1117" s="82" t="s">
        <v>53</v>
      </c>
      <c r="D1117" s="104">
        <v>44256</v>
      </c>
      <c r="E1117" s="83">
        <v>1</v>
      </c>
      <c r="F1117" s="84"/>
      <c r="G1117" s="84">
        <v>7</v>
      </c>
      <c r="H1117" s="84"/>
      <c r="I1117" s="84"/>
      <c r="J1117" s="94"/>
    </row>
    <row r="1118" spans="1:10" x14ac:dyDescent="0.35">
      <c r="A1118" s="90"/>
      <c r="B1118" s="57" t="s">
        <v>50</v>
      </c>
      <c r="C1118" s="61" t="s">
        <v>51</v>
      </c>
      <c r="D1118" s="103">
        <v>44287</v>
      </c>
      <c r="E1118" s="62"/>
      <c r="F1118" s="58"/>
      <c r="G1118" s="58"/>
      <c r="H1118" s="58"/>
      <c r="I1118" s="58"/>
      <c r="J1118" s="93"/>
    </row>
    <row r="1119" spans="1:10" x14ac:dyDescent="0.35">
      <c r="A1119" s="90"/>
      <c r="B1119" s="57" t="s">
        <v>50</v>
      </c>
      <c r="C1119" s="61" t="s">
        <v>51</v>
      </c>
      <c r="D1119" s="103">
        <v>44287</v>
      </c>
      <c r="E1119" s="62"/>
      <c r="F1119" s="58"/>
      <c r="G1119" s="58"/>
      <c r="H1119" s="58"/>
      <c r="I1119" s="58"/>
      <c r="J1119" s="93"/>
    </row>
    <row r="1120" spans="1:10" x14ac:dyDescent="0.35">
      <c r="A1120" s="90"/>
      <c r="B1120" s="57" t="s">
        <v>142</v>
      </c>
      <c r="C1120" s="61" t="s">
        <v>51</v>
      </c>
      <c r="D1120" s="103">
        <v>44287</v>
      </c>
      <c r="E1120" s="62"/>
      <c r="F1120" s="58"/>
      <c r="G1120" s="58"/>
      <c r="H1120" s="58"/>
      <c r="I1120" s="58"/>
      <c r="J1120" s="93"/>
    </row>
    <row r="1121" spans="1:10" x14ac:dyDescent="0.35">
      <c r="A1121" s="90"/>
      <c r="B1121" s="57" t="s">
        <v>50</v>
      </c>
      <c r="C1121" s="61" t="s">
        <v>52</v>
      </c>
      <c r="D1121" s="103">
        <v>44287</v>
      </c>
      <c r="E1121" s="62"/>
      <c r="F1121" s="58"/>
      <c r="G1121" s="58"/>
      <c r="H1121" s="58"/>
      <c r="I1121" s="58"/>
      <c r="J1121" s="93"/>
    </row>
    <row r="1122" spans="1:10" x14ac:dyDescent="0.35">
      <c r="A1122" s="90"/>
      <c r="B1122" s="57" t="s">
        <v>142</v>
      </c>
      <c r="C1122" s="61" t="s">
        <v>51</v>
      </c>
      <c r="D1122" s="103">
        <v>44287</v>
      </c>
      <c r="E1122" s="62"/>
      <c r="F1122" s="58"/>
      <c r="G1122" s="58"/>
      <c r="H1122" s="58"/>
      <c r="I1122" s="58"/>
      <c r="J1122" s="93"/>
    </row>
    <row r="1123" spans="1:10" x14ac:dyDescent="0.35">
      <c r="A1123" s="90"/>
      <c r="B1123" s="57" t="s">
        <v>50</v>
      </c>
      <c r="C1123" s="61" t="s">
        <v>53</v>
      </c>
      <c r="D1123" s="103">
        <v>44287</v>
      </c>
      <c r="E1123" s="62"/>
      <c r="F1123" s="58"/>
      <c r="G1123" s="58"/>
      <c r="H1123" s="58"/>
      <c r="I1123" s="58"/>
      <c r="J1123" s="93"/>
    </row>
    <row r="1124" spans="1:10" x14ac:dyDescent="0.35">
      <c r="A1124" s="90"/>
      <c r="B1124" s="57" t="s">
        <v>50</v>
      </c>
      <c r="C1124" s="61" t="s">
        <v>52</v>
      </c>
      <c r="D1124" s="103">
        <v>44287</v>
      </c>
      <c r="E1124" s="62"/>
      <c r="F1124" s="58"/>
      <c r="G1124" s="58"/>
      <c r="H1124" s="58"/>
      <c r="I1124" s="58"/>
      <c r="J1124" s="93"/>
    </row>
    <row r="1125" spans="1:10" x14ac:dyDescent="0.35">
      <c r="A1125" s="90"/>
      <c r="B1125" s="57" t="s">
        <v>50</v>
      </c>
      <c r="C1125" s="61" t="s">
        <v>52</v>
      </c>
      <c r="D1125" s="103">
        <v>44287</v>
      </c>
      <c r="E1125" s="62"/>
      <c r="F1125" s="58"/>
      <c r="G1125" s="58"/>
      <c r="H1125" s="58"/>
      <c r="I1125" s="58"/>
      <c r="J1125" s="93"/>
    </row>
    <row r="1126" spans="1:10" x14ac:dyDescent="0.35">
      <c r="A1126" s="90"/>
      <c r="B1126" s="57" t="s">
        <v>10</v>
      </c>
      <c r="C1126" s="61" t="s">
        <v>54</v>
      </c>
      <c r="D1126" s="103">
        <v>44287</v>
      </c>
      <c r="E1126" s="62"/>
      <c r="F1126" s="58"/>
      <c r="G1126" s="58"/>
      <c r="H1126" s="58"/>
      <c r="I1126" s="58"/>
      <c r="J1126" s="93"/>
    </row>
    <row r="1127" spans="1:10" x14ac:dyDescent="0.35">
      <c r="A1127" s="90"/>
      <c r="B1127" s="57" t="s">
        <v>50</v>
      </c>
      <c r="C1127" s="61" t="s">
        <v>54</v>
      </c>
      <c r="D1127" s="103">
        <v>44287</v>
      </c>
      <c r="E1127" s="62"/>
      <c r="F1127" s="58"/>
      <c r="G1127" s="58"/>
      <c r="H1127" s="58"/>
      <c r="I1127" s="58"/>
      <c r="J1127" s="93"/>
    </row>
    <row r="1128" spans="1:10" x14ac:dyDescent="0.35">
      <c r="A1128" s="90"/>
      <c r="B1128" s="57" t="s">
        <v>50</v>
      </c>
      <c r="C1128" s="61" t="s">
        <v>51</v>
      </c>
      <c r="D1128" s="103">
        <v>44287</v>
      </c>
      <c r="E1128" s="62"/>
      <c r="F1128" s="58"/>
      <c r="G1128" s="58"/>
      <c r="H1128" s="58"/>
      <c r="I1128" s="58"/>
      <c r="J1128" s="93"/>
    </row>
    <row r="1129" spans="1:10" x14ac:dyDescent="0.35">
      <c r="A1129" s="90"/>
      <c r="B1129" s="57" t="s">
        <v>50</v>
      </c>
      <c r="C1129" s="61" t="s">
        <v>51</v>
      </c>
      <c r="D1129" s="103">
        <v>44287</v>
      </c>
      <c r="E1129" s="62"/>
      <c r="F1129" s="58"/>
      <c r="G1129" s="58"/>
      <c r="H1129" s="58"/>
      <c r="I1129" s="58"/>
      <c r="J1129" s="93"/>
    </row>
    <row r="1130" spans="1:10" x14ac:dyDescent="0.35">
      <c r="A1130" s="90"/>
      <c r="B1130" s="57" t="s">
        <v>50</v>
      </c>
      <c r="C1130" s="61" t="s">
        <v>52</v>
      </c>
      <c r="D1130" s="103">
        <v>44287</v>
      </c>
      <c r="E1130" s="62"/>
      <c r="F1130" s="58"/>
      <c r="G1130" s="58"/>
      <c r="H1130" s="58"/>
      <c r="I1130" s="58"/>
      <c r="J1130" s="93"/>
    </row>
    <row r="1131" spans="1:10" x14ac:dyDescent="0.35">
      <c r="A1131" s="90"/>
      <c r="B1131" s="57" t="s">
        <v>50</v>
      </c>
      <c r="C1131" s="61" t="s">
        <v>51</v>
      </c>
      <c r="D1131" s="103">
        <v>44287</v>
      </c>
      <c r="E1131" s="62"/>
      <c r="F1131" s="58"/>
      <c r="G1131" s="58"/>
      <c r="H1131" s="58"/>
      <c r="I1131" s="58"/>
      <c r="J1131" s="93"/>
    </row>
    <row r="1132" spans="1:10" x14ac:dyDescent="0.35">
      <c r="A1132" s="90"/>
      <c r="B1132" s="57" t="s">
        <v>10</v>
      </c>
      <c r="C1132" s="61" t="s">
        <v>54</v>
      </c>
      <c r="D1132" s="103">
        <v>44287</v>
      </c>
      <c r="E1132" s="62"/>
      <c r="F1132" s="58"/>
      <c r="G1132" s="58"/>
      <c r="H1132" s="58"/>
      <c r="I1132" s="58"/>
      <c r="J1132" s="93"/>
    </row>
    <row r="1133" spans="1:10" x14ac:dyDescent="0.35">
      <c r="A1133" s="90"/>
      <c r="B1133" s="57" t="s">
        <v>10</v>
      </c>
      <c r="C1133" s="61" t="s">
        <v>54</v>
      </c>
      <c r="D1133" s="103">
        <v>44287</v>
      </c>
      <c r="E1133" s="62"/>
      <c r="F1133" s="58"/>
      <c r="G1133" s="58"/>
      <c r="H1133" s="58"/>
      <c r="I1133" s="58"/>
      <c r="J1133" s="93"/>
    </row>
    <row r="1134" spans="1:10" x14ac:dyDescent="0.35">
      <c r="A1134" s="90"/>
      <c r="B1134" s="57" t="s">
        <v>50</v>
      </c>
      <c r="C1134" s="61" t="s">
        <v>52</v>
      </c>
      <c r="D1134" s="103">
        <v>44287</v>
      </c>
      <c r="E1134" s="62"/>
      <c r="F1134" s="58"/>
      <c r="G1134" s="58"/>
      <c r="H1134" s="58"/>
      <c r="I1134" s="58"/>
      <c r="J1134" s="93"/>
    </row>
    <row r="1135" spans="1:10" x14ac:dyDescent="0.35">
      <c r="A1135" s="90"/>
      <c r="B1135" s="57" t="s">
        <v>50</v>
      </c>
      <c r="C1135" s="61" t="s">
        <v>52</v>
      </c>
      <c r="D1135" s="103">
        <v>44287</v>
      </c>
      <c r="E1135" s="62"/>
      <c r="F1135" s="58"/>
      <c r="G1135" s="58"/>
      <c r="H1135" s="58"/>
      <c r="I1135" s="58"/>
      <c r="J1135" s="93"/>
    </row>
    <row r="1136" spans="1:10" x14ac:dyDescent="0.35">
      <c r="A1136" s="90"/>
      <c r="B1136" s="57" t="s">
        <v>50</v>
      </c>
      <c r="C1136" s="61" t="s">
        <v>52</v>
      </c>
      <c r="D1136" s="103">
        <v>44287</v>
      </c>
      <c r="E1136" s="62"/>
      <c r="F1136" s="58"/>
      <c r="G1136" s="58"/>
      <c r="H1136" s="58"/>
      <c r="I1136" s="58"/>
      <c r="J1136" s="93"/>
    </row>
    <row r="1137" spans="1:10" x14ac:dyDescent="0.35">
      <c r="A1137" s="90"/>
      <c r="B1137" s="57" t="s">
        <v>10</v>
      </c>
      <c r="C1137" s="61" t="s">
        <v>52</v>
      </c>
      <c r="D1137" s="103">
        <v>44287</v>
      </c>
      <c r="E1137" s="62"/>
      <c r="F1137" s="58"/>
      <c r="G1137" s="58"/>
      <c r="H1137" s="58"/>
      <c r="I1137" s="58"/>
      <c r="J1137" s="93"/>
    </row>
    <row r="1138" spans="1:10" x14ac:dyDescent="0.35">
      <c r="A1138" s="90"/>
      <c r="B1138" s="57" t="s">
        <v>50</v>
      </c>
      <c r="C1138" s="61" t="s">
        <v>53</v>
      </c>
      <c r="D1138" s="103">
        <v>44287</v>
      </c>
      <c r="E1138" s="62"/>
      <c r="F1138" s="58"/>
      <c r="G1138" s="58"/>
      <c r="H1138" s="58"/>
      <c r="I1138" s="58"/>
      <c r="J1138" s="93"/>
    </row>
    <row r="1139" spans="1:10" x14ac:dyDescent="0.35">
      <c r="A1139" s="90"/>
      <c r="B1139" s="57" t="s">
        <v>50</v>
      </c>
      <c r="C1139" s="61" t="s">
        <v>53</v>
      </c>
      <c r="D1139" s="103">
        <v>44287</v>
      </c>
      <c r="E1139" s="62"/>
      <c r="F1139" s="58"/>
      <c r="G1139" s="58"/>
      <c r="H1139" s="58"/>
      <c r="I1139" s="58"/>
      <c r="J1139" s="93"/>
    </row>
    <row r="1140" spans="1:10" x14ac:dyDescent="0.35">
      <c r="A1140" s="90"/>
      <c r="B1140" s="57" t="s">
        <v>142</v>
      </c>
      <c r="C1140" s="61" t="s">
        <v>51</v>
      </c>
      <c r="D1140" s="103">
        <v>44287</v>
      </c>
      <c r="E1140" s="62"/>
      <c r="F1140" s="58"/>
      <c r="G1140" s="58"/>
      <c r="H1140" s="58"/>
      <c r="I1140" s="58"/>
      <c r="J1140" s="93"/>
    </row>
    <row r="1141" spans="1:10" x14ac:dyDescent="0.35">
      <c r="A1141" s="90"/>
      <c r="B1141" s="57" t="s">
        <v>142</v>
      </c>
      <c r="C1141" s="61" t="s">
        <v>51</v>
      </c>
      <c r="D1141" s="103">
        <v>44287</v>
      </c>
      <c r="E1141" s="62"/>
      <c r="F1141" s="58"/>
      <c r="G1141" s="58"/>
      <c r="H1141" s="58"/>
      <c r="I1141" s="58"/>
      <c r="J1141" s="93"/>
    </row>
    <row r="1142" spans="1:10" x14ac:dyDescent="0.35">
      <c r="A1142" s="90"/>
      <c r="B1142" s="57" t="s">
        <v>10</v>
      </c>
      <c r="C1142" s="61" t="s">
        <v>52</v>
      </c>
      <c r="D1142" s="103">
        <v>44287</v>
      </c>
      <c r="E1142" s="62"/>
      <c r="F1142" s="58"/>
      <c r="G1142" s="58"/>
      <c r="H1142" s="58"/>
      <c r="I1142" s="58"/>
      <c r="J1142" s="93"/>
    </row>
    <row r="1143" spans="1:10" x14ac:dyDescent="0.35">
      <c r="A1143" s="90"/>
      <c r="B1143" s="57" t="s">
        <v>50</v>
      </c>
      <c r="C1143" s="61" t="s">
        <v>52</v>
      </c>
      <c r="D1143" s="103">
        <v>44287</v>
      </c>
      <c r="E1143" s="62"/>
      <c r="F1143" s="58"/>
      <c r="G1143" s="58"/>
      <c r="H1143" s="58"/>
      <c r="I1143" s="58"/>
      <c r="J1143" s="93"/>
    </row>
    <row r="1144" spans="1:10" x14ac:dyDescent="0.35">
      <c r="A1144" s="90"/>
      <c r="B1144" s="57" t="s">
        <v>11</v>
      </c>
      <c r="C1144" s="61" t="s">
        <v>52</v>
      </c>
      <c r="D1144" s="103">
        <v>44287</v>
      </c>
      <c r="E1144" s="62"/>
      <c r="F1144" s="58"/>
      <c r="G1144" s="58"/>
      <c r="H1144" s="58"/>
      <c r="I1144" s="58"/>
      <c r="J1144" s="93"/>
    </row>
    <row r="1145" spans="1:10" x14ac:dyDescent="0.35">
      <c r="A1145" s="90"/>
      <c r="B1145" s="57" t="s">
        <v>50</v>
      </c>
      <c r="C1145" s="61" t="s">
        <v>54</v>
      </c>
      <c r="D1145" s="103">
        <v>44287</v>
      </c>
      <c r="E1145" s="62"/>
      <c r="F1145" s="58"/>
      <c r="G1145" s="58"/>
      <c r="H1145" s="58"/>
      <c r="I1145" s="58"/>
      <c r="J1145" s="93"/>
    </row>
    <row r="1146" spans="1:10" x14ac:dyDescent="0.35">
      <c r="A1146" s="90"/>
      <c r="B1146" s="57" t="s">
        <v>50</v>
      </c>
      <c r="C1146" s="61" t="s">
        <v>53</v>
      </c>
      <c r="D1146" s="103">
        <v>44287</v>
      </c>
      <c r="E1146" s="62"/>
      <c r="F1146" s="58"/>
      <c r="G1146" s="58"/>
      <c r="H1146" s="58"/>
      <c r="I1146" s="58"/>
      <c r="J1146" s="93"/>
    </row>
    <row r="1147" spans="1:10" x14ac:dyDescent="0.35">
      <c r="A1147" s="90"/>
      <c r="B1147" s="57" t="s">
        <v>10</v>
      </c>
      <c r="C1147" s="61" t="s">
        <v>51</v>
      </c>
      <c r="D1147" s="103">
        <v>44287</v>
      </c>
      <c r="E1147" s="62"/>
      <c r="F1147" s="58"/>
      <c r="G1147" s="58"/>
      <c r="H1147" s="58"/>
      <c r="I1147" s="58"/>
      <c r="J1147" s="93"/>
    </row>
    <row r="1148" spans="1:10" x14ac:dyDescent="0.35">
      <c r="A1148" s="90"/>
      <c r="B1148" s="57" t="s">
        <v>142</v>
      </c>
      <c r="C1148" s="61" t="s">
        <v>51</v>
      </c>
      <c r="D1148" s="103">
        <v>44287</v>
      </c>
      <c r="E1148" s="62"/>
      <c r="F1148" s="58"/>
      <c r="G1148" s="58"/>
      <c r="H1148" s="58"/>
      <c r="I1148" s="58"/>
      <c r="J1148" s="93"/>
    </row>
    <row r="1149" spans="1:10" x14ac:dyDescent="0.35">
      <c r="A1149" s="90"/>
      <c r="B1149" s="57" t="s">
        <v>142</v>
      </c>
      <c r="C1149" s="61" t="s">
        <v>51</v>
      </c>
      <c r="D1149" s="103">
        <v>44287</v>
      </c>
      <c r="E1149" s="62"/>
      <c r="F1149" s="58"/>
      <c r="G1149" s="58"/>
      <c r="H1149" s="58"/>
      <c r="I1149" s="58"/>
      <c r="J1149" s="93"/>
    </row>
    <row r="1150" spans="1:10" x14ac:dyDescent="0.35">
      <c r="A1150" s="90"/>
      <c r="B1150" s="57" t="s">
        <v>50</v>
      </c>
      <c r="C1150" s="61" t="s">
        <v>53</v>
      </c>
      <c r="D1150" s="103">
        <v>44287</v>
      </c>
      <c r="E1150" s="62"/>
      <c r="F1150" s="58"/>
      <c r="G1150" s="58"/>
      <c r="H1150" s="58"/>
      <c r="I1150" s="58"/>
      <c r="J1150" s="93"/>
    </row>
    <row r="1151" spans="1:10" x14ac:dyDescent="0.35">
      <c r="A1151" s="90"/>
      <c r="B1151" s="57" t="s">
        <v>50</v>
      </c>
      <c r="C1151" s="61" t="s">
        <v>54</v>
      </c>
      <c r="D1151" s="103">
        <v>44287</v>
      </c>
      <c r="E1151" s="62"/>
      <c r="F1151" s="58"/>
      <c r="G1151" s="58"/>
      <c r="H1151" s="58"/>
      <c r="I1151" s="58"/>
      <c r="J1151" s="93"/>
    </row>
    <row r="1152" spans="1:10" x14ac:dyDescent="0.35">
      <c r="A1152" s="90"/>
      <c r="B1152" s="57" t="s">
        <v>10</v>
      </c>
      <c r="C1152" s="61" t="s">
        <v>53</v>
      </c>
      <c r="D1152" s="103">
        <v>44287</v>
      </c>
      <c r="E1152" s="62"/>
      <c r="F1152" s="58"/>
      <c r="G1152" s="58"/>
      <c r="H1152" s="58"/>
      <c r="I1152" s="58"/>
      <c r="J1152" s="93"/>
    </row>
    <row r="1153" spans="1:10" x14ac:dyDescent="0.35">
      <c r="A1153" s="90"/>
      <c r="B1153" s="57" t="s">
        <v>10</v>
      </c>
      <c r="C1153" s="61" t="s">
        <v>53</v>
      </c>
      <c r="D1153" s="103">
        <v>44287</v>
      </c>
      <c r="E1153" s="62"/>
      <c r="F1153" s="58"/>
      <c r="G1153" s="58"/>
      <c r="H1153" s="58"/>
      <c r="I1153" s="58"/>
      <c r="J1153" s="93"/>
    </row>
    <row r="1154" spans="1:10" x14ac:dyDescent="0.35">
      <c r="A1154" s="90"/>
      <c r="B1154" s="57" t="s">
        <v>50</v>
      </c>
      <c r="C1154" s="61" t="s">
        <v>52</v>
      </c>
      <c r="D1154" s="103">
        <v>44287</v>
      </c>
      <c r="E1154" s="62"/>
      <c r="F1154" s="58"/>
      <c r="G1154" s="58"/>
      <c r="H1154" s="58"/>
      <c r="I1154" s="58"/>
      <c r="J1154" s="93"/>
    </row>
    <row r="1155" spans="1:10" x14ac:dyDescent="0.35">
      <c r="A1155" s="90"/>
      <c r="B1155" s="57" t="s">
        <v>10</v>
      </c>
      <c r="C1155" s="61" t="s">
        <v>52</v>
      </c>
      <c r="D1155" s="103">
        <v>44287</v>
      </c>
      <c r="E1155" s="62"/>
      <c r="F1155" s="58"/>
      <c r="G1155" s="58"/>
      <c r="H1155" s="58"/>
      <c r="I1155" s="58"/>
      <c r="J1155" s="93"/>
    </row>
    <row r="1156" spans="1:10" x14ac:dyDescent="0.35">
      <c r="A1156" s="90"/>
      <c r="B1156" s="57" t="s">
        <v>50</v>
      </c>
      <c r="C1156" s="61" t="s">
        <v>53</v>
      </c>
      <c r="D1156" s="103">
        <v>44287</v>
      </c>
      <c r="E1156" s="62"/>
      <c r="F1156" s="58"/>
      <c r="G1156" s="58"/>
      <c r="H1156" s="58"/>
      <c r="I1156" s="58"/>
      <c r="J1156" s="93"/>
    </row>
    <row r="1157" spans="1:10" x14ac:dyDescent="0.35">
      <c r="A1157" s="90"/>
      <c r="B1157" s="57" t="s">
        <v>11</v>
      </c>
      <c r="C1157" s="61" t="s">
        <v>53</v>
      </c>
      <c r="D1157" s="103">
        <v>44287</v>
      </c>
      <c r="E1157" s="62"/>
      <c r="F1157" s="58"/>
      <c r="G1157" s="58"/>
      <c r="H1157" s="58"/>
      <c r="I1157" s="58"/>
      <c r="J1157" s="93"/>
    </row>
    <row r="1158" spans="1:10" x14ac:dyDescent="0.35">
      <c r="A1158" s="90"/>
      <c r="B1158" s="57" t="s">
        <v>50</v>
      </c>
      <c r="C1158" s="61" t="s">
        <v>53</v>
      </c>
      <c r="D1158" s="103">
        <v>44287</v>
      </c>
      <c r="E1158" s="62"/>
      <c r="F1158" s="58"/>
      <c r="G1158" s="58"/>
      <c r="H1158" s="58"/>
      <c r="I1158" s="58"/>
      <c r="J1158" s="93"/>
    </row>
    <row r="1159" spans="1:10" x14ac:dyDescent="0.35">
      <c r="A1159" s="90"/>
      <c r="B1159" s="57" t="s">
        <v>50</v>
      </c>
      <c r="C1159" s="61" t="s">
        <v>54</v>
      </c>
      <c r="D1159" s="103">
        <v>44287</v>
      </c>
      <c r="E1159" s="62"/>
      <c r="F1159" s="58"/>
      <c r="G1159" s="58"/>
      <c r="H1159" s="58"/>
      <c r="I1159" s="58"/>
      <c r="J1159" s="93"/>
    </row>
    <row r="1160" spans="1:10" x14ac:dyDescent="0.35">
      <c r="A1160" s="90"/>
      <c r="B1160" s="57" t="s">
        <v>50</v>
      </c>
      <c r="C1160" s="61" t="s">
        <v>54</v>
      </c>
      <c r="D1160" s="103">
        <v>44287</v>
      </c>
      <c r="E1160" s="62"/>
      <c r="F1160" s="58"/>
      <c r="G1160" s="58"/>
      <c r="H1160" s="58"/>
      <c r="I1160" s="58"/>
      <c r="J1160" s="93"/>
    </row>
    <row r="1161" spans="1:10" x14ac:dyDescent="0.35">
      <c r="A1161" s="90"/>
      <c r="B1161" s="57" t="s">
        <v>50</v>
      </c>
      <c r="C1161" s="61" t="s">
        <v>51</v>
      </c>
      <c r="D1161" s="103">
        <v>44287</v>
      </c>
      <c r="E1161" s="62"/>
      <c r="F1161" s="58"/>
      <c r="G1161" s="58"/>
      <c r="H1161" s="58"/>
      <c r="I1161" s="58"/>
      <c r="J1161" s="93"/>
    </row>
    <row r="1162" spans="1:10" x14ac:dyDescent="0.35">
      <c r="A1162" s="90"/>
      <c r="B1162" s="57" t="s">
        <v>50</v>
      </c>
      <c r="C1162" s="61" t="s">
        <v>51</v>
      </c>
      <c r="D1162" s="103">
        <v>44287</v>
      </c>
      <c r="E1162" s="62"/>
      <c r="F1162" s="58"/>
      <c r="G1162" s="58"/>
      <c r="H1162" s="58"/>
      <c r="I1162" s="58"/>
      <c r="J1162" s="93"/>
    </row>
    <row r="1163" spans="1:10" x14ac:dyDescent="0.35">
      <c r="A1163" s="90"/>
      <c r="B1163" s="57" t="s">
        <v>50</v>
      </c>
      <c r="C1163" s="61" t="s">
        <v>51</v>
      </c>
      <c r="D1163" s="103">
        <v>44287</v>
      </c>
      <c r="E1163" s="62"/>
      <c r="F1163" s="58"/>
      <c r="G1163" s="58"/>
      <c r="H1163" s="58"/>
      <c r="I1163" s="58"/>
      <c r="J1163" s="93"/>
    </row>
    <row r="1164" spans="1:10" x14ac:dyDescent="0.35">
      <c r="A1164" s="90"/>
      <c r="B1164" s="57" t="s">
        <v>11</v>
      </c>
      <c r="C1164" s="61" t="s">
        <v>54</v>
      </c>
      <c r="D1164" s="103">
        <v>44287</v>
      </c>
      <c r="E1164" s="62"/>
      <c r="F1164" s="58"/>
      <c r="G1164" s="58"/>
      <c r="H1164" s="58"/>
      <c r="I1164" s="58"/>
      <c r="J1164" s="93"/>
    </row>
    <row r="1165" spans="1:10" x14ac:dyDescent="0.35">
      <c r="A1165" s="90"/>
      <c r="B1165" s="57" t="s">
        <v>11</v>
      </c>
      <c r="C1165" s="61" t="s">
        <v>54</v>
      </c>
      <c r="D1165" s="103">
        <v>44287</v>
      </c>
      <c r="E1165" s="62"/>
      <c r="F1165" s="58"/>
      <c r="G1165" s="58"/>
      <c r="H1165" s="58"/>
      <c r="I1165" s="58"/>
      <c r="J1165" s="93"/>
    </row>
    <row r="1166" spans="1:10" x14ac:dyDescent="0.35">
      <c r="A1166" s="90"/>
      <c r="B1166" s="57" t="s">
        <v>50</v>
      </c>
      <c r="C1166" s="61" t="s">
        <v>51</v>
      </c>
      <c r="D1166" s="103">
        <v>44287</v>
      </c>
      <c r="E1166" s="62"/>
      <c r="F1166" s="58"/>
      <c r="G1166" s="58"/>
      <c r="H1166" s="58"/>
      <c r="I1166" s="58"/>
      <c r="J1166" s="93"/>
    </row>
    <row r="1167" spans="1:10" x14ac:dyDescent="0.35">
      <c r="A1167" s="90"/>
      <c r="B1167" s="57" t="s">
        <v>50</v>
      </c>
      <c r="C1167" s="61" t="s">
        <v>54</v>
      </c>
      <c r="D1167" s="103">
        <v>44287</v>
      </c>
      <c r="E1167" s="62"/>
      <c r="F1167" s="58"/>
      <c r="G1167" s="58"/>
      <c r="H1167" s="58"/>
      <c r="I1167" s="58"/>
      <c r="J1167" s="93"/>
    </row>
    <row r="1168" spans="1:10" x14ac:dyDescent="0.35">
      <c r="A1168" s="90"/>
      <c r="B1168" s="57" t="s">
        <v>50</v>
      </c>
      <c r="C1168" s="61" t="s">
        <v>54</v>
      </c>
      <c r="D1168" s="103">
        <v>44287</v>
      </c>
      <c r="E1168" s="62"/>
      <c r="F1168" s="58"/>
      <c r="G1168" s="58"/>
      <c r="H1168" s="58"/>
      <c r="I1168" s="58"/>
      <c r="J1168" s="93"/>
    </row>
    <row r="1169" spans="1:10" x14ac:dyDescent="0.35">
      <c r="A1169" s="90"/>
      <c r="B1169" s="57" t="s">
        <v>142</v>
      </c>
      <c r="C1169" s="61" t="s">
        <v>51</v>
      </c>
      <c r="D1169" s="103">
        <v>44287</v>
      </c>
      <c r="E1169" s="62"/>
      <c r="F1169" s="58"/>
      <c r="G1169" s="58"/>
      <c r="H1169" s="58"/>
      <c r="I1169" s="58"/>
      <c r="J1169" s="93"/>
    </row>
    <row r="1170" spans="1:10" x14ac:dyDescent="0.35">
      <c r="A1170" s="90"/>
      <c r="B1170" s="57" t="s">
        <v>142</v>
      </c>
      <c r="C1170" s="61" t="s">
        <v>52</v>
      </c>
      <c r="D1170" s="103">
        <v>44287</v>
      </c>
      <c r="E1170" s="62"/>
      <c r="F1170" s="58"/>
      <c r="G1170" s="58"/>
      <c r="H1170" s="58"/>
      <c r="I1170" s="58"/>
      <c r="J1170" s="93"/>
    </row>
    <row r="1171" spans="1:10" x14ac:dyDescent="0.35">
      <c r="A1171" s="90"/>
      <c r="B1171" s="57" t="s">
        <v>50</v>
      </c>
      <c r="C1171" s="61" t="s">
        <v>53</v>
      </c>
      <c r="D1171" s="103">
        <v>44287</v>
      </c>
      <c r="E1171" s="62"/>
      <c r="F1171" s="58"/>
      <c r="G1171" s="58"/>
      <c r="H1171" s="58"/>
      <c r="I1171" s="58"/>
      <c r="J1171" s="93"/>
    </row>
    <row r="1172" spans="1:10" x14ac:dyDescent="0.35">
      <c r="A1172" s="90"/>
      <c r="B1172" s="57" t="s">
        <v>50</v>
      </c>
      <c r="C1172" s="61" t="s">
        <v>53</v>
      </c>
      <c r="D1172" s="103">
        <v>44287</v>
      </c>
      <c r="E1172" s="62"/>
      <c r="F1172" s="58"/>
      <c r="G1172" s="58"/>
      <c r="H1172" s="58"/>
      <c r="I1172" s="58"/>
      <c r="J1172" s="93"/>
    </row>
    <row r="1173" spans="1:10" x14ac:dyDescent="0.35">
      <c r="A1173" s="90"/>
      <c r="B1173" s="57" t="s">
        <v>11</v>
      </c>
      <c r="C1173" s="61" t="s">
        <v>53</v>
      </c>
      <c r="D1173" s="103">
        <v>44287</v>
      </c>
      <c r="E1173" s="62"/>
      <c r="F1173" s="58"/>
      <c r="G1173" s="58"/>
      <c r="H1173" s="58"/>
      <c r="I1173" s="58"/>
      <c r="J1173" s="93"/>
    </row>
    <row r="1174" spans="1:10" x14ac:dyDescent="0.35">
      <c r="A1174" s="90"/>
      <c r="B1174" s="57" t="s">
        <v>50</v>
      </c>
      <c r="C1174" s="61" t="s">
        <v>53</v>
      </c>
      <c r="D1174" s="103">
        <v>44287</v>
      </c>
      <c r="E1174" s="62"/>
      <c r="F1174" s="58"/>
      <c r="G1174" s="58"/>
      <c r="H1174" s="58"/>
      <c r="I1174" s="58"/>
      <c r="J1174" s="93"/>
    </row>
    <row r="1175" spans="1:10" x14ac:dyDescent="0.35">
      <c r="A1175" s="90"/>
      <c r="B1175" s="57" t="s">
        <v>142</v>
      </c>
      <c r="C1175" s="61" t="s">
        <v>53</v>
      </c>
      <c r="D1175" s="103">
        <v>44287</v>
      </c>
      <c r="E1175" s="62"/>
      <c r="F1175" s="58"/>
      <c r="G1175" s="58"/>
      <c r="H1175" s="58"/>
      <c r="I1175" s="58"/>
      <c r="J1175" s="93"/>
    </row>
    <row r="1176" spans="1:10" x14ac:dyDescent="0.35">
      <c r="A1176" s="90"/>
      <c r="B1176" s="57" t="s">
        <v>50</v>
      </c>
      <c r="C1176" s="61" t="s">
        <v>54</v>
      </c>
      <c r="D1176" s="103">
        <v>44287</v>
      </c>
      <c r="E1176" s="62"/>
      <c r="F1176" s="58">
        <v>1</v>
      </c>
      <c r="G1176" s="58">
        <v>12</v>
      </c>
      <c r="H1176" s="58">
        <v>5</v>
      </c>
      <c r="I1176" s="58">
        <v>1</v>
      </c>
      <c r="J1176" s="93"/>
    </row>
    <row r="1177" spans="1:10" x14ac:dyDescent="0.35">
      <c r="A1177" s="90"/>
      <c r="B1177" s="57" t="s">
        <v>50</v>
      </c>
      <c r="C1177" s="61" t="s">
        <v>54</v>
      </c>
      <c r="D1177" s="103">
        <v>44287</v>
      </c>
      <c r="E1177" s="62">
        <v>1</v>
      </c>
      <c r="F1177" s="58"/>
      <c r="G1177" s="58">
        <v>12</v>
      </c>
      <c r="H1177" s="58">
        <v>3</v>
      </c>
      <c r="I1177" s="58">
        <v>1</v>
      </c>
      <c r="J1177" s="93"/>
    </row>
    <row r="1178" spans="1:10" x14ac:dyDescent="0.35">
      <c r="A1178" s="90"/>
      <c r="B1178" s="57" t="s">
        <v>10</v>
      </c>
      <c r="C1178" s="61" t="s">
        <v>51</v>
      </c>
      <c r="D1178" s="103">
        <v>44287</v>
      </c>
      <c r="E1178" s="62"/>
      <c r="F1178" s="58"/>
      <c r="G1178" s="58"/>
      <c r="H1178" s="58"/>
      <c r="I1178" s="58"/>
      <c r="J1178" s="93"/>
    </row>
    <row r="1179" spans="1:10" x14ac:dyDescent="0.35">
      <c r="A1179" s="90"/>
      <c r="B1179" s="57" t="s">
        <v>10</v>
      </c>
      <c r="C1179" s="61" t="s">
        <v>51</v>
      </c>
      <c r="D1179" s="103">
        <v>44287</v>
      </c>
      <c r="E1179" s="62"/>
      <c r="F1179" s="58"/>
      <c r="G1179" s="58"/>
      <c r="H1179" s="58"/>
      <c r="I1179" s="58"/>
      <c r="J1179" s="93"/>
    </row>
    <row r="1180" spans="1:10" x14ac:dyDescent="0.35">
      <c r="A1180" s="90"/>
      <c r="B1180" s="57" t="s">
        <v>50</v>
      </c>
      <c r="C1180" s="61" t="s">
        <v>53</v>
      </c>
      <c r="D1180" s="103">
        <v>44287</v>
      </c>
      <c r="E1180" s="62"/>
      <c r="F1180" s="58"/>
      <c r="G1180" s="58"/>
      <c r="H1180" s="58"/>
      <c r="I1180" s="58"/>
      <c r="J1180" s="93"/>
    </row>
    <row r="1181" spans="1:10" x14ac:dyDescent="0.35">
      <c r="A1181" s="90"/>
      <c r="B1181" s="57" t="s">
        <v>10</v>
      </c>
      <c r="C1181" s="61" t="s">
        <v>54</v>
      </c>
      <c r="D1181" s="103">
        <v>44287</v>
      </c>
      <c r="E1181" s="62"/>
      <c r="F1181" s="58"/>
      <c r="G1181" s="58"/>
      <c r="H1181" s="58"/>
      <c r="I1181" s="58"/>
      <c r="J1181" s="93"/>
    </row>
    <row r="1182" spans="1:10" x14ac:dyDescent="0.35">
      <c r="A1182" s="90"/>
      <c r="B1182" s="57" t="s">
        <v>142</v>
      </c>
      <c r="C1182" s="61" t="s">
        <v>52</v>
      </c>
      <c r="D1182" s="103">
        <v>44287</v>
      </c>
      <c r="E1182" s="62"/>
      <c r="F1182" s="58"/>
      <c r="G1182" s="58"/>
      <c r="H1182" s="58"/>
      <c r="I1182" s="58"/>
      <c r="J1182" s="93"/>
    </row>
    <row r="1183" spans="1:10" x14ac:dyDescent="0.35">
      <c r="A1183" s="90"/>
      <c r="B1183" s="57" t="s">
        <v>50</v>
      </c>
      <c r="C1183" s="61" t="s">
        <v>54</v>
      </c>
      <c r="D1183" s="103">
        <v>44287</v>
      </c>
      <c r="E1183" s="62"/>
      <c r="F1183" s="58"/>
      <c r="G1183" s="58"/>
      <c r="H1183" s="58"/>
      <c r="I1183" s="58"/>
      <c r="J1183" s="93"/>
    </row>
    <row r="1184" spans="1:10" x14ac:dyDescent="0.35">
      <c r="A1184" s="90"/>
      <c r="B1184" s="57" t="s">
        <v>11</v>
      </c>
      <c r="C1184" s="61" t="s">
        <v>54</v>
      </c>
      <c r="D1184" s="103">
        <v>44287</v>
      </c>
      <c r="E1184" s="62"/>
      <c r="F1184" s="58"/>
      <c r="G1184" s="58"/>
      <c r="H1184" s="58"/>
      <c r="I1184" s="58"/>
      <c r="J1184" s="93"/>
    </row>
    <row r="1185" spans="1:10" x14ac:dyDescent="0.35">
      <c r="A1185" s="90"/>
      <c r="B1185" s="57" t="s">
        <v>11</v>
      </c>
      <c r="C1185" s="61" t="s">
        <v>54</v>
      </c>
      <c r="D1185" s="103">
        <v>44287</v>
      </c>
      <c r="E1185" s="62"/>
      <c r="F1185" s="58"/>
      <c r="G1185" s="58"/>
      <c r="H1185" s="58"/>
      <c r="I1185" s="58"/>
      <c r="J1185" s="93"/>
    </row>
    <row r="1186" spans="1:10" x14ac:dyDescent="0.35">
      <c r="A1186" s="90"/>
      <c r="B1186" s="57" t="s">
        <v>50</v>
      </c>
      <c r="C1186" s="61" t="s">
        <v>52</v>
      </c>
      <c r="D1186" s="103">
        <v>44287</v>
      </c>
      <c r="E1186" s="62"/>
      <c r="F1186" s="58"/>
      <c r="G1186" s="58"/>
      <c r="H1186" s="58"/>
      <c r="I1186" s="58"/>
      <c r="J1186" s="93"/>
    </row>
    <row r="1187" spans="1:10" x14ac:dyDescent="0.35">
      <c r="A1187" s="90"/>
      <c r="B1187" s="57" t="s">
        <v>50</v>
      </c>
      <c r="C1187" s="61" t="s">
        <v>53</v>
      </c>
      <c r="D1187" s="103">
        <v>44287</v>
      </c>
      <c r="E1187" s="62"/>
      <c r="F1187" s="58"/>
      <c r="G1187" s="58"/>
      <c r="H1187" s="58"/>
      <c r="I1187" s="58"/>
      <c r="J1187" s="93"/>
    </row>
    <row r="1188" spans="1:10" x14ac:dyDescent="0.35">
      <c r="A1188" s="90"/>
      <c r="B1188" s="57" t="s">
        <v>50</v>
      </c>
      <c r="C1188" s="61" t="s">
        <v>53</v>
      </c>
      <c r="D1188" s="103">
        <v>44287</v>
      </c>
      <c r="E1188" s="62"/>
      <c r="F1188" s="58"/>
      <c r="G1188" s="58"/>
      <c r="H1188" s="58"/>
      <c r="I1188" s="58"/>
      <c r="J1188" s="93"/>
    </row>
    <row r="1189" spans="1:10" x14ac:dyDescent="0.35">
      <c r="A1189" s="90"/>
      <c r="B1189" s="57" t="s">
        <v>142</v>
      </c>
      <c r="C1189" s="61" t="s">
        <v>52</v>
      </c>
      <c r="D1189" s="103">
        <v>44287</v>
      </c>
      <c r="E1189" s="62"/>
      <c r="F1189" s="58"/>
      <c r="G1189" s="58"/>
      <c r="H1189" s="58"/>
      <c r="I1189" s="58"/>
      <c r="J1189" s="93"/>
    </row>
    <row r="1190" spans="1:10" x14ac:dyDescent="0.35">
      <c r="A1190" s="90"/>
      <c r="B1190" s="57" t="s">
        <v>50</v>
      </c>
      <c r="C1190" s="61" t="s">
        <v>52</v>
      </c>
      <c r="D1190" s="103">
        <v>44287</v>
      </c>
      <c r="E1190" s="62"/>
      <c r="F1190" s="58"/>
      <c r="G1190" s="58"/>
      <c r="H1190" s="58"/>
      <c r="I1190" s="58"/>
      <c r="J1190" s="93"/>
    </row>
    <row r="1191" spans="1:10" x14ac:dyDescent="0.35">
      <c r="A1191" s="90"/>
      <c r="B1191" s="57" t="s">
        <v>50</v>
      </c>
      <c r="C1191" s="61" t="s">
        <v>52</v>
      </c>
      <c r="D1191" s="103">
        <v>44287</v>
      </c>
      <c r="E1191" s="62"/>
      <c r="F1191" s="58"/>
      <c r="G1191" s="58"/>
      <c r="H1191" s="58"/>
      <c r="I1191" s="58"/>
      <c r="J1191" s="93"/>
    </row>
    <row r="1192" spans="1:10" x14ac:dyDescent="0.35">
      <c r="A1192" s="90"/>
      <c r="B1192" s="57" t="s">
        <v>50</v>
      </c>
      <c r="C1192" s="61" t="s">
        <v>51</v>
      </c>
      <c r="D1192" s="103">
        <v>44287</v>
      </c>
      <c r="E1192" s="62"/>
      <c r="F1192" s="58"/>
      <c r="G1192" s="58"/>
      <c r="H1192" s="58"/>
      <c r="I1192" s="58"/>
      <c r="J1192" s="93"/>
    </row>
    <row r="1193" spans="1:10" x14ac:dyDescent="0.35">
      <c r="A1193" s="90"/>
      <c r="B1193" s="57" t="s">
        <v>50</v>
      </c>
      <c r="C1193" s="61" t="s">
        <v>51</v>
      </c>
      <c r="D1193" s="103">
        <v>44287</v>
      </c>
      <c r="E1193" s="62"/>
      <c r="F1193" s="58"/>
      <c r="G1193" s="58"/>
      <c r="H1193" s="58"/>
      <c r="I1193" s="58"/>
      <c r="J1193" s="93"/>
    </row>
    <row r="1194" spans="1:10" x14ac:dyDescent="0.35">
      <c r="A1194" s="90"/>
      <c r="B1194" s="57" t="s">
        <v>50</v>
      </c>
      <c r="C1194" s="61" t="s">
        <v>51</v>
      </c>
      <c r="D1194" s="103">
        <v>44287</v>
      </c>
      <c r="E1194" s="62"/>
      <c r="F1194" s="58"/>
      <c r="G1194" s="58"/>
      <c r="H1194" s="58"/>
      <c r="I1194" s="58"/>
      <c r="J1194" s="93"/>
    </row>
    <row r="1195" spans="1:10" x14ac:dyDescent="0.35">
      <c r="A1195" s="90"/>
      <c r="B1195" s="57" t="s">
        <v>10</v>
      </c>
      <c r="C1195" s="61" t="s">
        <v>54</v>
      </c>
      <c r="D1195" s="103">
        <v>44287</v>
      </c>
      <c r="E1195" s="62"/>
      <c r="F1195" s="58"/>
      <c r="G1195" s="58"/>
      <c r="H1195" s="58"/>
      <c r="I1195" s="58"/>
      <c r="J1195" s="93"/>
    </row>
    <row r="1196" spans="1:10" x14ac:dyDescent="0.35">
      <c r="A1196" s="90"/>
      <c r="B1196" s="57" t="s">
        <v>10</v>
      </c>
      <c r="C1196" s="61" t="s">
        <v>54</v>
      </c>
      <c r="D1196" s="103">
        <v>44287</v>
      </c>
      <c r="E1196" s="62"/>
      <c r="F1196" s="58"/>
      <c r="G1196" s="58"/>
      <c r="H1196" s="58"/>
      <c r="I1196" s="58"/>
      <c r="J1196" s="93"/>
    </row>
    <row r="1197" spans="1:10" x14ac:dyDescent="0.35">
      <c r="A1197" s="90"/>
      <c r="B1197" s="57" t="s">
        <v>11</v>
      </c>
      <c r="C1197" s="61" t="s">
        <v>53</v>
      </c>
      <c r="D1197" s="103">
        <v>44287</v>
      </c>
      <c r="E1197" s="62"/>
      <c r="F1197" s="58"/>
      <c r="G1197" s="58"/>
      <c r="H1197" s="58"/>
      <c r="I1197" s="58"/>
      <c r="J1197" s="93"/>
    </row>
    <row r="1198" spans="1:10" x14ac:dyDescent="0.35">
      <c r="A1198" s="90"/>
      <c r="B1198" s="57" t="s">
        <v>50</v>
      </c>
      <c r="C1198" s="61" t="s">
        <v>54</v>
      </c>
      <c r="D1198" s="103">
        <v>44287</v>
      </c>
      <c r="E1198" s="62"/>
      <c r="F1198" s="58"/>
      <c r="G1198" s="58"/>
      <c r="H1198" s="58"/>
      <c r="I1198" s="58"/>
      <c r="J1198" s="93"/>
    </row>
    <row r="1199" spans="1:10" x14ac:dyDescent="0.35">
      <c r="A1199" s="90"/>
      <c r="B1199" s="57" t="s">
        <v>50</v>
      </c>
      <c r="C1199" s="61" t="s">
        <v>54</v>
      </c>
      <c r="D1199" s="103">
        <v>44287</v>
      </c>
      <c r="E1199" s="62"/>
      <c r="F1199" s="58"/>
      <c r="G1199" s="58"/>
      <c r="H1199" s="58"/>
      <c r="I1199" s="58"/>
      <c r="J1199" s="93"/>
    </row>
    <row r="1200" spans="1:10" x14ac:dyDescent="0.35">
      <c r="A1200" s="90"/>
      <c r="B1200" s="57" t="s">
        <v>50</v>
      </c>
      <c r="C1200" s="61" t="s">
        <v>54</v>
      </c>
      <c r="D1200" s="103">
        <v>44287</v>
      </c>
      <c r="E1200" s="62"/>
      <c r="F1200" s="58"/>
      <c r="G1200" s="58"/>
      <c r="H1200" s="58"/>
      <c r="I1200" s="58"/>
      <c r="J1200" s="93"/>
    </row>
    <row r="1201" spans="1:10" x14ac:dyDescent="0.35">
      <c r="A1201" s="90"/>
      <c r="B1201" s="57" t="s">
        <v>50</v>
      </c>
      <c r="C1201" s="61" t="s">
        <v>54</v>
      </c>
      <c r="D1201" s="103">
        <v>44287</v>
      </c>
      <c r="E1201" s="62"/>
      <c r="F1201" s="58"/>
      <c r="G1201" s="58"/>
      <c r="H1201" s="58"/>
      <c r="I1201" s="58"/>
      <c r="J1201" s="93"/>
    </row>
    <row r="1202" spans="1:10" x14ac:dyDescent="0.35">
      <c r="A1202" s="90"/>
      <c r="B1202" s="57" t="s">
        <v>50</v>
      </c>
      <c r="C1202" s="61" t="s">
        <v>52</v>
      </c>
      <c r="D1202" s="103">
        <v>44287</v>
      </c>
      <c r="E1202" s="62"/>
      <c r="F1202" s="58"/>
      <c r="G1202" s="58"/>
      <c r="H1202" s="58"/>
      <c r="I1202" s="58"/>
      <c r="J1202" s="93"/>
    </row>
    <row r="1203" spans="1:10" x14ac:dyDescent="0.35">
      <c r="A1203" s="91"/>
      <c r="B1203" s="81" t="s">
        <v>50</v>
      </c>
      <c r="C1203" s="82" t="s">
        <v>53</v>
      </c>
      <c r="D1203" s="104">
        <v>44287</v>
      </c>
      <c r="E1203" s="83"/>
      <c r="F1203" s="84"/>
      <c r="G1203" s="84"/>
      <c r="H1203" s="84"/>
      <c r="I1203" s="84"/>
      <c r="J1203" s="94"/>
    </row>
  </sheetData>
  <mergeCells count="2">
    <mergeCell ref="A1:J1"/>
    <mergeCell ref="A2:J2"/>
  </mergeCells>
  <phoneticPr fontId="6" type="noConversion"/>
  <conditionalFormatting sqref="E5:J1203">
    <cfRule type="expression" dxfId="101" priority="18">
      <formula>$G5=0</formula>
    </cfRule>
  </conditionalFormatting>
  <conditionalFormatting sqref="A5:J1203">
    <cfRule type="expression" dxfId="100" priority="17">
      <formula>$B5="Inactif"</formula>
    </cfRule>
    <cfRule type="expression" dxfId="99" priority="19">
      <formula>$B5="PP"</formula>
    </cfRule>
    <cfRule type="expression" dxfId="98" priority="20">
      <formula>$B5="PA"</formula>
    </cfRule>
    <cfRule type="expression" dxfId="97" priority="21">
      <formula>MONTH($D5)=8</formula>
    </cfRule>
    <cfRule type="expression" dxfId="96" priority="22">
      <formula>MONTH($D5)=7</formula>
    </cfRule>
    <cfRule type="expression" dxfId="95" priority="23">
      <formula>MONTH($D5)=6</formula>
    </cfRule>
    <cfRule type="expression" dxfId="94" priority="24">
      <formula>MONTH($D5)=5</formula>
    </cfRule>
    <cfRule type="expression" dxfId="93" priority="25">
      <formula>MONTH($D5)=4</formula>
    </cfRule>
    <cfRule type="expression" dxfId="92" priority="26">
      <formula>MONTH($D5)=3</formula>
    </cfRule>
    <cfRule type="expression" dxfId="91" priority="27">
      <formula>MONTH($D5)=2</formula>
    </cfRule>
    <cfRule type="expression" dxfId="90" priority="28">
      <formula>MONTH($D5)=1</formula>
    </cfRule>
    <cfRule type="expression" dxfId="89" priority="29">
      <formula>MONTH($D5)=12</formula>
    </cfRule>
    <cfRule type="expression" dxfId="88" priority="30">
      <formula>MONTH($D5)=11</formula>
    </cfRule>
    <cfRule type="expression" dxfId="87" priority="31">
      <formula>MONTH($D5)=10</formula>
    </cfRule>
    <cfRule type="expression" dxfId="86" priority="32">
      <formula>MONTH($D5)=9</formula>
    </cfRule>
  </conditionalFormatting>
  <dataValidations count="1">
    <dataValidation type="decimal" allowBlank="1" showInputMessage="1" showErrorMessage="1" sqref="E5:I1203" xr:uid="{B079628A-CD69-40F2-837D-0BCC4F3F7214}">
      <formula1>0</formula1>
      <formula2>9999</formula2>
    </dataValidation>
  </dataValidations>
  <pageMargins left="0.51181102362204722" right="0.51181102362204722" top="0.74803149606299213" bottom="0.74803149606299213" header="0.11811023622047245" footer="0.11811023622047245"/>
  <pageSetup paperSize="9" fitToHeight="0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A2F94EA-9D25-4D32-BD6C-314ACC18FAD2}">
          <x14:formula1>
            <xm:f>SOURCE!$B$3:$B$6</xm:f>
          </x14:formula1>
          <xm:sqref>C511:C772 C5:C340</xm:sqref>
        </x14:dataValidation>
        <x14:dataValidation type="list" allowBlank="1" showInputMessage="1" showErrorMessage="1" xr:uid="{EDEF6684-06D9-401F-B9BC-8564034E7188}">
          <x14:formula1>
            <xm:f>SOURCE!$A$3:$A$6</xm:f>
          </x14:formula1>
          <xm:sqref>B3:B1048576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AADF2-BC04-4F6A-9F56-3E177AFCD0F8}">
  <sheetPr>
    <pageSetUpPr fitToPage="1"/>
  </sheetPr>
  <dimension ref="A1:W63"/>
  <sheetViews>
    <sheetView showGridLines="0" workbookViewId="0">
      <selection activeCell="H42" sqref="H42"/>
    </sheetView>
  </sheetViews>
  <sheetFormatPr baseColWidth="10" defaultRowHeight="14.5" x14ac:dyDescent="0.35"/>
  <cols>
    <col min="1" max="1" width="11.36328125" bestFit="1" customWidth="1"/>
    <col min="2" max="6" width="5.453125" customWidth="1"/>
    <col min="7" max="7" width="7.1796875" customWidth="1"/>
    <col min="8" max="8" width="3.453125" customWidth="1"/>
    <col min="9" max="9" width="11.36328125" bestFit="1" customWidth="1"/>
    <col min="10" max="14" width="5.453125" customWidth="1"/>
    <col min="15" max="15" width="7.1796875" customWidth="1"/>
    <col min="16" max="16" width="16.1796875" customWidth="1"/>
    <col min="17" max="17" width="19.54296875" bestFit="1" customWidth="1"/>
    <col min="18" max="18" width="10.90625" style="13" bestFit="1" customWidth="1"/>
    <col min="19" max="19" width="8.1796875" style="13" bestFit="1" customWidth="1"/>
    <col min="20" max="20" width="8.26953125" style="13" bestFit="1" customWidth="1"/>
    <col min="21" max="21" width="8.54296875" style="13" bestFit="1" customWidth="1"/>
    <col min="22" max="22" width="6.54296875" style="13" bestFit="1" customWidth="1"/>
    <col min="23" max="23" width="5.54296875" style="13" bestFit="1" customWidth="1"/>
    <col min="24" max="24" width="16.1796875" bestFit="1" customWidth="1"/>
    <col min="25" max="25" width="12.54296875" bestFit="1" customWidth="1"/>
    <col min="26" max="26" width="12.26953125" bestFit="1" customWidth="1"/>
    <col min="27" max="27" width="16.1796875" bestFit="1" customWidth="1"/>
    <col min="28" max="28" width="12.54296875" bestFit="1" customWidth="1"/>
    <col min="29" max="29" width="12.26953125" bestFit="1" customWidth="1"/>
    <col min="30" max="30" width="17.54296875" bestFit="1" customWidth="1"/>
    <col min="31" max="31" width="14" bestFit="1" customWidth="1"/>
    <col min="32" max="32" width="13.7265625" bestFit="1" customWidth="1"/>
    <col min="33" max="33" width="16.1796875" bestFit="1" customWidth="1"/>
    <col min="34" max="34" width="12.54296875" bestFit="1" customWidth="1"/>
    <col min="35" max="35" width="12.26953125" bestFit="1" customWidth="1"/>
    <col min="36" max="36" width="16.1796875" bestFit="1" customWidth="1"/>
    <col min="37" max="37" width="12.54296875" bestFit="1" customWidth="1"/>
    <col min="38" max="38" width="12.26953125" bestFit="1" customWidth="1"/>
    <col min="39" max="39" width="16.1796875" bestFit="1" customWidth="1"/>
    <col min="40" max="40" width="12.54296875" bestFit="1" customWidth="1"/>
    <col min="41" max="41" width="12.26953125" bestFit="1" customWidth="1"/>
    <col min="42" max="42" width="16.1796875" bestFit="1" customWidth="1"/>
    <col min="43" max="43" width="12.54296875" bestFit="1" customWidth="1"/>
    <col min="44" max="44" width="12.26953125" bestFit="1" customWidth="1"/>
    <col min="45" max="45" width="16.1796875" bestFit="1" customWidth="1"/>
    <col min="46" max="46" width="12.54296875" bestFit="1" customWidth="1"/>
    <col min="47" max="47" width="12.26953125" bestFit="1" customWidth="1"/>
    <col min="48" max="48" width="17.54296875" bestFit="1" customWidth="1"/>
    <col min="49" max="49" width="14" bestFit="1" customWidth="1"/>
    <col min="50" max="50" width="13.7265625" bestFit="1" customWidth="1"/>
    <col min="51" max="51" width="16.1796875" bestFit="1" customWidth="1"/>
    <col min="52" max="52" width="12.54296875" bestFit="1" customWidth="1"/>
    <col min="53" max="53" width="12.26953125" bestFit="1" customWidth="1"/>
    <col min="54" max="54" width="16.1796875" bestFit="1" customWidth="1"/>
    <col min="55" max="55" width="12.54296875" bestFit="1" customWidth="1"/>
    <col min="56" max="56" width="12.26953125" bestFit="1" customWidth="1"/>
    <col min="57" max="57" width="17.54296875" bestFit="1" customWidth="1"/>
    <col min="58" max="58" width="14" bestFit="1" customWidth="1"/>
    <col min="59" max="59" width="13.7265625" bestFit="1" customWidth="1"/>
    <col min="60" max="60" width="16.1796875" bestFit="1" customWidth="1"/>
    <col min="61" max="61" width="12.54296875" bestFit="1" customWidth="1"/>
    <col min="62" max="62" width="12.26953125" bestFit="1" customWidth="1"/>
    <col min="63" max="63" width="17.54296875" bestFit="1" customWidth="1"/>
    <col min="64" max="64" width="14" bestFit="1" customWidth="1"/>
    <col min="65" max="65" width="13.7265625" bestFit="1" customWidth="1"/>
    <col min="66" max="66" width="16.1796875" bestFit="1" customWidth="1"/>
    <col min="67" max="67" width="12.54296875" bestFit="1" customWidth="1"/>
    <col min="68" max="68" width="12.26953125" bestFit="1" customWidth="1"/>
    <col min="69" max="69" width="18.54296875" bestFit="1" customWidth="1"/>
    <col min="70" max="70" width="15" bestFit="1" customWidth="1"/>
    <col min="71" max="71" width="14.7265625" bestFit="1" customWidth="1"/>
    <col min="72" max="72" width="16.1796875" bestFit="1" customWidth="1"/>
    <col min="73" max="73" width="12.54296875" bestFit="1" customWidth="1"/>
    <col min="74" max="74" width="12.26953125" bestFit="1" customWidth="1"/>
    <col min="75" max="75" width="16.1796875" bestFit="1" customWidth="1"/>
    <col min="76" max="76" width="12.54296875" bestFit="1" customWidth="1"/>
    <col min="77" max="77" width="12.26953125" bestFit="1" customWidth="1"/>
    <col min="78" max="78" width="16.1796875" bestFit="1" customWidth="1"/>
    <col min="79" max="79" width="12.54296875" bestFit="1" customWidth="1"/>
    <col min="80" max="80" width="12.26953125" bestFit="1" customWidth="1"/>
    <col min="81" max="81" width="16.1796875" bestFit="1" customWidth="1"/>
    <col min="82" max="82" width="12.54296875" bestFit="1" customWidth="1"/>
    <col min="83" max="83" width="12.26953125" bestFit="1" customWidth="1"/>
    <col min="84" max="84" width="16.1796875" bestFit="1" customWidth="1"/>
    <col min="85" max="85" width="12.54296875" bestFit="1" customWidth="1"/>
    <col min="86" max="86" width="12.26953125" bestFit="1" customWidth="1"/>
    <col min="87" max="87" width="21.453125" bestFit="1" customWidth="1"/>
    <col min="88" max="88" width="17.81640625" bestFit="1" customWidth="1"/>
    <col min="89" max="89" width="17.54296875" bestFit="1" customWidth="1"/>
    <col min="90" max="90" width="20.81640625" bestFit="1" customWidth="1"/>
    <col min="91" max="91" width="17.453125" bestFit="1" customWidth="1"/>
    <col min="92" max="92" width="17.1796875" bestFit="1" customWidth="1"/>
    <col min="93" max="93" width="14" bestFit="1" customWidth="1"/>
    <col min="94" max="94" width="13.7265625" bestFit="1" customWidth="1"/>
    <col min="95" max="95" width="12.54296875" bestFit="1" customWidth="1"/>
    <col min="96" max="96" width="12.26953125" bestFit="1" customWidth="1"/>
    <col min="97" max="97" width="14" bestFit="1" customWidth="1"/>
    <col min="98" max="98" width="13.7265625" bestFit="1" customWidth="1"/>
    <col min="99" max="99" width="14" bestFit="1" customWidth="1"/>
    <col min="100" max="100" width="13.7265625" bestFit="1" customWidth="1"/>
    <col min="101" max="101" width="12.54296875" bestFit="1" customWidth="1"/>
    <col min="102" max="102" width="12.26953125" bestFit="1" customWidth="1"/>
    <col min="103" max="103" width="14" bestFit="1" customWidth="1"/>
    <col min="104" max="104" width="13.7265625" bestFit="1" customWidth="1"/>
    <col min="105" max="105" width="15" bestFit="1" customWidth="1"/>
    <col min="106" max="106" width="14.7265625" bestFit="1" customWidth="1"/>
    <col min="107" max="107" width="12.54296875" bestFit="1" customWidth="1"/>
    <col min="108" max="108" width="12.26953125" bestFit="1" customWidth="1"/>
    <col min="109" max="109" width="12.54296875" bestFit="1" customWidth="1"/>
    <col min="110" max="110" width="12.26953125" bestFit="1" customWidth="1"/>
    <col min="111" max="111" width="12.54296875" bestFit="1" customWidth="1"/>
    <col min="112" max="112" width="12.26953125" bestFit="1" customWidth="1"/>
    <col min="113" max="113" width="14" bestFit="1" customWidth="1"/>
    <col min="114" max="114" width="13.7265625" bestFit="1" customWidth="1"/>
    <col min="115" max="115" width="12.54296875" bestFit="1" customWidth="1"/>
    <col min="116" max="116" width="12.26953125" bestFit="1" customWidth="1"/>
    <col min="117" max="117" width="12.54296875" bestFit="1" customWidth="1"/>
    <col min="118" max="118" width="12.26953125" bestFit="1" customWidth="1"/>
    <col min="119" max="119" width="14" bestFit="1" customWidth="1"/>
    <col min="120" max="120" width="13.7265625" bestFit="1" customWidth="1"/>
    <col min="121" max="121" width="12.54296875" bestFit="1" customWidth="1"/>
    <col min="122" max="122" width="12.26953125" bestFit="1" customWidth="1"/>
    <col min="123" max="123" width="14" bestFit="1" customWidth="1"/>
    <col min="124" max="124" width="13.7265625" bestFit="1" customWidth="1"/>
    <col min="125" max="125" width="12.54296875" bestFit="1" customWidth="1"/>
    <col min="126" max="126" width="12.26953125" bestFit="1" customWidth="1"/>
    <col min="127" max="127" width="15" bestFit="1" customWidth="1"/>
    <col min="128" max="128" width="14.7265625" bestFit="1" customWidth="1"/>
    <col min="129" max="129" width="12.54296875" bestFit="1" customWidth="1"/>
    <col min="130" max="130" width="12.26953125" bestFit="1" customWidth="1"/>
    <col min="131" max="131" width="12.54296875" bestFit="1" customWidth="1"/>
    <col min="132" max="132" width="12.26953125" bestFit="1" customWidth="1"/>
    <col min="133" max="133" width="12.54296875" bestFit="1" customWidth="1"/>
    <col min="134" max="134" width="12.26953125" bestFit="1" customWidth="1"/>
    <col min="135" max="135" width="12.54296875" bestFit="1" customWidth="1"/>
    <col min="136" max="136" width="12.26953125" bestFit="1" customWidth="1"/>
    <col min="137" max="137" width="12.54296875" bestFit="1" customWidth="1"/>
    <col min="138" max="138" width="12.26953125" bestFit="1" customWidth="1"/>
    <col min="139" max="139" width="12.54296875" bestFit="1" customWidth="1"/>
    <col min="140" max="140" width="12.26953125" bestFit="1" customWidth="1"/>
    <col min="141" max="141" width="12.54296875" bestFit="1" customWidth="1"/>
    <col min="142" max="142" width="12.26953125" bestFit="1" customWidth="1"/>
    <col min="143" max="143" width="12.54296875" bestFit="1" customWidth="1"/>
    <col min="144" max="144" width="12.26953125" bestFit="1" customWidth="1"/>
    <col min="145" max="145" width="12.54296875" bestFit="1" customWidth="1"/>
    <col min="146" max="146" width="12.26953125" bestFit="1" customWidth="1"/>
    <col min="147" max="147" width="12.54296875" bestFit="1" customWidth="1"/>
    <col min="148" max="148" width="12.26953125" bestFit="1" customWidth="1"/>
    <col min="149" max="149" width="12.54296875" bestFit="1" customWidth="1"/>
    <col min="150" max="150" width="12.26953125" bestFit="1" customWidth="1"/>
    <col min="151" max="151" width="12.54296875" bestFit="1" customWidth="1"/>
    <col min="152" max="152" width="12.26953125" bestFit="1" customWidth="1"/>
    <col min="153" max="153" width="12.54296875" bestFit="1" customWidth="1"/>
    <col min="154" max="154" width="12.26953125" bestFit="1" customWidth="1"/>
    <col min="155" max="155" width="12.54296875" bestFit="1" customWidth="1"/>
    <col min="156" max="156" width="12.26953125" bestFit="1" customWidth="1"/>
    <col min="157" max="157" width="12.54296875" bestFit="1" customWidth="1"/>
    <col min="158" max="158" width="12.26953125" bestFit="1" customWidth="1"/>
    <col min="159" max="159" width="12.54296875" bestFit="1" customWidth="1"/>
    <col min="160" max="160" width="12.26953125" bestFit="1" customWidth="1"/>
    <col min="161" max="161" width="12.54296875" bestFit="1" customWidth="1"/>
    <col min="162" max="162" width="12.26953125" bestFit="1" customWidth="1"/>
    <col min="163" max="163" width="12.54296875" bestFit="1" customWidth="1"/>
    <col min="164" max="164" width="12.26953125" bestFit="1" customWidth="1"/>
    <col min="165" max="165" width="12.54296875" bestFit="1" customWidth="1"/>
    <col min="166" max="166" width="12.26953125" bestFit="1" customWidth="1"/>
    <col min="167" max="167" width="12.54296875" bestFit="1" customWidth="1"/>
    <col min="168" max="168" width="12.26953125" bestFit="1" customWidth="1"/>
    <col min="169" max="169" width="12.54296875" bestFit="1" customWidth="1"/>
    <col min="170" max="170" width="12.26953125" bestFit="1" customWidth="1"/>
    <col min="171" max="171" width="12.54296875" bestFit="1" customWidth="1"/>
    <col min="172" max="172" width="12.26953125" bestFit="1" customWidth="1"/>
    <col min="173" max="173" width="12.54296875" bestFit="1" customWidth="1"/>
    <col min="174" max="174" width="12.26953125" bestFit="1" customWidth="1"/>
    <col min="175" max="175" width="12.54296875" bestFit="1" customWidth="1"/>
    <col min="176" max="176" width="12.26953125" bestFit="1" customWidth="1"/>
    <col min="177" max="177" width="12.54296875" bestFit="1" customWidth="1"/>
    <col min="178" max="178" width="12.26953125" bestFit="1" customWidth="1"/>
    <col min="179" max="179" width="12.54296875" bestFit="1" customWidth="1"/>
    <col min="180" max="180" width="12.26953125" bestFit="1" customWidth="1"/>
    <col min="181" max="181" width="12.54296875" bestFit="1" customWidth="1"/>
    <col min="182" max="182" width="12.26953125" bestFit="1" customWidth="1"/>
    <col min="183" max="183" width="12.54296875" bestFit="1" customWidth="1"/>
    <col min="184" max="184" width="12.26953125" bestFit="1" customWidth="1"/>
    <col min="185" max="185" width="12.54296875" bestFit="1" customWidth="1"/>
    <col min="186" max="186" width="12.26953125" bestFit="1" customWidth="1"/>
    <col min="187" max="187" width="12.54296875" bestFit="1" customWidth="1"/>
    <col min="188" max="188" width="12.26953125" bestFit="1" customWidth="1"/>
    <col min="189" max="189" width="12.54296875" bestFit="1" customWidth="1"/>
    <col min="190" max="190" width="12.26953125" bestFit="1" customWidth="1"/>
    <col min="191" max="191" width="17.81640625" bestFit="1" customWidth="1"/>
    <col min="192" max="192" width="17.54296875" bestFit="1" customWidth="1"/>
    <col min="193" max="193" width="17.81640625" bestFit="1" customWidth="1"/>
    <col min="194" max="194" width="17.54296875" bestFit="1" customWidth="1"/>
    <col min="195" max="195" width="17.453125" bestFit="1" customWidth="1"/>
    <col min="196" max="196" width="17.1796875" bestFit="1" customWidth="1"/>
    <col min="197" max="197" width="10.26953125" bestFit="1" customWidth="1"/>
    <col min="198" max="198" width="6.54296875" bestFit="1" customWidth="1"/>
    <col min="199" max="199" width="5.54296875" bestFit="1" customWidth="1"/>
    <col min="200" max="200" width="6.54296875" bestFit="1" customWidth="1"/>
    <col min="201" max="201" width="3.7265625" bestFit="1" customWidth="1"/>
    <col min="202" max="202" width="6.54296875" bestFit="1" customWidth="1"/>
    <col min="203" max="203" width="7.453125" bestFit="1" customWidth="1"/>
    <col min="204" max="204" width="10.26953125" bestFit="1" customWidth="1"/>
    <col min="205" max="205" width="7.54296875" bestFit="1" customWidth="1"/>
    <col min="206" max="206" width="5.54296875" bestFit="1" customWidth="1"/>
    <col min="207" max="207" width="6.54296875" bestFit="1" customWidth="1"/>
    <col min="208" max="208" width="7.453125" bestFit="1" customWidth="1"/>
    <col min="209" max="209" width="10.26953125" bestFit="1" customWidth="1"/>
    <col min="210" max="210" width="7.54296875" bestFit="1" customWidth="1"/>
    <col min="211" max="211" width="4.54296875" bestFit="1" customWidth="1"/>
    <col min="212" max="212" width="6.54296875" bestFit="1" customWidth="1"/>
    <col min="213" max="213" width="7.453125" bestFit="1" customWidth="1"/>
    <col min="214" max="214" width="10.26953125" bestFit="1" customWidth="1"/>
    <col min="215" max="215" width="7.54296875" bestFit="1" customWidth="1"/>
    <col min="216" max="216" width="5.54296875" bestFit="1" customWidth="1"/>
    <col min="217" max="217" width="6.54296875" bestFit="1" customWidth="1"/>
    <col min="218" max="218" width="7.453125" bestFit="1" customWidth="1"/>
    <col min="219" max="219" width="10.26953125" bestFit="1" customWidth="1"/>
    <col min="220" max="220" width="7.54296875" bestFit="1" customWidth="1"/>
    <col min="221" max="221" width="7.453125" bestFit="1" customWidth="1"/>
    <col min="222" max="222" width="10.26953125" bestFit="1" customWidth="1"/>
    <col min="223" max="223" width="7.54296875" bestFit="1" customWidth="1"/>
    <col min="224" max="224" width="4.54296875" bestFit="1" customWidth="1"/>
    <col min="225" max="225" width="6.54296875" bestFit="1" customWidth="1"/>
    <col min="226" max="226" width="3.7265625" bestFit="1" customWidth="1"/>
    <col min="227" max="227" width="6.54296875" bestFit="1" customWidth="1"/>
    <col min="228" max="228" width="7.453125" bestFit="1" customWidth="1"/>
    <col min="229" max="229" width="10.26953125" bestFit="1" customWidth="1"/>
    <col min="230" max="230" width="7.54296875" bestFit="1" customWidth="1"/>
    <col min="231" max="231" width="5.54296875" bestFit="1" customWidth="1"/>
    <col min="232" max="232" width="6.54296875" bestFit="1" customWidth="1"/>
    <col min="233" max="233" width="5.54296875" bestFit="1" customWidth="1"/>
    <col min="234" max="234" width="6.54296875" bestFit="1" customWidth="1"/>
    <col min="235" max="235" width="5.54296875" bestFit="1" customWidth="1"/>
    <col min="236" max="236" width="6.54296875" bestFit="1" customWidth="1"/>
    <col min="237" max="237" width="7.453125" bestFit="1" customWidth="1"/>
    <col min="238" max="238" width="10.26953125" bestFit="1" customWidth="1"/>
    <col min="239" max="239" width="7.54296875" bestFit="1" customWidth="1"/>
    <col min="240" max="240" width="5.54296875" bestFit="1" customWidth="1"/>
    <col min="241" max="241" width="6.54296875" bestFit="1" customWidth="1"/>
    <col min="242" max="242" width="7.54296875" bestFit="1" customWidth="1"/>
    <col min="243" max="243" width="5.54296875" bestFit="1" customWidth="1"/>
    <col min="244" max="244" width="6.54296875" bestFit="1" customWidth="1"/>
    <col min="245" max="245" width="7.54296875" bestFit="1" customWidth="1"/>
    <col min="246" max="246" width="5.54296875" bestFit="1" customWidth="1"/>
    <col min="247" max="247" width="6.54296875" bestFit="1" customWidth="1"/>
    <col min="248" max="248" width="5.54296875" bestFit="1" customWidth="1"/>
    <col min="249" max="249" width="6.54296875" bestFit="1" customWidth="1"/>
    <col min="250" max="250" width="7.54296875" bestFit="1" customWidth="1"/>
    <col min="251" max="251" width="7.453125" bestFit="1" customWidth="1"/>
    <col min="252" max="252" width="10.26953125" bestFit="1" customWidth="1"/>
    <col min="253" max="253" width="7.54296875" bestFit="1" customWidth="1"/>
    <col min="254" max="254" width="5.54296875" bestFit="1" customWidth="1"/>
    <col min="255" max="255" width="6.54296875" bestFit="1" customWidth="1"/>
    <col min="256" max="256" width="7.54296875" bestFit="1" customWidth="1"/>
    <col min="257" max="257" width="7.453125" bestFit="1" customWidth="1"/>
    <col min="258" max="258" width="10.26953125" bestFit="1" customWidth="1"/>
    <col min="259" max="259" width="7.54296875" bestFit="1" customWidth="1"/>
    <col min="260" max="260" width="5.54296875" bestFit="1" customWidth="1"/>
    <col min="261" max="261" width="6.54296875" bestFit="1" customWidth="1"/>
    <col min="262" max="262" width="7.54296875" bestFit="1" customWidth="1"/>
    <col min="263" max="263" width="5.54296875" bestFit="1" customWidth="1"/>
    <col min="264" max="264" width="6.54296875" bestFit="1" customWidth="1"/>
    <col min="265" max="265" width="7.54296875" bestFit="1" customWidth="1"/>
    <col min="266" max="266" width="5.54296875" bestFit="1" customWidth="1"/>
    <col min="267" max="267" width="6.54296875" bestFit="1" customWidth="1"/>
    <col min="268" max="268" width="7.54296875" bestFit="1" customWidth="1"/>
    <col min="269" max="269" width="5.54296875" bestFit="1" customWidth="1"/>
    <col min="270" max="270" width="6.54296875" bestFit="1" customWidth="1"/>
    <col min="271" max="271" width="7.54296875" bestFit="1" customWidth="1"/>
    <col min="272" max="272" width="5.54296875" bestFit="1" customWidth="1"/>
    <col min="273" max="273" width="6.54296875" bestFit="1" customWidth="1"/>
    <col min="274" max="274" width="7.54296875" bestFit="1" customWidth="1"/>
    <col min="275" max="275" width="4.7265625" bestFit="1" customWidth="1"/>
    <col min="276" max="277" width="7.54296875" bestFit="1" customWidth="1"/>
    <col min="278" max="278" width="5.54296875" bestFit="1" customWidth="1"/>
    <col min="279" max="279" width="6.54296875" bestFit="1" customWidth="1"/>
    <col min="280" max="280" width="7.54296875" bestFit="1" customWidth="1"/>
    <col min="281" max="281" width="7.453125" bestFit="1" customWidth="1"/>
    <col min="282" max="285" width="10.26953125" bestFit="1" customWidth="1"/>
    <col min="286" max="286" width="11.7265625" bestFit="1" customWidth="1"/>
  </cols>
  <sheetData>
    <row r="1" spans="1:23" ht="18.5" x14ac:dyDescent="0.35">
      <c r="A1" s="141" t="s">
        <v>205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</row>
    <row r="2" spans="1:23" ht="18.5" x14ac:dyDescent="0.35">
      <c r="A2" s="141" t="str">
        <f>"Synthèse du mois de "&amp;R10</f>
        <v>Synthèse du mois de mars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</row>
    <row r="3" spans="1:23" ht="14.5" customHeight="1" x14ac:dyDescent="0.3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</row>
    <row r="4" spans="1:23" ht="14.5" customHeight="1" thickBot="1" x14ac:dyDescent="0.4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</row>
    <row r="5" spans="1:23" ht="14.5" customHeight="1" thickTop="1" x14ac:dyDescent="0.35">
      <c r="B5" s="145" t="s">
        <v>37</v>
      </c>
      <c r="C5" s="146"/>
      <c r="D5" s="146"/>
      <c r="E5" s="146"/>
      <c r="F5" s="146"/>
      <c r="G5" s="146"/>
    </row>
    <row r="6" spans="1:23" ht="14.5" customHeight="1" thickBot="1" x14ac:dyDescent="0.4">
      <c r="B6" s="26"/>
      <c r="C6" s="22"/>
      <c r="D6" s="22"/>
      <c r="E6" s="22"/>
      <c r="F6" s="22"/>
      <c r="G6" s="23"/>
    </row>
    <row r="7" spans="1:23" ht="14.5" customHeight="1" x14ac:dyDescent="0.35">
      <c r="B7" s="147" t="s">
        <v>39</v>
      </c>
      <c r="C7" s="148"/>
      <c r="D7" s="149"/>
      <c r="E7" s="150" t="s">
        <v>40</v>
      </c>
      <c r="F7" s="151"/>
      <c r="G7" s="27">
        <f>SUM(G27,O27,G47,O47)</f>
        <v>0</v>
      </c>
    </row>
    <row r="8" spans="1:23" ht="14.5" customHeight="1" thickBot="1" x14ac:dyDescent="0.4">
      <c r="B8" s="32" t="s">
        <v>41</v>
      </c>
      <c r="C8" s="33" t="s">
        <v>4</v>
      </c>
      <c r="D8" s="33" t="s">
        <v>5</v>
      </c>
      <c r="E8" s="33" t="s">
        <v>6</v>
      </c>
      <c r="F8" s="33" t="s">
        <v>7</v>
      </c>
      <c r="G8" s="34" t="s">
        <v>8</v>
      </c>
    </row>
    <row r="9" spans="1:23" ht="14.5" customHeight="1" thickTop="1" x14ac:dyDescent="0.35">
      <c r="A9" s="36" t="s">
        <v>42</v>
      </c>
      <c r="B9" s="37">
        <f>SUM(B29,J29,B49,J49)</f>
        <v>91</v>
      </c>
      <c r="C9" s="38">
        <f t="shared" ref="C9:F9" si="0">SUM(C29,K29,C49,K49)</f>
        <v>34</v>
      </c>
      <c r="D9" s="38">
        <f t="shared" si="0"/>
        <v>519</v>
      </c>
      <c r="E9" s="38">
        <f t="shared" si="0"/>
        <v>122</v>
      </c>
      <c r="F9" s="38">
        <f t="shared" si="0"/>
        <v>22</v>
      </c>
      <c r="G9" s="39"/>
    </row>
    <row r="10" spans="1:23" ht="14.5" customHeight="1" thickBot="1" x14ac:dyDescent="0.4">
      <c r="A10" s="42" t="s">
        <v>44</v>
      </c>
      <c r="B10" s="43" t="str">
        <f>IFERROR(B9/G7,"-")</f>
        <v>-</v>
      </c>
      <c r="C10" s="44" t="str">
        <f>IFERROR(C9/G7,"-")</f>
        <v>-</v>
      </c>
      <c r="D10" s="44" t="str">
        <f>IFERROR(D9/G7,"-")</f>
        <v>-</v>
      </c>
      <c r="E10" s="44" t="str">
        <f>IFERROR(E9/G7,"-")</f>
        <v>-</v>
      </c>
      <c r="F10" s="44" t="str">
        <f>IFERROR(F9/G7,"-")</f>
        <v>-</v>
      </c>
      <c r="G10" s="45"/>
      <c r="Q10" s="78" t="s">
        <v>157</v>
      </c>
      <c r="R10" s="13" t="s">
        <v>238</v>
      </c>
    </row>
    <row r="11" spans="1:23" ht="14.5" customHeight="1" thickTop="1" thickBot="1" x14ac:dyDescent="0.4">
      <c r="A11" s="28"/>
      <c r="B11" s="47"/>
      <c r="C11" s="28"/>
      <c r="D11" s="28"/>
      <c r="E11" s="28"/>
      <c r="F11" s="28"/>
      <c r="G11" s="29"/>
    </row>
    <row r="12" spans="1:23" ht="14.5" customHeight="1" x14ac:dyDescent="0.35">
      <c r="A12" s="28"/>
      <c r="B12" s="152" t="s">
        <v>10</v>
      </c>
      <c r="C12" s="153"/>
      <c r="D12" s="154"/>
      <c r="E12" s="150" t="s">
        <v>40</v>
      </c>
      <c r="F12" s="151"/>
      <c r="G12" s="27">
        <f>SUM(G32,O32,G52,O52)</f>
        <v>0</v>
      </c>
      <c r="Q12" s="78" t="s">
        <v>166</v>
      </c>
      <c r="R12" s="13" t="s">
        <v>211</v>
      </c>
      <c r="S12" s="13" t="s">
        <v>199</v>
      </c>
      <c r="T12" s="13" t="s">
        <v>200</v>
      </c>
      <c r="U12" s="13" t="s">
        <v>201</v>
      </c>
      <c r="V12" s="13" t="s">
        <v>202</v>
      </c>
      <c r="W12" s="13" t="s">
        <v>203</v>
      </c>
    </row>
    <row r="13" spans="1:23" ht="15" thickBot="1" x14ac:dyDescent="0.4">
      <c r="A13" s="28"/>
      <c r="B13" s="32" t="s">
        <v>41</v>
      </c>
      <c r="C13" s="33" t="s">
        <v>4</v>
      </c>
      <c r="D13" s="33" t="s">
        <v>5</v>
      </c>
      <c r="E13" s="33" t="s">
        <v>6</v>
      </c>
      <c r="F13" s="33" t="s">
        <v>7</v>
      </c>
      <c r="G13" s="34" t="s">
        <v>8</v>
      </c>
      <c r="Q13" s="19" t="s">
        <v>54</v>
      </c>
      <c r="R13" s="121"/>
      <c r="S13" s="122"/>
      <c r="T13" s="122"/>
      <c r="U13" s="122"/>
      <c r="V13" s="122"/>
      <c r="W13" s="122"/>
    </row>
    <row r="14" spans="1:23" ht="15" thickTop="1" x14ac:dyDescent="0.35">
      <c r="A14" s="36" t="s">
        <v>45</v>
      </c>
      <c r="B14" s="37">
        <f>SUM(B34,J34,B54,J54)</f>
        <v>40</v>
      </c>
      <c r="C14" s="38">
        <f t="shared" ref="C14" si="1">SUM(C34,K34,C54,K54)</f>
        <v>24</v>
      </c>
      <c r="D14" s="38">
        <f t="shared" ref="D14" si="2">SUM(D34,L34,D54,L54)</f>
        <v>439</v>
      </c>
      <c r="E14" s="38">
        <f t="shared" ref="E14" si="3">SUM(E34,M34,E54,M54)</f>
        <v>82</v>
      </c>
      <c r="F14" s="38">
        <f t="shared" ref="F14" si="4">SUM(F34,N34,F54,N54)</f>
        <v>10</v>
      </c>
      <c r="G14" s="39"/>
      <c r="Q14" s="106" t="s">
        <v>142</v>
      </c>
      <c r="R14" s="121"/>
      <c r="S14" s="122"/>
      <c r="T14" s="122"/>
      <c r="U14" s="122"/>
      <c r="V14" s="122"/>
      <c r="W14" s="122"/>
    </row>
    <row r="15" spans="1:23" ht="15" thickBot="1" x14ac:dyDescent="0.4">
      <c r="A15" s="42" t="s">
        <v>46</v>
      </c>
      <c r="B15" s="43" t="str">
        <f>IFERROR(B14/G12,"-")</f>
        <v>-</v>
      </c>
      <c r="C15" s="44" t="str">
        <f>IFERROR(C14/G12,"-")</f>
        <v>-</v>
      </c>
      <c r="D15" s="44" t="str">
        <f>IFERROR(D14/G12,"-")</f>
        <v>-</v>
      </c>
      <c r="E15" s="44" t="str">
        <f>IFERROR(E14/G12,"-")</f>
        <v>-</v>
      </c>
      <c r="F15" s="44" t="str">
        <f>IFERROR(F14/G12,"-")</f>
        <v>-</v>
      </c>
      <c r="G15" s="45"/>
      <c r="Q15" s="106" t="s">
        <v>10</v>
      </c>
      <c r="R15" s="121"/>
      <c r="S15" s="122">
        <v>12</v>
      </c>
      <c r="T15" s="122">
        <v>9</v>
      </c>
      <c r="U15" s="122">
        <v>197</v>
      </c>
      <c r="V15" s="122">
        <v>35</v>
      </c>
      <c r="W15" s="122">
        <v>3</v>
      </c>
    </row>
    <row r="16" spans="1:23" ht="15.5" thickTop="1" thickBot="1" x14ac:dyDescent="0.4">
      <c r="A16" s="28"/>
      <c r="B16" s="47"/>
      <c r="C16" s="28"/>
      <c r="D16" s="28"/>
      <c r="E16" s="28"/>
      <c r="F16" s="28"/>
      <c r="G16" s="29"/>
      <c r="Q16" s="106" t="s">
        <v>11</v>
      </c>
      <c r="R16" s="121"/>
      <c r="S16" s="122">
        <v>9</v>
      </c>
      <c r="T16" s="122">
        <v>7</v>
      </c>
      <c r="U16" s="122">
        <v>118</v>
      </c>
      <c r="V16" s="122">
        <v>35</v>
      </c>
      <c r="W16" s="122">
        <v>3</v>
      </c>
    </row>
    <row r="17" spans="1:23" x14ac:dyDescent="0.35">
      <c r="A17" s="28"/>
      <c r="B17" s="142" t="s">
        <v>11</v>
      </c>
      <c r="C17" s="143"/>
      <c r="D17" s="144"/>
      <c r="E17" s="150" t="s">
        <v>40</v>
      </c>
      <c r="F17" s="151"/>
      <c r="G17" s="27">
        <f>SUM(G37,O37,G57,O57)</f>
        <v>0</v>
      </c>
      <c r="Q17" s="106" t="s">
        <v>50</v>
      </c>
      <c r="R17" s="121"/>
      <c r="S17" s="122">
        <v>28</v>
      </c>
      <c r="T17" s="122">
        <v>13</v>
      </c>
      <c r="U17" s="122">
        <v>106</v>
      </c>
      <c r="V17" s="122">
        <v>35</v>
      </c>
      <c r="W17" s="122">
        <v>5</v>
      </c>
    </row>
    <row r="18" spans="1:23" ht="15" thickBot="1" x14ac:dyDescent="0.4">
      <c r="A18" s="28"/>
      <c r="B18" s="32" t="s">
        <v>41</v>
      </c>
      <c r="C18" s="33" t="s">
        <v>4</v>
      </c>
      <c r="D18" s="33" t="s">
        <v>5</v>
      </c>
      <c r="E18" s="33" t="s">
        <v>6</v>
      </c>
      <c r="F18" s="33" t="s">
        <v>7</v>
      </c>
      <c r="G18" s="34" t="s">
        <v>8</v>
      </c>
      <c r="Q18" s="19" t="s">
        <v>52</v>
      </c>
      <c r="R18" s="121"/>
      <c r="S18" s="122"/>
      <c r="T18" s="122"/>
      <c r="U18" s="122"/>
      <c r="V18" s="122"/>
      <c r="W18" s="122"/>
    </row>
    <row r="19" spans="1:23" ht="15" thickTop="1" x14ac:dyDescent="0.35">
      <c r="A19" s="36" t="s">
        <v>47</v>
      </c>
      <c r="B19" s="37">
        <f>SUM(B39,J39,B59,J59)</f>
        <v>57</v>
      </c>
      <c r="C19" s="38">
        <f t="shared" ref="C19" si="5">SUM(C39,K39,C59,K59)</f>
        <v>50</v>
      </c>
      <c r="D19" s="38">
        <f t="shared" ref="D19" si="6">SUM(D39,L39,D59,L59)</f>
        <v>308</v>
      </c>
      <c r="E19" s="38">
        <f t="shared" ref="E19" si="7">SUM(E39,M39,E59,M59)</f>
        <v>105</v>
      </c>
      <c r="F19" s="38">
        <f t="shared" ref="F19" si="8">SUM(F39,N39,F59,N59)</f>
        <v>12</v>
      </c>
      <c r="G19" s="39"/>
      <c r="Q19" s="106" t="s">
        <v>142</v>
      </c>
      <c r="R19" s="121"/>
      <c r="S19" s="122"/>
      <c r="T19" s="122"/>
      <c r="U19" s="122"/>
      <c r="V19" s="122"/>
      <c r="W19" s="122"/>
    </row>
    <row r="20" spans="1:23" ht="15" thickBot="1" x14ac:dyDescent="0.4">
      <c r="A20" s="42" t="s">
        <v>48</v>
      </c>
      <c r="B20" s="43" t="str">
        <f>IFERROR(B19/G17,"-")</f>
        <v>-</v>
      </c>
      <c r="C20" s="44" t="str">
        <f>IFERROR(C19/G17,"-")</f>
        <v>-</v>
      </c>
      <c r="D20" s="44" t="str">
        <f>IFERROR(D19/G17,"-")</f>
        <v>-</v>
      </c>
      <c r="E20" s="44" t="str">
        <f>IFERROR(E19/G17,"-")</f>
        <v>-</v>
      </c>
      <c r="F20" s="44" t="str">
        <f>IFERROR(F19/G17,"-")</f>
        <v>-</v>
      </c>
      <c r="G20" s="45"/>
      <c r="Q20" s="106" t="s">
        <v>10</v>
      </c>
      <c r="R20" s="121"/>
      <c r="S20" s="122">
        <v>4</v>
      </c>
      <c r="T20" s="122">
        <v>12</v>
      </c>
      <c r="U20" s="122">
        <v>91</v>
      </c>
      <c r="V20" s="122">
        <v>32</v>
      </c>
      <c r="W20" s="122">
        <v>6</v>
      </c>
    </row>
    <row r="21" spans="1:23" ht="15.5" thickTop="1" thickBot="1" x14ac:dyDescent="0.4">
      <c r="B21" s="47"/>
      <c r="C21" s="28"/>
      <c r="D21" s="28"/>
      <c r="E21" s="28"/>
      <c r="F21" s="28"/>
      <c r="G21" s="29"/>
      <c r="Q21" s="106" t="s">
        <v>11</v>
      </c>
      <c r="R21" s="121"/>
      <c r="S21" s="122">
        <v>11</v>
      </c>
      <c r="T21" s="122">
        <v>20</v>
      </c>
      <c r="U21" s="122">
        <v>50</v>
      </c>
      <c r="V21" s="122">
        <v>11</v>
      </c>
      <c r="W21" s="122">
        <v>6</v>
      </c>
    </row>
    <row r="22" spans="1:23" ht="15" thickBot="1" x14ac:dyDescent="0.4">
      <c r="B22" s="162" t="s">
        <v>49</v>
      </c>
      <c r="C22" s="163"/>
      <c r="D22" s="163"/>
      <c r="E22" s="155" t="s">
        <v>40</v>
      </c>
      <c r="F22" s="155"/>
      <c r="G22" s="49">
        <f>SUM(G42,O42,G62,O62)</f>
        <v>0</v>
      </c>
      <c r="Q22" s="106" t="s">
        <v>50</v>
      </c>
      <c r="R22" s="121"/>
      <c r="S22" s="122">
        <v>31</v>
      </c>
      <c r="T22" s="122">
        <v>13</v>
      </c>
      <c r="U22" s="122">
        <v>160</v>
      </c>
      <c r="V22" s="122">
        <v>44</v>
      </c>
      <c r="W22" s="122">
        <v>7</v>
      </c>
    </row>
    <row r="23" spans="1:23" ht="15" thickTop="1" x14ac:dyDescent="0.35">
      <c r="Q23" s="19" t="s">
        <v>53</v>
      </c>
      <c r="R23" s="121"/>
      <c r="S23" s="122"/>
      <c r="T23" s="122"/>
      <c r="U23" s="122"/>
      <c r="V23" s="122"/>
      <c r="W23" s="122"/>
    </row>
    <row r="24" spans="1:23" ht="15" thickBot="1" x14ac:dyDescent="0.4">
      <c r="Q24" s="106" t="s">
        <v>142</v>
      </c>
      <c r="R24" s="121"/>
      <c r="S24" s="122"/>
      <c r="T24" s="122"/>
      <c r="U24" s="122"/>
      <c r="V24" s="122"/>
      <c r="W24" s="122"/>
    </row>
    <row r="25" spans="1:23" ht="15" thickTop="1" x14ac:dyDescent="0.35">
      <c r="A25" s="23"/>
      <c r="B25" s="156" t="s">
        <v>32</v>
      </c>
      <c r="C25" s="157"/>
      <c r="D25" s="157"/>
      <c r="E25" s="157"/>
      <c r="F25" s="157"/>
      <c r="G25" s="158"/>
      <c r="H25" s="24"/>
      <c r="I25" s="22"/>
      <c r="J25" s="159" t="s">
        <v>29</v>
      </c>
      <c r="K25" s="160"/>
      <c r="L25" s="160"/>
      <c r="M25" s="160"/>
      <c r="N25" s="160"/>
      <c r="O25" s="161"/>
      <c r="Q25" s="106" t="s">
        <v>10</v>
      </c>
      <c r="R25" s="121"/>
      <c r="S25" s="122">
        <v>23</v>
      </c>
      <c r="T25" s="122">
        <v>2</v>
      </c>
      <c r="U25" s="122">
        <v>61</v>
      </c>
      <c r="V25" s="122">
        <v>9</v>
      </c>
      <c r="W25" s="122">
        <v>1</v>
      </c>
    </row>
    <row r="26" spans="1:23" ht="15" thickBot="1" x14ac:dyDescent="0.4">
      <c r="A26" s="23"/>
      <c r="B26" s="26"/>
      <c r="C26" s="22"/>
      <c r="D26" s="22"/>
      <c r="E26" s="22"/>
      <c r="F26" s="22"/>
      <c r="G26" s="23"/>
      <c r="H26" s="22"/>
      <c r="I26" s="22"/>
      <c r="J26" s="26"/>
      <c r="K26" s="22"/>
      <c r="L26" s="22"/>
      <c r="M26" s="22"/>
      <c r="N26" s="22"/>
      <c r="O26" s="23"/>
      <c r="Q26" s="106" t="s">
        <v>11</v>
      </c>
      <c r="R26" s="121"/>
      <c r="S26" s="122">
        <v>37</v>
      </c>
      <c r="T26" s="122">
        <v>23</v>
      </c>
      <c r="U26" s="122">
        <v>140</v>
      </c>
      <c r="V26" s="122">
        <v>59</v>
      </c>
      <c r="W26" s="122">
        <v>3</v>
      </c>
    </row>
    <row r="27" spans="1:23" x14ac:dyDescent="0.35">
      <c r="A27" s="29"/>
      <c r="B27" s="147" t="s">
        <v>39</v>
      </c>
      <c r="C27" s="148"/>
      <c r="D27" s="149"/>
      <c r="E27" s="150" t="s">
        <v>40</v>
      </c>
      <c r="F27" s="151"/>
      <c r="G27" s="27">
        <f>GETPIVOTDATA("Nb de Procl.",$Q$12,"Statut","Proclamateur","Groupe","A")</f>
        <v>0</v>
      </c>
      <c r="H27" s="30"/>
      <c r="I27" s="28"/>
      <c r="J27" s="147" t="s">
        <v>39</v>
      </c>
      <c r="K27" s="148"/>
      <c r="L27" s="149"/>
      <c r="M27" s="150" t="s">
        <v>40</v>
      </c>
      <c r="N27" s="151"/>
      <c r="O27" s="27">
        <f>GETPIVOTDATA("Nb de Procl.",$Q$12,"Statut","Proclamateur","Groupe","B")</f>
        <v>0</v>
      </c>
      <c r="Q27" s="106" t="s">
        <v>50</v>
      </c>
      <c r="R27" s="121"/>
      <c r="S27" s="122">
        <v>25</v>
      </c>
      <c r="T27" s="122">
        <v>5</v>
      </c>
      <c r="U27" s="122">
        <v>159</v>
      </c>
      <c r="V27" s="122">
        <v>27</v>
      </c>
      <c r="W27" s="122">
        <v>6</v>
      </c>
    </row>
    <row r="28" spans="1:23" ht="15" thickBot="1" x14ac:dyDescent="0.4">
      <c r="A28" s="29"/>
      <c r="B28" s="32" t="s">
        <v>41</v>
      </c>
      <c r="C28" s="33" t="s">
        <v>4</v>
      </c>
      <c r="D28" s="33" t="s">
        <v>5</v>
      </c>
      <c r="E28" s="33" t="s">
        <v>6</v>
      </c>
      <c r="F28" s="33" t="s">
        <v>7</v>
      </c>
      <c r="G28" s="34" t="s">
        <v>8</v>
      </c>
      <c r="H28" s="35"/>
      <c r="I28" s="28"/>
      <c r="J28" s="32" t="s">
        <v>41</v>
      </c>
      <c r="K28" s="33" t="s">
        <v>4</v>
      </c>
      <c r="L28" s="33" t="s">
        <v>5</v>
      </c>
      <c r="M28" s="33" t="s">
        <v>6</v>
      </c>
      <c r="N28" s="33" t="s">
        <v>7</v>
      </c>
      <c r="O28" s="34" t="s">
        <v>8</v>
      </c>
      <c r="Q28" s="19" t="s">
        <v>51</v>
      </c>
      <c r="R28" s="121"/>
      <c r="S28" s="122"/>
      <c r="T28" s="122"/>
      <c r="U28" s="122"/>
      <c r="V28" s="122"/>
      <c r="W28" s="122"/>
    </row>
    <row r="29" spans="1:23" ht="15" thickTop="1" x14ac:dyDescent="0.35">
      <c r="A29" s="36" t="s">
        <v>42</v>
      </c>
      <c r="B29" s="37">
        <f>GETPIVOTDATA("""Public.""",$Q$12,"Statut","Proclamateur","Groupe","A")</f>
        <v>28</v>
      </c>
      <c r="C29" s="38">
        <f>GETPIVOTDATA("""Vidéos""",$Q$12,"Statut","Proclamateur","Groupe","A")</f>
        <v>13</v>
      </c>
      <c r="D29" s="38">
        <f>GETPIVOTDATA("""Heures""",$Q$12,"Statut","Proclamateur","Groupe","A")</f>
        <v>106</v>
      </c>
      <c r="E29" s="38">
        <f>GETPIVOTDATA("""NV""",$Q$12,"Statut","Proclamateur","Groupe","A")</f>
        <v>35</v>
      </c>
      <c r="F29" s="38">
        <f>GETPIVOTDATA("""CB""",$Q$12,"Statut","Proclamateur","Groupe","A")</f>
        <v>5</v>
      </c>
      <c r="G29" s="39"/>
      <c r="H29" s="41"/>
      <c r="I29" s="36" t="s">
        <v>42</v>
      </c>
      <c r="J29" s="37">
        <f>GETPIVOTDATA("""Public.""",$Q$12,"Statut","Proclamateur","Groupe","B")</f>
        <v>31</v>
      </c>
      <c r="K29" s="38">
        <f>GETPIVOTDATA("""Vidéos""",$Q$12,"Statut","Proclamateur","Groupe","B")</f>
        <v>13</v>
      </c>
      <c r="L29" s="38">
        <f>GETPIVOTDATA("""Heures""",$Q$12,"Statut","Proclamateur","Groupe","B")</f>
        <v>160</v>
      </c>
      <c r="M29" s="38">
        <f>GETPIVOTDATA("""NV""",$Q$12,"Statut","Proclamateur","Groupe","B")</f>
        <v>44</v>
      </c>
      <c r="N29" s="38">
        <f>GETPIVOTDATA("""CB""",$Q$12,"Statut","Proclamateur","Groupe","B")</f>
        <v>7</v>
      </c>
      <c r="O29" s="39"/>
      <c r="Q29" s="106" t="s">
        <v>142</v>
      </c>
      <c r="R29" s="121"/>
      <c r="S29" s="122"/>
      <c r="T29" s="122"/>
      <c r="U29" s="122"/>
      <c r="V29" s="122"/>
      <c r="W29" s="122"/>
    </row>
    <row r="30" spans="1:23" ht="15" thickBot="1" x14ac:dyDescent="0.4">
      <c r="A30" s="42" t="s">
        <v>44</v>
      </c>
      <c r="B30" s="43" t="str">
        <f>IFERROR(B29/G27,"-")</f>
        <v>-</v>
      </c>
      <c r="C30" s="44" t="str">
        <f>IFERROR(C29/G27,"-")</f>
        <v>-</v>
      </c>
      <c r="D30" s="44" t="str">
        <f>IFERROR(D29/G27,"-")</f>
        <v>-</v>
      </c>
      <c r="E30" s="44" t="str">
        <f>IFERROR(E29/G27,"-")</f>
        <v>-</v>
      </c>
      <c r="F30" s="44" t="str">
        <f>IFERROR(F29/G27,"-")</f>
        <v>-</v>
      </c>
      <c r="G30" s="45"/>
      <c r="H30" s="46"/>
      <c r="I30" s="42" t="s">
        <v>44</v>
      </c>
      <c r="J30" s="43" t="str">
        <f>IFERROR(J29/O27,"-")</f>
        <v>-</v>
      </c>
      <c r="K30" s="44" t="str">
        <f>IFERROR(K29/O27,"-")</f>
        <v>-</v>
      </c>
      <c r="L30" s="44" t="str">
        <f>IFERROR(L29/O27,"-")</f>
        <v>-</v>
      </c>
      <c r="M30" s="44" t="str">
        <f>IFERROR(M29/O27,"-")</f>
        <v>-</v>
      </c>
      <c r="N30" s="44" t="str">
        <f>IFERROR(N29/O27,"-")</f>
        <v>-</v>
      </c>
      <c r="O30" s="45"/>
      <c r="Q30" s="106" t="s">
        <v>10</v>
      </c>
      <c r="R30" s="121"/>
      <c r="S30" s="122">
        <v>1</v>
      </c>
      <c r="T30" s="122">
        <v>1</v>
      </c>
      <c r="U30" s="122">
        <v>90</v>
      </c>
      <c r="V30" s="122">
        <v>6</v>
      </c>
      <c r="W30" s="122"/>
    </row>
    <row r="31" spans="1:23" ht="15.5" thickTop="1" thickBot="1" x14ac:dyDescent="0.4">
      <c r="A31" s="28"/>
      <c r="B31" s="47"/>
      <c r="C31" s="28"/>
      <c r="D31" s="28"/>
      <c r="E31" s="28"/>
      <c r="F31" s="28"/>
      <c r="G31" s="29"/>
      <c r="H31" s="47"/>
      <c r="I31" s="28"/>
      <c r="J31" s="47"/>
      <c r="K31" s="28"/>
      <c r="L31" s="28"/>
      <c r="M31" s="28"/>
      <c r="N31" s="28"/>
      <c r="O31" s="29"/>
      <c r="Q31" s="106" t="s">
        <v>11</v>
      </c>
      <c r="R31" s="121"/>
      <c r="S31" s="122"/>
      <c r="T31" s="122"/>
      <c r="U31" s="122"/>
      <c r="V31" s="122"/>
      <c r="W31" s="122"/>
    </row>
    <row r="32" spans="1:23" x14ac:dyDescent="0.35">
      <c r="A32" s="28"/>
      <c r="B32" s="152" t="s">
        <v>10</v>
      </c>
      <c r="C32" s="153"/>
      <c r="D32" s="154"/>
      <c r="E32" s="150" t="s">
        <v>40</v>
      </c>
      <c r="F32" s="151"/>
      <c r="G32" s="27">
        <f>GETPIVOTDATA("Nb de Procl.",$Q$12,"Statut","PA","Groupe","A")</f>
        <v>0</v>
      </c>
      <c r="H32" s="48"/>
      <c r="I32" s="28"/>
      <c r="J32" s="152" t="s">
        <v>10</v>
      </c>
      <c r="K32" s="153"/>
      <c r="L32" s="154"/>
      <c r="M32" s="150" t="s">
        <v>40</v>
      </c>
      <c r="N32" s="151"/>
      <c r="O32" s="27">
        <f>GETPIVOTDATA("Nb de Procl.",$Q$12,"Statut","PA","Groupe","B")</f>
        <v>0</v>
      </c>
      <c r="Q32" s="106" t="s">
        <v>50</v>
      </c>
      <c r="R32" s="121"/>
      <c r="S32" s="122">
        <v>7</v>
      </c>
      <c r="T32" s="122">
        <v>3</v>
      </c>
      <c r="U32" s="122">
        <v>94</v>
      </c>
      <c r="V32" s="122">
        <v>16</v>
      </c>
      <c r="W32" s="122">
        <v>4</v>
      </c>
    </row>
    <row r="33" spans="1:23" ht="15" thickBot="1" x14ac:dyDescent="0.4">
      <c r="A33" s="28"/>
      <c r="B33" s="32" t="s">
        <v>41</v>
      </c>
      <c r="C33" s="33" t="s">
        <v>4</v>
      </c>
      <c r="D33" s="33" t="s">
        <v>5</v>
      </c>
      <c r="E33" s="33" t="s">
        <v>6</v>
      </c>
      <c r="F33" s="33" t="s">
        <v>7</v>
      </c>
      <c r="G33" s="34" t="s">
        <v>8</v>
      </c>
      <c r="H33" s="40"/>
      <c r="I33" s="28"/>
      <c r="J33" s="32" t="s">
        <v>41</v>
      </c>
      <c r="K33" s="33" t="s">
        <v>4</v>
      </c>
      <c r="L33" s="33" t="s">
        <v>5</v>
      </c>
      <c r="M33" s="33" t="s">
        <v>6</v>
      </c>
      <c r="N33" s="33" t="s">
        <v>7</v>
      </c>
      <c r="O33" s="34" t="s">
        <v>8</v>
      </c>
      <c r="Q33" s="19" t="s">
        <v>165</v>
      </c>
      <c r="R33" s="121"/>
      <c r="S33" s="122">
        <v>188</v>
      </c>
      <c r="T33" s="122">
        <v>108</v>
      </c>
      <c r="U33" s="122">
        <v>1266</v>
      </c>
      <c r="V33" s="122">
        <v>309</v>
      </c>
      <c r="W33" s="122">
        <v>44</v>
      </c>
    </row>
    <row r="34" spans="1:23" ht="15" thickTop="1" x14ac:dyDescent="0.35">
      <c r="A34" s="36" t="s">
        <v>45</v>
      </c>
      <c r="B34" s="37">
        <f>GETPIVOTDATA("""Public.""",$Q$12,"Statut","PA","Groupe","A")</f>
        <v>12</v>
      </c>
      <c r="C34" s="38">
        <f>GETPIVOTDATA("""Vidéos""",$Q$12,"Statut","PA","Groupe","A")</f>
        <v>9</v>
      </c>
      <c r="D34" s="38">
        <f>GETPIVOTDATA("""Heures""",$Q$12,"Statut","PA","Groupe","A")</f>
        <v>197</v>
      </c>
      <c r="E34" s="38">
        <f>GETPIVOTDATA("""NV""",$Q$12,"Statut","PA","Groupe","A")</f>
        <v>35</v>
      </c>
      <c r="F34" s="38">
        <f>GETPIVOTDATA("""CB""",$Q$12,"Statut","PA","Groupe","A")</f>
        <v>3</v>
      </c>
      <c r="G34" s="39"/>
      <c r="H34" s="41"/>
      <c r="I34" s="36" t="s">
        <v>45</v>
      </c>
      <c r="J34" s="37">
        <f>GETPIVOTDATA("""Public.""",$Q$12,"Statut","PA","Groupe","B")</f>
        <v>4</v>
      </c>
      <c r="K34" s="38">
        <f>GETPIVOTDATA("""Vidéos""",$Q$12,"Statut","PA","Groupe","B")</f>
        <v>12</v>
      </c>
      <c r="L34" s="38">
        <f>GETPIVOTDATA("""Heures""",$Q$12,"Statut","PA","Groupe","B")</f>
        <v>91</v>
      </c>
      <c r="M34" s="38">
        <f>GETPIVOTDATA("""NV""",$Q$12,"Statut","PA","Groupe","B")</f>
        <v>32</v>
      </c>
      <c r="N34" s="38">
        <f>GETPIVOTDATA("""CB""",$Q$12,"Statut","PA","Groupe","B")</f>
        <v>6</v>
      </c>
      <c r="O34" s="39"/>
      <c r="R34"/>
      <c r="S34"/>
      <c r="T34"/>
      <c r="U34"/>
      <c r="V34"/>
      <c r="W34"/>
    </row>
    <row r="35" spans="1:23" ht="15" thickBot="1" x14ac:dyDescent="0.4">
      <c r="A35" s="42" t="s">
        <v>46</v>
      </c>
      <c r="B35" s="43" t="str">
        <f>IFERROR(B34/G32,"-")</f>
        <v>-</v>
      </c>
      <c r="C35" s="44" t="str">
        <f>IFERROR(C34/G32,"-")</f>
        <v>-</v>
      </c>
      <c r="D35" s="44" t="str">
        <f>IFERROR(D34/G32,"-")</f>
        <v>-</v>
      </c>
      <c r="E35" s="44" t="str">
        <f>IFERROR(E34/G32,"-")</f>
        <v>-</v>
      </c>
      <c r="F35" s="44" t="str">
        <f>IFERROR(F34/G32,"-")</f>
        <v>-</v>
      </c>
      <c r="G35" s="45"/>
      <c r="H35" s="46"/>
      <c r="I35" s="42" t="s">
        <v>46</v>
      </c>
      <c r="J35" s="43" t="str">
        <f>IFERROR(J34/O32,"-")</f>
        <v>-</v>
      </c>
      <c r="K35" s="44" t="str">
        <f>IFERROR(K34/O32,"-")</f>
        <v>-</v>
      </c>
      <c r="L35" s="44" t="str">
        <f>IFERROR(L34/O32,"-")</f>
        <v>-</v>
      </c>
      <c r="M35" s="44" t="str">
        <f>IFERROR(M34/O32,"-")</f>
        <v>-</v>
      </c>
      <c r="N35" s="44" t="str">
        <f>IFERROR(N34/O32,"-")</f>
        <v>-</v>
      </c>
      <c r="O35" s="45"/>
      <c r="R35"/>
      <c r="S35"/>
      <c r="T35"/>
      <c r="U35"/>
      <c r="V35"/>
      <c r="W35"/>
    </row>
    <row r="36" spans="1:23" ht="15.5" thickTop="1" thickBot="1" x14ac:dyDescent="0.4">
      <c r="A36" s="28"/>
      <c r="B36" s="47"/>
      <c r="C36" s="28"/>
      <c r="D36" s="28"/>
      <c r="E36" s="28"/>
      <c r="F36" s="28"/>
      <c r="G36" s="29"/>
      <c r="H36" s="47"/>
      <c r="I36" s="28"/>
      <c r="J36" s="47"/>
      <c r="K36" s="28"/>
      <c r="L36" s="28"/>
      <c r="M36" s="28"/>
      <c r="N36" s="28"/>
      <c r="O36" s="29"/>
      <c r="R36"/>
      <c r="S36"/>
      <c r="T36"/>
      <c r="U36"/>
      <c r="V36"/>
      <c r="W36"/>
    </row>
    <row r="37" spans="1:23" x14ac:dyDescent="0.35">
      <c r="A37" s="28"/>
      <c r="B37" s="142" t="s">
        <v>11</v>
      </c>
      <c r="C37" s="143"/>
      <c r="D37" s="144"/>
      <c r="E37" s="150" t="s">
        <v>40</v>
      </c>
      <c r="F37" s="151"/>
      <c r="G37" s="27">
        <f>GETPIVOTDATA("Nb de Procl.",$Q$12,"Statut","PP","Groupe","A")</f>
        <v>0</v>
      </c>
      <c r="H37" s="48"/>
      <c r="I37" s="28"/>
      <c r="J37" s="142" t="s">
        <v>11</v>
      </c>
      <c r="K37" s="143"/>
      <c r="L37" s="144"/>
      <c r="M37" s="150" t="s">
        <v>40</v>
      </c>
      <c r="N37" s="151"/>
      <c r="O37" s="27">
        <f>GETPIVOTDATA("Nb de Procl.",$Q$12,"Statut","PP","Groupe","B")</f>
        <v>0</v>
      </c>
      <c r="R37"/>
      <c r="S37"/>
      <c r="T37"/>
      <c r="U37"/>
      <c r="V37"/>
      <c r="W37"/>
    </row>
    <row r="38" spans="1:23" ht="15" thickBot="1" x14ac:dyDescent="0.4">
      <c r="A38" s="28"/>
      <c r="B38" s="32" t="s">
        <v>41</v>
      </c>
      <c r="C38" s="33" t="s">
        <v>4</v>
      </c>
      <c r="D38" s="33" t="s">
        <v>5</v>
      </c>
      <c r="E38" s="33" t="s">
        <v>6</v>
      </c>
      <c r="F38" s="33" t="s">
        <v>7</v>
      </c>
      <c r="G38" s="34" t="s">
        <v>8</v>
      </c>
      <c r="H38" s="40"/>
      <c r="I38" s="28"/>
      <c r="J38" s="32" t="s">
        <v>41</v>
      </c>
      <c r="K38" s="33" t="s">
        <v>4</v>
      </c>
      <c r="L38" s="33" t="s">
        <v>5</v>
      </c>
      <c r="M38" s="33" t="s">
        <v>6</v>
      </c>
      <c r="N38" s="33" t="s">
        <v>7</v>
      </c>
      <c r="O38" s="34" t="s">
        <v>8</v>
      </c>
    </row>
    <row r="39" spans="1:23" ht="15" thickTop="1" x14ac:dyDescent="0.35">
      <c r="A39" s="36" t="s">
        <v>47</v>
      </c>
      <c r="B39" s="37">
        <f>GETPIVOTDATA("""Public.""",$Q$12,"Statut","PP","Groupe","A")</f>
        <v>9</v>
      </c>
      <c r="C39" s="38">
        <f>GETPIVOTDATA("""Vidéos""",$Q$12,"Statut","PP","Groupe","A")</f>
        <v>7</v>
      </c>
      <c r="D39" s="38">
        <f>GETPIVOTDATA("""Heures""",$Q$12,"Statut","PP","Groupe","A")</f>
        <v>118</v>
      </c>
      <c r="E39" s="38">
        <f>GETPIVOTDATA("""NV""",$Q$12,"Statut","PP","Groupe","A")</f>
        <v>35</v>
      </c>
      <c r="F39" s="38">
        <f>GETPIVOTDATA("""CB""",$Q$12,"Statut","PP","Groupe","A")</f>
        <v>3</v>
      </c>
      <c r="G39" s="39"/>
      <c r="H39" s="41"/>
      <c r="I39" s="36" t="s">
        <v>47</v>
      </c>
      <c r="J39" s="37">
        <f>GETPIVOTDATA("""Public.""",$Q$12,"Statut","PP","Groupe","B")</f>
        <v>11</v>
      </c>
      <c r="K39" s="38">
        <f>GETPIVOTDATA("""Vidéos""",$Q$12,"Statut","PP","Groupe","B")</f>
        <v>20</v>
      </c>
      <c r="L39" s="38">
        <f>GETPIVOTDATA("""Heures""",$Q$12,"Statut","PP","Groupe","B")</f>
        <v>50</v>
      </c>
      <c r="M39" s="38">
        <f>GETPIVOTDATA("""NV""",$Q$12,"Statut","PP","Groupe","B")</f>
        <v>11</v>
      </c>
      <c r="N39" s="38">
        <f>GETPIVOTDATA("""CB""",$Q$12,"Statut","PP","Groupe","B")</f>
        <v>6</v>
      </c>
      <c r="O39" s="39"/>
    </row>
    <row r="40" spans="1:23" ht="15" thickBot="1" x14ac:dyDescent="0.4">
      <c r="A40" s="42" t="s">
        <v>48</v>
      </c>
      <c r="B40" s="43" t="str">
        <f>IFERROR(B39/G37,"-")</f>
        <v>-</v>
      </c>
      <c r="C40" s="44" t="str">
        <f>IFERROR(C39/G37,"-")</f>
        <v>-</v>
      </c>
      <c r="D40" s="44" t="str">
        <f>IFERROR(D39/G37,"-")</f>
        <v>-</v>
      </c>
      <c r="E40" s="44" t="str">
        <f>IFERROR(E39/G37,"-")</f>
        <v>-</v>
      </c>
      <c r="F40" s="44" t="str">
        <f>IFERROR(F39/G37,"-")</f>
        <v>-</v>
      </c>
      <c r="G40" s="45"/>
      <c r="H40" s="46"/>
      <c r="I40" s="42" t="s">
        <v>48</v>
      </c>
      <c r="J40" s="43" t="str">
        <f>IFERROR(J39/O37,"-")</f>
        <v>-</v>
      </c>
      <c r="K40" s="44" t="str">
        <f>IFERROR(K39/O37,"-")</f>
        <v>-</v>
      </c>
      <c r="L40" s="44" t="str">
        <f>IFERROR(L39/O37,"-")</f>
        <v>-</v>
      </c>
      <c r="M40" s="44" t="str">
        <f>IFERROR(M39/O37,"-")</f>
        <v>-</v>
      </c>
      <c r="N40" s="44" t="str">
        <f>IFERROR(N39/O37,"-")</f>
        <v>-</v>
      </c>
      <c r="O40" s="45"/>
    </row>
    <row r="41" spans="1:23" ht="15.5" thickTop="1" thickBot="1" x14ac:dyDescent="0.4">
      <c r="A41" s="29"/>
      <c r="B41" s="47"/>
      <c r="C41" s="28"/>
      <c r="D41" s="28"/>
      <c r="E41" s="28"/>
      <c r="F41" s="28"/>
      <c r="G41" s="29"/>
      <c r="H41" s="28"/>
      <c r="I41" s="28"/>
      <c r="J41" s="47"/>
      <c r="K41" s="28"/>
      <c r="L41" s="28"/>
      <c r="M41" s="28"/>
      <c r="N41" s="28"/>
      <c r="O41" s="29"/>
    </row>
    <row r="42" spans="1:23" ht="15" thickBot="1" x14ac:dyDescent="0.4">
      <c r="A42" s="29"/>
      <c r="B42" s="162" t="s">
        <v>49</v>
      </c>
      <c r="C42" s="163"/>
      <c r="D42" s="163"/>
      <c r="E42" s="155" t="s">
        <v>40</v>
      </c>
      <c r="F42" s="155"/>
      <c r="G42" s="49">
        <f>GETPIVOTDATA("Nb de Procl.",$Q$12,"Statut","Inactif","Groupe","A")</f>
        <v>0</v>
      </c>
      <c r="H42" s="30"/>
      <c r="I42" s="28"/>
      <c r="J42" s="162" t="s">
        <v>49</v>
      </c>
      <c r="K42" s="163"/>
      <c r="L42" s="163"/>
      <c r="M42" s="155" t="s">
        <v>40</v>
      </c>
      <c r="N42" s="155"/>
      <c r="O42" s="49">
        <f>GETPIVOTDATA("Nb de Procl.",$Q$12,"Statut","Inactif","Groupe","B")</f>
        <v>0</v>
      </c>
    </row>
    <row r="43" spans="1:23" ht="15" thickTop="1" x14ac:dyDescent="0.35"/>
    <row r="44" spans="1:23" ht="15" thickBot="1" x14ac:dyDescent="0.4"/>
    <row r="45" spans="1:23" ht="15" thickTop="1" x14ac:dyDescent="0.35">
      <c r="A45" s="25"/>
      <c r="B45" s="164" t="s">
        <v>30</v>
      </c>
      <c r="C45" s="165"/>
      <c r="D45" s="165"/>
      <c r="E45" s="165"/>
      <c r="F45" s="165"/>
      <c r="G45" s="166"/>
      <c r="H45" s="24"/>
      <c r="I45" s="22"/>
      <c r="J45" s="167" t="s">
        <v>38</v>
      </c>
      <c r="K45" s="168"/>
      <c r="L45" s="168"/>
      <c r="M45" s="168"/>
      <c r="N45" s="168"/>
      <c r="O45" s="169"/>
    </row>
    <row r="46" spans="1:23" ht="15" thickBot="1" x14ac:dyDescent="0.4">
      <c r="A46" s="25"/>
      <c r="B46" s="26"/>
      <c r="C46" s="22"/>
      <c r="D46" s="22"/>
      <c r="E46" s="22"/>
      <c r="F46" s="22"/>
      <c r="G46" s="23"/>
      <c r="H46" s="22"/>
      <c r="I46" s="22"/>
      <c r="J46" s="26"/>
      <c r="K46" s="22"/>
      <c r="L46" s="22"/>
      <c r="M46" s="22"/>
      <c r="N46" s="22"/>
      <c r="O46" s="23"/>
    </row>
    <row r="47" spans="1:23" x14ac:dyDescent="0.35">
      <c r="A47" s="31"/>
      <c r="B47" s="147" t="s">
        <v>39</v>
      </c>
      <c r="C47" s="147"/>
      <c r="D47" s="147"/>
      <c r="E47" s="150" t="s">
        <v>40</v>
      </c>
      <c r="F47" s="151"/>
      <c r="G47" s="27">
        <f>GETPIVOTDATA("Nb de Procl.",$Q$12,"Statut","Proclamateur","Groupe","C")</f>
        <v>0</v>
      </c>
      <c r="H47" s="30"/>
      <c r="I47" s="28"/>
      <c r="J47" s="147" t="s">
        <v>39</v>
      </c>
      <c r="K47" s="147"/>
      <c r="L47" s="147"/>
      <c r="M47" s="150" t="s">
        <v>40</v>
      </c>
      <c r="N47" s="151"/>
      <c r="O47" s="27">
        <f>GETPIVOTDATA("Nb de Procl.",$Q$12,"Statut","Proclamateur","Groupe","D")</f>
        <v>0</v>
      </c>
    </row>
    <row r="48" spans="1:23" ht="15" thickBot="1" x14ac:dyDescent="0.4">
      <c r="A48" s="31"/>
      <c r="B48" s="32" t="s">
        <v>41</v>
      </c>
      <c r="C48" s="33" t="s">
        <v>4</v>
      </c>
      <c r="D48" s="33" t="s">
        <v>5</v>
      </c>
      <c r="E48" s="33" t="s">
        <v>6</v>
      </c>
      <c r="F48" s="33" t="s">
        <v>7</v>
      </c>
      <c r="G48" s="34" t="s">
        <v>8</v>
      </c>
      <c r="H48" s="35"/>
      <c r="I48" s="28"/>
      <c r="J48" s="32" t="s">
        <v>41</v>
      </c>
      <c r="K48" s="33" t="s">
        <v>4</v>
      </c>
      <c r="L48" s="33" t="s">
        <v>5</v>
      </c>
      <c r="M48" s="33" t="s">
        <v>6</v>
      </c>
      <c r="N48" s="33" t="s">
        <v>7</v>
      </c>
      <c r="O48" s="34" t="s">
        <v>8</v>
      </c>
    </row>
    <row r="49" spans="1:15" ht="15" thickTop="1" x14ac:dyDescent="0.35">
      <c r="A49" s="36" t="s">
        <v>42</v>
      </c>
      <c r="B49" s="37">
        <f>GETPIVOTDATA("""Public.""",$Q$12,"Statut","Proclamateur","Groupe","C")</f>
        <v>25</v>
      </c>
      <c r="C49" s="38">
        <f>GETPIVOTDATA("""Vidéos""",$Q$12,"Statut","Proclamateur","Groupe","C")</f>
        <v>5</v>
      </c>
      <c r="D49" s="38">
        <f>GETPIVOTDATA("""Heures""",$Q$12,"Statut","Proclamateur","Groupe","C")</f>
        <v>159</v>
      </c>
      <c r="E49" s="38">
        <f>GETPIVOTDATA("""NV""",$Q$12,"Statut","Proclamateur","Groupe","C")</f>
        <v>27</v>
      </c>
      <c r="F49" s="38">
        <f>GETPIVOTDATA("""CB""",$Q$12,"Statut","Proclamateur","Groupe","C")</f>
        <v>6</v>
      </c>
      <c r="G49" s="39"/>
      <c r="H49" s="41"/>
      <c r="I49" s="36" t="s">
        <v>42</v>
      </c>
      <c r="J49" s="37">
        <f>GETPIVOTDATA("""Public.""",$Q$12,"Statut","Proclamateur","Groupe","D")</f>
        <v>7</v>
      </c>
      <c r="K49" s="38">
        <f>GETPIVOTDATA("""Vidéos""",$Q$12,"Statut","Proclamateur","Groupe","D")</f>
        <v>3</v>
      </c>
      <c r="L49" s="38">
        <f>GETPIVOTDATA("""Heures""",$Q$12,"Statut","Proclamateur","Groupe","D")</f>
        <v>94</v>
      </c>
      <c r="M49" s="38">
        <f>GETPIVOTDATA("""NV""",$Q$12,"Statut","Proclamateur","Groupe","D")</f>
        <v>16</v>
      </c>
      <c r="N49" s="38">
        <f>GETPIVOTDATA("""CB""",$Q$12,"Statut","Proclamateur","Groupe","D")</f>
        <v>4</v>
      </c>
      <c r="O49" s="39"/>
    </row>
    <row r="50" spans="1:15" ht="15" thickBot="1" x14ac:dyDescent="0.4">
      <c r="A50" s="42" t="s">
        <v>44</v>
      </c>
      <c r="B50" s="43" t="str">
        <f>IFERROR(B49/G47,"-")</f>
        <v>-</v>
      </c>
      <c r="C50" s="44" t="str">
        <f>IFERROR(C49/G47,"-")</f>
        <v>-</v>
      </c>
      <c r="D50" s="44" t="str">
        <f>IFERROR(D49/G47,"-")</f>
        <v>-</v>
      </c>
      <c r="E50" s="44" t="str">
        <f>IFERROR(E49/G47,"-")</f>
        <v>-</v>
      </c>
      <c r="F50" s="44" t="str">
        <f>IFERROR(F49/G47,"-")</f>
        <v>-</v>
      </c>
      <c r="G50" s="45"/>
      <c r="H50" s="46"/>
      <c r="I50" s="42" t="s">
        <v>44</v>
      </c>
      <c r="J50" s="43" t="str">
        <f>IFERROR(J49/O47,"-")</f>
        <v>-</v>
      </c>
      <c r="K50" s="44" t="str">
        <f>IFERROR(K49/O47,"-")</f>
        <v>-</v>
      </c>
      <c r="L50" s="44" t="str">
        <f>IFERROR(L49/O47,"-")</f>
        <v>-</v>
      </c>
      <c r="M50" s="44" t="str">
        <f>IFERROR(M49/O47,"-")</f>
        <v>-</v>
      </c>
      <c r="N50" s="44" t="str">
        <f>IFERROR(N49/O47,"-")</f>
        <v>-</v>
      </c>
      <c r="O50" s="45"/>
    </row>
    <row r="51" spans="1:15" ht="15.5" thickTop="1" thickBot="1" x14ac:dyDescent="0.4">
      <c r="A51" s="28"/>
      <c r="B51" s="47"/>
      <c r="C51" s="28"/>
      <c r="D51" s="28"/>
      <c r="E51" s="28"/>
      <c r="F51" s="28"/>
      <c r="G51" s="29"/>
      <c r="H51" s="47"/>
      <c r="I51" s="28"/>
      <c r="J51" s="47"/>
      <c r="K51" s="28"/>
      <c r="L51" s="28"/>
      <c r="M51" s="28"/>
      <c r="N51" s="28"/>
      <c r="O51" s="29"/>
    </row>
    <row r="52" spans="1:15" x14ac:dyDescent="0.35">
      <c r="A52" s="28"/>
      <c r="B52" s="152" t="s">
        <v>10</v>
      </c>
      <c r="C52" s="153"/>
      <c r="D52" s="154"/>
      <c r="E52" s="150" t="s">
        <v>40</v>
      </c>
      <c r="F52" s="151"/>
      <c r="G52" s="27">
        <f>GETPIVOTDATA("Nb de Procl.",$Q$12,"Statut","PA","Groupe","C")</f>
        <v>0</v>
      </c>
      <c r="H52" s="48"/>
      <c r="I52" s="28"/>
      <c r="J52" s="152" t="s">
        <v>10</v>
      </c>
      <c r="K52" s="153"/>
      <c r="L52" s="154"/>
      <c r="M52" s="150" t="s">
        <v>40</v>
      </c>
      <c r="N52" s="151"/>
      <c r="O52" s="27">
        <f>GETPIVOTDATA("Nb de Procl.",$Q$12,"Statut","PA","Groupe","D")</f>
        <v>0</v>
      </c>
    </row>
    <row r="53" spans="1:15" ht="15" thickBot="1" x14ac:dyDescent="0.4">
      <c r="A53" s="28"/>
      <c r="B53" s="32" t="s">
        <v>41</v>
      </c>
      <c r="C53" s="33" t="s">
        <v>4</v>
      </c>
      <c r="D53" s="33" t="s">
        <v>5</v>
      </c>
      <c r="E53" s="33" t="s">
        <v>6</v>
      </c>
      <c r="F53" s="33" t="s">
        <v>7</v>
      </c>
      <c r="G53" s="34" t="s">
        <v>8</v>
      </c>
      <c r="H53" s="40"/>
      <c r="I53" s="28"/>
      <c r="J53" s="32" t="s">
        <v>41</v>
      </c>
      <c r="K53" s="33" t="s">
        <v>4</v>
      </c>
      <c r="L53" s="33" t="s">
        <v>5</v>
      </c>
      <c r="M53" s="33" t="s">
        <v>6</v>
      </c>
      <c r="N53" s="33" t="s">
        <v>7</v>
      </c>
      <c r="O53" s="34" t="s">
        <v>8</v>
      </c>
    </row>
    <row r="54" spans="1:15" ht="15" thickTop="1" x14ac:dyDescent="0.35">
      <c r="A54" s="36" t="s">
        <v>45</v>
      </c>
      <c r="B54" s="37">
        <f>GETPIVOTDATA("""Public.""",$Q$12,"Statut","PA","Groupe","C")</f>
        <v>23</v>
      </c>
      <c r="C54" s="38">
        <f>GETPIVOTDATA("""Vidéos""",$Q$12,"Statut","PA","Groupe","C")</f>
        <v>2</v>
      </c>
      <c r="D54" s="38">
        <f>GETPIVOTDATA("""Heures""",$Q$12,"Statut","PA","Groupe","C")</f>
        <v>61</v>
      </c>
      <c r="E54" s="38">
        <f>GETPIVOTDATA("""NV""",$Q$12,"Statut","PA","Groupe","C")</f>
        <v>9</v>
      </c>
      <c r="F54" s="38">
        <f>GETPIVOTDATA("""CB""",$Q$12,"Statut","PA","Groupe","C")</f>
        <v>1</v>
      </c>
      <c r="G54" s="39"/>
      <c r="H54" s="41"/>
      <c r="I54" s="36" t="s">
        <v>45</v>
      </c>
      <c r="J54" s="37">
        <f>GETPIVOTDATA("""Public.""",$Q$12,"Statut","PA","Groupe","D")</f>
        <v>1</v>
      </c>
      <c r="K54" s="38">
        <f>GETPIVOTDATA("""Vidéos""",$Q$12,"Statut","PA","Groupe","D")</f>
        <v>1</v>
      </c>
      <c r="L54" s="38">
        <f>GETPIVOTDATA("""Heures""",$Q$12,"Statut","PA","Groupe","D")</f>
        <v>90</v>
      </c>
      <c r="M54" s="38">
        <f>GETPIVOTDATA("""NV""",$Q$12,"Statut","PA","Groupe","D")</f>
        <v>6</v>
      </c>
      <c r="N54" s="38">
        <f>GETPIVOTDATA("""CB""",$Q$12,"Statut","PA","Groupe","D")</f>
        <v>0</v>
      </c>
      <c r="O54" s="39"/>
    </row>
    <row r="55" spans="1:15" ht="15" thickBot="1" x14ac:dyDescent="0.4">
      <c r="A55" s="42" t="s">
        <v>46</v>
      </c>
      <c r="B55" s="43" t="str">
        <f>IFERROR(B54/G52,"-")</f>
        <v>-</v>
      </c>
      <c r="C55" s="44" t="str">
        <f>IFERROR(C54/G52,"-")</f>
        <v>-</v>
      </c>
      <c r="D55" s="44" t="str">
        <f>IFERROR(D54/G52,"-")</f>
        <v>-</v>
      </c>
      <c r="E55" s="44" t="str">
        <f>IFERROR(E54/G52,"-")</f>
        <v>-</v>
      </c>
      <c r="F55" s="44" t="str">
        <f>IFERROR(F54/G52,"-")</f>
        <v>-</v>
      </c>
      <c r="G55" s="45"/>
      <c r="H55" s="46"/>
      <c r="I55" s="42" t="s">
        <v>46</v>
      </c>
      <c r="J55" s="43" t="str">
        <f>IFERROR(J54/O52,"-")</f>
        <v>-</v>
      </c>
      <c r="K55" s="44" t="str">
        <f>IFERROR(K54/O52,"-")</f>
        <v>-</v>
      </c>
      <c r="L55" s="44" t="str">
        <f>IFERROR(L54/O52,"-")</f>
        <v>-</v>
      </c>
      <c r="M55" s="44" t="str">
        <f>IFERROR(M54/O52,"-")</f>
        <v>-</v>
      </c>
      <c r="N55" s="44" t="str">
        <f>IFERROR(N54/O52,"-")</f>
        <v>-</v>
      </c>
      <c r="O55" s="45"/>
    </row>
    <row r="56" spans="1:15" ht="15.5" thickTop="1" thickBot="1" x14ac:dyDescent="0.4">
      <c r="A56" s="28"/>
      <c r="B56" s="47"/>
      <c r="C56" s="28"/>
      <c r="D56" s="28"/>
      <c r="E56" s="28"/>
      <c r="F56" s="28"/>
      <c r="G56" s="29"/>
      <c r="H56" s="47"/>
      <c r="I56" s="28"/>
      <c r="J56" s="47"/>
      <c r="K56" s="28"/>
      <c r="L56" s="28"/>
      <c r="M56" s="28"/>
      <c r="N56" s="28"/>
      <c r="O56" s="29"/>
    </row>
    <row r="57" spans="1:15" x14ac:dyDescent="0.35">
      <c r="A57" s="28"/>
      <c r="B57" s="142" t="s">
        <v>11</v>
      </c>
      <c r="C57" s="143"/>
      <c r="D57" s="144"/>
      <c r="E57" s="150" t="s">
        <v>40</v>
      </c>
      <c r="F57" s="151"/>
      <c r="G57" s="27">
        <f>GETPIVOTDATA("Nb de Procl.",$Q$12,"Statut","PP","Groupe","C")</f>
        <v>0</v>
      </c>
      <c r="H57" s="48"/>
      <c r="I57" s="28"/>
      <c r="J57" s="142" t="s">
        <v>11</v>
      </c>
      <c r="K57" s="143"/>
      <c r="L57" s="144"/>
      <c r="M57" s="150" t="s">
        <v>40</v>
      </c>
      <c r="N57" s="151"/>
      <c r="O57" s="27">
        <f>GETPIVOTDATA("Nb de Procl.",$Q$12,"Statut","PP","Groupe","D")</f>
        <v>0</v>
      </c>
    </row>
    <row r="58" spans="1:15" ht="15" thickBot="1" x14ac:dyDescent="0.4">
      <c r="A58" s="28"/>
      <c r="B58" s="32" t="s">
        <v>41</v>
      </c>
      <c r="C58" s="33" t="s">
        <v>4</v>
      </c>
      <c r="D58" s="33" t="s">
        <v>5</v>
      </c>
      <c r="E58" s="33" t="s">
        <v>6</v>
      </c>
      <c r="F58" s="33" t="s">
        <v>7</v>
      </c>
      <c r="G58" s="34" t="s">
        <v>8</v>
      </c>
      <c r="H58" s="40"/>
      <c r="I58" s="28"/>
      <c r="J58" s="32" t="s">
        <v>41</v>
      </c>
      <c r="K58" s="33" t="s">
        <v>4</v>
      </c>
      <c r="L58" s="33" t="s">
        <v>5</v>
      </c>
      <c r="M58" s="33" t="s">
        <v>6</v>
      </c>
      <c r="N58" s="33" t="s">
        <v>7</v>
      </c>
      <c r="O58" s="34" t="s">
        <v>8</v>
      </c>
    </row>
    <row r="59" spans="1:15" ht="15" thickTop="1" x14ac:dyDescent="0.35">
      <c r="A59" s="36" t="s">
        <v>47</v>
      </c>
      <c r="B59" s="37">
        <f>GETPIVOTDATA("""Public.""",$Q$12,"Statut","PP","Groupe","C")</f>
        <v>37</v>
      </c>
      <c r="C59" s="38">
        <f>GETPIVOTDATA("""Vidéos""",$Q$12,"Statut","PP","Groupe","C")</f>
        <v>23</v>
      </c>
      <c r="D59" s="38">
        <f>GETPIVOTDATA("""Heures""",$Q$12,"Statut","PP","Groupe","C")</f>
        <v>140</v>
      </c>
      <c r="E59" s="38">
        <f>GETPIVOTDATA("""NV""",$Q$12,"Statut","PP","Groupe","C")</f>
        <v>59</v>
      </c>
      <c r="F59" s="38">
        <f>GETPIVOTDATA("""CB""",$Q$12,"Statut","PP","Groupe","C")</f>
        <v>3</v>
      </c>
      <c r="G59" s="39"/>
      <c r="H59" s="41"/>
      <c r="I59" s="36" t="s">
        <v>47</v>
      </c>
      <c r="J59" s="37">
        <f>GETPIVOTDATA("""Public.""",$Q$12,"Statut","PP","Groupe","D")</f>
        <v>0</v>
      </c>
      <c r="K59" s="38">
        <f>GETPIVOTDATA("""Vidéos""",$Q$12,"Statut","PP","Groupe","D")</f>
        <v>0</v>
      </c>
      <c r="L59" s="38">
        <f>GETPIVOTDATA("""Heures""",$Q$12,"Statut","PP","Groupe","D")</f>
        <v>0</v>
      </c>
      <c r="M59" s="38">
        <f>GETPIVOTDATA("""NV""",$Q$12,"Statut","PP","Groupe","D")</f>
        <v>0</v>
      </c>
      <c r="N59" s="38">
        <f>GETPIVOTDATA("""CB""",$Q$12,"Statut","PP","Groupe","D")</f>
        <v>0</v>
      </c>
      <c r="O59" s="39"/>
    </row>
    <row r="60" spans="1:15" ht="15" thickBot="1" x14ac:dyDescent="0.4">
      <c r="A60" s="42" t="s">
        <v>48</v>
      </c>
      <c r="B60" s="43" t="str">
        <f>IFERROR(B59/G57,"-")</f>
        <v>-</v>
      </c>
      <c r="C60" s="44" t="str">
        <f>IFERROR(C59/G57,"-")</f>
        <v>-</v>
      </c>
      <c r="D60" s="44" t="str">
        <f>IFERROR(D59/G57,"-")</f>
        <v>-</v>
      </c>
      <c r="E60" s="44" t="str">
        <f>IFERROR(E59/G57,"-")</f>
        <v>-</v>
      </c>
      <c r="F60" s="44" t="str">
        <f>IFERROR(F59/G57,"-")</f>
        <v>-</v>
      </c>
      <c r="G60" s="45"/>
      <c r="H60" s="46"/>
      <c r="I60" s="42" t="s">
        <v>48</v>
      </c>
      <c r="J60" s="43" t="str">
        <f>IFERROR(J59/O57,"-")</f>
        <v>-</v>
      </c>
      <c r="K60" s="44" t="str">
        <f>IFERROR(K59/O57,"-")</f>
        <v>-</v>
      </c>
      <c r="L60" s="44" t="str">
        <f>IFERROR(L59/O57,"-")</f>
        <v>-</v>
      </c>
      <c r="M60" s="44" t="str">
        <f>IFERROR(M59/O57,"-")</f>
        <v>-</v>
      </c>
      <c r="N60" s="44" t="str">
        <f>IFERROR(N59/O57,"-")</f>
        <v>-</v>
      </c>
      <c r="O60" s="45"/>
    </row>
    <row r="61" spans="1:15" ht="15.5" thickTop="1" thickBot="1" x14ac:dyDescent="0.4">
      <c r="A61" s="31"/>
      <c r="B61" s="47"/>
      <c r="C61" s="28"/>
      <c r="D61" s="28"/>
      <c r="E61" s="28"/>
      <c r="F61" s="28"/>
      <c r="G61" s="29"/>
      <c r="H61" s="28"/>
      <c r="I61" s="28"/>
      <c r="J61" s="47"/>
      <c r="K61" s="28"/>
      <c r="L61" s="28"/>
      <c r="M61" s="28"/>
      <c r="N61" s="28"/>
      <c r="O61" s="29"/>
    </row>
    <row r="62" spans="1:15" ht="15" thickBot="1" x14ac:dyDescent="0.4">
      <c r="A62" s="31"/>
      <c r="B62" s="162" t="s">
        <v>49</v>
      </c>
      <c r="C62" s="163"/>
      <c r="D62" s="163"/>
      <c r="E62" s="155" t="s">
        <v>40</v>
      </c>
      <c r="F62" s="155"/>
      <c r="G62" s="49">
        <f>GETPIVOTDATA("Nb de Procl.",$Q$12,"Statut","Inactif","Groupe","C")</f>
        <v>0</v>
      </c>
      <c r="H62" s="30"/>
      <c r="I62" s="28"/>
      <c r="J62" s="162" t="s">
        <v>49</v>
      </c>
      <c r="K62" s="163"/>
      <c r="L62" s="163"/>
      <c r="M62" s="155" t="s">
        <v>40</v>
      </c>
      <c r="N62" s="155"/>
      <c r="O62" s="49">
        <f>GETPIVOTDATA("Nb de Procl.",$Q$12,"Statut","Inactif","Groupe","D")</f>
        <v>0</v>
      </c>
    </row>
    <row r="63" spans="1:15" ht="15" thickTop="1" x14ac:dyDescent="0.35"/>
  </sheetData>
  <mergeCells count="47">
    <mergeCell ref="B62:D62"/>
    <mergeCell ref="E62:F62"/>
    <mergeCell ref="J62:L62"/>
    <mergeCell ref="M62:N62"/>
    <mergeCell ref="B52:D52"/>
    <mergeCell ref="E52:F52"/>
    <mergeCell ref="J52:L52"/>
    <mergeCell ref="M52:N52"/>
    <mergeCell ref="B57:D57"/>
    <mergeCell ref="E57:F57"/>
    <mergeCell ref="J57:L57"/>
    <mergeCell ref="M57:N57"/>
    <mergeCell ref="B45:G45"/>
    <mergeCell ref="J45:O45"/>
    <mergeCell ref="B47:D47"/>
    <mergeCell ref="E47:F47"/>
    <mergeCell ref="J47:L47"/>
    <mergeCell ref="M47:N47"/>
    <mergeCell ref="B42:D42"/>
    <mergeCell ref="E42:F42"/>
    <mergeCell ref="J42:L42"/>
    <mergeCell ref="M42:N42"/>
    <mergeCell ref="A1:O1"/>
    <mergeCell ref="A2:O2"/>
    <mergeCell ref="B32:D32"/>
    <mergeCell ref="E32:F32"/>
    <mergeCell ref="J32:L32"/>
    <mergeCell ref="M32:N32"/>
    <mergeCell ref="B37:D37"/>
    <mergeCell ref="E37:F37"/>
    <mergeCell ref="J37:L37"/>
    <mergeCell ref="M37:N37"/>
    <mergeCell ref="E17:F17"/>
    <mergeCell ref="B22:D22"/>
    <mergeCell ref="E22:F22"/>
    <mergeCell ref="B25:G25"/>
    <mergeCell ref="J25:O25"/>
    <mergeCell ref="B27:D27"/>
    <mergeCell ref="E27:F27"/>
    <mergeCell ref="J27:L27"/>
    <mergeCell ref="M27:N27"/>
    <mergeCell ref="B17:D17"/>
    <mergeCell ref="B5:G5"/>
    <mergeCell ref="B7:D7"/>
    <mergeCell ref="E7:F7"/>
    <mergeCell ref="B12:D12"/>
    <mergeCell ref="E12:F12"/>
  </mergeCells>
  <pageMargins left="0.7" right="0.7" top="0.75" bottom="0.75" header="0.3" footer="0.3"/>
  <pageSetup paperSize="9" scale="44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8085A-0967-4814-BCDA-A0D9F6D28AF7}">
  <dimension ref="A1:P32"/>
  <sheetViews>
    <sheetView tabSelected="1" workbookViewId="0">
      <pane xSplit="8" ySplit="14" topLeftCell="I15" activePane="bottomRight" state="frozen"/>
      <selection pane="topRight" activeCell="I1" sqref="I1"/>
      <selection pane="bottomLeft" activeCell="A15" sqref="A15"/>
      <selection pane="bottomRight" activeCell="C5" sqref="C5:G5"/>
    </sheetView>
  </sheetViews>
  <sheetFormatPr baseColWidth="10" defaultRowHeight="14.5" x14ac:dyDescent="0.35"/>
  <cols>
    <col min="1" max="1" width="21.453125" customWidth="1"/>
    <col min="2" max="2" width="2.54296875" customWidth="1"/>
    <col min="3" max="7" width="5.7265625" customWidth="1"/>
    <col min="8" max="8" width="10.26953125" customWidth="1"/>
    <col min="9" max="9" width="5.54296875" bestFit="1" customWidth="1"/>
    <col min="10" max="10" width="5.81640625" bestFit="1" customWidth="1"/>
    <col min="11" max="11" width="19.54296875" bestFit="1" customWidth="1"/>
    <col min="12" max="12" width="8.1796875" bestFit="1" customWidth="1"/>
    <col min="13" max="13" width="8.26953125" bestFit="1" customWidth="1"/>
    <col min="14" max="14" width="8.54296875" bestFit="1" customWidth="1"/>
    <col min="15" max="15" width="6.54296875" bestFit="1" customWidth="1"/>
    <col min="16" max="16" width="5.54296875" bestFit="1" customWidth="1"/>
    <col min="17" max="17" width="16.1796875" bestFit="1" customWidth="1"/>
    <col min="18" max="18" width="12.54296875" bestFit="1" customWidth="1"/>
    <col min="19" max="19" width="12.26953125" bestFit="1" customWidth="1"/>
    <col min="20" max="20" width="15.7265625" bestFit="1" customWidth="1"/>
    <col min="21" max="21" width="16.1796875" bestFit="1" customWidth="1"/>
    <col min="22" max="22" width="12.54296875" bestFit="1" customWidth="1"/>
    <col min="23" max="23" width="12.26953125" bestFit="1" customWidth="1"/>
    <col min="24" max="24" width="15.7265625" bestFit="1" customWidth="1"/>
    <col min="25" max="25" width="16.1796875" bestFit="1" customWidth="1"/>
    <col min="26" max="26" width="12.54296875" bestFit="1" customWidth="1"/>
    <col min="27" max="27" width="12.26953125" bestFit="1" customWidth="1"/>
    <col min="28" max="28" width="15.7265625" bestFit="1" customWidth="1"/>
    <col min="29" max="29" width="16.1796875" bestFit="1" customWidth="1"/>
    <col min="30" max="30" width="12.54296875" bestFit="1" customWidth="1"/>
    <col min="31" max="31" width="12.26953125" bestFit="1" customWidth="1"/>
    <col min="32" max="32" width="15.7265625" bestFit="1" customWidth="1"/>
    <col min="33" max="33" width="16.1796875" bestFit="1" customWidth="1"/>
    <col min="34" max="34" width="12.54296875" bestFit="1" customWidth="1"/>
    <col min="35" max="35" width="12.26953125" bestFit="1" customWidth="1"/>
    <col min="36" max="36" width="15.7265625" bestFit="1" customWidth="1"/>
    <col min="37" max="37" width="16.1796875" bestFit="1" customWidth="1"/>
    <col min="38" max="38" width="12.54296875" bestFit="1" customWidth="1"/>
    <col min="39" max="39" width="12.26953125" bestFit="1" customWidth="1"/>
    <col min="40" max="40" width="15.7265625" bestFit="1" customWidth="1"/>
    <col min="41" max="41" width="16.1796875" bestFit="1" customWidth="1"/>
    <col min="42" max="42" width="12.54296875" bestFit="1" customWidth="1"/>
    <col min="43" max="43" width="12.26953125" bestFit="1" customWidth="1"/>
    <col min="44" max="44" width="15.7265625" bestFit="1" customWidth="1"/>
    <col min="45" max="45" width="16.1796875" bestFit="1" customWidth="1"/>
    <col min="46" max="46" width="12.54296875" bestFit="1" customWidth="1"/>
    <col min="47" max="47" width="12.26953125" bestFit="1" customWidth="1"/>
    <col min="48" max="48" width="15.7265625" bestFit="1" customWidth="1"/>
    <col min="49" max="49" width="16.1796875" bestFit="1" customWidth="1"/>
    <col min="50" max="50" width="12.54296875" bestFit="1" customWidth="1"/>
    <col min="51" max="51" width="12.26953125" bestFit="1" customWidth="1"/>
    <col min="52" max="52" width="20.54296875" bestFit="1" customWidth="1"/>
    <col min="53" max="53" width="20.81640625" bestFit="1" customWidth="1"/>
    <col min="54" max="54" width="17.453125" bestFit="1" customWidth="1"/>
    <col min="55" max="55" width="17.1796875" bestFit="1" customWidth="1"/>
    <col min="56" max="56" width="12.26953125" bestFit="1" customWidth="1"/>
    <col min="57" max="57" width="16.1796875" bestFit="1" customWidth="1"/>
    <col min="58" max="58" width="12.54296875" bestFit="1" customWidth="1"/>
    <col min="59" max="59" width="12.26953125" bestFit="1" customWidth="1"/>
    <col min="60" max="60" width="17.54296875" bestFit="1" customWidth="1"/>
    <col min="61" max="61" width="14" bestFit="1" customWidth="1"/>
    <col min="62" max="62" width="13.7265625" bestFit="1" customWidth="1"/>
    <col min="63" max="63" width="16.1796875" bestFit="1" customWidth="1"/>
    <col min="64" max="64" width="12.54296875" bestFit="1" customWidth="1"/>
    <col min="65" max="65" width="12.26953125" bestFit="1" customWidth="1"/>
    <col min="66" max="66" width="16.1796875" bestFit="1" customWidth="1"/>
    <col min="67" max="67" width="12.54296875" bestFit="1" customWidth="1"/>
    <col min="68" max="68" width="12.26953125" bestFit="1" customWidth="1"/>
    <col min="69" max="69" width="17.54296875" bestFit="1" customWidth="1"/>
    <col min="70" max="70" width="14" bestFit="1" customWidth="1"/>
    <col min="71" max="71" width="13.7265625" bestFit="1" customWidth="1"/>
    <col min="72" max="72" width="16.1796875" bestFit="1" customWidth="1"/>
    <col min="73" max="73" width="12.54296875" bestFit="1" customWidth="1"/>
    <col min="74" max="74" width="12.26953125" bestFit="1" customWidth="1"/>
    <col min="75" max="75" width="16.1796875" bestFit="1" customWidth="1"/>
    <col min="76" max="76" width="12.54296875" bestFit="1" customWidth="1"/>
    <col min="77" max="77" width="12.26953125" bestFit="1" customWidth="1"/>
    <col min="78" max="78" width="16.1796875" bestFit="1" customWidth="1"/>
    <col min="79" max="79" width="12.54296875" bestFit="1" customWidth="1"/>
    <col min="80" max="80" width="12.26953125" bestFit="1" customWidth="1"/>
    <col min="81" max="81" width="16.1796875" bestFit="1" customWidth="1"/>
    <col min="82" max="82" width="12.54296875" bestFit="1" customWidth="1"/>
    <col min="83" max="83" width="12.26953125" bestFit="1" customWidth="1"/>
    <col min="84" max="84" width="16.1796875" bestFit="1" customWidth="1"/>
    <col min="85" max="85" width="12.54296875" bestFit="1" customWidth="1"/>
    <col min="86" max="86" width="12.26953125" bestFit="1" customWidth="1"/>
    <col min="87" max="87" width="17.54296875" bestFit="1" customWidth="1"/>
    <col min="88" max="88" width="14" bestFit="1" customWidth="1"/>
    <col min="89" max="89" width="13.7265625" bestFit="1" customWidth="1"/>
    <col min="90" max="90" width="16.1796875" bestFit="1" customWidth="1"/>
    <col min="91" max="91" width="12.54296875" bestFit="1" customWidth="1"/>
    <col min="92" max="92" width="12.26953125" bestFit="1" customWidth="1"/>
    <col min="93" max="93" width="16.1796875" bestFit="1" customWidth="1"/>
    <col min="94" max="94" width="12.54296875" bestFit="1" customWidth="1"/>
    <col min="95" max="95" width="12.26953125" bestFit="1" customWidth="1"/>
    <col min="96" max="96" width="17.54296875" bestFit="1" customWidth="1"/>
    <col min="97" max="97" width="14" bestFit="1" customWidth="1"/>
    <col min="98" max="98" width="13.7265625" bestFit="1" customWidth="1"/>
    <col min="99" max="99" width="16.1796875" bestFit="1" customWidth="1"/>
    <col min="100" max="100" width="12.54296875" bestFit="1" customWidth="1"/>
    <col min="101" max="101" width="12.26953125" bestFit="1" customWidth="1"/>
    <col min="102" max="102" width="17.54296875" bestFit="1" customWidth="1"/>
    <col min="103" max="103" width="14" bestFit="1" customWidth="1"/>
    <col min="104" max="104" width="13.7265625" bestFit="1" customWidth="1"/>
    <col min="105" max="105" width="16.1796875" bestFit="1" customWidth="1"/>
    <col min="106" max="106" width="12.54296875" bestFit="1" customWidth="1"/>
    <col min="107" max="107" width="12.26953125" bestFit="1" customWidth="1"/>
    <col min="108" max="108" width="18.54296875" bestFit="1" customWidth="1"/>
    <col min="109" max="109" width="15" bestFit="1" customWidth="1"/>
    <col min="110" max="110" width="14.7265625" bestFit="1" customWidth="1"/>
    <col min="111" max="111" width="16.1796875" bestFit="1" customWidth="1"/>
    <col min="112" max="112" width="12.54296875" bestFit="1" customWidth="1"/>
    <col min="113" max="113" width="12.26953125" bestFit="1" customWidth="1"/>
    <col min="114" max="114" width="16.1796875" bestFit="1" customWidth="1"/>
    <col min="115" max="115" width="12.54296875" bestFit="1" customWidth="1"/>
    <col min="116" max="116" width="12.26953125" bestFit="1" customWidth="1"/>
    <col min="117" max="117" width="16.1796875" bestFit="1" customWidth="1"/>
    <col min="118" max="118" width="12.54296875" bestFit="1" customWidth="1"/>
    <col min="119" max="119" width="12.26953125" bestFit="1" customWidth="1"/>
    <col min="120" max="120" width="16.1796875" bestFit="1" customWidth="1"/>
    <col min="121" max="121" width="12.54296875" bestFit="1" customWidth="1"/>
    <col min="122" max="122" width="12.26953125" bestFit="1" customWidth="1"/>
    <col min="123" max="123" width="16.1796875" bestFit="1" customWidth="1"/>
    <col min="124" max="124" width="12.54296875" bestFit="1" customWidth="1"/>
    <col min="125" max="125" width="12.26953125" bestFit="1" customWidth="1"/>
    <col min="126" max="126" width="21.453125" bestFit="1" customWidth="1"/>
    <col min="127" max="127" width="17.81640625" bestFit="1" customWidth="1"/>
    <col min="128" max="128" width="17.54296875" bestFit="1" customWidth="1"/>
    <col min="129" max="129" width="20.81640625" bestFit="1" customWidth="1"/>
    <col min="130" max="130" width="17.453125" bestFit="1" customWidth="1"/>
    <col min="131" max="131" width="17.1796875" bestFit="1" customWidth="1"/>
    <col min="132" max="132" width="14" bestFit="1" customWidth="1"/>
    <col min="133" max="133" width="13.7265625" bestFit="1" customWidth="1"/>
    <col min="134" max="134" width="12.54296875" bestFit="1" customWidth="1"/>
    <col min="135" max="135" width="12.26953125" bestFit="1" customWidth="1"/>
    <col min="136" max="136" width="14" bestFit="1" customWidth="1"/>
    <col min="137" max="137" width="13.7265625" bestFit="1" customWidth="1"/>
    <col min="138" max="138" width="14" bestFit="1" customWidth="1"/>
    <col min="139" max="139" width="13.7265625" bestFit="1" customWidth="1"/>
    <col min="140" max="140" width="12.54296875" bestFit="1" customWidth="1"/>
    <col min="141" max="141" width="12.26953125" bestFit="1" customWidth="1"/>
    <col min="142" max="142" width="14" bestFit="1" customWidth="1"/>
    <col min="143" max="143" width="13.7265625" bestFit="1" customWidth="1"/>
    <col min="144" max="144" width="15" bestFit="1" customWidth="1"/>
    <col min="145" max="145" width="14.7265625" bestFit="1" customWidth="1"/>
    <col min="146" max="146" width="12.54296875" bestFit="1" customWidth="1"/>
    <col min="147" max="147" width="12.26953125" bestFit="1" customWidth="1"/>
    <col min="148" max="148" width="12.54296875" bestFit="1" customWidth="1"/>
    <col min="149" max="149" width="12.26953125" bestFit="1" customWidth="1"/>
    <col min="150" max="150" width="12.54296875" bestFit="1" customWidth="1"/>
    <col min="151" max="151" width="12.26953125" bestFit="1" customWidth="1"/>
    <col min="152" max="152" width="14" bestFit="1" customWidth="1"/>
    <col min="153" max="153" width="13.7265625" bestFit="1" customWidth="1"/>
    <col min="154" max="154" width="12.54296875" bestFit="1" customWidth="1"/>
    <col min="155" max="155" width="12.26953125" bestFit="1" customWidth="1"/>
    <col min="156" max="156" width="12.54296875" bestFit="1" customWidth="1"/>
    <col min="157" max="157" width="12.26953125" bestFit="1" customWidth="1"/>
    <col min="158" max="158" width="14" bestFit="1" customWidth="1"/>
    <col min="159" max="159" width="13.7265625" bestFit="1" customWidth="1"/>
    <col min="160" max="160" width="12.54296875" bestFit="1" customWidth="1"/>
    <col min="161" max="161" width="12.26953125" bestFit="1" customWidth="1"/>
    <col min="162" max="162" width="14" bestFit="1" customWidth="1"/>
    <col min="163" max="163" width="13.7265625" bestFit="1" customWidth="1"/>
    <col min="164" max="164" width="12.54296875" bestFit="1" customWidth="1"/>
    <col min="165" max="165" width="12.26953125" bestFit="1" customWidth="1"/>
    <col min="166" max="166" width="15" bestFit="1" customWidth="1"/>
    <col min="167" max="167" width="14.7265625" bestFit="1" customWidth="1"/>
    <col min="168" max="168" width="12.54296875" bestFit="1" customWidth="1"/>
    <col min="169" max="169" width="12.26953125" bestFit="1" customWidth="1"/>
    <col min="170" max="170" width="12.54296875" bestFit="1" customWidth="1"/>
    <col min="171" max="171" width="12.26953125" bestFit="1" customWidth="1"/>
    <col min="172" max="172" width="12.54296875" bestFit="1" customWidth="1"/>
    <col min="173" max="173" width="12.26953125" bestFit="1" customWidth="1"/>
    <col min="174" max="174" width="12.54296875" bestFit="1" customWidth="1"/>
    <col min="175" max="175" width="12.26953125" bestFit="1" customWidth="1"/>
    <col min="176" max="176" width="12.54296875" bestFit="1" customWidth="1"/>
    <col min="177" max="177" width="12.26953125" bestFit="1" customWidth="1"/>
    <col min="178" max="178" width="12.54296875" bestFit="1" customWidth="1"/>
    <col min="179" max="179" width="12.26953125" bestFit="1" customWidth="1"/>
    <col min="180" max="180" width="12.54296875" bestFit="1" customWidth="1"/>
    <col min="181" max="181" width="12.26953125" bestFit="1" customWidth="1"/>
    <col min="182" max="182" width="12.54296875" bestFit="1" customWidth="1"/>
    <col min="183" max="183" width="12.26953125" bestFit="1" customWidth="1"/>
    <col min="184" max="184" width="12.54296875" bestFit="1" customWidth="1"/>
    <col min="185" max="185" width="12.26953125" bestFit="1" customWidth="1"/>
    <col min="186" max="186" width="12.54296875" bestFit="1" customWidth="1"/>
    <col min="187" max="187" width="12.26953125" bestFit="1" customWidth="1"/>
    <col min="188" max="188" width="12.54296875" bestFit="1" customWidth="1"/>
    <col min="189" max="189" width="12.26953125" bestFit="1" customWidth="1"/>
    <col min="190" max="190" width="12.54296875" bestFit="1" customWidth="1"/>
    <col min="191" max="191" width="12.26953125" bestFit="1" customWidth="1"/>
    <col min="192" max="192" width="12.54296875" bestFit="1" customWidth="1"/>
    <col min="193" max="193" width="12.26953125" bestFit="1" customWidth="1"/>
    <col min="194" max="194" width="12.54296875" bestFit="1" customWidth="1"/>
    <col min="195" max="195" width="12.26953125" bestFit="1" customWidth="1"/>
    <col min="196" max="196" width="12.54296875" bestFit="1" customWidth="1"/>
    <col min="197" max="197" width="12.26953125" bestFit="1" customWidth="1"/>
    <col min="198" max="198" width="12.54296875" bestFit="1" customWidth="1"/>
    <col min="199" max="199" width="12.26953125" bestFit="1" customWidth="1"/>
    <col min="200" max="200" width="12.54296875" bestFit="1" customWidth="1"/>
    <col min="201" max="201" width="12.26953125" bestFit="1" customWidth="1"/>
    <col min="202" max="202" width="12.54296875" bestFit="1" customWidth="1"/>
    <col min="203" max="203" width="12.26953125" bestFit="1" customWidth="1"/>
    <col min="204" max="204" width="12.54296875" bestFit="1" customWidth="1"/>
    <col min="205" max="205" width="12.26953125" bestFit="1" customWidth="1"/>
    <col min="206" max="206" width="12.54296875" bestFit="1" customWidth="1"/>
    <col min="207" max="207" width="12.26953125" bestFit="1" customWidth="1"/>
    <col min="208" max="208" width="12.54296875" bestFit="1" customWidth="1"/>
    <col min="209" max="209" width="12.26953125" bestFit="1" customWidth="1"/>
    <col min="210" max="210" width="12.54296875" bestFit="1" customWidth="1"/>
    <col min="211" max="211" width="12.26953125" bestFit="1" customWidth="1"/>
    <col min="212" max="212" width="12.54296875" bestFit="1" customWidth="1"/>
    <col min="213" max="213" width="12.26953125" bestFit="1" customWidth="1"/>
    <col min="214" max="214" width="12.54296875" bestFit="1" customWidth="1"/>
    <col min="215" max="215" width="12.26953125" bestFit="1" customWidth="1"/>
    <col min="216" max="216" width="12.54296875" bestFit="1" customWidth="1"/>
    <col min="217" max="217" width="12.26953125" bestFit="1" customWidth="1"/>
    <col min="218" max="218" width="12.54296875" bestFit="1" customWidth="1"/>
    <col min="219" max="219" width="12.26953125" bestFit="1" customWidth="1"/>
    <col min="220" max="220" width="12.54296875" bestFit="1" customWidth="1"/>
    <col min="221" max="221" width="12.26953125" bestFit="1" customWidth="1"/>
    <col min="222" max="222" width="12.54296875" bestFit="1" customWidth="1"/>
    <col min="223" max="223" width="12.26953125" bestFit="1" customWidth="1"/>
    <col min="224" max="224" width="12.54296875" bestFit="1" customWidth="1"/>
    <col min="225" max="225" width="12.26953125" bestFit="1" customWidth="1"/>
    <col min="226" max="226" width="12.54296875" bestFit="1" customWidth="1"/>
    <col min="227" max="227" width="12.26953125" bestFit="1" customWidth="1"/>
    <col min="228" max="228" width="12.54296875" bestFit="1" customWidth="1"/>
    <col min="229" max="229" width="12.26953125" bestFit="1" customWidth="1"/>
    <col min="230" max="230" width="17.81640625" bestFit="1" customWidth="1"/>
    <col min="231" max="231" width="17.54296875" bestFit="1" customWidth="1"/>
    <col min="232" max="232" width="17.81640625" bestFit="1" customWidth="1"/>
    <col min="233" max="233" width="17.54296875" bestFit="1" customWidth="1"/>
    <col min="234" max="234" width="17.453125" bestFit="1" customWidth="1"/>
    <col min="235" max="235" width="17.1796875" bestFit="1" customWidth="1"/>
    <col min="236" max="236" width="10.26953125" bestFit="1" customWidth="1"/>
    <col min="237" max="237" width="6.54296875" bestFit="1" customWidth="1"/>
    <col min="238" max="238" width="5.54296875" bestFit="1" customWidth="1"/>
    <col min="239" max="239" width="6.54296875" bestFit="1" customWidth="1"/>
    <col min="240" max="240" width="3.7265625" bestFit="1" customWidth="1"/>
    <col min="241" max="241" width="6.54296875" bestFit="1" customWidth="1"/>
    <col min="242" max="242" width="7.453125" bestFit="1" customWidth="1"/>
    <col min="243" max="243" width="10.26953125" bestFit="1" customWidth="1"/>
    <col min="244" max="244" width="7.54296875" bestFit="1" customWidth="1"/>
    <col min="245" max="245" width="5.54296875" bestFit="1" customWidth="1"/>
    <col min="246" max="246" width="6.54296875" bestFit="1" customWidth="1"/>
    <col min="247" max="247" width="7.453125" bestFit="1" customWidth="1"/>
    <col min="248" max="248" width="10.26953125" bestFit="1" customWidth="1"/>
    <col min="249" max="249" width="7.54296875" bestFit="1" customWidth="1"/>
    <col min="250" max="250" width="4.54296875" bestFit="1" customWidth="1"/>
    <col min="251" max="251" width="6.54296875" bestFit="1" customWidth="1"/>
    <col min="252" max="252" width="7.453125" bestFit="1" customWidth="1"/>
    <col min="253" max="253" width="10.26953125" bestFit="1" customWidth="1"/>
    <col min="254" max="254" width="7.54296875" bestFit="1" customWidth="1"/>
    <col min="255" max="255" width="5.54296875" bestFit="1" customWidth="1"/>
    <col min="256" max="256" width="6.54296875" bestFit="1" customWidth="1"/>
    <col min="257" max="257" width="7.453125" bestFit="1" customWidth="1"/>
    <col min="258" max="258" width="10.26953125" bestFit="1" customWidth="1"/>
    <col min="259" max="259" width="7.54296875" bestFit="1" customWidth="1"/>
    <col min="260" max="260" width="7.453125" bestFit="1" customWidth="1"/>
    <col min="261" max="261" width="10.26953125" bestFit="1" customWidth="1"/>
    <col min="262" max="262" width="7.54296875" bestFit="1" customWidth="1"/>
    <col min="263" max="263" width="4.54296875" bestFit="1" customWidth="1"/>
    <col min="264" max="264" width="6.54296875" bestFit="1" customWidth="1"/>
    <col min="265" max="265" width="3.7265625" bestFit="1" customWidth="1"/>
    <col min="266" max="266" width="6.54296875" bestFit="1" customWidth="1"/>
    <col min="267" max="267" width="7.453125" bestFit="1" customWidth="1"/>
    <col min="268" max="268" width="10.26953125" bestFit="1" customWidth="1"/>
    <col min="269" max="269" width="7.54296875" bestFit="1" customWidth="1"/>
    <col min="270" max="270" width="5.54296875" bestFit="1" customWidth="1"/>
    <col min="271" max="271" width="6.54296875" bestFit="1" customWidth="1"/>
    <col min="272" max="272" width="5.54296875" bestFit="1" customWidth="1"/>
    <col min="273" max="273" width="6.54296875" bestFit="1" customWidth="1"/>
    <col min="274" max="274" width="5.54296875" bestFit="1" customWidth="1"/>
    <col min="275" max="275" width="6.54296875" bestFit="1" customWidth="1"/>
    <col min="276" max="276" width="7.453125" bestFit="1" customWidth="1"/>
    <col min="277" max="277" width="10.26953125" bestFit="1" customWidth="1"/>
    <col min="278" max="278" width="7.54296875" bestFit="1" customWidth="1"/>
    <col min="279" max="279" width="5.54296875" bestFit="1" customWidth="1"/>
    <col min="280" max="280" width="6.54296875" bestFit="1" customWidth="1"/>
    <col min="281" max="281" width="7.54296875" bestFit="1" customWidth="1"/>
    <col min="282" max="282" width="5.54296875" bestFit="1" customWidth="1"/>
    <col min="283" max="283" width="6.54296875" bestFit="1" customWidth="1"/>
    <col min="284" max="284" width="7.54296875" bestFit="1" customWidth="1"/>
    <col min="285" max="285" width="5.54296875" bestFit="1" customWidth="1"/>
    <col min="286" max="286" width="6.54296875" bestFit="1" customWidth="1"/>
    <col min="287" max="287" width="5.54296875" bestFit="1" customWidth="1"/>
    <col min="288" max="288" width="6.54296875" bestFit="1" customWidth="1"/>
    <col min="289" max="289" width="7.54296875" bestFit="1" customWidth="1"/>
    <col min="290" max="290" width="7.453125" bestFit="1" customWidth="1"/>
    <col min="291" max="291" width="10.26953125" bestFit="1" customWidth="1"/>
    <col min="292" max="292" width="7.54296875" bestFit="1" customWidth="1"/>
    <col min="293" max="293" width="5.54296875" bestFit="1" customWidth="1"/>
    <col min="294" max="294" width="6.54296875" bestFit="1" customWidth="1"/>
    <col min="295" max="295" width="7.54296875" bestFit="1" customWidth="1"/>
    <col min="296" max="296" width="7.453125" bestFit="1" customWidth="1"/>
    <col min="297" max="297" width="10.26953125" bestFit="1" customWidth="1"/>
    <col min="298" max="298" width="7.54296875" bestFit="1" customWidth="1"/>
    <col min="299" max="299" width="5.54296875" bestFit="1" customWidth="1"/>
    <col min="300" max="300" width="6.54296875" bestFit="1" customWidth="1"/>
    <col min="301" max="301" width="7.54296875" bestFit="1" customWidth="1"/>
    <col min="302" max="302" width="5.54296875" bestFit="1" customWidth="1"/>
    <col min="303" max="303" width="6.54296875" bestFit="1" customWidth="1"/>
    <col min="304" max="304" width="7.54296875" bestFit="1" customWidth="1"/>
    <col min="305" max="305" width="5.54296875" bestFit="1" customWidth="1"/>
    <col min="306" max="306" width="6.54296875" bestFit="1" customWidth="1"/>
    <col min="307" max="307" width="7.54296875" bestFit="1" customWidth="1"/>
    <col min="308" max="308" width="5.54296875" bestFit="1" customWidth="1"/>
    <col min="309" max="309" width="6.54296875" bestFit="1" customWidth="1"/>
    <col min="310" max="310" width="7.54296875" bestFit="1" customWidth="1"/>
    <col min="311" max="311" width="5.54296875" bestFit="1" customWidth="1"/>
    <col min="312" max="312" width="6.54296875" bestFit="1" customWidth="1"/>
    <col min="313" max="313" width="7.54296875" bestFit="1" customWidth="1"/>
    <col min="314" max="314" width="4.7265625" bestFit="1" customWidth="1"/>
    <col min="315" max="316" width="7.54296875" bestFit="1" customWidth="1"/>
    <col min="317" max="317" width="5.54296875" bestFit="1" customWidth="1"/>
    <col min="318" max="318" width="6.54296875" bestFit="1" customWidth="1"/>
    <col min="319" max="319" width="7.54296875" bestFit="1" customWidth="1"/>
    <col min="320" max="320" width="7.453125" bestFit="1" customWidth="1"/>
    <col min="321" max="324" width="10.26953125" bestFit="1" customWidth="1"/>
    <col min="325" max="325" width="11.7265625" bestFit="1" customWidth="1"/>
  </cols>
  <sheetData>
    <row r="1" spans="1:16" ht="18.5" x14ac:dyDescent="0.35">
      <c r="A1" s="141" t="s">
        <v>205</v>
      </c>
      <c r="B1" s="141"/>
      <c r="C1" s="141"/>
      <c r="D1" s="141"/>
      <c r="E1" s="141"/>
      <c r="F1" s="141"/>
      <c r="G1" s="141"/>
      <c r="H1" s="141"/>
    </row>
    <row r="2" spans="1:16" ht="18.5" x14ac:dyDescent="0.35">
      <c r="A2" s="141" t="s">
        <v>209</v>
      </c>
      <c r="B2" s="141"/>
      <c r="C2" s="141"/>
      <c r="D2" s="141"/>
      <c r="E2" s="141"/>
      <c r="F2" s="141"/>
      <c r="G2" s="141"/>
      <c r="H2" s="141"/>
    </row>
    <row r="3" spans="1:16" ht="14.5" customHeight="1" x14ac:dyDescent="0.35">
      <c r="A3" s="105"/>
      <c r="B3" s="105"/>
      <c r="C3" s="105"/>
      <c r="D3" s="105"/>
      <c r="E3" s="105"/>
      <c r="F3" s="105"/>
      <c r="G3" s="105"/>
      <c r="H3" s="105"/>
    </row>
    <row r="4" spans="1:16" ht="14.5" customHeight="1" thickBot="1" x14ac:dyDescent="0.4">
      <c r="A4" s="105"/>
      <c r="B4" s="105"/>
      <c r="C4" s="105"/>
      <c r="D4" s="105"/>
      <c r="E4" s="105"/>
      <c r="F4" s="105"/>
      <c r="G4" s="105"/>
      <c r="H4" s="105"/>
    </row>
    <row r="5" spans="1:16" ht="14.5" customHeight="1" thickBot="1" x14ac:dyDescent="0.4">
      <c r="C5" s="170" t="str">
        <f>K15</f>
        <v>(vide)</v>
      </c>
      <c r="D5" s="171"/>
      <c r="E5" s="171"/>
      <c r="F5" s="171"/>
      <c r="G5" s="171"/>
      <c r="H5" s="10" t="str">
        <f>"Groupe "&amp;K16</f>
        <v>Groupe A</v>
      </c>
    </row>
    <row r="6" spans="1:16" ht="14.5" customHeight="1" thickBot="1" x14ac:dyDescent="0.4"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</row>
    <row r="7" spans="1:16" ht="14.5" customHeight="1" x14ac:dyDescent="0.35">
      <c r="A7" s="17" t="str">
        <f>K18</f>
        <v>mars</v>
      </c>
      <c r="B7" s="110"/>
      <c r="C7" s="110">
        <f>L18</f>
        <v>12</v>
      </c>
      <c r="D7" s="110">
        <f t="shared" ref="D7:G12" si="0">M18</f>
        <v>9</v>
      </c>
      <c r="E7" s="110">
        <f t="shared" si="0"/>
        <v>197</v>
      </c>
      <c r="F7" s="110">
        <f t="shared" si="0"/>
        <v>35</v>
      </c>
      <c r="G7" s="110">
        <f t="shared" si="0"/>
        <v>3</v>
      </c>
      <c r="H7" s="12"/>
    </row>
    <row r="8" spans="1:16" ht="14.5" customHeight="1" x14ac:dyDescent="0.35">
      <c r="A8" s="17" t="str">
        <f t="shared" ref="A8:A12" si="1">K19</f>
        <v>PP</v>
      </c>
      <c r="C8" s="110">
        <f t="shared" ref="C8:C12" si="2">L19</f>
        <v>0</v>
      </c>
      <c r="D8" s="110">
        <f t="shared" si="0"/>
        <v>0</v>
      </c>
      <c r="E8" s="110">
        <f t="shared" si="0"/>
        <v>0</v>
      </c>
      <c r="F8" s="110">
        <f t="shared" si="0"/>
        <v>0</v>
      </c>
      <c r="G8" s="110">
        <f t="shared" si="0"/>
        <v>0</v>
      </c>
      <c r="H8" s="12"/>
    </row>
    <row r="9" spans="1:16" ht="14.5" customHeight="1" x14ac:dyDescent="0.35">
      <c r="A9" s="17" t="str">
        <f t="shared" si="1"/>
        <v>mars</v>
      </c>
      <c r="C9" s="110">
        <f t="shared" si="2"/>
        <v>14</v>
      </c>
      <c r="D9" s="110">
        <f t="shared" si="0"/>
        <v>12</v>
      </c>
      <c r="E9" s="110">
        <f t="shared" si="0"/>
        <v>262</v>
      </c>
      <c r="F9" s="110">
        <f t="shared" si="0"/>
        <v>89</v>
      </c>
      <c r="G9" s="110">
        <f t="shared" si="0"/>
        <v>11</v>
      </c>
      <c r="H9" s="12"/>
    </row>
    <row r="10" spans="1:16" ht="14.5" customHeight="1" x14ac:dyDescent="0.35">
      <c r="A10" s="17" t="str">
        <f>K21</f>
        <v>Proclamateur</v>
      </c>
      <c r="C10" s="110">
        <f t="shared" si="2"/>
        <v>0</v>
      </c>
      <c r="D10" s="110">
        <f t="shared" si="0"/>
        <v>0</v>
      </c>
      <c r="E10" s="110">
        <f t="shared" si="0"/>
        <v>0</v>
      </c>
      <c r="F10" s="110">
        <f t="shared" si="0"/>
        <v>0</v>
      </c>
      <c r="G10" s="110">
        <f t="shared" si="0"/>
        <v>0</v>
      </c>
      <c r="H10" s="12"/>
    </row>
    <row r="11" spans="1:16" ht="14.5" customHeight="1" x14ac:dyDescent="0.35">
      <c r="A11" s="17" t="str">
        <f t="shared" si="1"/>
        <v>mars</v>
      </c>
      <c r="C11" s="110">
        <f t="shared" si="2"/>
        <v>45</v>
      </c>
      <c r="D11" s="110">
        <f t="shared" si="0"/>
        <v>34</v>
      </c>
      <c r="E11" s="110">
        <f t="shared" si="0"/>
        <v>236</v>
      </c>
      <c r="F11" s="110">
        <f t="shared" si="0"/>
        <v>77</v>
      </c>
      <c r="G11" s="110">
        <f t="shared" si="0"/>
        <v>14</v>
      </c>
      <c r="H11" s="12"/>
    </row>
    <row r="12" spans="1:16" ht="14.5" customHeight="1" thickBot="1" x14ac:dyDescent="0.4">
      <c r="A12" s="17" t="str">
        <f t="shared" si="1"/>
        <v>Somme (vide)</v>
      </c>
      <c r="C12" s="110">
        <f t="shared" si="2"/>
        <v>71</v>
      </c>
      <c r="D12" s="110">
        <f t="shared" si="0"/>
        <v>55</v>
      </c>
      <c r="E12" s="110">
        <f t="shared" si="0"/>
        <v>695</v>
      </c>
      <c r="F12" s="110">
        <f t="shared" si="0"/>
        <v>201</v>
      </c>
      <c r="G12" s="110">
        <f t="shared" si="0"/>
        <v>28</v>
      </c>
      <c r="H12" s="12"/>
    </row>
    <row r="13" spans="1:16" x14ac:dyDescent="0.35">
      <c r="A13" s="4" t="s">
        <v>26</v>
      </c>
      <c r="C13" s="14">
        <f>SUM(C7:C12)</f>
        <v>142</v>
      </c>
      <c r="D13" s="14">
        <f>SUM(D7:D12)</f>
        <v>110</v>
      </c>
      <c r="E13" s="14">
        <f>SUM(E7:E12)</f>
        <v>1390</v>
      </c>
      <c r="F13" s="14">
        <f>SUM(F7:F12)</f>
        <v>402</v>
      </c>
      <c r="G13" s="14"/>
      <c r="H13" s="14"/>
    </row>
    <row r="14" spans="1:16" x14ac:dyDescent="0.35">
      <c r="A14" s="6" t="s">
        <v>31</v>
      </c>
      <c r="C14" s="15">
        <f>IFERROR(AVERAGE(C7:C12),"-")</f>
        <v>23.666666666666668</v>
      </c>
      <c r="D14" s="15">
        <f>IFERROR(AVERAGE(D7:D12),"-")</f>
        <v>18.333333333333332</v>
      </c>
      <c r="E14" s="15">
        <f>IFERROR(AVERAGE(E7:E12),"-")</f>
        <v>231.66666666666666</v>
      </c>
      <c r="F14" s="15">
        <f>IFERROR(AVERAGE(F7:F12),"-")</f>
        <v>67</v>
      </c>
      <c r="G14" s="15">
        <f>IFERROR(AVERAGE(G7:G12),"-")</f>
        <v>9.3333333333333339</v>
      </c>
      <c r="H14" s="15"/>
      <c r="K14" s="78" t="s">
        <v>166</v>
      </c>
      <c r="L14" t="s">
        <v>199</v>
      </c>
      <c r="M14" t="s">
        <v>200</v>
      </c>
      <c r="N14" t="s">
        <v>201</v>
      </c>
      <c r="O14" t="s">
        <v>202</v>
      </c>
      <c r="P14" t="s">
        <v>203</v>
      </c>
    </row>
    <row r="15" spans="1:16" x14ac:dyDescent="0.35">
      <c r="K15" s="19" t="s">
        <v>231</v>
      </c>
      <c r="L15" s="110"/>
      <c r="M15" s="110"/>
      <c r="N15" s="110"/>
      <c r="O15" s="110"/>
      <c r="P15" s="110"/>
    </row>
    <row r="16" spans="1:16" ht="15" thickBot="1" x14ac:dyDescent="0.4">
      <c r="K16" s="106" t="s">
        <v>54</v>
      </c>
      <c r="L16" s="110"/>
      <c r="M16" s="110"/>
      <c r="N16" s="110"/>
      <c r="O16" s="110"/>
      <c r="P16" s="110"/>
    </row>
    <row r="17" spans="1:16" ht="15" thickBot="1" x14ac:dyDescent="0.4">
      <c r="C17" s="170" t="s">
        <v>242</v>
      </c>
      <c r="D17" s="171"/>
      <c r="E17" s="171"/>
      <c r="F17" s="171"/>
      <c r="G17" s="171"/>
      <c r="H17" s="10" t="str">
        <f>"Groupe "&amp;K16</f>
        <v>Groupe A</v>
      </c>
      <c r="K17" s="107" t="s">
        <v>10</v>
      </c>
      <c r="L17" s="110"/>
      <c r="M17" s="110"/>
      <c r="N17" s="110"/>
      <c r="O17" s="110"/>
      <c r="P17" s="110"/>
    </row>
    <row r="18" spans="1:16" ht="15" thickBot="1" x14ac:dyDescent="0.4">
      <c r="A18" t="s">
        <v>241</v>
      </c>
      <c r="C18" s="2" t="s">
        <v>3</v>
      </c>
      <c r="D18" s="2" t="s">
        <v>4</v>
      </c>
      <c r="E18" s="2" t="s">
        <v>5</v>
      </c>
      <c r="F18" s="2" t="s">
        <v>6</v>
      </c>
      <c r="G18" s="2" t="s">
        <v>7</v>
      </c>
      <c r="H18" s="2" t="s">
        <v>8</v>
      </c>
      <c r="K18" s="108" t="s">
        <v>238</v>
      </c>
      <c r="L18" s="110">
        <v>12</v>
      </c>
      <c r="M18" s="110">
        <v>9</v>
      </c>
      <c r="N18" s="110">
        <v>197</v>
      </c>
      <c r="O18" s="110">
        <v>35</v>
      </c>
      <c r="P18" s="110">
        <v>3</v>
      </c>
    </row>
    <row r="19" spans="1:16" ht="17" x14ac:dyDescent="0.35">
      <c r="A19" s="17"/>
      <c r="B19" s="110"/>
      <c r="C19" s="110"/>
      <c r="D19" s="110"/>
      <c r="E19" s="110"/>
      <c r="F19" s="110"/>
      <c r="G19" s="110"/>
      <c r="H19" s="12"/>
      <c r="K19" s="107" t="s">
        <v>11</v>
      </c>
      <c r="L19" s="110"/>
      <c r="M19" s="110"/>
      <c r="N19" s="110"/>
      <c r="O19" s="110"/>
      <c r="P19" s="110"/>
    </row>
    <row r="20" spans="1:16" ht="17" x14ac:dyDescent="0.35">
      <c r="A20" s="17"/>
      <c r="C20" s="110"/>
      <c r="D20" s="110"/>
      <c r="E20" s="110"/>
      <c r="F20" s="110"/>
      <c r="G20" s="110"/>
      <c r="H20" s="12"/>
      <c r="K20" s="108" t="s">
        <v>238</v>
      </c>
      <c r="L20" s="110">
        <v>14</v>
      </c>
      <c r="M20" s="110">
        <v>12</v>
      </c>
      <c r="N20" s="110">
        <v>262</v>
      </c>
      <c r="O20" s="110">
        <v>89</v>
      </c>
      <c r="P20" s="110">
        <v>11</v>
      </c>
    </row>
    <row r="21" spans="1:16" ht="17" x14ac:dyDescent="0.35">
      <c r="A21" s="17"/>
      <c r="C21">
        <v>2</v>
      </c>
      <c r="D21" s="110">
        <v>4</v>
      </c>
      <c r="E21" s="110">
        <v>17</v>
      </c>
      <c r="F21" s="110">
        <v>6</v>
      </c>
      <c r="G21" s="110">
        <v>3</v>
      </c>
      <c r="H21" s="12"/>
      <c r="K21" s="107" t="s">
        <v>50</v>
      </c>
      <c r="L21" s="110"/>
      <c r="M21" s="110"/>
      <c r="N21" s="110"/>
      <c r="O21" s="110"/>
      <c r="P21" s="110"/>
    </row>
    <row r="22" spans="1:16" ht="17" x14ac:dyDescent="0.35">
      <c r="A22" s="17"/>
      <c r="D22" s="110">
        <v>2</v>
      </c>
      <c r="E22" s="110">
        <v>16</v>
      </c>
      <c r="F22" s="110">
        <v>14</v>
      </c>
      <c r="G22" s="110">
        <v>3</v>
      </c>
      <c r="H22" s="12"/>
      <c r="K22" s="108" t="s">
        <v>238</v>
      </c>
      <c r="L22" s="110">
        <v>45</v>
      </c>
      <c r="M22" s="110">
        <v>34</v>
      </c>
      <c r="N22" s="110">
        <v>236</v>
      </c>
      <c r="O22" s="110">
        <v>77</v>
      </c>
      <c r="P22" s="110">
        <v>14</v>
      </c>
    </row>
    <row r="23" spans="1:16" ht="17" x14ac:dyDescent="0.35">
      <c r="A23" s="17"/>
      <c r="D23" s="110">
        <v>3</v>
      </c>
      <c r="E23" s="110">
        <v>10</v>
      </c>
      <c r="F23" s="110">
        <v>10</v>
      </c>
      <c r="G23" s="110">
        <v>3</v>
      </c>
      <c r="H23" s="12"/>
      <c r="K23" s="133" t="s">
        <v>239</v>
      </c>
      <c r="L23" s="134">
        <v>71</v>
      </c>
      <c r="M23" s="134">
        <v>55</v>
      </c>
      <c r="N23" s="134">
        <v>695</v>
      </c>
      <c r="O23" s="134">
        <v>201</v>
      </c>
      <c r="P23" s="134">
        <v>28</v>
      </c>
    </row>
    <row r="24" spans="1:16" ht="17" x14ac:dyDescent="0.35">
      <c r="A24" s="17"/>
      <c r="C24" s="139"/>
      <c r="D24" s="139">
        <v>7</v>
      </c>
      <c r="E24" s="139">
        <v>31</v>
      </c>
      <c r="F24" s="139">
        <v>11</v>
      </c>
      <c r="G24" s="139">
        <v>3</v>
      </c>
      <c r="K24" s="137" t="s">
        <v>240</v>
      </c>
      <c r="L24" s="138">
        <v>3.3809523809523809</v>
      </c>
      <c r="M24" s="138">
        <v>2.75</v>
      </c>
      <c r="N24" s="138">
        <v>14.787234042553191</v>
      </c>
      <c r="O24" s="138">
        <v>7.1785714285714288</v>
      </c>
      <c r="P24" s="138">
        <v>1.5555555555555556</v>
      </c>
    </row>
    <row r="25" spans="1:16" ht="17" x14ac:dyDescent="0.35">
      <c r="A25" s="17"/>
      <c r="C25" s="139"/>
      <c r="D25" s="139">
        <v>3</v>
      </c>
      <c r="E25" s="139">
        <v>20</v>
      </c>
      <c r="F25" s="139">
        <v>6</v>
      </c>
      <c r="G25" s="139">
        <v>3</v>
      </c>
      <c r="K25" s="19" t="s">
        <v>165</v>
      </c>
      <c r="L25" s="110">
        <v>71</v>
      </c>
      <c r="M25" s="110">
        <v>55</v>
      </c>
      <c r="N25" s="110">
        <v>695</v>
      </c>
      <c r="O25" s="110">
        <v>201</v>
      </c>
      <c r="P25" s="110">
        <v>28</v>
      </c>
    </row>
    <row r="26" spans="1:16" ht="17" x14ac:dyDescent="0.35">
      <c r="A26" s="17"/>
      <c r="C26" s="139">
        <v>4</v>
      </c>
      <c r="D26" s="139">
        <v>2</v>
      </c>
      <c r="E26" s="139">
        <v>11</v>
      </c>
      <c r="F26" s="139">
        <v>2</v>
      </c>
      <c r="G26" s="139">
        <v>3</v>
      </c>
    </row>
    <row r="27" spans="1:16" ht="17" x14ac:dyDescent="0.35">
      <c r="A27" s="17"/>
      <c r="C27" s="139">
        <v>2</v>
      </c>
      <c r="D27" s="139">
        <v>1</v>
      </c>
      <c r="E27" s="139">
        <v>24</v>
      </c>
      <c r="F27" s="139">
        <v>8</v>
      </c>
      <c r="G27" s="139"/>
    </row>
    <row r="28" spans="1:16" ht="17" x14ac:dyDescent="0.35">
      <c r="A28" s="17"/>
      <c r="C28" s="139">
        <v>2</v>
      </c>
      <c r="D28" s="139">
        <v>9</v>
      </c>
      <c r="E28" s="139">
        <v>22</v>
      </c>
      <c r="F28" s="139">
        <v>11</v>
      </c>
      <c r="G28" s="139">
        <v>3</v>
      </c>
    </row>
    <row r="29" spans="1:16" ht="17" x14ac:dyDescent="0.35">
      <c r="A29" s="17"/>
      <c r="C29" s="139">
        <v>6</v>
      </c>
      <c r="D29" s="139">
        <v>2</v>
      </c>
      <c r="E29" s="139">
        <v>51</v>
      </c>
      <c r="F29" s="139">
        <v>11</v>
      </c>
      <c r="G29" s="139">
        <v>3</v>
      </c>
      <c r="H29" s="139" t="s">
        <v>10</v>
      </c>
    </row>
    <row r="30" spans="1:16" ht="17.5" thickBot="1" x14ac:dyDescent="0.4">
      <c r="A30" s="17"/>
      <c r="D30" s="110">
        <v>9</v>
      </c>
      <c r="E30" s="110">
        <v>44</v>
      </c>
      <c r="F30" s="110">
        <v>9</v>
      </c>
      <c r="G30" s="110">
        <v>3</v>
      </c>
      <c r="H30" s="12"/>
    </row>
    <row r="31" spans="1:16" x14ac:dyDescent="0.35">
      <c r="A31" s="4" t="s">
        <v>26</v>
      </c>
      <c r="C31" s="14">
        <f>SUM(C19:C30)</f>
        <v>16</v>
      </c>
      <c r="D31" s="14">
        <f>SUM(D19:D30)</f>
        <v>42</v>
      </c>
      <c r="E31" s="14">
        <f>SUM(E19:E30)</f>
        <v>246</v>
      </c>
      <c r="F31" s="14">
        <f>SUM(F19:F30)</f>
        <v>88</v>
      </c>
      <c r="G31" s="14"/>
      <c r="H31" s="14"/>
    </row>
    <row r="32" spans="1:16" x14ac:dyDescent="0.35">
      <c r="A32" s="6" t="s">
        <v>31</v>
      </c>
      <c r="C32" s="15">
        <f>IFERROR(AVERAGE(C19:C30),"-")</f>
        <v>3.2</v>
      </c>
      <c r="D32" s="15">
        <f>IFERROR(AVERAGE(D19:D30),"-")</f>
        <v>4.2</v>
      </c>
      <c r="E32" s="15">
        <f>IFERROR(AVERAGE(E19:E30),"-")</f>
        <v>24.6</v>
      </c>
      <c r="F32" s="15">
        <f>IFERROR(AVERAGE(F19:F30),"-")</f>
        <v>8.8000000000000007</v>
      </c>
      <c r="G32" s="15">
        <f>IFERROR(AVERAGE(G19:G30),"-")</f>
        <v>3</v>
      </c>
      <c r="H32" s="15"/>
    </row>
  </sheetData>
  <mergeCells count="4">
    <mergeCell ref="C5:G5"/>
    <mergeCell ref="A1:H1"/>
    <mergeCell ref="A2:H2"/>
    <mergeCell ref="C17:G17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3D8C5-6F3A-463B-A873-3CE7A39261F5}">
  <sheetPr>
    <pageSetUpPr fitToPage="1"/>
  </sheetPr>
  <dimension ref="A1:AI76"/>
  <sheetViews>
    <sheetView workbookViewId="0">
      <selection activeCell="T9" sqref="T9"/>
    </sheetView>
  </sheetViews>
  <sheetFormatPr baseColWidth="10" defaultRowHeight="14.5" x14ac:dyDescent="0.35"/>
  <cols>
    <col min="1" max="1" width="26.1796875" bestFit="1" customWidth="1"/>
    <col min="2" max="2" width="2.54296875" customWidth="1"/>
    <col min="3" max="3" width="6.453125" bestFit="1" customWidth="1"/>
    <col min="4" max="8" width="5.7265625" customWidth="1"/>
    <col min="9" max="9" width="8.6328125" bestFit="1" customWidth="1"/>
    <col min="10" max="10" width="2.54296875" customWidth="1"/>
    <col min="11" max="11" width="6.453125" bestFit="1" customWidth="1"/>
    <col min="12" max="16" width="5.7265625" customWidth="1"/>
    <col min="17" max="17" width="9" bestFit="1" customWidth="1"/>
    <col min="18" max="18" width="2.54296875" customWidth="1"/>
    <col min="19" max="19" width="6.453125" bestFit="1" customWidth="1"/>
    <col min="20" max="24" width="5.7265625" customWidth="1"/>
    <col min="25" max="25" width="9" bestFit="1" customWidth="1"/>
    <col min="26" max="26" width="2.54296875" customWidth="1"/>
    <col min="27" max="27" width="6.81640625" bestFit="1" customWidth="1"/>
    <col min="28" max="28" width="12.54296875" bestFit="1" customWidth="1"/>
    <col min="29" max="29" width="19.54296875" bestFit="1" customWidth="1"/>
    <col min="30" max="30" width="10.90625" style="13" bestFit="1" customWidth="1"/>
    <col min="31" max="31" width="8.1796875" style="13" bestFit="1" customWidth="1"/>
    <col min="32" max="32" width="8.26953125" style="13" bestFit="1" customWidth="1"/>
    <col min="33" max="33" width="8.54296875" style="13" bestFit="1" customWidth="1"/>
    <col min="34" max="34" width="6.54296875" style="13" bestFit="1" customWidth="1"/>
    <col min="35" max="35" width="5.54296875" style="13" bestFit="1" customWidth="1"/>
    <col min="36" max="36" width="12.54296875" bestFit="1" customWidth="1"/>
    <col min="37" max="37" width="12.26953125" bestFit="1" customWidth="1"/>
    <col min="38" max="38" width="15.7265625" bestFit="1" customWidth="1"/>
    <col min="39" max="39" width="16.1796875" bestFit="1" customWidth="1"/>
    <col min="40" max="40" width="12.54296875" bestFit="1" customWidth="1"/>
    <col min="41" max="41" width="12.26953125" bestFit="1" customWidth="1"/>
    <col min="42" max="42" width="15.7265625" bestFit="1" customWidth="1"/>
    <col min="43" max="43" width="16.1796875" bestFit="1" customWidth="1"/>
    <col min="44" max="44" width="12.54296875" bestFit="1" customWidth="1"/>
    <col min="45" max="45" width="12.26953125" bestFit="1" customWidth="1"/>
    <col min="46" max="46" width="15.7265625" bestFit="1" customWidth="1"/>
    <col min="47" max="47" width="16.1796875" bestFit="1" customWidth="1"/>
    <col min="48" max="48" width="12.54296875" bestFit="1" customWidth="1"/>
    <col min="49" max="49" width="12.26953125" bestFit="1" customWidth="1"/>
    <col min="50" max="50" width="15.7265625" bestFit="1" customWidth="1"/>
    <col min="51" max="51" width="16.1796875" bestFit="1" customWidth="1"/>
    <col min="52" max="52" width="12.54296875" bestFit="1" customWidth="1"/>
    <col min="53" max="53" width="12.26953125" bestFit="1" customWidth="1"/>
    <col min="54" max="54" width="15.7265625" bestFit="1" customWidth="1"/>
    <col min="55" max="55" width="16.1796875" bestFit="1" customWidth="1"/>
    <col min="56" max="56" width="12.54296875" bestFit="1" customWidth="1"/>
    <col min="57" max="57" width="12.26953125" bestFit="1" customWidth="1"/>
    <col min="58" max="58" width="20.54296875" bestFit="1" customWidth="1"/>
    <col min="59" max="59" width="20.81640625" bestFit="1" customWidth="1"/>
    <col min="60" max="60" width="17.453125" bestFit="1" customWidth="1"/>
    <col min="61" max="61" width="17.1796875" bestFit="1" customWidth="1"/>
    <col min="62" max="62" width="12.26953125" bestFit="1" customWidth="1"/>
    <col min="63" max="63" width="16.1796875" bestFit="1" customWidth="1"/>
    <col min="64" max="64" width="12.54296875" bestFit="1" customWidth="1"/>
    <col min="65" max="65" width="12.26953125" bestFit="1" customWidth="1"/>
    <col min="66" max="66" width="17.54296875" bestFit="1" customWidth="1"/>
    <col min="67" max="67" width="14" bestFit="1" customWidth="1"/>
    <col min="68" max="68" width="13.7265625" bestFit="1" customWidth="1"/>
    <col min="69" max="69" width="16.1796875" bestFit="1" customWidth="1"/>
    <col min="70" max="70" width="12.54296875" bestFit="1" customWidth="1"/>
    <col min="71" max="71" width="12.26953125" bestFit="1" customWidth="1"/>
    <col min="72" max="72" width="16.1796875" bestFit="1" customWidth="1"/>
    <col min="73" max="73" width="12.54296875" bestFit="1" customWidth="1"/>
    <col min="74" max="74" width="12.26953125" bestFit="1" customWidth="1"/>
    <col min="75" max="75" width="17.54296875" bestFit="1" customWidth="1"/>
    <col min="76" max="76" width="14" bestFit="1" customWidth="1"/>
    <col min="77" max="77" width="13.7265625" bestFit="1" customWidth="1"/>
    <col min="78" max="78" width="16.1796875" bestFit="1" customWidth="1"/>
    <col min="79" max="79" width="12.54296875" bestFit="1" customWidth="1"/>
    <col min="80" max="80" width="12.26953125" bestFit="1" customWidth="1"/>
    <col min="81" max="81" width="16.1796875" bestFit="1" customWidth="1"/>
    <col min="82" max="82" width="12.54296875" bestFit="1" customWidth="1"/>
    <col min="83" max="83" width="12.26953125" bestFit="1" customWidth="1"/>
    <col min="84" max="84" width="16.1796875" bestFit="1" customWidth="1"/>
    <col min="85" max="85" width="12.54296875" bestFit="1" customWidth="1"/>
    <col min="86" max="86" width="12.26953125" bestFit="1" customWidth="1"/>
    <col min="87" max="87" width="16.1796875" bestFit="1" customWidth="1"/>
    <col min="88" max="88" width="12.54296875" bestFit="1" customWidth="1"/>
    <col min="89" max="89" width="12.26953125" bestFit="1" customWidth="1"/>
    <col min="90" max="90" width="16.1796875" bestFit="1" customWidth="1"/>
    <col min="91" max="91" width="12.54296875" bestFit="1" customWidth="1"/>
    <col min="92" max="92" width="12.26953125" bestFit="1" customWidth="1"/>
    <col min="93" max="93" width="17.54296875" bestFit="1" customWidth="1"/>
    <col min="94" max="94" width="14" bestFit="1" customWidth="1"/>
    <col min="95" max="95" width="13.7265625" bestFit="1" customWidth="1"/>
    <col min="96" max="96" width="16.1796875" bestFit="1" customWidth="1"/>
    <col min="97" max="97" width="12.54296875" bestFit="1" customWidth="1"/>
    <col min="98" max="98" width="12.26953125" bestFit="1" customWidth="1"/>
    <col min="99" max="99" width="16.1796875" bestFit="1" customWidth="1"/>
    <col min="100" max="100" width="12.54296875" bestFit="1" customWidth="1"/>
    <col min="101" max="101" width="12.26953125" bestFit="1" customWidth="1"/>
    <col min="102" max="102" width="17.54296875" bestFit="1" customWidth="1"/>
    <col min="103" max="103" width="14" bestFit="1" customWidth="1"/>
    <col min="104" max="104" width="13.7265625" bestFit="1" customWidth="1"/>
    <col min="105" max="105" width="16.1796875" bestFit="1" customWidth="1"/>
    <col min="106" max="106" width="12.54296875" bestFit="1" customWidth="1"/>
    <col min="107" max="107" width="12.26953125" bestFit="1" customWidth="1"/>
    <col min="108" max="108" width="17.54296875" bestFit="1" customWidth="1"/>
    <col min="109" max="109" width="14" bestFit="1" customWidth="1"/>
    <col min="110" max="110" width="13.7265625" bestFit="1" customWidth="1"/>
    <col min="111" max="111" width="16.1796875" bestFit="1" customWidth="1"/>
    <col min="112" max="112" width="12.54296875" bestFit="1" customWidth="1"/>
    <col min="113" max="113" width="12.26953125" bestFit="1" customWidth="1"/>
    <col min="114" max="114" width="18.54296875" bestFit="1" customWidth="1"/>
    <col min="115" max="115" width="15" bestFit="1" customWidth="1"/>
    <col min="116" max="116" width="14.7265625" bestFit="1" customWidth="1"/>
    <col min="117" max="117" width="16.1796875" bestFit="1" customWidth="1"/>
    <col min="118" max="118" width="12.54296875" bestFit="1" customWidth="1"/>
    <col min="119" max="119" width="12.26953125" bestFit="1" customWidth="1"/>
    <col min="120" max="120" width="16.1796875" bestFit="1" customWidth="1"/>
    <col min="121" max="121" width="12.54296875" bestFit="1" customWidth="1"/>
    <col min="122" max="122" width="12.26953125" bestFit="1" customWidth="1"/>
    <col min="123" max="123" width="16.1796875" bestFit="1" customWidth="1"/>
    <col min="124" max="124" width="12.54296875" bestFit="1" customWidth="1"/>
    <col min="125" max="125" width="12.26953125" bestFit="1" customWidth="1"/>
    <col min="126" max="126" width="16.1796875" bestFit="1" customWidth="1"/>
    <col min="127" max="127" width="12.54296875" bestFit="1" customWidth="1"/>
    <col min="128" max="128" width="12.26953125" bestFit="1" customWidth="1"/>
    <col min="129" max="129" width="16.1796875" bestFit="1" customWidth="1"/>
    <col min="130" max="130" width="12.54296875" bestFit="1" customWidth="1"/>
    <col min="131" max="131" width="12.26953125" bestFit="1" customWidth="1"/>
    <col min="132" max="132" width="21.453125" bestFit="1" customWidth="1"/>
    <col min="133" max="133" width="17.81640625" bestFit="1" customWidth="1"/>
    <col min="134" max="134" width="17.54296875" bestFit="1" customWidth="1"/>
    <col min="135" max="135" width="20.81640625" bestFit="1" customWidth="1"/>
    <col min="136" max="136" width="17.453125" bestFit="1" customWidth="1"/>
    <col min="137" max="137" width="17.1796875" bestFit="1" customWidth="1"/>
    <col min="138" max="138" width="14" bestFit="1" customWidth="1"/>
    <col min="139" max="139" width="13.7265625" bestFit="1" customWidth="1"/>
    <col min="140" max="140" width="12.54296875" bestFit="1" customWidth="1"/>
    <col min="141" max="141" width="12.26953125" bestFit="1" customWidth="1"/>
    <col min="142" max="142" width="14" bestFit="1" customWidth="1"/>
    <col min="143" max="143" width="13.7265625" bestFit="1" customWidth="1"/>
    <col min="144" max="144" width="14" bestFit="1" customWidth="1"/>
    <col min="145" max="145" width="13.7265625" bestFit="1" customWidth="1"/>
    <col min="146" max="146" width="12.54296875" bestFit="1" customWidth="1"/>
    <col min="147" max="147" width="12.26953125" bestFit="1" customWidth="1"/>
    <col min="148" max="148" width="14" bestFit="1" customWidth="1"/>
    <col min="149" max="149" width="13.7265625" bestFit="1" customWidth="1"/>
    <col min="150" max="150" width="15" bestFit="1" customWidth="1"/>
    <col min="151" max="151" width="14.7265625" bestFit="1" customWidth="1"/>
    <col min="152" max="152" width="12.54296875" bestFit="1" customWidth="1"/>
    <col min="153" max="153" width="12.26953125" bestFit="1" customWidth="1"/>
    <col min="154" max="154" width="12.54296875" bestFit="1" customWidth="1"/>
    <col min="155" max="155" width="12.26953125" bestFit="1" customWidth="1"/>
    <col min="156" max="156" width="12.54296875" bestFit="1" customWidth="1"/>
    <col min="157" max="157" width="12.26953125" bestFit="1" customWidth="1"/>
    <col min="158" max="158" width="14" bestFit="1" customWidth="1"/>
    <col min="159" max="159" width="13.7265625" bestFit="1" customWidth="1"/>
    <col min="160" max="160" width="12.54296875" bestFit="1" customWidth="1"/>
    <col min="161" max="161" width="12.26953125" bestFit="1" customWidth="1"/>
    <col min="162" max="162" width="12.54296875" bestFit="1" customWidth="1"/>
    <col min="163" max="163" width="12.26953125" bestFit="1" customWidth="1"/>
    <col min="164" max="164" width="14" bestFit="1" customWidth="1"/>
    <col min="165" max="165" width="13.7265625" bestFit="1" customWidth="1"/>
    <col min="166" max="166" width="12.54296875" bestFit="1" customWidth="1"/>
    <col min="167" max="167" width="12.26953125" bestFit="1" customWidth="1"/>
    <col min="168" max="168" width="14" bestFit="1" customWidth="1"/>
    <col min="169" max="169" width="13.7265625" bestFit="1" customWidth="1"/>
    <col min="170" max="170" width="12.54296875" bestFit="1" customWidth="1"/>
    <col min="171" max="171" width="12.26953125" bestFit="1" customWidth="1"/>
    <col min="172" max="172" width="15" bestFit="1" customWidth="1"/>
    <col min="173" max="173" width="14.7265625" bestFit="1" customWidth="1"/>
    <col min="174" max="174" width="12.54296875" bestFit="1" customWidth="1"/>
    <col min="175" max="175" width="12.26953125" bestFit="1" customWidth="1"/>
    <col min="176" max="176" width="12.54296875" bestFit="1" customWidth="1"/>
    <col min="177" max="177" width="12.26953125" bestFit="1" customWidth="1"/>
    <col min="178" max="178" width="12.54296875" bestFit="1" customWidth="1"/>
    <col min="179" max="179" width="12.26953125" bestFit="1" customWidth="1"/>
    <col min="180" max="180" width="12.54296875" bestFit="1" customWidth="1"/>
    <col min="181" max="181" width="12.26953125" bestFit="1" customWidth="1"/>
    <col min="182" max="182" width="12.54296875" bestFit="1" customWidth="1"/>
    <col min="183" max="183" width="12.26953125" bestFit="1" customWidth="1"/>
    <col min="184" max="184" width="12.54296875" bestFit="1" customWidth="1"/>
    <col min="185" max="185" width="12.26953125" bestFit="1" customWidth="1"/>
    <col min="186" max="186" width="12.54296875" bestFit="1" customWidth="1"/>
    <col min="187" max="187" width="12.26953125" bestFit="1" customWidth="1"/>
    <col min="188" max="188" width="12.54296875" bestFit="1" customWidth="1"/>
    <col min="189" max="189" width="12.26953125" bestFit="1" customWidth="1"/>
    <col min="190" max="190" width="12.54296875" bestFit="1" customWidth="1"/>
    <col min="191" max="191" width="12.26953125" bestFit="1" customWidth="1"/>
    <col min="192" max="192" width="12.54296875" bestFit="1" customWidth="1"/>
    <col min="193" max="193" width="12.26953125" bestFit="1" customWidth="1"/>
    <col min="194" max="194" width="12.54296875" bestFit="1" customWidth="1"/>
    <col min="195" max="195" width="12.26953125" bestFit="1" customWidth="1"/>
    <col min="196" max="196" width="12.54296875" bestFit="1" customWidth="1"/>
    <col min="197" max="197" width="12.26953125" bestFit="1" customWidth="1"/>
    <col min="198" max="198" width="12.54296875" bestFit="1" customWidth="1"/>
    <col min="199" max="199" width="12.26953125" bestFit="1" customWidth="1"/>
    <col min="200" max="200" width="12.54296875" bestFit="1" customWidth="1"/>
    <col min="201" max="201" width="12.26953125" bestFit="1" customWidth="1"/>
    <col min="202" max="202" width="12.54296875" bestFit="1" customWidth="1"/>
    <col min="203" max="203" width="12.26953125" bestFit="1" customWidth="1"/>
    <col min="204" max="204" width="12.54296875" bestFit="1" customWidth="1"/>
    <col min="205" max="205" width="12.26953125" bestFit="1" customWidth="1"/>
    <col min="206" max="206" width="12.54296875" bestFit="1" customWidth="1"/>
    <col min="207" max="207" width="12.26953125" bestFit="1" customWidth="1"/>
    <col min="208" max="208" width="12.54296875" bestFit="1" customWidth="1"/>
    <col min="209" max="209" width="12.26953125" bestFit="1" customWidth="1"/>
    <col min="210" max="210" width="12.54296875" bestFit="1" customWidth="1"/>
    <col min="211" max="211" width="12.26953125" bestFit="1" customWidth="1"/>
    <col min="212" max="212" width="12.54296875" bestFit="1" customWidth="1"/>
    <col min="213" max="213" width="12.26953125" bestFit="1" customWidth="1"/>
    <col min="214" max="214" width="12.54296875" bestFit="1" customWidth="1"/>
    <col min="215" max="215" width="12.26953125" bestFit="1" customWidth="1"/>
    <col min="216" max="216" width="12.54296875" bestFit="1" customWidth="1"/>
    <col min="217" max="217" width="12.26953125" bestFit="1" customWidth="1"/>
    <col min="218" max="218" width="12.54296875" bestFit="1" customWidth="1"/>
    <col min="219" max="219" width="12.26953125" bestFit="1" customWidth="1"/>
    <col min="220" max="220" width="12.54296875" bestFit="1" customWidth="1"/>
    <col min="221" max="221" width="12.26953125" bestFit="1" customWidth="1"/>
    <col min="222" max="222" width="12.54296875" bestFit="1" customWidth="1"/>
    <col min="223" max="223" width="12.26953125" bestFit="1" customWidth="1"/>
    <col min="224" max="224" width="12.54296875" bestFit="1" customWidth="1"/>
    <col min="225" max="225" width="12.26953125" bestFit="1" customWidth="1"/>
    <col min="226" max="226" width="12.54296875" bestFit="1" customWidth="1"/>
    <col min="227" max="227" width="12.26953125" bestFit="1" customWidth="1"/>
    <col min="228" max="228" width="12.54296875" bestFit="1" customWidth="1"/>
    <col min="229" max="229" width="12.26953125" bestFit="1" customWidth="1"/>
    <col min="230" max="230" width="12.54296875" bestFit="1" customWidth="1"/>
    <col min="231" max="231" width="12.26953125" bestFit="1" customWidth="1"/>
    <col min="232" max="232" width="12.54296875" bestFit="1" customWidth="1"/>
    <col min="233" max="233" width="12.26953125" bestFit="1" customWidth="1"/>
    <col min="234" max="234" width="12.54296875" bestFit="1" customWidth="1"/>
    <col min="235" max="235" width="12.26953125" bestFit="1" customWidth="1"/>
    <col min="236" max="236" width="17.81640625" bestFit="1" customWidth="1"/>
    <col min="237" max="237" width="17.54296875" bestFit="1" customWidth="1"/>
    <col min="238" max="238" width="17.81640625" bestFit="1" customWidth="1"/>
    <col min="239" max="239" width="17.54296875" bestFit="1" customWidth="1"/>
    <col min="240" max="240" width="17.453125" bestFit="1" customWidth="1"/>
    <col min="241" max="241" width="17.1796875" bestFit="1" customWidth="1"/>
    <col min="242" max="242" width="10.26953125" bestFit="1" customWidth="1"/>
    <col min="243" max="243" width="6.54296875" bestFit="1" customWidth="1"/>
    <col min="244" max="244" width="5.54296875" bestFit="1" customWidth="1"/>
    <col min="245" max="245" width="6.54296875" bestFit="1" customWidth="1"/>
    <col min="246" max="246" width="3.7265625" bestFit="1" customWidth="1"/>
    <col min="247" max="247" width="6.54296875" bestFit="1" customWidth="1"/>
    <col min="248" max="248" width="7.453125" bestFit="1" customWidth="1"/>
    <col min="249" max="249" width="10.26953125" bestFit="1" customWidth="1"/>
    <col min="250" max="250" width="7.54296875" bestFit="1" customWidth="1"/>
    <col min="251" max="251" width="5.54296875" bestFit="1" customWidth="1"/>
    <col min="252" max="252" width="6.54296875" bestFit="1" customWidth="1"/>
    <col min="253" max="253" width="7.453125" bestFit="1" customWidth="1"/>
    <col min="254" max="254" width="10.26953125" bestFit="1" customWidth="1"/>
    <col min="255" max="255" width="7.54296875" bestFit="1" customWidth="1"/>
    <col min="256" max="256" width="4.54296875" bestFit="1" customWidth="1"/>
    <col min="257" max="257" width="6.54296875" bestFit="1" customWidth="1"/>
    <col min="258" max="258" width="7.453125" bestFit="1" customWidth="1"/>
    <col min="259" max="259" width="10.26953125" bestFit="1" customWidth="1"/>
    <col min="260" max="260" width="7.54296875" bestFit="1" customWidth="1"/>
    <col min="261" max="261" width="5.54296875" bestFit="1" customWidth="1"/>
    <col min="262" max="262" width="6.54296875" bestFit="1" customWidth="1"/>
    <col min="263" max="263" width="7.453125" bestFit="1" customWidth="1"/>
    <col min="264" max="264" width="10.26953125" bestFit="1" customWidth="1"/>
    <col min="265" max="265" width="7.54296875" bestFit="1" customWidth="1"/>
    <col min="266" max="266" width="7.453125" bestFit="1" customWidth="1"/>
    <col min="267" max="267" width="10.26953125" bestFit="1" customWidth="1"/>
    <col min="268" max="268" width="7.54296875" bestFit="1" customWidth="1"/>
    <col min="269" max="269" width="4.54296875" bestFit="1" customWidth="1"/>
    <col min="270" max="270" width="6.54296875" bestFit="1" customWidth="1"/>
    <col min="271" max="271" width="3.7265625" bestFit="1" customWidth="1"/>
    <col min="272" max="272" width="6.54296875" bestFit="1" customWidth="1"/>
    <col min="273" max="273" width="7.453125" bestFit="1" customWidth="1"/>
    <col min="274" max="274" width="10.26953125" bestFit="1" customWidth="1"/>
    <col min="275" max="275" width="7.54296875" bestFit="1" customWidth="1"/>
    <col min="276" max="276" width="5.54296875" bestFit="1" customWidth="1"/>
    <col min="277" max="277" width="6.54296875" bestFit="1" customWidth="1"/>
    <col min="278" max="278" width="5.54296875" bestFit="1" customWidth="1"/>
    <col min="279" max="279" width="6.54296875" bestFit="1" customWidth="1"/>
    <col min="280" max="280" width="5.54296875" bestFit="1" customWidth="1"/>
    <col min="281" max="281" width="6.54296875" bestFit="1" customWidth="1"/>
    <col min="282" max="282" width="7.453125" bestFit="1" customWidth="1"/>
    <col min="283" max="283" width="10.26953125" bestFit="1" customWidth="1"/>
    <col min="284" max="284" width="7.54296875" bestFit="1" customWidth="1"/>
    <col min="285" max="285" width="5.54296875" bestFit="1" customWidth="1"/>
    <col min="286" max="286" width="6.54296875" bestFit="1" customWidth="1"/>
    <col min="287" max="287" width="7.54296875" bestFit="1" customWidth="1"/>
    <col min="288" max="288" width="5.54296875" bestFit="1" customWidth="1"/>
    <col min="289" max="289" width="6.54296875" bestFit="1" customWidth="1"/>
    <col min="290" max="290" width="7.54296875" bestFit="1" customWidth="1"/>
    <col min="291" max="291" width="5.54296875" bestFit="1" customWidth="1"/>
    <col min="292" max="292" width="6.54296875" bestFit="1" customWidth="1"/>
    <col min="293" max="293" width="5.54296875" bestFit="1" customWidth="1"/>
    <col min="294" max="294" width="6.54296875" bestFit="1" customWidth="1"/>
    <col min="295" max="295" width="7.54296875" bestFit="1" customWidth="1"/>
    <col min="296" max="296" width="7.453125" bestFit="1" customWidth="1"/>
    <col min="297" max="297" width="10.26953125" bestFit="1" customWidth="1"/>
    <col min="298" max="298" width="7.54296875" bestFit="1" customWidth="1"/>
    <col min="299" max="299" width="5.54296875" bestFit="1" customWidth="1"/>
    <col min="300" max="300" width="6.54296875" bestFit="1" customWidth="1"/>
    <col min="301" max="301" width="7.54296875" bestFit="1" customWidth="1"/>
    <col min="302" max="302" width="7.453125" bestFit="1" customWidth="1"/>
    <col min="303" max="303" width="10.26953125" bestFit="1" customWidth="1"/>
    <col min="304" max="304" width="7.54296875" bestFit="1" customWidth="1"/>
    <col min="305" max="305" width="5.54296875" bestFit="1" customWidth="1"/>
    <col min="306" max="306" width="6.54296875" bestFit="1" customWidth="1"/>
    <col min="307" max="307" width="7.54296875" bestFit="1" customWidth="1"/>
    <col min="308" max="308" width="5.54296875" bestFit="1" customWidth="1"/>
    <col min="309" max="309" width="6.54296875" bestFit="1" customWidth="1"/>
    <col min="310" max="310" width="7.54296875" bestFit="1" customWidth="1"/>
    <col min="311" max="311" width="5.54296875" bestFit="1" customWidth="1"/>
    <col min="312" max="312" width="6.54296875" bestFit="1" customWidth="1"/>
    <col min="313" max="313" width="7.54296875" bestFit="1" customWidth="1"/>
    <col min="314" max="314" width="5.54296875" bestFit="1" customWidth="1"/>
    <col min="315" max="315" width="6.54296875" bestFit="1" customWidth="1"/>
    <col min="316" max="316" width="7.54296875" bestFit="1" customWidth="1"/>
    <col min="317" max="317" width="5.54296875" bestFit="1" customWidth="1"/>
    <col min="318" max="318" width="6.54296875" bestFit="1" customWidth="1"/>
    <col min="319" max="319" width="7.54296875" bestFit="1" customWidth="1"/>
    <col min="320" max="320" width="4.7265625" bestFit="1" customWidth="1"/>
    <col min="321" max="322" width="7.54296875" bestFit="1" customWidth="1"/>
    <col min="323" max="323" width="5.54296875" bestFit="1" customWidth="1"/>
    <col min="324" max="324" width="6.54296875" bestFit="1" customWidth="1"/>
    <col min="325" max="325" width="7.54296875" bestFit="1" customWidth="1"/>
    <col min="326" max="326" width="7.453125" bestFit="1" customWidth="1"/>
    <col min="327" max="330" width="10.26953125" bestFit="1" customWidth="1"/>
    <col min="331" max="331" width="11.7265625" bestFit="1" customWidth="1"/>
  </cols>
  <sheetData>
    <row r="1" spans="1:35" ht="18.5" x14ac:dyDescent="0.35">
      <c r="A1" s="141" t="s">
        <v>205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</row>
    <row r="2" spans="1:35" ht="18.5" x14ac:dyDescent="0.35">
      <c r="A2" s="141" t="str">
        <f>"Suivi GROUPE "&amp;AD12</f>
        <v>Suivi GROUPE A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</row>
    <row r="3" spans="1:35" x14ac:dyDescent="0.35">
      <c r="A3" s="53"/>
      <c r="B3" s="53"/>
      <c r="C3" s="53"/>
      <c r="D3" s="53"/>
      <c r="E3" s="53"/>
      <c r="F3" s="53"/>
      <c r="G3" s="53"/>
      <c r="H3" s="53"/>
      <c r="I3" s="53"/>
    </row>
    <row r="4" spans="1:35" ht="15" thickBot="1" x14ac:dyDescent="0.4"/>
    <row r="5" spans="1:35" ht="15" thickBot="1" x14ac:dyDescent="0.4">
      <c r="C5" s="175" t="str">
        <f>AC22</f>
        <v>PA</v>
      </c>
      <c r="D5" s="176"/>
      <c r="E5" s="176"/>
      <c r="F5" s="176"/>
      <c r="G5" s="176"/>
      <c r="H5" s="176"/>
      <c r="I5" s="177"/>
      <c r="J5" s="16"/>
      <c r="K5" s="16"/>
      <c r="N5" s="112" t="s">
        <v>207</v>
      </c>
      <c r="O5" s="113"/>
      <c r="P5" s="114"/>
      <c r="Q5" s="184"/>
      <c r="R5" s="184"/>
      <c r="S5" s="184"/>
      <c r="T5" s="184"/>
      <c r="U5" s="184"/>
      <c r="V5" s="184"/>
      <c r="W5" s="114"/>
      <c r="X5" s="114"/>
      <c r="Y5" s="115"/>
    </row>
    <row r="6" spans="1:35" ht="15" thickBot="1" x14ac:dyDescent="0.4">
      <c r="C6" s="2" t="s">
        <v>34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16"/>
      <c r="N6" s="116"/>
      <c r="O6" s="54"/>
      <c r="P6" s="54"/>
      <c r="Q6" s="54"/>
      <c r="R6" s="54"/>
      <c r="S6" s="54"/>
      <c r="T6" s="54"/>
      <c r="U6" s="54"/>
      <c r="V6" s="54"/>
      <c r="W6" s="54"/>
      <c r="X6" s="54"/>
      <c r="Y6" s="117"/>
    </row>
    <row r="7" spans="1:35" ht="17" x14ac:dyDescent="0.35">
      <c r="A7" s="17" t="str">
        <f>AC23</f>
        <v>janv</v>
      </c>
      <c r="C7" s="124">
        <f t="shared" ref="C7:C12" si="0">AD23</f>
        <v>0</v>
      </c>
      <c r="D7" s="128">
        <f t="shared" ref="D7" si="1">AE23</f>
        <v>0</v>
      </c>
      <c r="E7" s="126">
        <f t="shared" ref="E7" si="2">AF23</f>
        <v>0</v>
      </c>
      <c r="F7" s="126">
        <f t="shared" ref="F7" si="3">AG23</f>
        <v>0</v>
      </c>
      <c r="G7" s="126">
        <f t="shared" ref="G7" si="4">AH23</f>
        <v>0</v>
      </c>
      <c r="H7" s="126">
        <f t="shared" ref="H7" si="5">AI23</f>
        <v>0</v>
      </c>
      <c r="I7" s="126"/>
      <c r="J7" s="13"/>
      <c r="N7" s="116"/>
      <c r="O7" s="54"/>
      <c r="P7" s="54"/>
      <c r="Q7" s="54"/>
      <c r="R7" s="54"/>
      <c r="S7" s="54"/>
      <c r="T7" s="54"/>
      <c r="U7" s="54"/>
      <c r="V7" s="54"/>
      <c r="W7" s="54"/>
      <c r="X7" s="54"/>
      <c r="Y7" s="117"/>
    </row>
    <row r="8" spans="1:35" ht="17" x14ac:dyDescent="0.35">
      <c r="A8" s="17" t="str">
        <f t="shared" ref="A8:A12" si="6">AC24</f>
        <v>févr</v>
      </c>
      <c r="C8" s="124">
        <f t="shared" si="0"/>
        <v>0</v>
      </c>
      <c r="D8" s="129">
        <f t="shared" ref="D8:D12" si="7">AE24</f>
        <v>0</v>
      </c>
      <c r="E8" s="55">
        <f t="shared" ref="E8:E12" si="8">AF24</f>
        <v>0</v>
      </c>
      <c r="F8" s="55">
        <f t="shared" ref="F8:F12" si="9">AG24</f>
        <v>0</v>
      </c>
      <c r="G8" s="55">
        <f t="shared" ref="G8:G12" si="10">AH24</f>
        <v>0</v>
      </c>
      <c r="H8" s="55">
        <f t="shared" ref="H8:H12" si="11">AI24</f>
        <v>0</v>
      </c>
      <c r="I8" s="55"/>
      <c r="J8" s="13"/>
      <c r="N8" s="116"/>
      <c r="O8" s="54"/>
      <c r="Q8" s="54"/>
      <c r="R8" s="54"/>
      <c r="S8" s="54"/>
      <c r="T8" s="54"/>
      <c r="U8" s="54"/>
      <c r="V8" s="54"/>
      <c r="W8" s="54"/>
      <c r="X8" s="54"/>
      <c r="Y8" s="117"/>
    </row>
    <row r="9" spans="1:35" ht="17" x14ac:dyDescent="0.35">
      <c r="A9" s="17" t="str">
        <f t="shared" si="6"/>
        <v>sept</v>
      </c>
      <c r="C9" s="124">
        <f t="shared" si="0"/>
        <v>0</v>
      </c>
      <c r="D9" s="129">
        <f t="shared" si="7"/>
        <v>0</v>
      </c>
      <c r="E9" s="55">
        <f t="shared" si="8"/>
        <v>0</v>
      </c>
      <c r="F9" s="55">
        <f t="shared" si="9"/>
        <v>0</v>
      </c>
      <c r="G9" s="55">
        <f t="shared" si="10"/>
        <v>0</v>
      </c>
      <c r="H9" s="55">
        <f t="shared" si="11"/>
        <v>0</v>
      </c>
      <c r="I9" s="55"/>
      <c r="J9" s="13"/>
      <c r="N9" s="116"/>
      <c r="P9" s="54"/>
      <c r="Q9" s="54"/>
      <c r="R9" s="54"/>
      <c r="S9" s="54"/>
      <c r="T9" s="54"/>
      <c r="U9" s="54"/>
      <c r="V9" s="54"/>
      <c r="W9" s="54"/>
      <c r="X9" s="54"/>
      <c r="Y9" s="117"/>
    </row>
    <row r="10" spans="1:35" ht="17" x14ac:dyDescent="0.35">
      <c r="A10" s="17" t="str">
        <f t="shared" si="6"/>
        <v>oct</v>
      </c>
      <c r="C10" s="124">
        <f t="shared" si="0"/>
        <v>0</v>
      </c>
      <c r="D10" s="129">
        <f t="shared" si="7"/>
        <v>0</v>
      </c>
      <c r="E10" s="55">
        <f t="shared" si="8"/>
        <v>0</v>
      </c>
      <c r="F10" s="55">
        <f t="shared" si="9"/>
        <v>35</v>
      </c>
      <c r="G10" s="55">
        <f t="shared" si="10"/>
        <v>15</v>
      </c>
      <c r="H10" s="55">
        <f t="shared" si="11"/>
        <v>1</v>
      </c>
      <c r="I10" s="55"/>
      <c r="J10" s="13"/>
      <c r="N10" s="116"/>
      <c r="O10" s="54"/>
      <c r="P10" s="54"/>
      <c r="Q10" s="54"/>
      <c r="R10" s="140"/>
      <c r="S10" s="54"/>
      <c r="T10" s="54"/>
      <c r="U10" s="54"/>
      <c r="V10" s="54"/>
      <c r="W10" s="54"/>
      <c r="X10" s="54"/>
      <c r="Y10" s="117"/>
    </row>
    <row r="11" spans="1:35" ht="17" x14ac:dyDescent="0.35">
      <c r="A11" s="17" t="str">
        <f t="shared" si="6"/>
        <v>nov</v>
      </c>
      <c r="C11" s="124">
        <f t="shared" si="0"/>
        <v>0</v>
      </c>
      <c r="D11" s="129">
        <f t="shared" si="7"/>
        <v>42</v>
      </c>
      <c r="E11" s="55">
        <f t="shared" si="8"/>
        <v>3</v>
      </c>
      <c r="F11" s="55">
        <f t="shared" si="9"/>
        <v>141</v>
      </c>
      <c r="G11" s="55">
        <f t="shared" si="10"/>
        <v>33</v>
      </c>
      <c r="H11" s="55">
        <f t="shared" si="11"/>
        <v>1</v>
      </c>
      <c r="I11" s="55"/>
      <c r="J11" s="13"/>
      <c r="N11" s="116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117"/>
    </row>
    <row r="12" spans="1:35" ht="17.5" thickBot="1" x14ac:dyDescent="0.4">
      <c r="A12" s="17" t="str">
        <f t="shared" si="6"/>
        <v>déc</v>
      </c>
      <c r="C12" s="124">
        <f t="shared" si="0"/>
        <v>0</v>
      </c>
      <c r="D12" s="130">
        <f t="shared" si="7"/>
        <v>0</v>
      </c>
      <c r="E12" s="127">
        <f t="shared" si="8"/>
        <v>0</v>
      </c>
      <c r="F12" s="127">
        <f t="shared" si="9"/>
        <v>0</v>
      </c>
      <c r="G12" s="127">
        <f t="shared" si="10"/>
        <v>0</v>
      </c>
      <c r="H12" s="127">
        <f t="shared" si="11"/>
        <v>0</v>
      </c>
      <c r="I12" s="55"/>
      <c r="J12" s="13"/>
      <c r="N12" s="116"/>
      <c r="P12" s="54"/>
      <c r="Q12" s="54"/>
      <c r="R12" s="54"/>
      <c r="S12" s="54"/>
      <c r="T12" s="54"/>
      <c r="U12" s="54"/>
      <c r="V12" s="54"/>
      <c r="W12" s="54"/>
      <c r="X12" s="54"/>
      <c r="Y12" s="117"/>
      <c r="AC12" s="78" t="s">
        <v>1</v>
      </c>
      <c r="AD12" t="s">
        <v>54</v>
      </c>
    </row>
    <row r="13" spans="1:35" x14ac:dyDescent="0.35">
      <c r="A13" s="4" t="s">
        <v>26</v>
      </c>
      <c r="C13" s="14">
        <f>SUM(C7:C12)</f>
        <v>0</v>
      </c>
      <c r="D13" s="14">
        <f>SUM(D7:D12)</f>
        <v>42</v>
      </c>
      <c r="E13" s="14">
        <f>SUM(E7:E12)</f>
        <v>3</v>
      </c>
      <c r="F13" s="14">
        <f>SUM(F7:F12)</f>
        <v>176</v>
      </c>
      <c r="G13" s="14">
        <f>SUM(G7:G12)</f>
        <v>48</v>
      </c>
      <c r="H13" s="14"/>
      <c r="I13" s="14"/>
      <c r="J13" s="13"/>
      <c r="N13" s="116"/>
      <c r="O13" s="54"/>
      <c r="P13" s="54"/>
      <c r="Q13" s="54"/>
      <c r="S13" s="54"/>
      <c r="T13" s="54"/>
      <c r="U13" s="54"/>
      <c r="V13" s="54"/>
      <c r="W13" s="54"/>
      <c r="X13" s="54"/>
      <c r="Y13" s="117"/>
    </row>
    <row r="14" spans="1:35" x14ac:dyDescent="0.35">
      <c r="A14" s="6" t="s">
        <v>27</v>
      </c>
      <c r="C14" s="18">
        <f t="shared" ref="C14:H14" si="12">IFERROR(AVERAGE(C7:C12),"-")</f>
        <v>0</v>
      </c>
      <c r="D14" s="18">
        <f>IFERROR(AVERAGE(D7:D12),"-")</f>
        <v>7</v>
      </c>
      <c r="E14" s="18">
        <f t="shared" si="12"/>
        <v>0.5</v>
      </c>
      <c r="F14" s="15">
        <f t="shared" si="12"/>
        <v>29.333333333333332</v>
      </c>
      <c r="G14" s="18">
        <f t="shared" si="12"/>
        <v>8</v>
      </c>
      <c r="H14" s="18">
        <f t="shared" si="12"/>
        <v>0.33333333333333331</v>
      </c>
      <c r="I14" s="15"/>
      <c r="J14" s="13"/>
      <c r="N14" s="116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117"/>
      <c r="AC14" s="78" t="s">
        <v>166</v>
      </c>
      <c r="AD14" s="13" t="s">
        <v>211</v>
      </c>
      <c r="AE14" s="13" t="s">
        <v>199</v>
      </c>
      <c r="AF14" s="13" t="s">
        <v>200</v>
      </c>
      <c r="AG14" s="13" t="s">
        <v>201</v>
      </c>
      <c r="AH14" s="13" t="s">
        <v>202</v>
      </c>
      <c r="AI14" s="13" t="s">
        <v>203</v>
      </c>
    </row>
    <row r="15" spans="1:35" ht="15" thickBot="1" x14ac:dyDescent="0.4">
      <c r="A15" s="6" t="s">
        <v>28</v>
      </c>
      <c r="C15" s="18"/>
      <c r="D15" s="18" t="str">
        <f>IFERROR(AVERAGE(D7:D12)/C14,"-")</f>
        <v>-</v>
      </c>
      <c r="E15" s="18" t="str">
        <f>IFERROR(AVERAGE(E7:E12)/C14,"-")</f>
        <v>-</v>
      </c>
      <c r="F15" s="18" t="str">
        <f>IFERROR(AVERAGE(F7:F12)/C14,"-")</f>
        <v>-</v>
      </c>
      <c r="G15" s="18" t="str">
        <f>IFERROR(AVERAGE(G7:G12)/C14,"-")</f>
        <v>-</v>
      </c>
      <c r="H15" s="18" t="str">
        <f>IFERROR(AVERAGE(H7:H12)/C14,"-")</f>
        <v>-</v>
      </c>
      <c r="I15" s="15"/>
      <c r="J15" s="13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20"/>
      <c r="AC15" s="19" t="s">
        <v>142</v>
      </c>
      <c r="AD15" s="121"/>
      <c r="AE15" s="122"/>
      <c r="AF15" s="122"/>
      <c r="AG15" s="122"/>
      <c r="AH15" s="122"/>
      <c r="AI15" s="122"/>
    </row>
    <row r="16" spans="1:35" x14ac:dyDescent="0.35">
      <c r="AC16" s="106" t="s">
        <v>237</v>
      </c>
      <c r="AD16" s="121"/>
      <c r="AE16" s="122"/>
      <c r="AF16" s="122"/>
      <c r="AG16" s="122"/>
      <c r="AH16" s="122"/>
      <c r="AI16" s="122"/>
    </row>
    <row r="17" spans="1:35" ht="15" thickBot="1" x14ac:dyDescent="0.4">
      <c r="C17" s="56"/>
      <c r="D17" s="56"/>
      <c r="E17" s="56"/>
      <c r="F17" s="56"/>
      <c r="G17" s="56"/>
      <c r="H17" s="56"/>
      <c r="I17" s="56"/>
      <c r="K17" s="56"/>
      <c r="L17" s="53"/>
      <c r="M17" s="53"/>
      <c r="N17" s="53"/>
      <c r="O17" s="53"/>
      <c r="P17" s="19"/>
      <c r="S17" s="56"/>
      <c r="AC17" s="106" t="s">
        <v>236</v>
      </c>
      <c r="AD17" s="121"/>
      <c r="AE17" s="122"/>
      <c r="AF17" s="122"/>
      <c r="AG17" s="122"/>
      <c r="AH17" s="122"/>
      <c r="AI17" s="122"/>
    </row>
    <row r="18" spans="1:35" ht="15" thickBot="1" x14ac:dyDescent="0.4">
      <c r="C18" s="185" t="str">
        <f>AC29</f>
        <v>PP</v>
      </c>
      <c r="D18" s="186"/>
      <c r="E18" s="186"/>
      <c r="F18" s="186"/>
      <c r="G18" s="186"/>
      <c r="H18" s="186"/>
      <c r="I18" s="187"/>
      <c r="K18" s="178" t="str">
        <f>C31&amp;" + "&amp;C5</f>
        <v>Proclamateurs actifs + PA</v>
      </c>
      <c r="L18" s="179"/>
      <c r="M18" s="179"/>
      <c r="N18" s="179"/>
      <c r="O18" s="179"/>
      <c r="P18" s="179"/>
      <c r="Q18" s="180"/>
      <c r="R18" s="16"/>
      <c r="S18" s="181" t="s">
        <v>204</v>
      </c>
      <c r="T18" s="182"/>
      <c r="U18" s="182"/>
      <c r="V18" s="182"/>
      <c r="W18" s="182"/>
      <c r="X18" s="182"/>
      <c r="Y18" s="183"/>
      <c r="Z18" s="16"/>
      <c r="AA18" s="111" t="str">
        <f>AC15</f>
        <v>Inactif</v>
      </c>
      <c r="AC18" s="106" t="s">
        <v>172</v>
      </c>
      <c r="AD18" s="121"/>
      <c r="AE18" s="122"/>
      <c r="AF18" s="122"/>
      <c r="AG18" s="122"/>
      <c r="AH18" s="122"/>
      <c r="AI18" s="122"/>
    </row>
    <row r="19" spans="1:35" ht="15" thickBot="1" x14ac:dyDescent="0.4">
      <c r="C19" s="2" t="s">
        <v>34</v>
      </c>
      <c r="D19" s="2" t="s">
        <v>3</v>
      </c>
      <c r="E19" s="2" t="s">
        <v>4</v>
      </c>
      <c r="F19" s="2" t="s">
        <v>5</v>
      </c>
      <c r="G19" s="2" t="s">
        <v>6</v>
      </c>
      <c r="H19" s="2" t="s">
        <v>7</v>
      </c>
      <c r="I19" s="2" t="s">
        <v>8</v>
      </c>
      <c r="K19" s="2" t="s">
        <v>34</v>
      </c>
      <c r="L19" s="2" t="s">
        <v>3</v>
      </c>
      <c r="M19" s="2" t="s">
        <v>4</v>
      </c>
      <c r="N19" s="2" t="s">
        <v>5</v>
      </c>
      <c r="O19" s="2" t="s">
        <v>6</v>
      </c>
      <c r="P19" s="2" t="s">
        <v>7</v>
      </c>
      <c r="Q19" s="2" t="s">
        <v>8</v>
      </c>
      <c r="R19" s="16"/>
      <c r="S19" s="2" t="s">
        <v>34</v>
      </c>
      <c r="T19" s="2" t="s">
        <v>3</v>
      </c>
      <c r="U19" s="2" t="s">
        <v>4</v>
      </c>
      <c r="V19" s="2" t="s">
        <v>5</v>
      </c>
      <c r="W19" s="2" t="s">
        <v>6</v>
      </c>
      <c r="X19" s="2" t="s">
        <v>7</v>
      </c>
      <c r="Y19" s="2" t="s">
        <v>8</v>
      </c>
      <c r="Z19" s="16"/>
      <c r="AA19" s="2" t="s">
        <v>34</v>
      </c>
      <c r="AC19" s="106" t="s">
        <v>173</v>
      </c>
      <c r="AD19" s="121"/>
      <c r="AE19" s="122"/>
      <c r="AF19" s="122"/>
      <c r="AG19" s="122"/>
      <c r="AH19" s="122"/>
      <c r="AI19" s="122"/>
    </row>
    <row r="20" spans="1:35" ht="17" x14ac:dyDescent="0.35">
      <c r="A20" s="17" t="str">
        <f>AC30</f>
        <v>janv</v>
      </c>
      <c r="C20" s="123">
        <f>AD30</f>
        <v>0</v>
      </c>
      <c r="D20" s="13">
        <f t="shared" ref="D20:H20" si="13">AE30</f>
        <v>3</v>
      </c>
      <c r="E20" s="13">
        <f t="shared" si="13"/>
        <v>4</v>
      </c>
      <c r="F20" s="13">
        <f t="shared" si="13"/>
        <v>105</v>
      </c>
      <c r="G20" s="13">
        <f t="shared" si="13"/>
        <v>20</v>
      </c>
      <c r="H20" s="13">
        <f t="shared" si="13"/>
        <v>3</v>
      </c>
      <c r="I20" s="126"/>
      <c r="K20" s="123">
        <f>SUM(C7,C33)</f>
        <v>0</v>
      </c>
      <c r="L20" s="11">
        <f t="shared" ref="L20:P20" si="14">SUM(D7,D33)</f>
        <v>20</v>
      </c>
      <c r="M20" s="11">
        <f t="shared" si="14"/>
        <v>12</v>
      </c>
      <c r="N20" s="11">
        <f t="shared" si="14"/>
        <v>196</v>
      </c>
      <c r="O20" s="11">
        <f t="shared" si="14"/>
        <v>57</v>
      </c>
      <c r="P20" s="11">
        <f t="shared" si="14"/>
        <v>11</v>
      </c>
      <c r="Q20" s="13" t="str">
        <f>C7&amp;" PA"</f>
        <v>0 PA</v>
      </c>
      <c r="R20" s="13"/>
      <c r="S20" s="123">
        <f>SUM(K20,C20)</f>
        <v>0</v>
      </c>
      <c r="T20" s="11">
        <f t="shared" ref="T20:X20" si="15">SUM(L20,D20)</f>
        <v>23</v>
      </c>
      <c r="U20" s="11">
        <f t="shared" si="15"/>
        <v>16</v>
      </c>
      <c r="V20" s="11">
        <f t="shared" si="15"/>
        <v>301</v>
      </c>
      <c r="W20" s="11">
        <f t="shared" si="15"/>
        <v>77</v>
      </c>
      <c r="X20" s="11">
        <f t="shared" si="15"/>
        <v>14</v>
      </c>
      <c r="Y20" s="13" t="str">
        <f>Q20</f>
        <v>0 PA</v>
      </c>
      <c r="AA20" s="13">
        <f t="shared" ref="AA20:AA24" si="16">AD16</f>
        <v>0</v>
      </c>
      <c r="AC20" s="106" t="s">
        <v>197</v>
      </c>
      <c r="AD20" s="121"/>
      <c r="AE20" s="122"/>
      <c r="AF20" s="122"/>
      <c r="AG20" s="122"/>
      <c r="AH20" s="122"/>
      <c r="AI20" s="122"/>
    </row>
    <row r="21" spans="1:35" ht="17" x14ac:dyDescent="0.35">
      <c r="A21" s="17" t="str">
        <f t="shared" ref="A21:A25" si="17">AC31</f>
        <v>févr</v>
      </c>
      <c r="C21" s="124">
        <f t="shared" ref="C21:C25" si="18">AD31</f>
        <v>0</v>
      </c>
      <c r="D21" s="13">
        <f t="shared" ref="D21:D25" si="19">AE31</f>
        <v>2</v>
      </c>
      <c r="E21" s="13">
        <f t="shared" ref="E21:E25" si="20">AF31</f>
        <v>2</v>
      </c>
      <c r="F21" s="13">
        <f t="shared" ref="F21:F25" si="21">AG31</f>
        <v>92</v>
      </c>
      <c r="G21" s="13">
        <f t="shared" ref="G21:G25" si="22">AH31</f>
        <v>24</v>
      </c>
      <c r="H21" s="13">
        <f t="shared" ref="H21:H25" si="23">AI31</f>
        <v>3</v>
      </c>
      <c r="I21" s="55"/>
      <c r="K21" s="124">
        <f t="shared" ref="K21:K25" si="24">SUM(C8,C34)</f>
        <v>0</v>
      </c>
      <c r="L21" s="11">
        <f t="shared" ref="L21:L25" si="25">SUM(D8,D34)</f>
        <v>18</v>
      </c>
      <c r="M21" s="11">
        <f t="shared" ref="M21:M25" si="26">SUM(E8,E34)</f>
        <v>12</v>
      </c>
      <c r="N21" s="11">
        <f t="shared" ref="N21:N25" si="27">SUM(F8,F34)</f>
        <v>193</v>
      </c>
      <c r="O21" s="11">
        <f t="shared" ref="O21:O25" si="28">SUM(G8,G34)</f>
        <v>48</v>
      </c>
      <c r="P21" s="11">
        <f t="shared" ref="P21:P25" si="29">SUM(H8,H34)</f>
        <v>10</v>
      </c>
      <c r="Q21" s="13" t="str">
        <f t="shared" ref="Q21:Q25" si="30">C8&amp;" PA"</f>
        <v>0 PA</v>
      </c>
      <c r="R21" s="13"/>
      <c r="S21" s="124">
        <f t="shared" ref="S21:S25" si="31">SUM(K21,C21)</f>
        <v>0</v>
      </c>
      <c r="T21" s="11">
        <f t="shared" ref="T21:T25" si="32">SUM(L21,D21)</f>
        <v>20</v>
      </c>
      <c r="U21" s="11">
        <f t="shared" ref="U21:U25" si="33">SUM(M21,E21)</f>
        <v>14</v>
      </c>
      <c r="V21" s="11">
        <f t="shared" ref="V21:V25" si="34">SUM(N21,F21)</f>
        <v>285</v>
      </c>
      <c r="W21" s="11">
        <f t="shared" ref="W21:W25" si="35">SUM(O21,G21)</f>
        <v>72</v>
      </c>
      <c r="X21" s="11">
        <f t="shared" ref="X21:X25" si="36">SUM(P21,H21)</f>
        <v>13</v>
      </c>
      <c r="Y21" s="13" t="str">
        <f t="shared" ref="Y21:Y25" si="37">Q21</f>
        <v>0 PA</v>
      </c>
      <c r="AA21" s="13">
        <f t="shared" si="16"/>
        <v>0</v>
      </c>
      <c r="AC21" s="106" t="s">
        <v>224</v>
      </c>
      <c r="AD21" s="121"/>
      <c r="AE21" s="122"/>
      <c r="AF21" s="122"/>
      <c r="AG21" s="122"/>
      <c r="AH21" s="122"/>
      <c r="AI21" s="122"/>
    </row>
    <row r="22" spans="1:35" ht="17" x14ac:dyDescent="0.35">
      <c r="A22" s="17" t="str">
        <f t="shared" si="17"/>
        <v>sept</v>
      </c>
      <c r="C22" s="124">
        <f t="shared" si="18"/>
        <v>0</v>
      </c>
      <c r="D22" s="13">
        <f t="shared" si="19"/>
        <v>11</v>
      </c>
      <c r="E22" s="13">
        <f t="shared" si="20"/>
        <v>4</v>
      </c>
      <c r="F22" s="13">
        <f t="shared" si="21"/>
        <v>142</v>
      </c>
      <c r="G22" s="13">
        <f t="shared" si="22"/>
        <v>35</v>
      </c>
      <c r="H22" s="13">
        <f t="shared" si="23"/>
        <v>3</v>
      </c>
      <c r="I22" s="55"/>
      <c r="K22" s="124">
        <f t="shared" si="24"/>
        <v>0</v>
      </c>
      <c r="L22" s="11">
        <f t="shared" si="25"/>
        <v>15</v>
      </c>
      <c r="M22" s="11">
        <f t="shared" si="26"/>
        <v>9</v>
      </c>
      <c r="N22" s="11">
        <f t="shared" si="27"/>
        <v>137</v>
      </c>
      <c r="O22" s="11">
        <f t="shared" si="28"/>
        <v>53</v>
      </c>
      <c r="P22" s="11">
        <f t="shared" si="29"/>
        <v>10</v>
      </c>
      <c r="Q22" s="13" t="str">
        <f t="shared" si="30"/>
        <v>0 PA</v>
      </c>
      <c r="R22" s="13"/>
      <c r="S22" s="124">
        <f t="shared" si="31"/>
        <v>0</v>
      </c>
      <c r="T22" s="11">
        <f t="shared" si="32"/>
        <v>26</v>
      </c>
      <c r="U22" s="11">
        <f t="shared" si="33"/>
        <v>13</v>
      </c>
      <c r="V22" s="11">
        <f t="shared" si="34"/>
        <v>279</v>
      </c>
      <c r="W22" s="11">
        <f t="shared" si="35"/>
        <v>88</v>
      </c>
      <c r="X22" s="11">
        <f t="shared" si="36"/>
        <v>13</v>
      </c>
      <c r="Y22" s="13" t="str">
        <f t="shared" si="37"/>
        <v>0 PA</v>
      </c>
      <c r="AA22" s="13">
        <f t="shared" si="16"/>
        <v>0</v>
      </c>
      <c r="AC22" s="19" t="s">
        <v>10</v>
      </c>
      <c r="AD22" s="121"/>
      <c r="AE22" s="122">
        <v>42</v>
      </c>
      <c r="AF22" s="122">
        <v>3</v>
      </c>
      <c r="AG22" s="122">
        <v>176</v>
      </c>
      <c r="AH22" s="122">
        <v>48</v>
      </c>
      <c r="AI22" s="122">
        <v>2</v>
      </c>
    </row>
    <row r="23" spans="1:35" ht="17" x14ac:dyDescent="0.35">
      <c r="A23" s="17" t="str">
        <f t="shared" si="17"/>
        <v>oct</v>
      </c>
      <c r="C23" s="124">
        <f t="shared" si="18"/>
        <v>0</v>
      </c>
      <c r="D23" s="13">
        <f t="shared" si="19"/>
        <v>7</v>
      </c>
      <c r="E23" s="13">
        <f t="shared" si="20"/>
        <v>2</v>
      </c>
      <c r="F23" s="13">
        <f t="shared" si="21"/>
        <v>152</v>
      </c>
      <c r="G23" s="13">
        <f t="shared" si="22"/>
        <v>25</v>
      </c>
      <c r="H23" s="13">
        <f t="shared" si="23"/>
        <v>3</v>
      </c>
      <c r="I23" s="55"/>
      <c r="K23" s="124">
        <f t="shared" si="24"/>
        <v>0</v>
      </c>
      <c r="L23" s="11">
        <f t="shared" si="25"/>
        <v>11</v>
      </c>
      <c r="M23" s="11">
        <f t="shared" si="26"/>
        <v>14</v>
      </c>
      <c r="N23" s="11">
        <f t="shared" si="27"/>
        <v>245</v>
      </c>
      <c r="O23" s="11">
        <f t="shared" si="28"/>
        <v>54</v>
      </c>
      <c r="P23" s="11">
        <f t="shared" si="29"/>
        <v>11</v>
      </c>
      <c r="Q23" s="13" t="str">
        <f t="shared" si="30"/>
        <v>0 PA</v>
      </c>
      <c r="R23" s="13"/>
      <c r="S23" s="124">
        <f t="shared" si="31"/>
        <v>0</v>
      </c>
      <c r="T23" s="11">
        <f t="shared" si="32"/>
        <v>18</v>
      </c>
      <c r="U23" s="11">
        <f t="shared" si="33"/>
        <v>16</v>
      </c>
      <c r="V23" s="11">
        <f t="shared" si="34"/>
        <v>397</v>
      </c>
      <c r="W23" s="11">
        <f t="shared" si="35"/>
        <v>79</v>
      </c>
      <c r="X23" s="11">
        <f t="shared" si="36"/>
        <v>14</v>
      </c>
      <c r="Y23" s="13" t="str">
        <f t="shared" si="37"/>
        <v>0 PA</v>
      </c>
      <c r="AA23" s="13">
        <f t="shared" si="16"/>
        <v>0</v>
      </c>
      <c r="AC23" s="106" t="s">
        <v>237</v>
      </c>
      <c r="AD23" s="121"/>
      <c r="AE23" s="122"/>
      <c r="AF23" s="122"/>
      <c r="AG23" s="122"/>
      <c r="AH23" s="122"/>
      <c r="AI23" s="122"/>
    </row>
    <row r="24" spans="1:35" ht="17" x14ac:dyDescent="0.35">
      <c r="A24" s="17" t="str">
        <f t="shared" si="17"/>
        <v>nov</v>
      </c>
      <c r="C24" s="124">
        <f t="shared" si="18"/>
        <v>0</v>
      </c>
      <c r="D24" s="13">
        <f t="shared" si="19"/>
        <v>57</v>
      </c>
      <c r="E24" s="13">
        <f t="shared" si="20"/>
        <v>2</v>
      </c>
      <c r="F24" s="13">
        <f t="shared" si="21"/>
        <v>128</v>
      </c>
      <c r="G24" s="13">
        <f t="shared" si="22"/>
        <v>36</v>
      </c>
      <c r="H24" s="13">
        <f t="shared" si="23"/>
        <v>3</v>
      </c>
      <c r="I24" s="55"/>
      <c r="K24" s="124">
        <f t="shared" si="24"/>
        <v>0</v>
      </c>
      <c r="L24" s="11">
        <f t="shared" si="25"/>
        <v>66</v>
      </c>
      <c r="M24" s="11">
        <f t="shared" si="26"/>
        <v>16</v>
      </c>
      <c r="N24" s="11">
        <f t="shared" si="27"/>
        <v>267</v>
      </c>
      <c r="O24" s="11">
        <f t="shared" si="28"/>
        <v>71</v>
      </c>
      <c r="P24" s="11">
        <f t="shared" si="29"/>
        <v>11</v>
      </c>
      <c r="Q24" s="13" t="str">
        <f t="shared" si="30"/>
        <v>0 PA</v>
      </c>
      <c r="R24" s="13"/>
      <c r="S24" s="124">
        <f t="shared" si="31"/>
        <v>0</v>
      </c>
      <c r="T24" s="11">
        <f t="shared" si="32"/>
        <v>123</v>
      </c>
      <c r="U24" s="11">
        <f t="shared" si="33"/>
        <v>18</v>
      </c>
      <c r="V24" s="11">
        <f t="shared" si="34"/>
        <v>395</v>
      </c>
      <c r="W24" s="11">
        <f t="shared" si="35"/>
        <v>107</v>
      </c>
      <c r="X24" s="11">
        <f t="shared" si="36"/>
        <v>14</v>
      </c>
      <c r="Y24" s="13" t="str">
        <f t="shared" si="37"/>
        <v>0 PA</v>
      </c>
      <c r="AA24" s="13">
        <f t="shared" si="16"/>
        <v>0</v>
      </c>
      <c r="AC24" s="106" t="s">
        <v>236</v>
      </c>
      <c r="AD24" s="121"/>
      <c r="AE24" s="122"/>
      <c r="AF24" s="122"/>
      <c r="AG24" s="122"/>
      <c r="AH24" s="122"/>
      <c r="AI24" s="122"/>
    </row>
    <row r="25" spans="1:35" ht="17.5" thickBot="1" x14ac:dyDescent="0.4">
      <c r="A25" s="17" t="str">
        <f t="shared" si="17"/>
        <v>déc</v>
      </c>
      <c r="C25" s="125">
        <f t="shared" si="18"/>
        <v>0</v>
      </c>
      <c r="D25" s="13">
        <f t="shared" si="19"/>
        <v>8</v>
      </c>
      <c r="E25" s="13">
        <f t="shared" si="20"/>
        <v>3</v>
      </c>
      <c r="F25" s="13">
        <f t="shared" si="21"/>
        <v>116</v>
      </c>
      <c r="G25" s="13">
        <f t="shared" si="22"/>
        <v>18</v>
      </c>
      <c r="H25" s="13">
        <f t="shared" si="23"/>
        <v>3</v>
      </c>
      <c r="I25" s="127"/>
      <c r="K25" s="125">
        <f t="shared" si="24"/>
        <v>0</v>
      </c>
      <c r="L25" s="11">
        <f t="shared" si="25"/>
        <v>18</v>
      </c>
      <c r="M25" s="11">
        <f t="shared" si="26"/>
        <v>10</v>
      </c>
      <c r="N25" s="11">
        <f t="shared" si="27"/>
        <v>186</v>
      </c>
      <c r="O25" s="11">
        <f t="shared" si="28"/>
        <v>55</v>
      </c>
      <c r="P25" s="11">
        <f t="shared" si="29"/>
        <v>8</v>
      </c>
      <c r="Q25" s="13" t="str">
        <f t="shared" si="30"/>
        <v>0 PA</v>
      </c>
      <c r="R25" s="13"/>
      <c r="S25" s="125">
        <f t="shared" si="31"/>
        <v>0</v>
      </c>
      <c r="T25" s="11">
        <f t="shared" si="32"/>
        <v>26</v>
      </c>
      <c r="U25" s="11">
        <f t="shared" si="33"/>
        <v>13</v>
      </c>
      <c r="V25" s="11">
        <f t="shared" si="34"/>
        <v>302</v>
      </c>
      <c r="W25" s="11">
        <f t="shared" si="35"/>
        <v>73</v>
      </c>
      <c r="X25" s="11">
        <f t="shared" si="36"/>
        <v>11</v>
      </c>
      <c r="Y25" s="13" t="str">
        <f t="shared" si="37"/>
        <v>0 PA</v>
      </c>
      <c r="AA25" s="13">
        <f>AD21</f>
        <v>0</v>
      </c>
      <c r="AC25" s="106" t="s">
        <v>172</v>
      </c>
      <c r="AD25" s="121"/>
      <c r="AE25" s="122"/>
      <c r="AF25" s="122"/>
      <c r="AG25" s="122"/>
      <c r="AH25" s="122"/>
      <c r="AI25" s="122"/>
    </row>
    <row r="26" spans="1:35" x14ac:dyDescent="0.35">
      <c r="A26" s="4" t="s">
        <v>26</v>
      </c>
      <c r="C26" s="14"/>
      <c r="D26" s="14">
        <f>SUM(D20:D25)</f>
        <v>88</v>
      </c>
      <c r="E26" s="14">
        <f>SUM(E20:E25)</f>
        <v>17</v>
      </c>
      <c r="F26" s="14">
        <f>SUM(F20:F25)</f>
        <v>735</v>
      </c>
      <c r="G26" s="14">
        <f>SUM(G20:G25)</f>
        <v>158</v>
      </c>
      <c r="H26" s="14"/>
      <c r="I26" s="14"/>
      <c r="K26" s="14"/>
      <c r="L26" s="14">
        <f>SUM(L20:L25)</f>
        <v>148</v>
      </c>
      <c r="M26" s="14">
        <f>SUM(M20:M25)</f>
        <v>73</v>
      </c>
      <c r="N26" s="14">
        <f>SUM(N20:N25)</f>
        <v>1224</v>
      </c>
      <c r="O26" s="14">
        <f>SUM(O20:O25)</f>
        <v>338</v>
      </c>
      <c r="P26" s="14"/>
      <c r="Q26" s="14"/>
      <c r="R26" s="13"/>
      <c r="S26" s="14"/>
      <c r="T26" s="14">
        <f>SUM(T20:T25)</f>
        <v>236</v>
      </c>
      <c r="U26" s="14">
        <f>SUM(U20:U25)</f>
        <v>90</v>
      </c>
      <c r="V26" s="14">
        <f>SUM(V20:V25)</f>
        <v>1959</v>
      </c>
      <c r="W26" s="14">
        <f>SUM(W20:W25)</f>
        <v>496</v>
      </c>
      <c r="X26" s="14"/>
      <c r="Y26" s="14"/>
      <c r="AC26" s="106" t="s">
        <v>173</v>
      </c>
      <c r="AD26" s="121"/>
      <c r="AE26" s="122"/>
      <c r="AF26" s="122"/>
      <c r="AG26" s="122">
        <v>35</v>
      </c>
      <c r="AH26" s="122">
        <v>15</v>
      </c>
      <c r="AI26" s="122">
        <v>1</v>
      </c>
    </row>
    <row r="27" spans="1:35" x14ac:dyDescent="0.35">
      <c r="A27" s="6" t="s">
        <v>27</v>
      </c>
      <c r="C27" s="15">
        <f t="shared" ref="C27:H27" si="38">IFERROR(AVERAGE(C20:C25),"-")</f>
        <v>0</v>
      </c>
      <c r="D27" s="18">
        <f t="shared" si="38"/>
        <v>14.666666666666666</v>
      </c>
      <c r="E27" s="18">
        <f t="shared" si="38"/>
        <v>2.8333333333333335</v>
      </c>
      <c r="F27" s="15">
        <f t="shared" si="38"/>
        <v>122.5</v>
      </c>
      <c r="G27" s="15">
        <f t="shared" si="38"/>
        <v>26.333333333333332</v>
      </c>
      <c r="H27" s="18">
        <f t="shared" si="38"/>
        <v>3</v>
      </c>
      <c r="I27" s="15"/>
      <c r="K27" s="15">
        <f t="shared" ref="K27:P27" si="39">IFERROR(AVERAGE(K20:K25),"-")</f>
        <v>0</v>
      </c>
      <c r="L27" s="15">
        <f t="shared" si="39"/>
        <v>24.666666666666668</v>
      </c>
      <c r="M27" s="15">
        <f t="shared" si="39"/>
        <v>12.166666666666666</v>
      </c>
      <c r="N27" s="15">
        <f t="shared" si="39"/>
        <v>204</v>
      </c>
      <c r="O27" s="15">
        <f t="shared" si="39"/>
        <v>56.333333333333336</v>
      </c>
      <c r="P27" s="15">
        <f t="shared" si="39"/>
        <v>10.166666666666666</v>
      </c>
      <c r="Q27" s="15"/>
      <c r="R27" s="13"/>
      <c r="S27" s="15">
        <f t="shared" ref="S27:X27" si="40">IFERROR(AVERAGE(S20:S25),"-")</f>
        <v>0</v>
      </c>
      <c r="T27" s="15">
        <f t="shared" si="40"/>
        <v>39.333333333333336</v>
      </c>
      <c r="U27" s="15">
        <f t="shared" si="40"/>
        <v>15</v>
      </c>
      <c r="V27" s="15">
        <f t="shared" si="40"/>
        <v>326.5</v>
      </c>
      <c r="W27" s="15">
        <f t="shared" si="40"/>
        <v>82.666666666666671</v>
      </c>
      <c r="X27" s="15">
        <f t="shared" si="40"/>
        <v>13.166666666666666</v>
      </c>
      <c r="Y27" s="15"/>
      <c r="AC27" s="106" t="s">
        <v>197</v>
      </c>
      <c r="AD27" s="121"/>
      <c r="AE27" s="122">
        <v>42</v>
      </c>
      <c r="AF27" s="122">
        <v>3</v>
      </c>
      <c r="AG27" s="122">
        <v>141</v>
      </c>
      <c r="AH27" s="122">
        <v>33</v>
      </c>
      <c r="AI27" s="122">
        <v>1</v>
      </c>
    </row>
    <row r="28" spans="1:35" x14ac:dyDescent="0.35">
      <c r="A28" s="6" t="s">
        <v>28</v>
      </c>
      <c r="C28" s="15"/>
      <c r="D28" s="18" t="str">
        <f>IFERROR(AVERAGE(D20:D25)/C27,"-")</f>
        <v>-</v>
      </c>
      <c r="E28" s="18" t="str">
        <f>IFERROR(AVERAGE(E20:E25)/C27,"-")</f>
        <v>-</v>
      </c>
      <c r="F28" s="18" t="str">
        <f>IFERROR(AVERAGE(F20:F25)/C27,"-")</f>
        <v>-</v>
      </c>
      <c r="G28" s="18" t="str">
        <f>IFERROR(AVERAGE(G20:G25)/C27,"-")</f>
        <v>-</v>
      </c>
      <c r="H28" s="18" t="str">
        <f>IFERROR(AVERAGE(H20:H25)/C27,"-")</f>
        <v>-</v>
      </c>
      <c r="I28" s="15"/>
      <c r="K28" s="15"/>
      <c r="L28" s="18" t="str">
        <f>IFERROR(AVERAGE(L20:L25)/K27,"-")</f>
        <v>-</v>
      </c>
      <c r="M28" s="18" t="str">
        <f>IFERROR(AVERAGE(M20:M25)/K27,"-")</f>
        <v>-</v>
      </c>
      <c r="N28" s="18" t="str">
        <f>IFERROR(AVERAGE(N20:N25)/K27,"-")</f>
        <v>-</v>
      </c>
      <c r="O28" s="18" t="str">
        <f>IFERROR(AVERAGE(O20:O25)/K27,"-")</f>
        <v>-</v>
      </c>
      <c r="P28" s="18" t="str">
        <f>IFERROR(AVERAGE(P20:P25)/K27,"-")</f>
        <v>-</v>
      </c>
      <c r="Q28" s="15"/>
      <c r="R28" s="13"/>
      <c r="S28" s="15"/>
      <c r="T28" s="18" t="str">
        <f>IFERROR(AVERAGE(T20:T25)/S27,"-")</f>
        <v>-</v>
      </c>
      <c r="U28" s="18" t="str">
        <f>IFERROR(AVERAGE(U20:U25)/S27,"-")</f>
        <v>-</v>
      </c>
      <c r="V28" s="15" t="str">
        <f>IFERROR(AVERAGE(V20:V25)/S27,"-")</f>
        <v>-</v>
      </c>
      <c r="W28" s="18" t="str">
        <f>IFERROR(AVERAGE(W20:W25)/S27,"-")</f>
        <v>-</v>
      </c>
      <c r="X28" s="18" t="str">
        <f>IFERROR(AVERAGE(X20:X25)/S27,"-")</f>
        <v>-</v>
      </c>
      <c r="Y28" s="15"/>
      <c r="AC28" s="106" t="s">
        <v>224</v>
      </c>
      <c r="AD28" s="121"/>
      <c r="AE28" s="122"/>
      <c r="AF28" s="122"/>
      <c r="AG28" s="122"/>
      <c r="AH28" s="122"/>
      <c r="AI28" s="122"/>
    </row>
    <row r="29" spans="1:35" x14ac:dyDescent="0.35">
      <c r="AC29" s="19" t="s">
        <v>11</v>
      </c>
      <c r="AD29" s="121"/>
      <c r="AE29" s="122">
        <v>88</v>
      </c>
      <c r="AF29" s="122">
        <v>17</v>
      </c>
      <c r="AG29" s="122">
        <v>735</v>
      </c>
      <c r="AH29" s="122">
        <v>158</v>
      </c>
      <c r="AI29" s="122">
        <v>18</v>
      </c>
    </row>
    <row r="30" spans="1:35" ht="15" thickBot="1" x14ac:dyDescent="0.4">
      <c r="AC30" s="106" t="s">
        <v>237</v>
      </c>
      <c r="AD30" s="121"/>
      <c r="AE30" s="122">
        <v>3</v>
      </c>
      <c r="AF30" s="122">
        <v>4</v>
      </c>
      <c r="AG30" s="122">
        <v>105</v>
      </c>
      <c r="AH30" s="122">
        <v>20</v>
      </c>
      <c r="AI30" s="122">
        <v>3</v>
      </c>
    </row>
    <row r="31" spans="1:35" ht="15" thickBot="1" x14ac:dyDescent="0.4">
      <c r="C31" s="172" t="s">
        <v>9</v>
      </c>
      <c r="D31" s="173"/>
      <c r="E31" s="173"/>
      <c r="F31" s="173"/>
      <c r="G31" s="173"/>
      <c r="H31" s="173"/>
      <c r="I31" s="174"/>
      <c r="O31" s="53"/>
      <c r="P31" s="19"/>
      <c r="AC31" s="106" t="s">
        <v>236</v>
      </c>
      <c r="AD31" s="121"/>
      <c r="AE31" s="122">
        <v>2</v>
      </c>
      <c r="AF31" s="122">
        <v>2</v>
      </c>
      <c r="AG31" s="122">
        <v>92</v>
      </c>
      <c r="AH31" s="122">
        <v>24</v>
      </c>
      <c r="AI31" s="122">
        <v>3</v>
      </c>
    </row>
    <row r="32" spans="1:35" ht="15" thickBot="1" x14ac:dyDescent="0.4">
      <c r="C32" s="2" t="s">
        <v>34</v>
      </c>
      <c r="D32" s="2" t="s">
        <v>3</v>
      </c>
      <c r="E32" s="2" t="s">
        <v>4</v>
      </c>
      <c r="F32" s="2" t="s">
        <v>5</v>
      </c>
      <c r="G32" s="2" t="s">
        <v>6</v>
      </c>
      <c r="H32" s="2" t="s">
        <v>7</v>
      </c>
      <c r="I32" s="2" t="s">
        <v>8</v>
      </c>
      <c r="AC32" s="106" t="s">
        <v>172</v>
      </c>
      <c r="AD32" s="121"/>
      <c r="AE32" s="122">
        <v>11</v>
      </c>
      <c r="AF32" s="122">
        <v>4</v>
      </c>
      <c r="AG32" s="122">
        <v>142</v>
      </c>
      <c r="AH32" s="122">
        <v>35</v>
      </c>
      <c r="AI32" s="122">
        <v>3</v>
      </c>
    </row>
    <row r="33" spans="1:35" ht="17" x14ac:dyDescent="0.35">
      <c r="A33" s="17" t="str">
        <f>AC37</f>
        <v>janv</v>
      </c>
      <c r="C33" s="123">
        <f>AD37</f>
        <v>0</v>
      </c>
      <c r="D33" s="11">
        <f t="shared" ref="D33:H33" si="41">AE37</f>
        <v>20</v>
      </c>
      <c r="E33" s="11">
        <f t="shared" si="41"/>
        <v>12</v>
      </c>
      <c r="F33" s="11">
        <f t="shared" si="41"/>
        <v>196</v>
      </c>
      <c r="G33" s="11">
        <f t="shared" si="41"/>
        <v>57</v>
      </c>
      <c r="H33" s="11">
        <f t="shared" si="41"/>
        <v>11</v>
      </c>
      <c r="I33" s="126"/>
      <c r="AC33" s="106" t="s">
        <v>173</v>
      </c>
      <c r="AD33" s="121"/>
      <c r="AE33" s="122">
        <v>7</v>
      </c>
      <c r="AF33" s="122">
        <v>2</v>
      </c>
      <c r="AG33" s="122">
        <v>152</v>
      </c>
      <c r="AH33" s="122">
        <v>25</v>
      </c>
      <c r="AI33" s="122">
        <v>3</v>
      </c>
    </row>
    <row r="34" spans="1:35" ht="17" x14ac:dyDescent="0.35">
      <c r="A34" s="17" t="str">
        <f t="shared" ref="A34:A38" si="42">AC38</f>
        <v>févr</v>
      </c>
      <c r="C34" s="124">
        <f t="shared" ref="C34:C38" si="43">AD38</f>
        <v>0</v>
      </c>
      <c r="D34" s="11">
        <f t="shared" ref="D34:D38" si="44">AE38</f>
        <v>18</v>
      </c>
      <c r="E34" s="11">
        <f t="shared" ref="E34:E38" si="45">AF38</f>
        <v>12</v>
      </c>
      <c r="F34" s="11">
        <f t="shared" ref="F34:F38" si="46">AG38</f>
        <v>193</v>
      </c>
      <c r="G34" s="11">
        <f t="shared" ref="G34:G38" si="47">AH38</f>
        <v>48</v>
      </c>
      <c r="H34" s="11">
        <f t="shared" ref="H34:H38" si="48">AI38</f>
        <v>10</v>
      </c>
      <c r="I34" s="55"/>
      <c r="AC34" s="106" t="s">
        <v>197</v>
      </c>
      <c r="AD34" s="121"/>
      <c r="AE34" s="122">
        <v>57</v>
      </c>
      <c r="AF34" s="122">
        <v>2</v>
      </c>
      <c r="AG34" s="122">
        <v>128</v>
      </c>
      <c r="AH34" s="122">
        <v>36</v>
      </c>
      <c r="AI34" s="122">
        <v>3</v>
      </c>
    </row>
    <row r="35" spans="1:35" ht="17" x14ac:dyDescent="0.35">
      <c r="A35" s="17" t="str">
        <f t="shared" si="42"/>
        <v>sept</v>
      </c>
      <c r="C35" s="124">
        <f t="shared" si="43"/>
        <v>0</v>
      </c>
      <c r="D35" s="11">
        <f t="shared" si="44"/>
        <v>15</v>
      </c>
      <c r="E35" s="11">
        <f t="shared" si="45"/>
        <v>9</v>
      </c>
      <c r="F35" s="11">
        <f t="shared" si="46"/>
        <v>137</v>
      </c>
      <c r="G35" s="11">
        <f t="shared" si="47"/>
        <v>53</v>
      </c>
      <c r="H35" s="11">
        <f t="shared" si="48"/>
        <v>10</v>
      </c>
      <c r="I35" s="55"/>
      <c r="AC35" s="106" t="s">
        <v>224</v>
      </c>
      <c r="AD35" s="121"/>
      <c r="AE35" s="122">
        <v>8</v>
      </c>
      <c r="AF35" s="122">
        <v>3</v>
      </c>
      <c r="AG35" s="122">
        <v>116</v>
      </c>
      <c r="AH35" s="122">
        <v>18</v>
      </c>
      <c r="AI35" s="122">
        <v>3</v>
      </c>
    </row>
    <row r="36" spans="1:35" ht="17" x14ac:dyDescent="0.35">
      <c r="A36" s="17" t="str">
        <f t="shared" si="42"/>
        <v>oct</v>
      </c>
      <c r="C36" s="124">
        <f t="shared" si="43"/>
        <v>0</v>
      </c>
      <c r="D36" s="11">
        <f t="shared" si="44"/>
        <v>11</v>
      </c>
      <c r="E36" s="11">
        <f t="shared" si="45"/>
        <v>14</v>
      </c>
      <c r="F36" s="11">
        <f t="shared" si="46"/>
        <v>210</v>
      </c>
      <c r="G36" s="11">
        <f t="shared" si="47"/>
        <v>39</v>
      </c>
      <c r="H36" s="11">
        <f t="shared" si="48"/>
        <v>10</v>
      </c>
      <c r="I36" s="55"/>
      <c r="AC36" s="19" t="s">
        <v>50</v>
      </c>
      <c r="AD36" s="121"/>
      <c r="AE36" s="122">
        <v>106</v>
      </c>
      <c r="AF36" s="122">
        <v>70</v>
      </c>
      <c r="AG36" s="122">
        <v>1048</v>
      </c>
      <c r="AH36" s="122">
        <v>290</v>
      </c>
      <c r="AI36" s="122">
        <v>59</v>
      </c>
    </row>
    <row r="37" spans="1:35" ht="17" x14ac:dyDescent="0.35">
      <c r="A37" s="17" t="str">
        <f t="shared" si="42"/>
        <v>nov</v>
      </c>
      <c r="C37" s="124">
        <f t="shared" si="43"/>
        <v>0</v>
      </c>
      <c r="D37" s="11">
        <f t="shared" si="44"/>
        <v>24</v>
      </c>
      <c r="E37" s="11">
        <f t="shared" si="45"/>
        <v>13</v>
      </c>
      <c r="F37" s="11">
        <f t="shared" si="46"/>
        <v>126</v>
      </c>
      <c r="G37" s="11">
        <f t="shared" si="47"/>
        <v>38</v>
      </c>
      <c r="H37" s="11">
        <f t="shared" si="48"/>
        <v>10</v>
      </c>
      <c r="I37" s="55"/>
      <c r="AC37" s="106" t="s">
        <v>237</v>
      </c>
      <c r="AD37" s="121"/>
      <c r="AE37" s="122">
        <v>20</v>
      </c>
      <c r="AF37" s="122">
        <v>12</v>
      </c>
      <c r="AG37" s="122">
        <v>196</v>
      </c>
      <c r="AH37" s="122">
        <v>57</v>
      </c>
      <c r="AI37" s="122">
        <v>11</v>
      </c>
    </row>
    <row r="38" spans="1:35" ht="17.5" thickBot="1" x14ac:dyDescent="0.4">
      <c r="A38" s="17" t="str">
        <f t="shared" si="42"/>
        <v>déc</v>
      </c>
      <c r="C38" s="125">
        <f t="shared" si="43"/>
        <v>0</v>
      </c>
      <c r="D38" s="11">
        <f t="shared" si="44"/>
        <v>18</v>
      </c>
      <c r="E38" s="11">
        <f t="shared" si="45"/>
        <v>10</v>
      </c>
      <c r="F38" s="11">
        <f t="shared" si="46"/>
        <v>186</v>
      </c>
      <c r="G38" s="11">
        <f t="shared" si="47"/>
        <v>55</v>
      </c>
      <c r="H38" s="11">
        <f t="shared" si="48"/>
        <v>8</v>
      </c>
      <c r="I38" s="127"/>
      <c r="AC38" s="106" t="s">
        <v>236</v>
      </c>
      <c r="AD38" s="121"/>
      <c r="AE38" s="122">
        <v>18</v>
      </c>
      <c r="AF38" s="122">
        <v>12</v>
      </c>
      <c r="AG38" s="122">
        <v>193</v>
      </c>
      <c r="AH38" s="122">
        <v>48</v>
      </c>
      <c r="AI38" s="122">
        <v>10</v>
      </c>
    </row>
    <row r="39" spans="1:35" x14ac:dyDescent="0.35">
      <c r="A39" s="4" t="s">
        <v>26</v>
      </c>
      <c r="C39" s="14"/>
      <c r="D39" s="14">
        <f>SUM(D33:D38)</f>
        <v>106</v>
      </c>
      <c r="E39" s="14">
        <f>SUM(E33:E38)</f>
        <v>70</v>
      </c>
      <c r="F39" s="14">
        <f>SUM(F33:F38)</f>
        <v>1048</v>
      </c>
      <c r="G39" s="14">
        <f>SUM(G33:G38)</f>
        <v>290</v>
      </c>
      <c r="H39" s="14"/>
      <c r="AC39" s="106" t="s">
        <v>172</v>
      </c>
      <c r="AD39" s="121"/>
      <c r="AE39" s="122">
        <v>15</v>
      </c>
      <c r="AF39" s="122">
        <v>9</v>
      </c>
      <c r="AG39" s="122">
        <v>137</v>
      </c>
      <c r="AH39" s="122">
        <v>53</v>
      </c>
      <c r="AI39" s="122">
        <v>10</v>
      </c>
    </row>
    <row r="40" spans="1:35" x14ac:dyDescent="0.35">
      <c r="A40" s="6" t="s">
        <v>27</v>
      </c>
      <c r="C40" s="15">
        <f t="shared" ref="C40:H40" si="49">IFERROR(AVERAGE(C33:C38),"-")</f>
        <v>0</v>
      </c>
      <c r="D40" s="15">
        <f t="shared" si="49"/>
        <v>17.666666666666668</v>
      </c>
      <c r="E40" s="18">
        <f t="shared" si="49"/>
        <v>11.666666666666666</v>
      </c>
      <c r="F40" s="15">
        <f t="shared" si="49"/>
        <v>174.66666666666666</v>
      </c>
      <c r="G40" s="15">
        <f t="shared" si="49"/>
        <v>48.333333333333336</v>
      </c>
      <c r="H40" s="18">
        <f t="shared" si="49"/>
        <v>9.8333333333333339</v>
      </c>
      <c r="AC40" s="106" t="s">
        <v>173</v>
      </c>
      <c r="AD40" s="121"/>
      <c r="AE40" s="122">
        <v>11</v>
      </c>
      <c r="AF40" s="122">
        <v>14</v>
      </c>
      <c r="AG40" s="122">
        <v>210</v>
      </c>
      <c r="AH40" s="122">
        <v>39</v>
      </c>
      <c r="AI40" s="122">
        <v>10</v>
      </c>
    </row>
    <row r="41" spans="1:35" x14ac:dyDescent="0.35">
      <c r="A41" s="6" t="s">
        <v>28</v>
      </c>
      <c r="C41" s="18"/>
      <c r="D41" s="18" t="str">
        <f>IFERROR(AVERAGE(D33:D38)/C40,"-")</f>
        <v>-</v>
      </c>
      <c r="E41" s="18" t="str">
        <f>IFERROR(AVERAGE(E33:E38)/C40,"-")</f>
        <v>-</v>
      </c>
      <c r="F41" s="18" t="str">
        <f>IFERROR(AVERAGE(F33:F38)/C40,"-")</f>
        <v>-</v>
      </c>
      <c r="G41" s="18" t="str">
        <f>IFERROR(AVERAGE(G33:G38)/C40,"-")</f>
        <v>-</v>
      </c>
      <c r="H41" s="18" t="str">
        <f>IFERROR(AVERAGE(H33:H38)/C40,"-")</f>
        <v>-</v>
      </c>
      <c r="AC41" s="106" t="s">
        <v>197</v>
      </c>
      <c r="AD41" s="121"/>
      <c r="AE41" s="122">
        <v>24</v>
      </c>
      <c r="AF41" s="122">
        <v>13</v>
      </c>
      <c r="AG41" s="122">
        <v>126</v>
      </c>
      <c r="AH41" s="122">
        <v>38</v>
      </c>
      <c r="AI41" s="122">
        <v>10</v>
      </c>
    </row>
    <row r="42" spans="1:35" x14ac:dyDescent="0.35">
      <c r="AC42" s="106" t="s">
        <v>224</v>
      </c>
      <c r="AD42" s="121"/>
      <c r="AE42" s="122">
        <v>18</v>
      </c>
      <c r="AF42" s="122">
        <v>10</v>
      </c>
      <c r="AG42" s="122">
        <v>186</v>
      </c>
      <c r="AH42" s="122">
        <v>55</v>
      </c>
      <c r="AI42" s="122">
        <v>8</v>
      </c>
    </row>
    <row r="43" spans="1:35" x14ac:dyDescent="0.35">
      <c r="AC43" s="19" t="s">
        <v>165</v>
      </c>
      <c r="AD43" s="121"/>
      <c r="AE43" s="122">
        <v>236</v>
      </c>
      <c r="AF43" s="122">
        <v>90</v>
      </c>
      <c r="AG43" s="122">
        <v>1959</v>
      </c>
      <c r="AH43" s="122">
        <v>496</v>
      </c>
      <c r="AI43" s="122">
        <v>79</v>
      </c>
    </row>
    <row r="44" spans="1:35" x14ac:dyDescent="0.35">
      <c r="AD44"/>
      <c r="AE44"/>
      <c r="AF44"/>
      <c r="AG44"/>
      <c r="AH44"/>
      <c r="AI44"/>
    </row>
    <row r="45" spans="1:35" x14ac:dyDescent="0.35">
      <c r="AD45"/>
      <c r="AE45"/>
      <c r="AF45"/>
      <c r="AG45"/>
      <c r="AH45"/>
      <c r="AI45"/>
    </row>
    <row r="46" spans="1:35" x14ac:dyDescent="0.35">
      <c r="AD46"/>
      <c r="AE46"/>
      <c r="AF46"/>
      <c r="AG46"/>
      <c r="AH46"/>
      <c r="AI46"/>
    </row>
    <row r="47" spans="1:35" x14ac:dyDescent="0.35">
      <c r="AD47"/>
      <c r="AE47"/>
      <c r="AF47"/>
      <c r="AG47"/>
      <c r="AH47"/>
      <c r="AI47"/>
    </row>
    <row r="48" spans="1:35" x14ac:dyDescent="0.35">
      <c r="AD48"/>
      <c r="AE48"/>
      <c r="AF48"/>
      <c r="AG48"/>
      <c r="AH48"/>
      <c r="AI48"/>
    </row>
    <row r="49" customFormat="1" x14ac:dyDescent="0.35"/>
    <row r="50" customFormat="1" x14ac:dyDescent="0.35"/>
    <row r="51" customFormat="1" x14ac:dyDescent="0.35"/>
    <row r="52" customFormat="1" x14ac:dyDescent="0.35"/>
    <row r="53" customFormat="1" x14ac:dyDescent="0.35"/>
    <row r="54" customFormat="1" x14ac:dyDescent="0.35"/>
    <row r="55" customFormat="1" x14ac:dyDescent="0.35"/>
    <row r="56" customFormat="1" x14ac:dyDescent="0.35"/>
    <row r="57" customFormat="1" x14ac:dyDescent="0.35"/>
    <row r="58" customFormat="1" x14ac:dyDescent="0.35"/>
    <row r="59" customFormat="1" x14ac:dyDescent="0.35"/>
    <row r="60" customFormat="1" x14ac:dyDescent="0.35"/>
    <row r="61" customFormat="1" x14ac:dyDescent="0.35"/>
    <row r="62" customFormat="1" x14ac:dyDescent="0.35"/>
    <row r="63" customFormat="1" x14ac:dyDescent="0.35"/>
    <row r="64" customFormat="1" x14ac:dyDescent="0.35"/>
    <row r="65" customFormat="1" x14ac:dyDescent="0.35"/>
    <row r="66" customFormat="1" x14ac:dyDescent="0.35"/>
    <row r="67" customFormat="1" x14ac:dyDescent="0.35"/>
    <row r="68" customFormat="1" x14ac:dyDescent="0.35"/>
    <row r="69" customFormat="1" x14ac:dyDescent="0.35"/>
    <row r="70" customFormat="1" x14ac:dyDescent="0.35"/>
    <row r="71" customFormat="1" x14ac:dyDescent="0.35"/>
    <row r="72" customFormat="1" x14ac:dyDescent="0.35"/>
    <row r="73" customFormat="1" x14ac:dyDescent="0.35"/>
    <row r="74" customFormat="1" x14ac:dyDescent="0.35"/>
    <row r="75" customFormat="1" x14ac:dyDescent="0.35"/>
    <row r="76" customFormat="1" x14ac:dyDescent="0.35"/>
  </sheetData>
  <mergeCells count="8">
    <mergeCell ref="C31:I31"/>
    <mergeCell ref="C5:I5"/>
    <mergeCell ref="K18:Q18"/>
    <mergeCell ref="S18:Y18"/>
    <mergeCell ref="A1:AA1"/>
    <mergeCell ref="A2:AA2"/>
    <mergeCell ref="Q5:V5"/>
    <mergeCell ref="C18:I18"/>
  </mergeCells>
  <phoneticPr fontId="6" type="noConversion"/>
  <pageMargins left="0.7" right="0.7" top="0.75" bottom="0.75" header="0.3" footer="0.3"/>
  <pageSetup paperSize="9" scale="74" orientation="landscape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0ED93-5374-4F1F-882F-DFEBE70374B9}">
  <sheetPr>
    <pageSetUpPr fitToPage="1"/>
  </sheetPr>
  <dimension ref="A1:AL41"/>
  <sheetViews>
    <sheetView workbookViewId="0">
      <selection activeCell="Q18" sqref="Q18:U18"/>
    </sheetView>
  </sheetViews>
  <sheetFormatPr baseColWidth="10" defaultRowHeight="14.5" x14ac:dyDescent="0.35"/>
  <cols>
    <col min="1" max="1" width="23.453125" bestFit="1" customWidth="1"/>
    <col min="2" max="2" width="2.54296875" customWidth="1"/>
    <col min="3" max="7" width="5.7265625" customWidth="1"/>
    <col min="8" max="8" width="10.26953125" customWidth="1"/>
    <col min="9" max="9" width="2.54296875" customWidth="1"/>
    <col min="10" max="14" width="5.7265625" customWidth="1"/>
    <col min="15" max="15" width="9" bestFit="1" customWidth="1"/>
    <col min="16" max="16" width="2.54296875" customWidth="1"/>
    <col min="17" max="21" width="5.7265625" customWidth="1"/>
    <col min="22" max="22" width="9" bestFit="1" customWidth="1"/>
    <col min="23" max="23" width="2.54296875" customWidth="1"/>
    <col min="24" max="28" width="5.7265625" customWidth="1"/>
    <col min="29" max="29" width="9" bestFit="1" customWidth="1"/>
    <col min="31" max="31" width="19.54296875" bestFit="1" customWidth="1"/>
    <col min="32" max="32" width="8.1796875" bestFit="1" customWidth="1"/>
    <col min="33" max="33" width="8.26953125" bestFit="1" customWidth="1"/>
    <col min="34" max="34" width="8.54296875" bestFit="1" customWidth="1"/>
    <col min="35" max="36" width="7.08984375" bestFit="1" customWidth="1"/>
  </cols>
  <sheetData>
    <row r="1" spans="1:38" ht="18.5" x14ac:dyDescent="0.35">
      <c r="A1" s="141" t="s">
        <v>205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</row>
    <row r="2" spans="1:38" ht="18.5" x14ac:dyDescent="0.35">
      <c r="A2" s="141" t="s">
        <v>218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</row>
    <row r="3" spans="1:38" ht="14.5" customHeight="1" x14ac:dyDescent="0.3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</row>
    <row r="4" spans="1:38" ht="14.5" customHeight="1" thickBot="1" x14ac:dyDescent="0.4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</row>
    <row r="5" spans="1:38" s="109" customFormat="1" ht="14.5" customHeight="1" thickBot="1" x14ac:dyDescent="0.4">
      <c r="A5"/>
      <c r="B5"/>
      <c r="C5" s="170" t="s">
        <v>155</v>
      </c>
      <c r="D5" s="188"/>
      <c r="E5" s="188"/>
      <c r="F5" s="188"/>
      <c r="G5" s="188"/>
      <c r="H5" s="10">
        <v>8</v>
      </c>
      <c r="I5"/>
      <c r="J5"/>
      <c r="K5"/>
      <c r="L5"/>
      <c r="M5"/>
      <c r="N5" s="112" t="s">
        <v>207</v>
      </c>
      <c r="O5" s="113"/>
      <c r="P5" s="114"/>
      <c r="Q5" s="131"/>
      <c r="R5" s="131"/>
      <c r="S5" s="131"/>
      <c r="T5" s="131"/>
      <c r="U5" s="131"/>
      <c r="V5" s="131"/>
      <c r="W5" s="114"/>
      <c r="X5" s="114"/>
      <c r="Y5" s="115"/>
      <c r="Z5"/>
      <c r="AA5"/>
      <c r="AB5"/>
      <c r="AC5"/>
    </row>
    <row r="6" spans="1:38" ht="14.5" customHeight="1" thickBot="1" x14ac:dyDescent="0.4"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N6" s="116"/>
      <c r="O6" s="54" t="s">
        <v>208</v>
      </c>
      <c r="P6" s="54"/>
      <c r="Q6" s="54"/>
      <c r="R6" s="54" t="s">
        <v>215</v>
      </c>
      <c r="S6" s="54"/>
      <c r="T6" s="54"/>
      <c r="U6" s="54"/>
      <c r="V6" s="54"/>
      <c r="W6" s="54"/>
      <c r="X6" s="54"/>
      <c r="Y6" s="117"/>
    </row>
    <row r="7" spans="1:38" s="109" customFormat="1" ht="14.5" customHeight="1" x14ac:dyDescent="0.35">
      <c r="A7" s="3" t="str">
        <f>AE19</f>
        <v>juin</v>
      </c>
      <c r="B7"/>
      <c r="C7" s="11">
        <f>SUM(C20,J20,Q20,X20,C32,J32,Q32,X32)</f>
        <v>182</v>
      </c>
      <c r="D7" s="11">
        <f t="shared" ref="D7:G7" si="0">SUM(D20,K20,R20,Y20,D32,K32,R32,Y32)</f>
        <v>116</v>
      </c>
      <c r="E7" s="11">
        <f t="shared" si="0"/>
        <v>1721</v>
      </c>
      <c r="F7" s="11">
        <f t="shared" si="0"/>
        <v>552</v>
      </c>
      <c r="G7" s="11">
        <f t="shared" si="0"/>
        <v>99</v>
      </c>
      <c r="H7" s="12"/>
      <c r="I7" s="13"/>
      <c r="J7"/>
      <c r="K7"/>
      <c r="L7"/>
      <c r="M7"/>
      <c r="N7" s="116"/>
      <c r="O7" s="54"/>
      <c r="P7" s="54"/>
      <c r="Q7" s="54"/>
      <c r="R7" s="54" t="s">
        <v>215</v>
      </c>
      <c r="S7" s="54"/>
      <c r="T7" s="54"/>
      <c r="U7" s="54"/>
      <c r="V7" s="54"/>
      <c r="W7" s="54"/>
      <c r="X7" s="54"/>
      <c r="Y7" s="117"/>
      <c r="Z7"/>
      <c r="AA7"/>
      <c r="AB7"/>
      <c r="AC7"/>
    </row>
    <row r="8" spans="1:38" ht="14.5" customHeight="1" x14ac:dyDescent="0.35">
      <c r="A8" s="3" t="str">
        <f t="shared" ref="A8:A11" si="1">AE20</f>
        <v>juil</v>
      </c>
      <c r="C8" s="11">
        <f t="shared" ref="C8:C12" si="2">SUM(C21,J21,Q21,X21,C33,J33,Q33,X33)</f>
        <v>10.866666666666667</v>
      </c>
      <c r="D8" s="11">
        <f t="shared" ref="D8:D12" si="3">SUM(D21,K21,R21,Y21,D33,K33,R33,Y33)</f>
        <v>17.071428571428569</v>
      </c>
      <c r="E8" s="11">
        <f t="shared" ref="E8:E12" si="4">SUM(E21,L21,S21,Z21,E33,L33,S33,Z33)</f>
        <v>167.98039215686273</v>
      </c>
      <c r="F8" s="11">
        <f t="shared" ref="F8:F12" si="5">SUM(F21,M21,T21,AA21,F33,M33,T33,AA33)</f>
        <v>64.599999999999994</v>
      </c>
      <c r="G8" s="11">
        <f t="shared" ref="G8:G12" si="6">SUM(G21,N21,U21,AB21,G33,N33,U33,AB33)</f>
        <v>13.933333333333334</v>
      </c>
      <c r="H8" s="12"/>
      <c r="I8" s="13"/>
      <c r="N8" s="116"/>
      <c r="O8" s="54"/>
      <c r="P8" s="54"/>
      <c r="Q8" s="54"/>
      <c r="R8" s="54"/>
      <c r="S8" s="54"/>
      <c r="T8" s="54"/>
      <c r="U8" s="54"/>
      <c r="V8" s="54"/>
      <c r="W8" s="54"/>
      <c r="X8" s="54"/>
      <c r="Y8" s="117"/>
    </row>
    <row r="9" spans="1:38" s="109" customFormat="1" ht="14.5" customHeight="1" x14ac:dyDescent="0.35">
      <c r="A9" s="3" t="str">
        <f t="shared" si="1"/>
        <v>août</v>
      </c>
      <c r="B9"/>
      <c r="C9" s="11">
        <f t="shared" si="2"/>
        <v>188</v>
      </c>
      <c r="D9" s="11">
        <f t="shared" si="3"/>
        <v>130</v>
      </c>
      <c r="E9" s="11">
        <f t="shared" si="4"/>
        <v>1751</v>
      </c>
      <c r="F9" s="11">
        <f t="shared" si="5"/>
        <v>529</v>
      </c>
      <c r="G9" s="11">
        <f t="shared" si="6"/>
        <v>99</v>
      </c>
      <c r="H9" s="12"/>
      <c r="I9" s="13"/>
      <c r="J9"/>
      <c r="K9"/>
      <c r="L9"/>
      <c r="M9"/>
      <c r="N9" s="116"/>
      <c r="O9" s="54"/>
      <c r="P9" s="54"/>
      <c r="Q9" s="54"/>
      <c r="R9" s="54"/>
      <c r="S9" s="54"/>
      <c r="T9" s="54"/>
      <c r="U9" s="54"/>
      <c r="V9" s="54"/>
      <c r="W9" s="54"/>
      <c r="X9" s="54"/>
      <c r="Y9" s="117"/>
      <c r="Z9"/>
      <c r="AA9"/>
      <c r="AB9"/>
      <c r="AC9"/>
    </row>
    <row r="10" spans="1:38" ht="14.5" customHeight="1" x14ac:dyDescent="0.35">
      <c r="A10" s="3" t="str">
        <f t="shared" si="1"/>
        <v>sept</v>
      </c>
      <c r="C10" s="11">
        <f t="shared" si="2"/>
        <v>11</v>
      </c>
      <c r="D10" s="11">
        <f t="shared" si="3"/>
        <v>4</v>
      </c>
      <c r="E10" s="11">
        <f t="shared" si="4"/>
        <v>142</v>
      </c>
      <c r="F10" s="11">
        <f t="shared" si="5"/>
        <v>35</v>
      </c>
      <c r="G10" s="11">
        <f t="shared" si="6"/>
        <v>3</v>
      </c>
      <c r="H10" s="12"/>
      <c r="I10" s="13"/>
      <c r="N10" s="116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117"/>
    </row>
    <row r="11" spans="1:38" s="109" customFormat="1" ht="14.5" customHeight="1" x14ac:dyDescent="0.35">
      <c r="A11" s="3" t="str">
        <f t="shared" si="1"/>
        <v>oct</v>
      </c>
      <c r="B11"/>
      <c r="C11" s="11">
        <f t="shared" si="2"/>
        <v>15</v>
      </c>
      <c r="D11" s="11">
        <f t="shared" si="3"/>
        <v>19</v>
      </c>
      <c r="E11" s="11">
        <f t="shared" si="4"/>
        <v>256</v>
      </c>
      <c r="F11" s="11">
        <f t="shared" si="5"/>
        <v>67</v>
      </c>
      <c r="G11" s="11">
        <f t="shared" si="6"/>
        <v>11</v>
      </c>
      <c r="H11" s="12"/>
      <c r="I11" s="13"/>
      <c r="J11"/>
      <c r="K11"/>
      <c r="L11"/>
      <c r="M11"/>
      <c r="N11" s="116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117"/>
      <c r="Z11"/>
      <c r="AA11"/>
      <c r="AB11"/>
      <c r="AC11"/>
    </row>
    <row r="12" spans="1:38" s="109" customFormat="1" ht="14.5" customHeight="1" thickBot="1" x14ac:dyDescent="0.4">
      <c r="A12" s="3" t="str">
        <f>AE24</f>
        <v>nov</v>
      </c>
      <c r="B12"/>
      <c r="C12" s="11">
        <f t="shared" si="2"/>
        <v>62</v>
      </c>
      <c r="D12" s="11">
        <f t="shared" si="3"/>
        <v>11</v>
      </c>
      <c r="E12" s="11">
        <f t="shared" si="4"/>
        <v>230</v>
      </c>
      <c r="F12" s="11">
        <f t="shared" si="5"/>
        <v>64</v>
      </c>
      <c r="G12" s="11">
        <f t="shared" si="6"/>
        <v>10</v>
      </c>
      <c r="H12" s="12"/>
      <c r="I12" s="13"/>
      <c r="J12"/>
      <c r="K12"/>
      <c r="L12"/>
      <c r="M12"/>
      <c r="N12" s="116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117"/>
      <c r="Z12"/>
      <c r="AA12"/>
      <c r="AB12"/>
      <c r="AC12"/>
    </row>
    <row r="13" spans="1:38" s="109" customFormat="1" ht="14.5" customHeight="1" x14ac:dyDescent="0.35">
      <c r="A13" s="4" t="s">
        <v>26</v>
      </c>
      <c r="B13"/>
      <c r="C13" s="14">
        <f>SUM(C7:C12)</f>
        <v>468.86666666666667</v>
      </c>
      <c r="D13" s="14">
        <f>SUM(D7:D12)</f>
        <v>297.07142857142856</v>
      </c>
      <c r="E13" s="14">
        <f>SUM(E7:E12)</f>
        <v>4267.9803921568628</v>
      </c>
      <c r="F13" s="14">
        <f>SUM(F7:F12)</f>
        <v>1311.6</v>
      </c>
      <c r="G13" s="14"/>
      <c r="H13" s="14"/>
      <c r="I13" s="13"/>
      <c r="J13"/>
      <c r="K13"/>
      <c r="L13"/>
      <c r="M13"/>
      <c r="N13" s="116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117"/>
      <c r="Z13"/>
      <c r="AA13"/>
      <c r="AB13"/>
      <c r="AC13"/>
    </row>
    <row r="14" spans="1:38" x14ac:dyDescent="0.35">
      <c r="A14" s="6" t="s">
        <v>27</v>
      </c>
      <c r="C14" s="18">
        <f>IFERROR(AVERAGE(C7:C12),"-")</f>
        <v>78.144444444444446</v>
      </c>
      <c r="D14" s="18">
        <f>IFERROR(AVERAGE(D7:D12),"-")</f>
        <v>49.511904761904759</v>
      </c>
      <c r="E14" s="15">
        <f>IFERROR(AVERAGE(E7:E12),"-")</f>
        <v>711.33006535947709</v>
      </c>
      <c r="F14" s="18">
        <f>IFERROR(AVERAGE(F7:F12),"-")</f>
        <v>218.6</v>
      </c>
      <c r="G14" s="18">
        <f>IFERROR(AVERAGE(G7:G12),"-")</f>
        <v>39.322222222222223</v>
      </c>
      <c r="H14" s="15"/>
      <c r="I14" s="13"/>
      <c r="N14" s="116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117"/>
      <c r="AE14" s="78" t="s">
        <v>2</v>
      </c>
      <c r="AF14" t="s">
        <v>11</v>
      </c>
    </row>
    <row r="15" spans="1:38" ht="15" thickBot="1" x14ac:dyDescent="0.4">
      <c r="A15" s="6" t="s">
        <v>164</v>
      </c>
      <c r="C15" s="18">
        <f>IFERROR(AVERAGE(C7:C12)/H5,"-")</f>
        <v>9.7680555555555557</v>
      </c>
      <c r="D15" s="18">
        <f>IFERROR(AVERAGE(D7:D12)/H5,"-")</f>
        <v>6.1889880952380949</v>
      </c>
      <c r="E15" s="18">
        <f>IFERROR(AVERAGE(E7:E12)/H5,"-")</f>
        <v>88.916258169934636</v>
      </c>
      <c r="F15" s="18">
        <f>IFERROR(AVERAGE(F7:F12)/H5,"-")</f>
        <v>27.324999999999999</v>
      </c>
      <c r="G15" s="18">
        <f>IFERROR(AVERAGE(G7:G12)/H5,"-")</f>
        <v>4.9152777777777779</v>
      </c>
      <c r="H15" s="15"/>
      <c r="I15" s="13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20"/>
    </row>
    <row r="16" spans="1:38" x14ac:dyDescent="0.35">
      <c r="AE16" s="78" t="s">
        <v>166</v>
      </c>
      <c r="AF16" t="s">
        <v>199</v>
      </c>
      <c r="AG16" t="s">
        <v>200</v>
      </c>
      <c r="AH16" t="s">
        <v>201</v>
      </c>
      <c r="AI16" t="s">
        <v>202</v>
      </c>
      <c r="AJ16" t="s">
        <v>203</v>
      </c>
      <c r="AK16" s="78"/>
      <c r="AL16" s="78"/>
    </row>
    <row r="17" spans="1:36" ht="15" thickBot="1" x14ac:dyDescent="0.4">
      <c r="AE17" s="19" t="s">
        <v>231</v>
      </c>
      <c r="AF17" s="110"/>
      <c r="AG17" s="110"/>
      <c r="AH17" s="110"/>
      <c r="AI17" s="110"/>
      <c r="AJ17" s="110"/>
    </row>
    <row r="18" spans="1:36" ht="15" thickBot="1" x14ac:dyDescent="0.4">
      <c r="C18" s="170" t="str">
        <f>AE17</f>
        <v>(vide)</v>
      </c>
      <c r="D18" s="188"/>
      <c r="E18" s="188"/>
      <c r="F18" s="188"/>
      <c r="G18" s="188"/>
      <c r="H18" s="10" t="str">
        <f>"Groupe "&amp;AE18</f>
        <v>Groupe A</v>
      </c>
      <c r="J18" s="170" t="str">
        <f>AE27</f>
        <v>juil</v>
      </c>
      <c r="K18" s="188"/>
      <c r="L18" s="188"/>
      <c r="M18" s="188"/>
      <c r="N18" s="188"/>
      <c r="O18" s="10" t="str">
        <f>"Groupe "&amp;AE28</f>
        <v>Groupe août</v>
      </c>
      <c r="Q18" s="170" t="str">
        <f>AE37</f>
        <v>oct</v>
      </c>
      <c r="R18" s="188"/>
      <c r="S18" s="188"/>
      <c r="T18" s="188"/>
      <c r="U18" s="188"/>
      <c r="V18" s="10" t="str">
        <f>"Groupe "&amp;AE38</f>
        <v>Groupe nov</v>
      </c>
      <c r="X18" s="170">
        <f>AE47</f>
        <v>0</v>
      </c>
      <c r="Y18" s="188"/>
      <c r="Z18" s="188"/>
      <c r="AA18" s="188"/>
      <c r="AB18" s="188"/>
      <c r="AC18" s="10" t="str">
        <f>"Groupe "&amp;AE48</f>
        <v xml:space="preserve">Groupe </v>
      </c>
      <c r="AE18" s="106" t="s">
        <v>54</v>
      </c>
      <c r="AF18" s="110"/>
      <c r="AG18" s="110"/>
      <c r="AH18" s="110"/>
      <c r="AI18" s="110"/>
      <c r="AJ18" s="110"/>
    </row>
    <row r="19" spans="1:36" ht="15" thickBot="1" x14ac:dyDescent="0.4">
      <c r="C19" s="2" t="s">
        <v>3</v>
      </c>
      <c r="D19" s="2" t="s">
        <v>4</v>
      </c>
      <c r="E19" s="2" t="s">
        <v>5</v>
      </c>
      <c r="F19" s="2" t="s">
        <v>6</v>
      </c>
      <c r="G19" s="2" t="s">
        <v>7</v>
      </c>
      <c r="H19" s="2" t="s">
        <v>8</v>
      </c>
      <c r="J19" s="2" t="s">
        <v>3</v>
      </c>
      <c r="K19" s="2" t="s">
        <v>4</v>
      </c>
      <c r="L19" s="2" t="s">
        <v>5</v>
      </c>
      <c r="M19" s="2" t="s">
        <v>6</v>
      </c>
      <c r="N19" s="2" t="s">
        <v>7</v>
      </c>
      <c r="O19" s="2" t="s">
        <v>8</v>
      </c>
      <c r="Q19" s="2" t="s">
        <v>3</v>
      </c>
      <c r="R19" s="2" t="s">
        <v>4</v>
      </c>
      <c r="S19" s="2" t="s">
        <v>5</v>
      </c>
      <c r="T19" s="2" t="s">
        <v>6</v>
      </c>
      <c r="U19" s="2" t="s">
        <v>7</v>
      </c>
      <c r="V19" s="2" t="s">
        <v>8</v>
      </c>
      <c r="X19" s="2" t="s">
        <v>3</v>
      </c>
      <c r="Y19" s="2" t="s">
        <v>4</v>
      </c>
      <c r="Z19" s="2" t="s">
        <v>5</v>
      </c>
      <c r="AA19" s="2" t="s">
        <v>6</v>
      </c>
      <c r="AB19" s="2" t="s">
        <v>7</v>
      </c>
      <c r="AC19" s="2" t="s">
        <v>8</v>
      </c>
      <c r="AE19" s="107" t="s">
        <v>183</v>
      </c>
      <c r="AF19" s="110">
        <v>1</v>
      </c>
      <c r="AG19" s="110">
        <v>2</v>
      </c>
      <c r="AH19" s="110">
        <v>98</v>
      </c>
      <c r="AI19" s="110">
        <v>35</v>
      </c>
      <c r="AJ19" s="110">
        <v>5</v>
      </c>
    </row>
    <row r="20" spans="1:36" ht="17" x14ac:dyDescent="0.35">
      <c r="A20" s="3" t="str">
        <f>AE19</f>
        <v>juin</v>
      </c>
      <c r="B20" s="11"/>
      <c r="C20" s="11">
        <f>AF19</f>
        <v>1</v>
      </c>
      <c r="D20" s="11">
        <f t="shared" ref="D20:G25" si="7">AG19</f>
        <v>2</v>
      </c>
      <c r="E20" s="11">
        <f t="shared" si="7"/>
        <v>98</v>
      </c>
      <c r="F20" s="11">
        <f t="shared" si="7"/>
        <v>35</v>
      </c>
      <c r="G20" s="11">
        <f t="shared" si="7"/>
        <v>5</v>
      </c>
      <c r="H20" s="13"/>
      <c r="I20" s="13"/>
      <c r="J20" s="11">
        <f>AF29</f>
        <v>5</v>
      </c>
      <c r="K20" s="11">
        <f t="shared" ref="K20:N20" si="8">AG29</f>
        <v>0</v>
      </c>
      <c r="L20" s="11">
        <f t="shared" si="8"/>
        <v>43</v>
      </c>
      <c r="M20" s="11">
        <f t="shared" si="8"/>
        <v>37</v>
      </c>
      <c r="N20" s="11">
        <f t="shared" si="8"/>
        <v>6</v>
      </c>
      <c r="O20" s="13"/>
      <c r="P20" s="13"/>
      <c r="Q20" s="11">
        <f>AF39</f>
        <v>176</v>
      </c>
      <c r="R20" s="11">
        <f t="shared" ref="R20:U20" si="9">AG39</f>
        <v>114</v>
      </c>
      <c r="S20" s="11">
        <f t="shared" si="9"/>
        <v>1580</v>
      </c>
      <c r="T20" s="11">
        <f t="shared" si="9"/>
        <v>480</v>
      </c>
      <c r="U20" s="11">
        <f t="shared" si="9"/>
        <v>88</v>
      </c>
      <c r="V20" s="13"/>
      <c r="X20" s="11">
        <f>AF49</f>
        <v>0</v>
      </c>
      <c r="Y20" s="11">
        <f t="shared" ref="Y20:AB20" si="10">AG49</f>
        <v>0</v>
      </c>
      <c r="Z20" s="11">
        <f t="shared" si="10"/>
        <v>0</v>
      </c>
      <c r="AA20" s="11">
        <f t="shared" si="10"/>
        <v>0</v>
      </c>
      <c r="AB20" s="11">
        <f t="shared" si="10"/>
        <v>0</v>
      </c>
      <c r="AC20" s="13"/>
      <c r="AE20" s="107" t="s">
        <v>184</v>
      </c>
      <c r="AF20" s="110">
        <v>3</v>
      </c>
      <c r="AG20" s="110">
        <v>1</v>
      </c>
      <c r="AH20" s="110">
        <v>103</v>
      </c>
      <c r="AI20" s="110">
        <v>33</v>
      </c>
      <c r="AJ20" s="110">
        <v>5</v>
      </c>
    </row>
    <row r="21" spans="1:36" ht="17" x14ac:dyDescent="0.35">
      <c r="A21" s="3" t="str">
        <f t="shared" ref="A21:A25" si="11">AE20</f>
        <v>juil</v>
      </c>
      <c r="C21" s="11">
        <f t="shared" ref="C21:C25" si="12">AF20</f>
        <v>3</v>
      </c>
      <c r="D21" s="11">
        <f t="shared" si="7"/>
        <v>1</v>
      </c>
      <c r="E21" s="11">
        <f t="shared" si="7"/>
        <v>103</v>
      </c>
      <c r="F21" s="11">
        <f t="shared" si="7"/>
        <v>33</v>
      </c>
      <c r="G21" s="11">
        <f t="shared" si="7"/>
        <v>5</v>
      </c>
      <c r="H21" s="13"/>
      <c r="I21" s="13"/>
      <c r="J21" s="11">
        <f t="shared" ref="J21:J25" si="13">AF30</f>
        <v>2</v>
      </c>
      <c r="K21" s="11">
        <f t="shared" ref="K21:K25" si="14">AG30</f>
        <v>12</v>
      </c>
      <c r="L21" s="11">
        <f t="shared" ref="L21:L25" si="15">AH30</f>
        <v>34</v>
      </c>
      <c r="M21" s="11">
        <f t="shared" ref="M21:M25" si="16">AI30</f>
        <v>22</v>
      </c>
      <c r="N21" s="11">
        <f t="shared" ref="N21:N25" si="17">AJ30</f>
        <v>6</v>
      </c>
      <c r="O21" s="13"/>
      <c r="P21" s="13"/>
      <c r="Q21" s="11">
        <f t="shared" ref="Q21:Q25" si="18">AF40</f>
        <v>5.8666666666666663</v>
      </c>
      <c r="R21" s="11">
        <f t="shared" ref="R21:R25" si="19">AG40</f>
        <v>4.0714285714285712</v>
      </c>
      <c r="S21" s="11">
        <f t="shared" ref="S21:S25" si="20">AH40</f>
        <v>30.980392156862745</v>
      </c>
      <c r="T21" s="11">
        <f t="shared" ref="T21:T25" si="21">AI40</f>
        <v>9.6</v>
      </c>
      <c r="U21" s="11">
        <f t="shared" ref="U21:U25" si="22">AJ40</f>
        <v>2.9333333333333331</v>
      </c>
      <c r="V21" s="13"/>
      <c r="X21" s="11">
        <f t="shared" ref="X21:X25" si="23">AF50</f>
        <v>0</v>
      </c>
      <c r="Y21" s="11">
        <f t="shared" ref="Y21:Y25" si="24">AG50</f>
        <v>0</v>
      </c>
      <c r="Z21" s="11">
        <f t="shared" ref="Z21:Z25" si="25">AH50</f>
        <v>0</v>
      </c>
      <c r="AA21" s="11">
        <f t="shared" ref="AA21:AA25" si="26">AI50</f>
        <v>0</v>
      </c>
      <c r="AB21" s="11">
        <f t="shared" ref="AB21:AB25" si="27">AJ50</f>
        <v>0</v>
      </c>
      <c r="AC21" s="13"/>
      <c r="AE21" s="107" t="s">
        <v>185</v>
      </c>
      <c r="AF21" s="110">
        <v>2</v>
      </c>
      <c r="AG21" s="110">
        <v>2</v>
      </c>
      <c r="AH21" s="110">
        <v>126</v>
      </c>
      <c r="AI21" s="110">
        <v>29</v>
      </c>
      <c r="AJ21" s="110">
        <v>5</v>
      </c>
    </row>
    <row r="22" spans="1:36" ht="17" x14ac:dyDescent="0.35">
      <c r="A22" s="3" t="str">
        <f t="shared" si="11"/>
        <v>août</v>
      </c>
      <c r="C22" s="11">
        <f t="shared" si="12"/>
        <v>2</v>
      </c>
      <c r="D22" s="11">
        <f t="shared" si="7"/>
        <v>2</v>
      </c>
      <c r="E22" s="11">
        <f t="shared" si="7"/>
        <v>126</v>
      </c>
      <c r="F22" s="11">
        <f t="shared" si="7"/>
        <v>29</v>
      </c>
      <c r="G22" s="11">
        <f t="shared" si="7"/>
        <v>5</v>
      </c>
      <c r="H22" s="13"/>
      <c r="I22" s="13"/>
      <c r="J22" s="11">
        <f t="shared" si="13"/>
        <v>10</v>
      </c>
      <c r="K22" s="11">
        <f t="shared" si="14"/>
        <v>14</v>
      </c>
      <c r="L22" s="11">
        <f t="shared" si="15"/>
        <v>45</v>
      </c>
      <c r="M22" s="11">
        <f t="shared" si="16"/>
        <v>20</v>
      </c>
      <c r="N22" s="11">
        <f t="shared" si="17"/>
        <v>6</v>
      </c>
      <c r="O22" s="13"/>
      <c r="P22" s="13"/>
      <c r="Q22" s="11">
        <f t="shared" si="18"/>
        <v>176</v>
      </c>
      <c r="R22" s="11">
        <f t="shared" si="19"/>
        <v>114</v>
      </c>
      <c r="S22" s="11">
        <f t="shared" si="20"/>
        <v>1580</v>
      </c>
      <c r="T22" s="11">
        <f t="shared" si="21"/>
        <v>480</v>
      </c>
      <c r="U22" s="11">
        <f t="shared" si="22"/>
        <v>88</v>
      </c>
      <c r="V22" s="13"/>
      <c r="X22" s="11">
        <f t="shared" si="23"/>
        <v>0</v>
      </c>
      <c r="Y22" s="11">
        <f t="shared" si="24"/>
        <v>0</v>
      </c>
      <c r="Z22" s="11">
        <f t="shared" si="25"/>
        <v>0</v>
      </c>
      <c r="AA22" s="11">
        <f t="shared" si="26"/>
        <v>0</v>
      </c>
      <c r="AB22" s="11">
        <f t="shared" si="27"/>
        <v>0</v>
      </c>
      <c r="AC22" s="13"/>
      <c r="AE22" s="107" t="s">
        <v>172</v>
      </c>
      <c r="AF22" s="110">
        <v>11</v>
      </c>
      <c r="AG22" s="110">
        <v>4</v>
      </c>
      <c r="AH22" s="110">
        <v>142</v>
      </c>
      <c r="AI22" s="110">
        <v>35</v>
      </c>
      <c r="AJ22" s="110">
        <v>3</v>
      </c>
    </row>
    <row r="23" spans="1:36" ht="17" x14ac:dyDescent="0.35">
      <c r="A23" s="3" t="str">
        <f t="shared" si="11"/>
        <v>sept</v>
      </c>
      <c r="C23" s="11">
        <f t="shared" si="12"/>
        <v>11</v>
      </c>
      <c r="D23" s="11">
        <f t="shared" si="7"/>
        <v>4</v>
      </c>
      <c r="E23" s="11">
        <f t="shared" si="7"/>
        <v>142</v>
      </c>
      <c r="F23" s="11">
        <f t="shared" si="7"/>
        <v>35</v>
      </c>
      <c r="G23" s="11">
        <f t="shared" si="7"/>
        <v>3</v>
      </c>
      <c r="H23" s="13"/>
      <c r="I23" s="13"/>
      <c r="J23" s="11">
        <f t="shared" si="13"/>
        <v>0</v>
      </c>
      <c r="K23" s="11">
        <f t="shared" si="14"/>
        <v>0</v>
      </c>
      <c r="L23" s="11">
        <f t="shared" si="15"/>
        <v>0</v>
      </c>
      <c r="M23" s="11">
        <f t="shared" si="16"/>
        <v>0</v>
      </c>
      <c r="N23" s="11">
        <f t="shared" si="17"/>
        <v>0</v>
      </c>
      <c r="O23" s="13"/>
      <c r="P23" s="13"/>
      <c r="Q23" s="11">
        <f t="shared" si="18"/>
        <v>0</v>
      </c>
      <c r="R23" s="11">
        <f t="shared" si="19"/>
        <v>0</v>
      </c>
      <c r="S23" s="11">
        <f t="shared" si="20"/>
        <v>0</v>
      </c>
      <c r="T23" s="11">
        <f t="shared" si="21"/>
        <v>0</v>
      </c>
      <c r="U23" s="11">
        <f t="shared" si="22"/>
        <v>0</v>
      </c>
      <c r="V23" s="13"/>
      <c r="X23" s="11">
        <f t="shared" si="23"/>
        <v>0</v>
      </c>
      <c r="Y23" s="11">
        <f t="shared" si="24"/>
        <v>0</v>
      </c>
      <c r="Z23" s="11">
        <f t="shared" si="25"/>
        <v>0</v>
      </c>
      <c r="AA23" s="11">
        <f t="shared" si="26"/>
        <v>0</v>
      </c>
      <c r="AB23" s="11">
        <f t="shared" si="27"/>
        <v>0</v>
      </c>
      <c r="AC23" s="13"/>
      <c r="AE23" s="107" t="s">
        <v>173</v>
      </c>
      <c r="AF23" s="110">
        <v>7</v>
      </c>
      <c r="AG23" s="110">
        <v>2</v>
      </c>
      <c r="AH23" s="110">
        <v>152</v>
      </c>
      <c r="AI23" s="110">
        <v>25</v>
      </c>
      <c r="AJ23" s="110">
        <v>3</v>
      </c>
    </row>
    <row r="24" spans="1:36" ht="17" x14ac:dyDescent="0.35">
      <c r="A24" s="3" t="str">
        <f t="shared" si="11"/>
        <v>oct</v>
      </c>
      <c r="C24" s="11">
        <f t="shared" si="12"/>
        <v>7</v>
      </c>
      <c r="D24" s="11">
        <f t="shared" si="7"/>
        <v>2</v>
      </c>
      <c r="E24" s="11">
        <f t="shared" si="7"/>
        <v>152</v>
      </c>
      <c r="F24" s="11">
        <f t="shared" si="7"/>
        <v>25</v>
      </c>
      <c r="G24" s="11">
        <f t="shared" si="7"/>
        <v>3</v>
      </c>
      <c r="H24" s="13"/>
      <c r="I24" s="13"/>
      <c r="J24" s="11">
        <f t="shared" si="13"/>
        <v>8</v>
      </c>
      <c r="K24" s="11">
        <f t="shared" si="14"/>
        <v>17</v>
      </c>
      <c r="L24" s="11">
        <f t="shared" si="15"/>
        <v>104</v>
      </c>
      <c r="M24" s="11">
        <f t="shared" si="16"/>
        <v>42</v>
      </c>
      <c r="N24" s="11">
        <f t="shared" si="17"/>
        <v>8</v>
      </c>
      <c r="O24" s="13"/>
      <c r="P24" s="13"/>
      <c r="Q24" s="11">
        <f t="shared" si="18"/>
        <v>0</v>
      </c>
      <c r="R24" s="11">
        <f t="shared" si="19"/>
        <v>0</v>
      </c>
      <c r="S24" s="11">
        <f t="shared" si="20"/>
        <v>0</v>
      </c>
      <c r="T24" s="11">
        <f t="shared" si="21"/>
        <v>0</v>
      </c>
      <c r="U24" s="11">
        <f t="shared" si="22"/>
        <v>0</v>
      </c>
      <c r="V24" s="13"/>
      <c r="X24" s="11">
        <f t="shared" si="23"/>
        <v>0</v>
      </c>
      <c r="Y24" s="11">
        <f t="shared" si="24"/>
        <v>0</v>
      </c>
      <c r="Z24" s="11">
        <f t="shared" si="25"/>
        <v>0</v>
      </c>
      <c r="AA24" s="11">
        <f t="shared" si="26"/>
        <v>0</v>
      </c>
      <c r="AB24" s="11">
        <f t="shared" si="27"/>
        <v>0</v>
      </c>
      <c r="AC24" s="13"/>
      <c r="AE24" s="107" t="s">
        <v>197</v>
      </c>
      <c r="AF24" s="110">
        <v>57</v>
      </c>
      <c r="AG24" s="110">
        <v>2</v>
      </c>
      <c r="AH24" s="110">
        <v>128</v>
      </c>
      <c r="AI24" s="110">
        <v>36</v>
      </c>
      <c r="AJ24" s="110">
        <v>3</v>
      </c>
    </row>
    <row r="25" spans="1:36" ht="17.5" thickBot="1" x14ac:dyDescent="0.4">
      <c r="A25" s="3" t="str">
        <f t="shared" si="11"/>
        <v>nov</v>
      </c>
      <c r="C25" s="11">
        <f t="shared" si="12"/>
        <v>57</v>
      </c>
      <c r="D25" s="11">
        <f t="shared" si="7"/>
        <v>2</v>
      </c>
      <c r="E25" s="11">
        <f t="shared" si="7"/>
        <v>128</v>
      </c>
      <c r="F25" s="11">
        <f t="shared" si="7"/>
        <v>36</v>
      </c>
      <c r="G25" s="11">
        <f t="shared" si="7"/>
        <v>3</v>
      </c>
      <c r="H25" s="13"/>
      <c r="I25" s="13"/>
      <c r="J25" s="11">
        <f t="shared" si="13"/>
        <v>5</v>
      </c>
      <c r="K25" s="11">
        <f t="shared" si="14"/>
        <v>9</v>
      </c>
      <c r="L25" s="11">
        <f t="shared" si="15"/>
        <v>102</v>
      </c>
      <c r="M25" s="11">
        <f t="shared" si="16"/>
        <v>28</v>
      </c>
      <c r="N25" s="11">
        <f t="shared" si="17"/>
        <v>7</v>
      </c>
      <c r="O25" s="13"/>
      <c r="P25" s="13"/>
      <c r="Q25" s="11">
        <f t="shared" si="18"/>
        <v>0</v>
      </c>
      <c r="R25" s="11">
        <f t="shared" si="19"/>
        <v>0</v>
      </c>
      <c r="S25" s="11">
        <f t="shared" si="20"/>
        <v>0</v>
      </c>
      <c r="T25" s="11">
        <f t="shared" si="21"/>
        <v>0</v>
      </c>
      <c r="U25" s="11">
        <f t="shared" si="22"/>
        <v>0</v>
      </c>
      <c r="V25" s="13"/>
      <c r="X25" s="11">
        <f t="shared" si="23"/>
        <v>0</v>
      </c>
      <c r="Y25" s="11">
        <f t="shared" si="24"/>
        <v>0</v>
      </c>
      <c r="Z25" s="11">
        <f t="shared" si="25"/>
        <v>0</v>
      </c>
      <c r="AA25" s="11">
        <f t="shared" si="26"/>
        <v>0</v>
      </c>
      <c r="AB25" s="11">
        <f t="shared" si="27"/>
        <v>0</v>
      </c>
      <c r="AC25" s="13"/>
      <c r="AE25" s="106" t="s">
        <v>52</v>
      </c>
      <c r="AF25" s="110"/>
      <c r="AG25" s="110"/>
      <c r="AH25" s="110"/>
      <c r="AI25" s="110"/>
      <c r="AJ25" s="110"/>
    </row>
    <row r="26" spans="1:36" x14ac:dyDescent="0.35">
      <c r="A26" s="4" t="s">
        <v>26</v>
      </c>
      <c r="C26" s="14">
        <f>SUM(C20:C25)</f>
        <v>81</v>
      </c>
      <c r="D26" s="14">
        <f>SUM(D20:D25)</f>
        <v>13</v>
      </c>
      <c r="E26" s="14">
        <f>SUM(E20:E25)</f>
        <v>749</v>
      </c>
      <c r="F26" s="14">
        <f>SUM(F20:F25)</f>
        <v>193</v>
      </c>
      <c r="G26" s="14"/>
      <c r="H26" s="14"/>
      <c r="I26" s="13"/>
      <c r="J26" s="14">
        <f>SUM(J20:J25)</f>
        <v>30</v>
      </c>
      <c r="K26" s="14">
        <f>SUM(K20:K25)</f>
        <v>52</v>
      </c>
      <c r="L26" s="14">
        <f>SUM(L20:L25)</f>
        <v>328</v>
      </c>
      <c r="M26" s="14">
        <f>SUM(M20:M25)</f>
        <v>149</v>
      </c>
      <c r="N26" s="14"/>
      <c r="O26" s="14"/>
      <c r="P26" s="13"/>
      <c r="Q26" s="14">
        <f>SUM(Q20:Q25)</f>
        <v>357.86666666666667</v>
      </c>
      <c r="R26" s="14">
        <f>SUM(R20:R25)</f>
        <v>232.07142857142856</v>
      </c>
      <c r="S26" s="14">
        <f>SUM(S20:S25)</f>
        <v>3190.9803921568628</v>
      </c>
      <c r="T26" s="14">
        <f>SUM(T20:T25)</f>
        <v>969.6</v>
      </c>
      <c r="U26" s="14"/>
      <c r="V26" s="14"/>
      <c r="X26" s="14">
        <f>SUM(X20:X25)</f>
        <v>0</v>
      </c>
      <c r="Y26" s="14">
        <f>SUM(Y20:Y25)</f>
        <v>0</v>
      </c>
      <c r="Z26" s="14">
        <f>SUM(Z20:Z25)</f>
        <v>0</v>
      </c>
      <c r="AA26" s="14">
        <f>SUM(AA20:AA25)</f>
        <v>0</v>
      </c>
      <c r="AB26" s="14"/>
      <c r="AC26" s="14"/>
      <c r="AE26" s="107" t="s">
        <v>183</v>
      </c>
      <c r="AF26" s="110">
        <v>1</v>
      </c>
      <c r="AG26" s="110">
        <v>5</v>
      </c>
      <c r="AH26" s="110">
        <v>42</v>
      </c>
      <c r="AI26" s="110">
        <v>25</v>
      </c>
      <c r="AJ26" s="110">
        <v>6</v>
      </c>
    </row>
    <row r="27" spans="1:36" x14ac:dyDescent="0.35">
      <c r="A27" s="6" t="s">
        <v>31</v>
      </c>
      <c r="C27" s="18">
        <f>IFERROR(AVERAGE(C20:C25),"-")</f>
        <v>13.5</v>
      </c>
      <c r="D27" s="18">
        <f>IFERROR(AVERAGE(D20:D25),"-")</f>
        <v>2.1666666666666665</v>
      </c>
      <c r="E27" s="18">
        <f>IFERROR(AVERAGE(E20:E25),"-")</f>
        <v>124.83333333333333</v>
      </c>
      <c r="F27" s="18">
        <f>IFERROR(AVERAGE(F20:F25),"-")</f>
        <v>32.166666666666664</v>
      </c>
      <c r="G27" s="18">
        <f>IFERROR(AVERAGE(G20:G25),"-")</f>
        <v>4</v>
      </c>
      <c r="H27" s="15"/>
      <c r="I27" s="13"/>
      <c r="J27" s="18">
        <f>IFERROR(AVERAGE(J20:J25),"-")</f>
        <v>5</v>
      </c>
      <c r="K27" s="18">
        <f>IFERROR(AVERAGE(K20:K25),"-")</f>
        <v>8.6666666666666661</v>
      </c>
      <c r="L27" s="18">
        <f>IFERROR(AVERAGE(L20:L25),"-")</f>
        <v>54.666666666666664</v>
      </c>
      <c r="M27" s="18">
        <f>IFERROR(AVERAGE(M20:M25),"-")</f>
        <v>24.833333333333332</v>
      </c>
      <c r="N27" s="18">
        <f>IFERROR(AVERAGE(N20:N25),"-")</f>
        <v>5.5</v>
      </c>
      <c r="O27" s="15"/>
      <c r="P27" s="13"/>
      <c r="Q27" s="18">
        <f>IFERROR(AVERAGE(Q20:Q25),"-")</f>
        <v>59.644444444444446</v>
      </c>
      <c r="R27" s="18">
        <f>IFERROR(AVERAGE(R20:R25),"-")</f>
        <v>38.678571428571423</v>
      </c>
      <c r="S27" s="18">
        <f>IFERROR(AVERAGE(S20:S25),"-")</f>
        <v>531.83006535947709</v>
      </c>
      <c r="T27" s="18">
        <f>IFERROR(AVERAGE(T20:T25),"-")</f>
        <v>161.6</v>
      </c>
      <c r="U27" s="18">
        <f>IFERROR(AVERAGE(U20:U25),"-")</f>
        <v>29.822222222222223</v>
      </c>
      <c r="V27" s="15"/>
      <c r="X27" s="18">
        <f>IFERROR(AVERAGE(X20:X25),"-")</f>
        <v>0</v>
      </c>
      <c r="Y27" s="18">
        <f>IFERROR(AVERAGE(Y20:Y25),"-")</f>
        <v>0</v>
      </c>
      <c r="Z27" s="18">
        <f>IFERROR(AVERAGE(Z20:Z25),"-")</f>
        <v>0</v>
      </c>
      <c r="AA27" s="18">
        <f>IFERROR(AVERAGE(AA20:AA25),"-")</f>
        <v>0</v>
      </c>
      <c r="AB27" s="18">
        <f>IFERROR(AVERAGE(AB20:AB25),"-")</f>
        <v>0</v>
      </c>
      <c r="AC27" s="15"/>
      <c r="AE27" s="107" t="s">
        <v>184</v>
      </c>
      <c r="AF27" s="110"/>
      <c r="AG27" s="110">
        <v>7</v>
      </c>
      <c r="AH27" s="110">
        <v>22</v>
      </c>
      <c r="AI27" s="110">
        <v>12</v>
      </c>
      <c r="AJ27" s="110">
        <v>6</v>
      </c>
    </row>
    <row r="28" spans="1:36" x14ac:dyDescent="0.35">
      <c r="AE28" s="107" t="s">
        <v>185</v>
      </c>
      <c r="AF28" s="110">
        <v>2</v>
      </c>
      <c r="AG28" s="110">
        <v>6</v>
      </c>
      <c r="AH28" s="110">
        <v>23</v>
      </c>
      <c r="AI28" s="110">
        <v>13</v>
      </c>
      <c r="AJ28" s="110">
        <v>7</v>
      </c>
    </row>
    <row r="29" spans="1:36" ht="15" thickBot="1" x14ac:dyDescent="0.4">
      <c r="AE29" s="107" t="s">
        <v>172</v>
      </c>
      <c r="AF29" s="110">
        <v>5</v>
      </c>
      <c r="AG29" s="110"/>
      <c r="AH29" s="110">
        <v>43</v>
      </c>
      <c r="AI29" s="110">
        <v>37</v>
      </c>
      <c r="AJ29" s="110">
        <v>6</v>
      </c>
    </row>
    <row r="30" spans="1:36" ht="15" thickBot="1" x14ac:dyDescent="0.4">
      <c r="C30" s="170">
        <f>AE57</f>
        <v>0</v>
      </c>
      <c r="D30" s="171"/>
      <c r="E30" s="171"/>
      <c r="F30" s="171"/>
      <c r="G30" s="171"/>
      <c r="H30" s="10" t="str">
        <f>"Groupe "&amp;AE58</f>
        <v xml:space="preserve">Groupe </v>
      </c>
      <c r="J30" s="170">
        <f>AE67</f>
        <v>0</v>
      </c>
      <c r="K30" s="171"/>
      <c r="L30" s="171"/>
      <c r="M30" s="171"/>
      <c r="N30" s="171"/>
      <c r="O30" s="10" t="str">
        <f>"Groupe "&amp;AE68</f>
        <v xml:space="preserve">Groupe </v>
      </c>
      <c r="Q30" s="170">
        <f>AE77</f>
        <v>0</v>
      </c>
      <c r="R30" s="188"/>
      <c r="S30" s="188"/>
      <c r="T30" s="188"/>
      <c r="U30" s="188"/>
      <c r="V30" s="10" t="str">
        <f>"Groupe "&amp;AE78</f>
        <v xml:space="preserve">Groupe </v>
      </c>
      <c r="X30" s="170">
        <f>AE87</f>
        <v>0</v>
      </c>
      <c r="Y30" s="188"/>
      <c r="Z30" s="188"/>
      <c r="AA30" s="188"/>
      <c r="AB30" s="188"/>
      <c r="AC30" s="10" t="str">
        <f>"Groupe "&amp;AE88</f>
        <v xml:space="preserve">Groupe </v>
      </c>
      <c r="AE30" s="107" t="s">
        <v>173</v>
      </c>
      <c r="AF30" s="110">
        <v>2</v>
      </c>
      <c r="AG30" s="110">
        <v>12</v>
      </c>
      <c r="AH30" s="110">
        <v>34</v>
      </c>
      <c r="AI30" s="110">
        <v>22</v>
      </c>
      <c r="AJ30" s="110">
        <v>6</v>
      </c>
    </row>
    <row r="31" spans="1:36" ht="15" thickBot="1" x14ac:dyDescent="0.4">
      <c r="C31" s="2" t="s">
        <v>3</v>
      </c>
      <c r="D31" s="2" t="s">
        <v>4</v>
      </c>
      <c r="E31" s="2" t="s">
        <v>5</v>
      </c>
      <c r="F31" s="2" t="s">
        <v>6</v>
      </c>
      <c r="G31" s="2" t="s">
        <v>7</v>
      </c>
      <c r="H31" s="2" t="s">
        <v>8</v>
      </c>
      <c r="J31" s="2" t="s">
        <v>3</v>
      </c>
      <c r="K31" s="2" t="s">
        <v>4</v>
      </c>
      <c r="L31" s="2" t="s">
        <v>5</v>
      </c>
      <c r="M31" s="2" t="s">
        <v>6</v>
      </c>
      <c r="N31" s="2" t="s">
        <v>7</v>
      </c>
      <c r="O31" s="2" t="s">
        <v>8</v>
      </c>
      <c r="Q31" s="2" t="s">
        <v>3</v>
      </c>
      <c r="R31" s="2" t="s">
        <v>4</v>
      </c>
      <c r="S31" s="2" t="s">
        <v>5</v>
      </c>
      <c r="T31" s="2" t="s">
        <v>6</v>
      </c>
      <c r="U31" s="2" t="s">
        <v>7</v>
      </c>
      <c r="V31" s="2" t="s">
        <v>8</v>
      </c>
      <c r="X31" s="2" t="s">
        <v>3</v>
      </c>
      <c r="Y31" s="2" t="s">
        <v>4</v>
      </c>
      <c r="Z31" s="2" t="s">
        <v>5</v>
      </c>
      <c r="AA31" s="2" t="s">
        <v>6</v>
      </c>
      <c r="AB31" s="2" t="s">
        <v>7</v>
      </c>
      <c r="AC31" s="2" t="s">
        <v>8</v>
      </c>
      <c r="AE31" s="107" t="s">
        <v>197</v>
      </c>
      <c r="AF31" s="110">
        <v>10</v>
      </c>
      <c r="AG31" s="110">
        <v>14</v>
      </c>
      <c r="AH31" s="110">
        <v>45</v>
      </c>
      <c r="AI31" s="110">
        <v>20</v>
      </c>
      <c r="AJ31" s="110">
        <v>6</v>
      </c>
    </row>
    <row r="32" spans="1:36" ht="17" x14ac:dyDescent="0.35">
      <c r="A32" s="3" t="str">
        <f>AE19</f>
        <v>juin</v>
      </c>
      <c r="C32" s="11">
        <f>AF59</f>
        <v>0</v>
      </c>
      <c r="D32" s="11">
        <f t="shared" ref="D32:G32" si="28">AG59</f>
        <v>0</v>
      </c>
      <c r="E32" s="11">
        <f t="shared" si="28"/>
        <v>0</v>
      </c>
      <c r="F32" s="11">
        <f t="shared" si="28"/>
        <v>0</v>
      </c>
      <c r="G32" s="11">
        <f t="shared" si="28"/>
        <v>0</v>
      </c>
      <c r="H32" s="13"/>
      <c r="I32" s="13"/>
      <c r="J32" s="11">
        <f>AF69</f>
        <v>0</v>
      </c>
      <c r="K32" s="11">
        <f t="shared" ref="K32:N32" si="29">AG69</f>
        <v>0</v>
      </c>
      <c r="L32" s="11">
        <f t="shared" si="29"/>
        <v>0</v>
      </c>
      <c r="M32" s="11">
        <f t="shared" si="29"/>
        <v>0</v>
      </c>
      <c r="N32" s="11">
        <f t="shared" si="29"/>
        <v>0</v>
      </c>
      <c r="O32" s="13"/>
      <c r="Q32" s="11">
        <f>AF79</f>
        <v>0</v>
      </c>
      <c r="R32" s="11">
        <f t="shared" ref="R32:U32" si="30">AG79</f>
        <v>0</v>
      </c>
      <c r="S32" s="11">
        <f t="shared" si="30"/>
        <v>0</v>
      </c>
      <c r="T32" s="11">
        <f t="shared" si="30"/>
        <v>0</v>
      </c>
      <c r="U32" s="11">
        <f t="shared" si="30"/>
        <v>0</v>
      </c>
      <c r="V32" s="12"/>
      <c r="W32" s="13"/>
      <c r="X32" s="11">
        <f>AF89</f>
        <v>0</v>
      </c>
      <c r="Y32" s="11">
        <f t="shared" ref="Y32:AB32" si="31">AG89</f>
        <v>0</v>
      </c>
      <c r="Z32" s="11">
        <f t="shared" si="31"/>
        <v>0</v>
      </c>
      <c r="AA32" s="11">
        <f t="shared" si="31"/>
        <v>0</v>
      </c>
      <c r="AB32" s="11">
        <f t="shared" si="31"/>
        <v>0</v>
      </c>
      <c r="AC32" s="13"/>
      <c r="AE32" s="106" t="s">
        <v>53</v>
      </c>
      <c r="AF32" s="110"/>
      <c r="AG32" s="110"/>
      <c r="AH32" s="110"/>
      <c r="AI32" s="110"/>
      <c r="AJ32" s="110"/>
    </row>
    <row r="33" spans="1:36" ht="17" x14ac:dyDescent="0.35">
      <c r="A33" s="3" t="str">
        <f t="shared" ref="A33:A37" si="32">AE20</f>
        <v>juil</v>
      </c>
      <c r="C33" s="11">
        <f t="shared" ref="C33:C37" si="33">AF60</f>
        <v>0</v>
      </c>
      <c r="D33" s="11">
        <f t="shared" ref="D33:D37" si="34">AG60</f>
        <v>0</v>
      </c>
      <c r="E33" s="11">
        <f t="shared" ref="E33:E37" si="35">AH60</f>
        <v>0</v>
      </c>
      <c r="F33" s="11">
        <f t="shared" ref="F33:F37" si="36">AI60</f>
        <v>0</v>
      </c>
      <c r="G33" s="11">
        <f t="shared" ref="G33:G37" si="37">AJ60</f>
        <v>0</v>
      </c>
      <c r="H33" s="13"/>
      <c r="I33" s="13"/>
      <c r="J33" s="11">
        <f t="shared" ref="J33:J37" si="38">AF70</f>
        <v>0</v>
      </c>
      <c r="K33" s="11">
        <f t="shared" ref="K33:K37" si="39">AG70</f>
        <v>0</v>
      </c>
      <c r="L33" s="11">
        <f t="shared" ref="L33:L37" si="40">AH70</f>
        <v>0</v>
      </c>
      <c r="M33" s="11">
        <f t="shared" ref="M33:M37" si="41">AI70</f>
        <v>0</v>
      </c>
      <c r="N33" s="11">
        <f t="shared" ref="N33:N37" si="42">AJ70</f>
        <v>0</v>
      </c>
      <c r="O33" s="13"/>
      <c r="Q33" s="11">
        <f t="shared" ref="Q33:Q37" si="43">AF80</f>
        <v>0</v>
      </c>
      <c r="R33" s="11">
        <f t="shared" ref="R33:R37" si="44">AG80</f>
        <v>0</v>
      </c>
      <c r="S33" s="11">
        <f t="shared" ref="S33:S37" si="45">AH80</f>
        <v>0</v>
      </c>
      <c r="T33" s="11">
        <f t="shared" ref="T33:T37" si="46">AI80</f>
        <v>0</v>
      </c>
      <c r="U33" s="11">
        <f t="shared" ref="U33:U37" si="47">AJ80</f>
        <v>0</v>
      </c>
      <c r="V33" s="12"/>
      <c r="W33" s="13"/>
      <c r="X33" s="11">
        <f t="shared" ref="X33:X37" si="48">AF90</f>
        <v>0</v>
      </c>
      <c r="Y33" s="11">
        <f t="shared" ref="Y33:Y37" si="49">AG90</f>
        <v>0</v>
      </c>
      <c r="Z33" s="11">
        <f t="shared" ref="Z33:Z37" si="50">AH90</f>
        <v>0</v>
      </c>
      <c r="AA33" s="11">
        <f t="shared" ref="AA33:AA37" si="51">AI90</f>
        <v>0</v>
      </c>
      <c r="AB33" s="11">
        <f t="shared" ref="AB33:AB37" si="52">AJ90</f>
        <v>0</v>
      </c>
      <c r="AC33" s="13"/>
      <c r="AE33" s="107" t="s">
        <v>183</v>
      </c>
      <c r="AF33" s="110">
        <v>8</v>
      </c>
      <c r="AG33" s="110">
        <v>17</v>
      </c>
      <c r="AH33" s="110">
        <v>104</v>
      </c>
      <c r="AI33" s="110">
        <v>42</v>
      </c>
      <c r="AJ33" s="110">
        <v>8</v>
      </c>
    </row>
    <row r="34" spans="1:36" ht="17" x14ac:dyDescent="0.35">
      <c r="A34" s="3" t="str">
        <f t="shared" si="32"/>
        <v>août</v>
      </c>
      <c r="C34" s="11">
        <f t="shared" si="33"/>
        <v>0</v>
      </c>
      <c r="D34" s="11">
        <f t="shared" si="34"/>
        <v>0</v>
      </c>
      <c r="E34" s="11">
        <f t="shared" si="35"/>
        <v>0</v>
      </c>
      <c r="F34" s="11">
        <f t="shared" si="36"/>
        <v>0</v>
      </c>
      <c r="G34" s="11">
        <f t="shared" si="37"/>
        <v>0</v>
      </c>
      <c r="H34" s="13"/>
      <c r="I34" s="13"/>
      <c r="J34" s="11">
        <f t="shared" si="38"/>
        <v>0</v>
      </c>
      <c r="K34" s="11">
        <f t="shared" si="39"/>
        <v>0</v>
      </c>
      <c r="L34" s="11">
        <f t="shared" si="40"/>
        <v>0</v>
      </c>
      <c r="M34" s="11">
        <f t="shared" si="41"/>
        <v>0</v>
      </c>
      <c r="N34" s="11">
        <f t="shared" si="42"/>
        <v>0</v>
      </c>
      <c r="O34" s="13"/>
      <c r="Q34" s="11">
        <f t="shared" si="43"/>
        <v>0</v>
      </c>
      <c r="R34" s="11">
        <f t="shared" si="44"/>
        <v>0</v>
      </c>
      <c r="S34" s="11">
        <f t="shared" si="45"/>
        <v>0</v>
      </c>
      <c r="T34" s="11">
        <f t="shared" si="46"/>
        <v>0</v>
      </c>
      <c r="U34" s="11">
        <f t="shared" si="47"/>
        <v>0</v>
      </c>
      <c r="V34" s="12"/>
      <c r="W34" s="13"/>
      <c r="X34" s="11">
        <f t="shared" si="48"/>
        <v>0</v>
      </c>
      <c r="Y34" s="11">
        <f t="shared" si="49"/>
        <v>0</v>
      </c>
      <c r="Z34" s="11">
        <f t="shared" si="50"/>
        <v>0</v>
      </c>
      <c r="AA34" s="11">
        <f t="shared" si="51"/>
        <v>0</v>
      </c>
      <c r="AB34" s="11">
        <f t="shared" si="52"/>
        <v>0</v>
      </c>
      <c r="AC34" s="13"/>
      <c r="AE34" s="107" t="s">
        <v>184</v>
      </c>
      <c r="AF34" s="110">
        <v>5</v>
      </c>
      <c r="AG34" s="110">
        <v>9</v>
      </c>
      <c r="AH34" s="110">
        <v>102</v>
      </c>
      <c r="AI34" s="110">
        <v>28</v>
      </c>
      <c r="AJ34" s="110">
        <v>7</v>
      </c>
    </row>
    <row r="35" spans="1:36" ht="17" x14ac:dyDescent="0.35">
      <c r="A35" s="3" t="str">
        <f t="shared" si="32"/>
        <v>sept</v>
      </c>
      <c r="C35" s="11">
        <f t="shared" si="33"/>
        <v>0</v>
      </c>
      <c r="D35" s="11">
        <f t="shared" si="34"/>
        <v>0</v>
      </c>
      <c r="E35" s="11">
        <f t="shared" si="35"/>
        <v>0</v>
      </c>
      <c r="F35" s="11">
        <f t="shared" si="36"/>
        <v>0</v>
      </c>
      <c r="G35" s="11">
        <f t="shared" si="37"/>
        <v>0</v>
      </c>
      <c r="H35" s="13"/>
      <c r="I35" s="13"/>
      <c r="J35" s="11">
        <f t="shared" si="38"/>
        <v>0</v>
      </c>
      <c r="K35" s="11">
        <f t="shared" si="39"/>
        <v>0</v>
      </c>
      <c r="L35" s="11">
        <f t="shared" si="40"/>
        <v>0</v>
      </c>
      <c r="M35" s="11">
        <f t="shared" si="41"/>
        <v>0</v>
      </c>
      <c r="N35" s="11">
        <f t="shared" si="42"/>
        <v>0</v>
      </c>
      <c r="O35" s="13"/>
      <c r="Q35" s="11">
        <f t="shared" si="43"/>
        <v>0</v>
      </c>
      <c r="R35" s="11">
        <f t="shared" si="44"/>
        <v>0</v>
      </c>
      <c r="S35" s="11">
        <f t="shared" si="45"/>
        <v>0</v>
      </c>
      <c r="T35" s="11">
        <f t="shared" si="46"/>
        <v>0</v>
      </c>
      <c r="U35" s="11">
        <f t="shared" si="47"/>
        <v>0</v>
      </c>
      <c r="V35" s="12"/>
      <c r="W35" s="13"/>
      <c r="X35" s="11">
        <f t="shared" si="48"/>
        <v>0</v>
      </c>
      <c r="Y35" s="11">
        <f t="shared" si="49"/>
        <v>0</v>
      </c>
      <c r="Z35" s="11">
        <f t="shared" si="50"/>
        <v>0</v>
      </c>
      <c r="AA35" s="11">
        <f t="shared" si="51"/>
        <v>0</v>
      </c>
      <c r="AB35" s="11">
        <f t="shared" si="52"/>
        <v>0</v>
      </c>
      <c r="AC35" s="13"/>
      <c r="AE35" s="107" t="s">
        <v>185</v>
      </c>
      <c r="AF35" s="110">
        <v>11</v>
      </c>
      <c r="AG35" s="110">
        <v>4</v>
      </c>
      <c r="AH35" s="110">
        <v>77</v>
      </c>
      <c r="AI35" s="110">
        <v>20</v>
      </c>
      <c r="AJ35" s="110">
        <v>6</v>
      </c>
    </row>
    <row r="36" spans="1:36" ht="17" x14ac:dyDescent="0.35">
      <c r="A36" s="3" t="str">
        <f t="shared" si="32"/>
        <v>oct</v>
      </c>
      <c r="C36" s="11">
        <f t="shared" si="33"/>
        <v>0</v>
      </c>
      <c r="D36" s="11">
        <f t="shared" si="34"/>
        <v>0</v>
      </c>
      <c r="E36" s="11">
        <f t="shared" si="35"/>
        <v>0</v>
      </c>
      <c r="F36" s="11">
        <f t="shared" si="36"/>
        <v>0</v>
      </c>
      <c r="G36" s="11">
        <f t="shared" si="37"/>
        <v>0</v>
      </c>
      <c r="H36" s="13"/>
      <c r="I36" s="13"/>
      <c r="J36" s="11">
        <f t="shared" si="38"/>
        <v>0</v>
      </c>
      <c r="K36" s="11">
        <f t="shared" si="39"/>
        <v>0</v>
      </c>
      <c r="L36" s="11">
        <f t="shared" si="40"/>
        <v>0</v>
      </c>
      <c r="M36" s="11">
        <f t="shared" si="41"/>
        <v>0</v>
      </c>
      <c r="N36" s="11">
        <f t="shared" si="42"/>
        <v>0</v>
      </c>
      <c r="O36" s="13"/>
      <c r="Q36" s="11">
        <f t="shared" si="43"/>
        <v>0</v>
      </c>
      <c r="R36" s="11">
        <f t="shared" si="44"/>
        <v>0</v>
      </c>
      <c r="S36" s="11">
        <f t="shared" si="45"/>
        <v>0</v>
      </c>
      <c r="T36" s="11">
        <f t="shared" si="46"/>
        <v>0</v>
      </c>
      <c r="U36" s="11">
        <f t="shared" si="47"/>
        <v>0</v>
      </c>
      <c r="V36" s="12"/>
      <c r="W36" s="13"/>
      <c r="X36" s="11">
        <f t="shared" si="48"/>
        <v>0</v>
      </c>
      <c r="Y36" s="11">
        <f t="shared" si="49"/>
        <v>0</v>
      </c>
      <c r="Z36" s="11">
        <f t="shared" si="50"/>
        <v>0</v>
      </c>
      <c r="AA36" s="11">
        <f t="shared" si="51"/>
        <v>0</v>
      </c>
      <c r="AB36" s="11">
        <f t="shared" si="52"/>
        <v>0</v>
      </c>
      <c r="AC36" s="13"/>
      <c r="AE36" s="107" t="s">
        <v>172</v>
      </c>
      <c r="AF36" s="110">
        <v>4</v>
      </c>
      <c r="AG36" s="110">
        <v>6</v>
      </c>
      <c r="AH36" s="110">
        <v>113</v>
      </c>
      <c r="AI36" s="110">
        <v>25</v>
      </c>
      <c r="AJ36" s="110">
        <v>4</v>
      </c>
    </row>
    <row r="37" spans="1:36" ht="17.5" thickBot="1" x14ac:dyDescent="0.4">
      <c r="A37" s="3" t="str">
        <f t="shared" si="32"/>
        <v>nov</v>
      </c>
      <c r="C37" s="11">
        <f t="shared" si="33"/>
        <v>0</v>
      </c>
      <c r="D37" s="11">
        <f t="shared" si="34"/>
        <v>0</v>
      </c>
      <c r="E37" s="11">
        <f t="shared" si="35"/>
        <v>0</v>
      </c>
      <c r="F37" s="11">
        <f t="shared" si="36"/>
        <v>0</v>
      </c>
      <c r="G37" s="11">
        <f t="shared" si="37"/>
        <v>0</v>
      </c>
      <c r="H37" s="13"/>
      <c r="I37" s="13"/>
      <c r="J37" s="11">
        <f t="shared" si="38"/>
        <v>0</v>
      </c>
      <c r="K37" s="11">
        <f t="shared" si="39"/>
        <v>0</v>
      </c>
      <c r="L37" s="11">
        <f t="shared" si="40"/>
        <v>0</v>
      </c>
      <c r="M37" s="11">
        <f t="shared" si="41"/>
        <v>0</v>
      </c>
      <c r="N37" s="11">
        <f t="shared" si="42"/>
        <v>0</v>
      </c>
      <c r="O37" s="13"/>
      <c r="Q37" s="11">
        <f t="shared" si="43"/>
        <v>0</v>
      </c>
      <c r="R37" s="11">
        <f t="shared" si="44"/>
        <v>0</v>
      </c>
      <c r="S37" s="11">
        <f t="shared" si="45"/>
        <v>0</v>
      </c>
      <c r="T37" s="11">
        <f t="shared" si="46"/>
        <v>0</v>
      </c>
      <c r="U37" s="11">
        <f t="shared" si="47"/>
        <v>0</v>
      </c>
      <c r="V37" s="12"/>
      <c r="W37" s="13"/>
      <c r="X37" s="11">
        <f t="shared" si="48"/>
        <v>0</v>
      </c>
      <c r="Y37" s="11">
        <f t="shared" si="49"/>
        <v>0</v>
      </c>
      <c r="Z37" s="11">
        <f t="shared" si="50"/>
        <v>0</v>
      </c>
      <c r="AA37" s="11">
        <f t="shared" si="51"/>
        <v>0</v>
      </c>
      <c r="AB37" s="11">
        <f t="shared" si="52"/>
        <v>0</v>
      </c>
      <c r="AC37" s="13"/>
      <c r="AE37" s="107" t="s">
        <v>173</v>
      </c>
      <c r="AF37" s="110">
        <v>6</v>
      </c>
      <c r="AG37" s="110">
        <v>7</v>
      </c>
      <c r="AH37" s="110">
        <v>117</v>
      </c>
      <c r="AI37" s="110">
        <v>18</v>
      </c>
      <c r="AJ37" s="110">
        <v>1</v>
      </c>
    </row>
    <row r="38" spans="1:36" x14ac:dyDescent="0.35">
      <c r="A38" s="4" t="s">
        <v>26</v>
      </c>
      <c r="C38" s="14">
        <f>SUM(C32:C37)</f>
        <v>0</v>
      </c>
      <c r="D38" s="14">
        <f>SUM(D32:D37)</f>
        <v>0</v>
      </c>
      <c r="E38" s="14">
        <f>SUM(E32:E37)</f>
        <v>0</v>
      </c>
      <c r="F38" s="14">
        <f>SUM(F32:F37)</f>
        <v>0</v>
      </c>
      <c r="G38" s="14"/>
      <c r="H38" s="14"/>
      <c r="I38" s="13"/>
      <c r="J38" s="14">
        <f>SUM(J32:J37)</f>
        <v>0</v>
      </c>
      <c r="K38" s="14">
        <f>SUM(K32:K37)</f>
        <v>0</v>
      </c>
      <c r="L38" s="14">
        <f>SUM(L32:L37)</f>
        <v>0</v>
      </c>
      <c r="M38" s="14">
        <f>SUM(M32:M37)</f>
        <v>0</v>
      </c>
      <c r="N38" s="14"/>
      <c r="O38" s="14"/>
      <c r="Q38" s="14">
        <f>SUM(Q32:Q37)</f>
        <v>0</v>
      </c>
      <c r="R38" s="14">
        <f>SUM(R32:R37)</f>
        <v>0</v>
      </c>
      <c r="S38" s="14">
        <f>SUM(S32:S37)</f>
        <v>0</v>
      </c>
      <c r="T38" s="14">
        <f>SUM(T32:T37)</f>
        <v>0</v>
      </c>
      <c r="U38" s="14"/>
      <c r="V38" s="14"/>
      <c r="W38" s="13"/>
      <c r="X38" s="14">
        <f>SUM(X32:X37)</f>
        <v>0</v>
      </c>
      <c r="Y38" s="14">
        <f>SUM(Y32:Y37)</f>
        <v>0</v>
      </c>
      <c r="Z38" s="14">
        <f>SUM(Z32:Z37)</f>
        <v>0</v>
      </c>
      <c r="AA38" s="14">
        <f>SUM(AA32:AA37)</f>
        <v>0</v>
      </c>
      <c r="AB38" s="14"/>
      <c r="AC38" s="14"/>
      <c r="AE38" s="107" t="s">
        <v>197</v>
      </c>
      <c r="AF38" s="110">
        <v>41</v>
      </c>
      <c r="AG38" s="110">
        <v>14</v>
      </c>
      <c r="AH38" s="110">
        <v>109</v>
      </c>
      <c r="AI38" s="110">
        <v>25</v>
      </c>
      <c r="AJ38" s="110">
        <v>1</v>
      </c>
    </row>
    <row r="39" spans="1:36" x14ac:dyDescent="0.35">
      <c r="A39" s="6" t="s">
        <v>31</v>
      </c>
      <c r="C39" s="18">
        <f>IFERROR(AVERAGE(C32:C37),"-")</f>
        <v>0</v>
      </c>
      <c r="D39" s="18">
        <f>IFERROR(AVERAGE(D32:D37),"-")</f>
        <v>0</v>
      </c>
      <c r="E39" s="18">
        <f>IFERROR(AVERAGE(E32:E37),"-")</f>
        <v>0</v>
      </c>
      <c r="F39" s="18">
        <f>IFERROR(AVERAGE(F32:F37),"-")</f>
        <v>0</v>
      </c>
      <c r="G39" s="18">
        <f>IFERROR(AVERAGE(G32:G37),"-")</f>
        <v>0</v>
      </c>
      <c r="H39" s="15"/>
      <c r="I39" s="13"/>
      <c r="J39" s="18">
        <f>IFERROR(AVERAGE(J32:J37),"-")</f>
        <v>0</v>
      </c>
      <c r="K39" s="18">
        <f>IFERROR(AVERAGE(K32:K37),"-")</f>
        <v>0</v>
      </c>
      <c r="L39" s="18">
        <f>IFERROR(AVERAGE(L32:L37),"-")</f>
        <v>0</v>
      </c>
      <c r="M39" s="18">
        <f>IFERROR(AVERAGE(M32:M37),"-")</f>
        <v>0</v>
      </c>
      <c r="N39" s="18">
        <f>IFERROR(AVERAGE(N32:N37),"-")</f>
        <v>0</v>
      </c>
      <c r="O39" s="15"/>
      <c r="Q39" s="18">
        <f>IFERROR(AVERAGE(Q32:Q37),"-")</f>
        <v>0</v>
      </c>
      <c r="R39" s="18">
        <f>IFERROR(AVERAGE(R32:R37),"-")</f>
        <v>0</v>
      </c>
      <c r="S39" s="18">
        <f>IFERROR(AVERAGE(S32:S37),"-")</f>
        <v>0</v>
      </c>
      <c r="T39" s="18">
        <f>IFERROR(AVERAGE(T32:T37),"-")</f>
        <v>0</v>
      </c>
      <c r="U39" s="18">
        <f>IFERROR(AVERAGE(U32:U37),"-")</f>
        <v>0</v>
      </c>
      <c r="V39" s="15"/>
      <c r="W39" s="13"/>
      <c r="X39" s="18">
        <f>IFERROR(AVERAGE(X32:X37),"-")</f>
        <v>0</v>
      </c>
      <c r="Y39" s="18">
        <f>IFERROR(AVERAGE(Y32:Y37),"-")</f>
        <v>0</v>
      </c>
      <c r="Z39" s="18">
        <f>IFERROR(AVERAGE(Z32:Z37),"-")</f>
        <v>0</v>
      </c>
      <c r="AA39" s="18">
        <f>IFERROR(AVERAGE(AA32:AA37),"-")</f>
        <v>0</v>
      </c>
      <c r="AB39" s="18">
        <f>IFERROR(AVERAGE(AB32:AB37),"-")</f>
        <v>0</v>
      </c>
      <c r="AC39" s="15"/>
      <c r="AE39" s="133" t="s">
        <v>239</v>
      </c>
      <c r="AF39" s="134">
        <v>176</v>
      </c>
      <c r="AG39" s="134">
        <v>114</v>
      </c>
      <c r="AH39" s="134">
        <v>1580</v>
      </c>
      <c r="AI39" s="134">
        <v>480</v>
      </c>
      <c r="AJ39" s="134">
        <v>88</v>
      </c>
    </row>
    <row r="40" spans="1:36" x14ac:dyDescent="0.35">
      <c r="AE40" s="135" t="s">
        <v>240</v>
      </c>
      <c r="AF40" s="136">
        <v>5.8666666666666663</v>
      </c>
      <c r="AG40" s="136">
        <v>4.0714285714285712</v>
      </c>
      <c r="AH40" s="136">
        <v>30.980392156862745</v>
      </c>
      <c r="AI40" s="136">
        <v>9.6</v>
      </c>
      <c r="AJ40" s="136">
        <v>2.9333333333333331</v>
      </c>
    </row>
    <row r="41" spans="1:36" x14ac:dyDescent="0.35">
      <c r="AE41" s="19" t="s">
        <v>165</v>
      </c>
      <c r="AF41" s="110">
        <v>176</v>
      </c>
      <c r="AG41" s="110">
        <v>114</v>
      </c>
      <c r="AH41" s="110">
        <v>1580</v>
      </c>
      <c r="AI41" s="110">
        <v>480</v>
      </c>
      <c r="AJ41" s="110">
        <v>88</v>
      </c>
    </row>
  </sheetData>
  <mergeCells count="11">
    <mergeCell ref="X18:AB18"/>
    <mergeCell ref="X30:AB30"/>
    <mergeCell ref="A1:AC1"/>
    <mergeCell ref="A2:AC2"/>
    <mergeCell ref="Q18:U18"/>
    <mergeCell ref="C30:G30"/>
    <mergeCell ref="J30:N30"/>
    <mergeCell ref="Q30:U30"/>
    <mergeCell ref="C5:G5"/>
    <mergeCell ref="C18:G18"/>
    <mergeCell ref="J18:N18"/>
  </mergeCells>
  <pageMargins left="0.7" right="0.7" top="0.75" bottom="0.75" header="0.3" footer="0.3"/>
  <pageSetup paperSize="9" scale="70" orientation="landscape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75C42-20A0-4EC3-BCB3-96199CB649B9}">
  <dimension ref="A1:V255"/>
  <sheetViews>
    <sheetView workbookViewId="0">
      <selection activeCell="H7" sqref="H7"/>
    </sheetView>
  </sheetViews>
  <sheetFormatPr baseColWidth="10" defaultRowHeight="14.5" x14ac:dyDescent="0.35"/>
  <cols>
    <col min="1" max="1" width="28.54296875" bestFit="1" customWidth="1"/>
    <col min="2" max="2" width="24.7265625" bestFit="1" customWidth="1"/>
    <col min="3" max="3" width="6.54296875" bestFit="1" customWidth="1"/>
    <col min="4" max="4" width="6.54296875" customWidth="1"/>
    <col min="8" max="8" width="22.81640625" bestFit="1" customWidth="1"/>
    <col min="9" max="9" width="7.6328125" style="13" bestFit="1" customWidth="1"/>
    <col min="10" max="10" width="7.08984375" style="13" bestFit="1" customWidth="1"/>
    <col min="11" max="11" width="4.81640625" bestFit="1" customWidth="1"/>
    <col min="12" max="12" width="10.26953125" bestFit="1" customWidth="1"/>
  </cols>
  <sheetData>
    <row r="1" spans="1:22" ht="18.5" x14ac:dyDescent="0.35">
      <c r="A1" s="141" t="s">
        <v>205</v>
      </c>
      <c r="B1" s="141"/>
      <c r="C1" s="141"/>
      <c r="D1" s="141"/>
      <c r="E1" s="141"/>
      <c r="F1" s="141"/>
    </row>
    <row r="2" spans="1:22" ht="18.5" x14ac:dyDescent="0.35">
      <c r="A2" s="141" t="s">
        <v>219</v>
      </c>
      <c r="B2" s="141"/>
      <c r="C2" s="141"/>
      <c r="D2" s="141"/>
      <c r="E2" s="141"/>
      <c r="F2" s="141"/>
    </row>
    <row r="3" spans="1:22" ht="15" thickBot="1" x14ac:dyDescent="0.4"/>
    <row r="4" spans="1:22" ht="15.5" thickTop="1" thickBot="1" x14ac:dyDescent="0.4">
      <c r="A4" s="74" t="s">
        <v>0</v>
      </c>
      <c r="B4" s="67" t="s">
        <v>157</v>
      </c>
      <c r="C4" s="67" t="s">
        <v>6</v>
      </c>
      <c r="D4" s="77" t="s">
        <v>7</v>
      </c>
      <c r="E4" s="75" t="s">
        <v>159</v>
      </c>
      <c r="F4" s="76" t="s">
        <v>8</v>
      </c>
    </row>
    <row r="5" spans="1:22" x14ac:dyDescent="0.35">
      <c r="M5" s="78"/>
      <c r="N5" s="78"/>
      <c r="O5" s="78"/>
      <c r="P5" s="78"/>
      <c r="Q5" s="78"/>
      <c r="R5" s="78"/>
      <c r="S5" s="78"/>
      <c r="T5" s="78"/>
      <c r="U5" s="78"/>
      <c r="V5" s="78"/>
    </row>
    <row r="6" spans="1:22" x14ac:dyDescent="0.35">
      <c r="I6"/>
      <c r="J6" s="78" t="s">
        <v>226</v>
      </c>
    </row>
    <row r="7" spans="1:22" x14ac:dyDescent="0.35">
      <c r="H7" s="78" t="s">
        <v>0</v>
      </c>
      <c r="I7" s="78" t="s">
        <v>157</v>
      </c>
      <c r="J7" s="13" t="s">
        <v>202</v>
      </c>
      <c r="K7" s="13" t="s">
        <v>203</v>
      </c>
    </row>
    <row r="8" spans="1:22" x14ac:dyDescent="0.35">
      <c r="H8" t="s">
        <v>231</v>
      </c>
      <c r="I8" t="s">
        <v>172</v>
      </c>
      <c r="J8" s="121">
        <v>178</v>
      </c>
      <c r="K8" s="121">
        <v>41</v>
      </c>
    </row>
    <row r="9" spans="1:22" x14ac:dyDescent="0.35">
      <c r="I9" t="s">
        <v>173</v>
      </c>
      <c r="J9" s="121">
        <v>207</v>
      </c>
      <c r="K9" s="121">
        <v>46</v>
      </c>
    </row>
    <row r="10" spans="1:22" x14ac:dyDescent="0.35">
      <c r="I10" t="s">
        <v>197</v>
      </c>
      <c r="J10" s="121">
        <v>185</v>
      </c>
      <c r="K10" s="121">
        <v>48</v>
      </c>
    </row>
    <row r="11" spans="1:22" x14ac:dyDescent="0.35">
      <c r="H11" t="s">
        <v>165</v>
      </c>
      <c r="I11"/>
      <c r="J11" s="121">
        <v>570</v>
      </c>
      <c r="K11" s="121">
        <v>135</v>
      </c>
    </row>
    <row r="12" spans="1:22" x14ac:dyDescent="0.35">
      <c r="I12"/>
      <c r="J12"/>
    </row>
    <row r="13" spans="1:22" x14ac:dyDescent="0.35">
      <c r="I13"/>
      <c r="J13"/>
    </row>
    <row r="14" spans="1:22" x14ac:dyDescent="0.35">
      <c r="I14"/>
      <c r="J14"/>
    </row>
    <row r="15" spans="1:22" x14ac:dyDescent="0.35">
      <c r="I15"/>
      <c r="J15"/>
    </row>
    <row r="16" spans="1:22" x14ac:dyDescent="0.35">
      <c r="I16"/>
      <c r="J16"/>
    </row>
    <row r="17" spans="1:10" x14ac:dyDescent="0.35">
      <c r="I17"/>
      <c r="J17"/>
    </row>
    <row r="18" spans="1:10" x14ac:dyDescent="0.35">
      <c r="I18"/>
      <c r="J18"/>
    </row>
    <row r="19" spans="1:10" x14ac:dyDescent="0.35">
      <c r="I19"/>
      <c r="J19"/>
    </row>
    <row r="20" spans="1:10" x14ac:dyDescent="0.35">
      <c r="I20"/>
      <c r="J20"/>
    </row>
    <row r="21" spans="1:10" x14ac:dyDescent="0.35">
      <c r="A21" s="68"/>
      <c r="B21" s="68"/>
      <c r="C21" s="72"/>
      <c r="D21" s="73"/>
      <c r="E21" s="73"/>
      <c r="F21" s="73"/>
      <c r="I21"/>
      <c r="J21"/>
    </row>
    <row r="22" spans="1:10" x14ac:dyDescent="0.35">
      <c r="A22" s="69" t="s">
        <v>43</v>
      </c>
      <c r="B22" s="69"/>
      <c r="C22" s="71"/>
      <c r="I22"/>
      <c r="J22"/>
    </row>
    <row r="23" spans="1:10" x14ac:dyDescent="0.35">
      <c r="A23" s="68" t="s">
        <v>160</v>
      </c>
      <c r="B23" s="70" t="e">
        <f>SUMPRODUCT(1/COUNTIF(A5:A10,A5:A10))</f>
        <v>#DIV/0!</v>
      </c>
      <c r="C23" s="68"/>
      <c r="I23"/>
      <c r="J23"/>
    </row>
    <row r="24" spans="1:10" x14ac:dyDescent="0.35">
      <c r="A24" s="68" t="s">
        <v>161</v>
      </c>
      <c r="B24" s="70">
        <f>COUNTIF(B5:B21,"*")</f>
        <v>0</v>
      </c>
      <c r="C24" s="68"/>
      <c r="I24"/>
      <c r="J24"/>
    </row>
    <row r="25" spans="1:10" x14ac:dyDescent="0.35">
      <c r="A25" s="68"/>
      <c r="B25" s="68" t="s">
        <v>162</v>
      </c>
      <c r="C25" s="70">
        <f>B24-(COUNTIF(F5:F21,"*enfant de F&amp;S*"))</f>
        <v>0</v>
      </c>
      <c r="I25"/>
      <c r="J25"/>
    </row>
    <row r="26" spans="1:10" x14ac:dyDescent="0.35">
      <c r="A26" s="68"/>
      <c r="B26" s="68" t="s">
        <v>163</v>
      </c>
      <c r="C26" s="70">
        <f>COUNTIF(F5:F21,"*enfant de F&amp;S*")</f>
        <v>0</v>
      </c>
      <c r="I26"/>
      <c r="J26"/>
    </row>
    <row r="27" spans="1:10" x14ac:dyDescent="0.35">
      <c r="I27"/>
      <c r="J27"/>
    </row>
    <row r="28" spans="1:10" x14ac:dyDescent="0.35">
      <c r="I28"/>
      <c r="J28"/>
    </row>
    <row r="29" spans="1:10" x14ac:dyDescent="0.35">
      <c r="I29"/>
      <c r="J29"/>
    </row>
    <row r="30" spans="1:10" x14ac:dyDescent="0.35">
      <c r="I30"/>
      <c r="J30"/>
    </row>
    <row r="31" spans="1:10" x14ac:dyDescent="0.35">
      <c r="I31"/>
      <c r="J31"/>
    </row>
    <row r="32" spans="1:10" x14ac:dyDescent="0.35">
      <c r="I32"/>
      <c r="J32"/>
    </row>
    <row r="33" spans="9:10" x14ac:dyDescent="0.35">
      <c r="I33"/>
      <c r="J33"/>
    </row>
    <row r="34" spans="9:10" x14ac:dyDescent="0.35">
      <c r="I34"/>
      <c r="J34"/>
    </row>
    <row r="35" spans="9:10" x14ac:dyDescent="0.35">
      <c r="I35"/>
      <c r="J35"/>
    </row>
    <row r="36" spans="9:10" x14ac:dyDescent="0.35">
      <c r="I36"/>
      <c r="J36"/>
    </row>
    <row r="37" spans="9:10" x14ac:dyDescent="0.35">
      <c r="I37"/>
      <c r="J37"/>
    </row>
    <row r="38" spans="9:10" x14ac:dyDescent="0.35">
      <c r="I38"/>
      <c r="J38"/>
    </row>
    <row r="39" spans="9:10" x14ac:dyDescent="0.35">
      <c r="I39"/>
      <c r="J39"/>
    </row>
    <row r="40" spans="9:10" x14ac:dyDescent="0.35">
      <c r="I40"/>
      <c r="J40"/>
    </row>
    <row r="41" spans="9:10" x14ac:dyDescent="0.35">
      <c r="I41"/>
      <c r="J41"/>
    </row>
    <row r="42" spans="9:10" x14ac:dyDescent="0.35">
      <c r="I42"/>
      <c r="J42"/>
    </row>
    <row r="43" spans="9:10" x14ac:dyDescent="0.35">
      <c r="I43"/>
      <c r="J43"/>
    </row>
    <row r="44" spans="9:10" x14ac:dyDescent="0.35">
      <c r="I44"/>
      <c r="J44"/>
    </row>
    <row r="45" spans="9:10" x14ac:dyDescent="0.35">
      <c r="I45"/>
      <c r="J45"/>
    </row>
    <row r="46" spans="9:10" x14ac:dyDescent="0.35">
      <c r="I46"/>
      <c r="J46"/>
    </row>
    <row r="47" spans="9:10" x14ac:dyDescent="0.35">
      <c r="I47"/>
      <c r="J47"/>
    </row>
    <row r="48" spans="9:10" x14ac:dyDescent="0.35">
      <c r="I48"/>
      <c r="J48"/>
    </row>
    <row r="49" spans="9:10" x14ac:dyDescent="0.35">
      <c r="I49"/>
      <c r="J49"/>
    </row>
    <row r="50" spans="9:10" x14ac:dyDescent="0.35">
      <c r="I50"/>
      <c r="J50"/>
    </row>
    <row r="51" spans="9:10" x14ac:dyDescent="0.35">
      <c r="I51"/>
      <c r="J51"/>
    </row>
    <row r="52" spans="9:10" x14ac:dyDescent="0.35">
      <c r="I52"/>
      <c r="J52"/>
    </row>
    <row r="53" spans="9:10" x14ac:dyDescent="0.35">
      <c r="I53"/>
      <c r="J53"/>
    </row>
    <row r="54" spans="9:10" x14ac:dyDescent="0.35">
      <c r="I54"/>
      <c r="J54"/>
    </row>
    <row r="55" spans="9:10" x14ac:dyDescent="0.35">
      <c r="I55"/>
      <c r="J55"/>
    </row>
    <row r="56" spans="9:10" x14ac:dyDescent="0.35">
      <c r="I56"/>
      <c r="J56"/>
    </row>
    <row r="57" spans="9:10" x14ac:dyDescent="0.35">
      <c r="I57"/>
      <c r="J57"/>
    </row>
    <row r="58" spans="9:10" x14ac:dyDescent="0.35">
      <c r="I58"/>
      <c r="J58"/>
    </row>
    <row r="59" spans="9:10" x14ac:dyDescent="0.35">
      <c r="I59"/>
      <c r="J59"/>
    </row>
    <row r="60" spans="9:10" x14ac:dyDescent="0.35">
      <c r="I60"/>
      <c r="J60"/>
    </row>
    <row r="61" spans="9:10" x14ac:dyDescent="0.35">
      <c r="I61"/>
      <c r="J61"/>
    </row>
    <row r="62" spans="9:10" x14ac:dyDescent="0.35">
      <c r="I62"/>
      <c r="J62"/>
    </row>
    <row r="63" spans="9:10" x14ac:dyDescent="0.35">
      <c r="I63"/>
      <c r="J63"/>
    </row>
    <row r="64" spans="9:10" x14ac:dyDescent="0.35">
      <c r="I64"/>
      <c r="J64"/>
    </row>
    <row r="65" spans="9:10" x14ac:dyDescent="0.35">
      <c r="I65"/>
      <c r="J65"/>
    </row>
    <row r="66" spans="9:10" x14ac:dyDescent="0.35">
      <c r="I66"/>
      <c r="J66"/>
    </row>
    <row r="67" spans="9:10" x14ac:dyDescent="0.35">
      <c r="I67"/>
      <c r="J67"/>
    </row>
    <row r="68" spans="9:10" x14ac:dyDescent="0.35">
      <c r="I68"/>
      <c r="J68"/>
    </row>
    <row r="69" spans="9:10" x14ac:dyDescent="0.35">
      <c r="I69"/>
      <c r="J69"/>
    </row>
    <row r="70" spans="9:10" x14ac:dyDescent="0.35">
      <c r="I70"/>
      <c r="J70"/>
    </row>
    <row r="71" spans="9:10" x14ac:dyDescent="0.35">
      <c r="I71"/>
      <c r="J71"/>
    </row>
    <row r="72" spans="9:10" x14ac:dyDescent="0.35">
      <c r="I72"/>
      <c r="J72"/>
    </row>
    <row r="73" spans="9:10" x14ac:dyDescent="0.35">
      <c r="I73"/>
      <c r="J73"/>
    </row>
    <row r="74" spans="9:10" x14ac:dyDescent="0.35">
      <c r="I74"/>
      <c r="J74"/>
    </row>
    <row r="75" spans="9:10" x14ac:dyDescent="0.35">
      <c r="I75"/>
      <c r="J75"/>
    </row>
    <row r="76" spans="9:10" x14ac:dyDescent="0.35">
      <c r="I76"/>
      <c r="J76"/>
    </row>
    <row r="77" spans="9:10" x14ac:dyDescent="0.35">
      <c r="I77"/>
      <c r="J77"/>
    </row>
    <row r="78" spans="9:10" x14ac:dyDescent="0.35">
      <c r="I78"/>
      <c r="J78"/>
    </row>
    <row r="79" spans="9:10" x14ac:dyDescent="0.35">
      <c r="I79"/>
      <c r="J79"/>
    </row>
    <row r="80" spans="9:10" x14ac:dyDescent="0.35">
      <c r="I80"/>
      <c r="J80"/>
    </row>
    <row r="81" spans="9:10" x14ac:dyDescent="0.35">
      <c r="I81"/>
      <c r="J81"/>
    </row>
    <row r="82" spans="9:10" x14ac:dyDescent="0.35">
      <c r="I82"/>
      <c r="J82"/>
    </row>
    <row r="83" spans="9:10" x14ac:dyDescent="0.35">
      <c r="I83"/>
      <c r="J83"/>
    </row>
    <row r="84" spans="9:10" x14ac:dyDescent="0.35">
      <c r="I84"/>
      <c r="J84"/>
    </row>
    <row r="85" spans="9:10" x14ac:dyDescent="0.35">
      <c r="I85"/>
      <c r="J85"/>
    </row>
    <row r="86" spans="9:10" x14ac:dyDescent="0.35">
      <c r="I86"/>
      <c r="J86"/>
    </row>
    <row r="87" spans="9:10" x14ac:dyDescent="0.35">
      <c r="I87"/>
      <c r="J87"/>
    </row>
    <row r="88" spans="9:10" x14ac:dyDescent="0.35">
      <c r="I88"/>
      <c r="J88"/>
    </row>
    <row r="89" spans="9:10" x14ac:dyDescent="0.35">
      <c r="I89"/>
      <c r="J89"/>
    </row>
    <row r="90" spans="9:10" x14ac:dyDescent="0.35">
      <c r="I90"/>
      <c r="J90"/>
    </row>
    <row r="91" spans="9:10" x14ac:dyDescent="0.35">
      <c r="I91"/>
      <c r="J91"/>
    </row>
    <row r="92" spans="9:10" x14ac:dyDescent="0.35">
      <c r="I92"/>
      <c r="J92"/>
    </row>
    <row r="93" spans="9:10" x14ac:dyDescent="0.35">
      <c r="I93"/>
      <c r="J93"/>
    </row>
    <row r="94" spans="9:10" x14ac:dyDescent="0.35">
      <c r="I94"/>
      <c r="J94"/>
    </row>
    <row r="95" spans="9:10" x14ac:dyDescent="0.35">
      <c r="I95"/>
      <c r="J95"/>
    </row>
    <row r="96" spans="9:10" x14ac:dyDescent="0.35">
      <c r="I96"/>
      <c r="J96"/>
    </row>
    <row r="97" spans="9:10" x14ac:dyDescent="0.35">
      <c r="I97"/>
      <c r="J97"/>
    </row>
    <row r="98" spans="9:10" x14ac:dyDescent="0.35">
      <c r="I98"/>
      <c r="J98"/>
    </row>
    <row r="99" spans="9:10" x14ac:dyDescent="0.35">
      <c r="I99"/>
      <c r="J99"/>
    </row>
    <row r="100" spans="9:10" x14ac:dyDescent="0.35">
      <c r="I100"/>
      <c r="J100"/>
    </row>
    <row r="101" spans="9:10" x14ac:dyDescent="0.35">
      <c r="I101"/>
      <c r="J101"/>
    </row>
    <row r="102" spans="9:10" x14ac:dyDescent="0.35">
      <c r="I102"/>
      <c r="J102"/>
    </row>
    <row r="103" spans="9:10" x14ac:dyDescent="0.35">
      <c r="I103"/>
      <c r="J103"/>
    </row>
    <row r="104" spans="9:10" x14ac:dyDescent="0.35">
      <c r="I104"/>
      <c r="J104"/>
    </row>
    <row r="105" spans="9:10" x14ac:dyDescent="0.35">
      <c r="I105"/>
      <c r="J105"/>
    </row>
    <row r="106" spans="9:10" x14ac:dyDescent="0.35">
      <c r="I106"/>
      <c r="J106"/>
    </row>
    <row r="107" spans="9:10" x14ac:dyDescent="0.35">
      <c r="I107"/>
      <c r="J107"/>
    </row>
    <row r="108" spans="9:10" x14ac:dyDescent="0.35">
      <c r="I108"/>
      <c r="J108"/>
    </row>
    <row r="109" spans="9:10" x14ac:dyDescent="0.35">
      <c r="I109"/>
      <c r="J109"/>
    </row>
    <row r="110" spans="9:10" x14ac:dyDescent="0.35">
      <c r="I110"/>
      <c r="J110"/>
    </row>
    <row r="111" spans="9:10" x14ac:dyDescent="0.35">
      <c r="I111"/>
      <c r="J111"/>
    </row>
    <row r="112" spans="9:10" x14ac:dyDescent="0.35">
      <c r="I112"/>
      <c r="J112"/>
    </row>
    <row r="113" spans="9:10" x14ac:dyDescent="0.35">
      <c r="I113"/>
      <c r="J113"/>
    </row>
    <row r="114" spans="9:10" x14ac:dyDescent="0.35">
      <c r="I114"/>
      <c r="J114"/>
    </row>
    <row r="115" spans="9:10" x14ac:dyDescent="0.35">
      <c r="I115"/>
      <c r="J115"/>
    </row>
    <row r="116" spans="9:10" x14ac:dyDescent="0.35">
      <c r="I116"/>
      <c r="J116"/>
    </row>
    <row r="117" spans="9:10" x14ac:dyDescent="0.35">
      <c r="I117"/>
      <c r="J117"/>
    </row>
    <row r="118" spans="9:10" x14ac:dyDescent="0.35">
      <c r="I118"/>
      <c r="J118"/>
    </row>
    <row r="119" spans="9:10" x14ac:dyDescent="0.35">
      <c r="I119"/>
      <c r="J119"/>
    </row>
    <row r="120" spans="9:10" x14ac:dyDescent="0.35">
      <c r="I120"/>
      <c r="J120"/>
    </row>
    <row r="121" spans="9:10" x14ac:dyDescent="0.35">
      <c r="I121"/>
      <c r="J121"/>
    </row>
    <row r="122" spans="9:10" x14ac:dyDescent="0.35">
      <c r="I122"/>
      <c r="J122"/>
    </row>
    <row r="123" spans="9:10" x14ac:dyDescent="0.35">
      <c r="I123"/>
      <c r="J123"/>
    </row>
    <row r="124" spans="9:10" x14ac:dyDescent="0.35">
      <c r="I124"/>
      <c r="J124"/>
    </row>
    <row r="125" spans="9:10" x14ac:dyDescent="0.35">
      <c r="I125"/>
      <c r="J125"/>
    </row>
    <row r="126" spans="9:10" x14ac:dyDescent="0.35">
      <c r="I126"/>
      <c r="J126"/>
    </row>
    <row r="127" spans="9:10" x14ac:dyDescent="0.35">
      <c r="I127"/>
      <c r="J127"/>
    </row>
    <row r="128" spans="9:10" x14ac:dyDescent="0.35">
      <c r="I128"/>
      <c r="J128"/>
    </row>
    <row r="129" spans="9:10" x14ac:dyDescent="0.35">
      <c r="I129"/>
      <c r="J129"/>
    </row>
    <row r="130" spans="9:10" x14ac:dyDescent="0.35">
      <c r="I130"/>
      <c r="J130"/>
    </row>
    <row r="131" spans="9:10" x14ac:dyDescent="0.35">
      <c r="I131"/>
      <c r="J131"/>
    </row>
    <row r="132" spans="9:10" x14ac:dyDescent="0.35">
      <c r="I132"/>
      <c r="J132"/>
    </row>
    <row r="133" spans="9:10" x14ac:dyDescent="0.35">
      <c r="I133"/>
      <c r="J133"/>
    </row>
    <row r="134" spans="9:10" x14ac:dyDescent="0.35">
      <c r="I134"/>
      <c r="J134"/>
    </row>
    <row r="135" spans="9:10" x14ac:dyDescent="0.35">
      <c r="I135"/>
      <c r="J135"/>
    </row>
    <row r="136" spans="9:10" x14ac:dyDescent="0.35">
      <c r="I136"/>
      <c r="J136"/>
    </row>
    <row r="137" spans="9:10" x14ac:dyDescent="0.35">
      <c r="I137"/>
      <c r="J137"/>
    </row>
    <row r="138" spans="9:10" x14ac:dyDescent="0.35">
      <c r="I138"/>
      <c r="J138"/>
    </row>
    <row r="139" spans="9:10" x14ac:dyDescent="0.35">
      <c r="I139"/>
      <c r="J139"/>
    </row>
    <row r="140" spans="9:10" x14ac:dyDescent="0.35">
      <c r="I140"/>
      <c r="J140"/>
    </row>
    <row r="141" spans="9:10" x14ac:dyDescent="0.35">
      <c r="I141"/>
      <c r="J141"/>
    </row>
    <row r="142" spans="9:10" x14ac:dyDescent="0.35">
      <c r="I142"/>
      <c r="J142"/>
    </row>
    <row r="143" spans="9:10" x14ac:dyDescent="0.35">
      <c r="I143"/>
      <c r="J143"/>
    </row>
    <row r="144" spans="9:10" x14ac:dyDescent="0.35">
      <c r="I144"/>
      <c r="J144"/>
    </row>
    <row r="145" spans="9:10" x14ac:dyDescent="0.35">
      <c r="I145"/>
      <c r="J145"/>
    </row>
    <row r="146" spans="9:10" x14ac:dyDescent="0.35">
      <c r="I146"/>
      <c r="J146"/>
    </row>
    <row r="147" spans="9:10" x14ac:dyDescent="0.35">
      <c r="I147"/>
      <c r="J147"/>
    </row>
    <row r="148" spans="9:10" x14ac:dyDescent="0.35">
      <c r="I148"/>
      <c r="J148"/>
    </row>
    <row r="149" spans="9:10" x14ac:dyDescent="0.35">
      <c r="I149"/>
      <c r="J149"/>
    </row>
    <row r="150" spans="9:10" x14ac:dyDescent="0.35">
      <c r="I150"/>
      <c r="J150"/>
    </row>
    <row r="151" spans="9:10" x14ac:dyDescent="0.35">
      <c r="I151"/>
      <c r="J151"/>
    </row>
    <row r="152" spans="9:10" x14ac:dyDescent="0.35">
      <c r="I152"/>
      <c r="J152"/>
    </row>
    <row r="153" spans="9:10" x14ac:dyDescent="0.35">
      <c r="I153"/>
      <c r="J153"/>
    </row>
    <row r="154" spans="9:10" x14ac:dyDescent="0.35">
      <c r="I154"/>
      <c r="J154"/>
    </row>
    <row r="155" spans="9:10" x14ac:dyDescent="0.35">
      <c r="I155"/>
      <c r="J155"/>
    </row>
    <row r="156" spans="9:10" x14ac:dyDescent="0.35">
      <c r="I156"/>
      <c r="J156"/>
    </row>
    <row r="157" spans="9:10" x14ac:dyDescent="0.35">
      <c r="I157"/>
      <c r="J157"/>
    </row>
    <row r="158" spans="9:10" x14ac:dyDescent="0.35">
      <c r="I158"/>
      <c r="J158"/>
    </row>
    <row r="159" spans="9:10" x14ac:dyDescent="0.35">
      <c r="I159"/>
      <c r="J159"/>
    </row>
    <row r="160" spans="9:10" x14ac:dyDescent="0.35">
      <c r="I160"/>
      <c r="J160"/>
    </row>
    <row r="161" spans="9:10" x14ac:dyDescent="0.35">
      <c r="I161"/>
      <c r="J161"/>
    </row>
    <row r="162" spans="9:10" x14ac:dyDescent="0.35">
      <c r="I162"/>
      <c r="J162"/>
    </row>
    <row r="163" spans="9:10" x14ac:dyDescent="0.35">
      <c r="I163"/>
      <c r="J163"/>
    </row>
    <row r="164" spans="9:10" x14ac:dyDescent="0.35">
      <c r="I164"/>
      <c r="J164"/>
    </row>
    <row r="165" spans="9:10" x14ac:dyDescent="0.35">
      <c r="I165"/>
      <c r="J165"/>
    </row>
    <row r="166" spans="9:10" x14ac:dyDescent="0.35">
      <c r="I166"/>
      <c r="J166"/>
    </row>
    <row r="167" spans="9:10" x14ac:dyDescent="0.35">
      <c r="I167"/>
      <c r="J167"/>
    </row>
    <row r="168" spans="9:10" x14ac:dyDescent="0.35">
      <c r="I168"/>
      <c r="J168"/>
    </row>
    <row r="169" spans="9:10" x14ac:dyDescent="0.35">
      <c r="I169"/>
      <c r="J169"/>
    </row>
    <row r="170" spans="9:10" x14ac:dyDescent="0.35">
      <c r="I170"/>
      <c r="J170"/>
    </row>
    <row r="171" spans="9:10" x14ac:dyDescent="0.35">
      <c r="I171"/>
      <c r="J171"/>
    </row>
    <row r="172" spans="9:10" x14ac:dyDescent="0.35">
      <c r="I172"/>
      <c r="J172"/>
    </row>
    <row r="173" spans="9:10" x14ac:dyDescent="0.35">
      <c r="I173"/>
      <c r="J173"/>
    </row>
    <row r="174" spans="9:10" x14ac:dyDescent="0.35">
      <c r="I174"/>
      <c r="J174"/>
    </row>
    <row r="175" spans="9:10" x14ac:dyDescent="0.35">
      <c r="I175"/>
      <c r="J175"/>
    </row>
    <row r="176" spans="9:10" x14ac:dyDescent="0.35">
      <c r="I176"/>
      <c r="J176"/>
    </row>
    <row r="177" spans="9:10" x14ac:dyDescent="0.35">
      <c r="I177"/>
      <c r="J177"/>
    </row>
    <row r="178" spans="9:10" x14ac:dyDescent="0.35">
      <c r="I178"/>
      <c r="J178"/>
    </row>
    <row r="179" spans="9:10" x14ac:dyDescent="0.35">
      <c r="I179"/>
      <c r="J179"/>
    </row>
    <row r="180" spans="9:10" x14ac:dyDescent="0.35">
      <c r="I180"/>
      <c r="J180"/>
    </row>
    <row r="181" spans="9:10" x14ac:dyDescent="0.35">
      <c r="I181"/>
      <c r="J181"/>
    </row>
    <row r="182" spans="9:10" x14ac:dyDescent="0.35">
      <c r="I182"/>
      <c r="J182"/>
    </row>
    <row r="183" spans="9:10" x14ac:dyDescent="0.35">
      <c r="I183"/>
      <c r="J183"/>
    </row>
    <row r="184" spans="9:10" x14ac:dyDescent="0.35">
      <c r="I184"/>
      <c r="J184"/>
    </row>
    <row r="185" spans="9:10" x14ac:dyDescent="0.35">
      <c r="I185"/>
      <c r="J185"/>
    </row>
    <row r="186" spans="9:10" x14ac:dyDescent="0.35">
      <c r="I186"/>
      <c r="J186"/>
    </row>
    <row r="187" spans="9:10" x14ac:dyDescent="0.35">
      <c r="I187"/>
      <c r="J187"/>
    </row>
    <row r="188" spans="9:10" x14ac:dyDescent="0.35">
      <c r="I188"/>
      <c r="J188"/>
    </row>
    <row r="189" spans="9:10" x14ac:dyDescent="0.35">
      <c r="I189"/>
      <c r="J189"/>
    </row>
    <row r="190" spans="9:10" x14ac:dyDescent="0.35">
      <c r="I190"/>
      <c r="J190"/>
    </row>
    <row r="191" spans="9:10" x14ac:dyDescent="0.35">
      <c r="I191"/>
      <c r="J191"/>
    </row>
    <row r="192" spans="9:10" x14ac:dyDescent="0.35">
      <c r="I192"/>
      <c r="J192"/>
    </row>
    <row r="193" spans="9:10" x14ac:dyDescent="0.35">
      <c r="I193"/>
      <c r="J193"/>
    </row>
    <row r="194" spans="9:10" x14ac:dyDescent="0.35">
      <c r="I194"/>
      <c r="J194"/>
    </row>
    <row r="195" spans="9:10" x14ac:dyDescent="0.35">
      <c r="I195"/>
      <c r="J195"/>
    </row>
    <row r="196" spans="9:10" x14ac:dyDescent="0.35">
      <c r="I196"/>
      <c r="J196"/>
    </row>
    <row r="197" spans="9:10" x14ac:dyDescent="0.35">
      <c r="I197"/>
      <c r="J197"/>
    </row>
    <row r="198" spans="9:10" x14ac:dyDescent="0.35">
      <c r="I198"/>
      <c r="J198"/>
    </row>
    <row r="199" spans="9:10" x14ac:dyDescent="0.35">
      <c r="I199"/>
      <c r="J199"/>
    </row>
    <row r="200" spans="9:10" x14ac:dyDescent="0.35">
      <c r="I200"/>
      <c r="J200"/>
    </row>
    <row r="201" spans="9:10" x14ac:dyDescent="0.35">
      <c r="I201"/>
      <c r="J201"/>
    </row>
    <row r="202" spans="9:10" x14ac:dyDescent="0.35">
      <c r="I202"/>
      <c r="J202"/>
    </row>
    <row r="203" spans="9:10" x14ac:dyDescent="0.35">
      <c r="I203"/>
      <c r="J203"/>
    </row>
    <row r="204" spans="9:10" x14ac:dyDescent="0.35">
      <c r="I204"/>
      <c r="J204"/>
    </row>
    <row r="205" spans="9:10" x14ac:dyDescent="0.35">
      <c r="I205"/>
      <c r="J205"/>
    </row>
    <row r="206" spans="9:10" x14ac:dyDescent="0.35">
      <c r="I206"/>
      <c r="J206"/>
    </row>
    <row r="207" spans="9:10" x14ac:dyDescent="0.35">
      <c r="I207"/>
      <c r="J207"/>
    </row>
    <row r="208" spans="9:10" x14ac:dyDescent="0.35">
      <c r="I208"/>
      <c r="J208"/>
    </row>
    <row r="209" spans="9:10" x14ac:dyDescent="0.35">
      <c r="I209"/>
      <c r="J209"/>
    </row>
    <row r="210" spans="9:10" x14ac:dyDescent="0.35">
      <c r="I210"/>
      <c r="J210"/>
    </row>
    <row r="211" spans="9:10" x14ac:dyDescent="0.35">
      <c r="I211"/>
      <c r="J211"/>
    </row>
    <row r="212" spans="9:10" x14ac:dyDescent="0.35">
      <c r="I212"/>
      <c r="J212"/>
    </row>
    <row r="213" spans="9:10" x14ac:dyDescent="0.35">
      <c r="I213"/>
      <c r="J213"/>
    </row>
    <row r="214" spans="9:10" x14ac:dyDescent="0.35">
      <c r="I214"/>
      <c r="J214"/>
    </row>
    <row r="215" spans="9:10" x14ac:dyDescent="0.35">
      <c r="I215"/>
      <c r="J215"/>
    </row>
    <row r="216" spans="9:10" x14ac:dyDescent="0.35">
      <c r="I216"/>
      <c r="J216"/>
    </row>
    <row r="217" spans="9:10" x14ac:dyDescent="0.35">
      <c r="I217"/>
      <c r="J217"/>
    </row>
    <row r="218" spans="9:10" x14ac:dyDescent="0.35">
      <c r="I218"/>
      <c r="J218"/>
    </row>
    <row r="219" spans="9:10" x14ac:dyDescent="0.35">
      <c r="I219"/>
      <c r="J219"/>
    </row>
    <row r="220" spans="9:10" x14ac:dyDescent="0.35">
      <c r="I220"/>
      <c r="J220"/>
    </row>
    <row r="221" spans="9:10" x14ac:dyDescent="0.35">
      <c r="I221"/>
      <c r="J221"/>
    </row>
    <row r="222" spans="9:10" x14ac:dyDescent="0.35">
      <c r="I222"/>
      <c r="J222"/>
    </row>
    <row r="223" spans="9:10" x14ac:dyDescent="0.35">
      <c r="I223"/>
      <c r="J223"/>
    </row>
    <row r="224" spans="9:10" x14ac:dyDescent="0.35">
      <c r="I224"/>
      <c r="J224"/>
    </row>
    <row r="225" spans="9:10" x14ac:dyDescent="0.35">
      <c r="I225"/>
      <c r="J225"/>
    </row>
    <row r="226" spans="9:10" x14ac:dyDescent="0.35">
      <c r="I226"/>
      <c r="J226"/>
    </row>
    <row r="227" spans="9:10" x14ac:dyDescent="0.35">
      <c r="I227"/>
      <c r="J227"/>
    </row>
    <row r="228" spans="9:10" x14ac:dyDescent="0.35">
      <c r="I228"/>
      <c r="J228"/>
    </row>
    <row r="229" spans="9:10" x14ac:dyDescent="0.35">
      <c r="I229"/>
      <c r="J229"/>
    </row>
    <row r="230" spans="9:10" x14ac:dyDescent="0.35">
      <c r="I230"/>
      <c r="J230"/>
    </row>
    <row r="231" spans="9:10" x14ac:dyDescent="0.35">
      <c r="I231"/>
      <c r="J231"/>
    </row>
    <row r="232" spans="9:10" x14ac:dyDescent="0.35">
      <c r="I232"/>
      <c r="J232"/>
    </row>
    <row r="233" spans="9:10" x14ac:dyDescent="0.35">
      <c r="I233"/>
      <c r="J233"/>
    </row>
    <row r="234" spans="9:10" x14ac:dyDescent="0.35">
      <c r="I234"/>
      <c r="J234"/>
    </row>
    <row r="235" spans="9:10" x14ac:dyDescent="0.35">
      <c r="I235"/>
      <c r="J235"/>
    </row>
    <row r="236" spans="9:10" x14ac:dyDescent="0.35">
      <c r="I236"/>
      <c r="J236"/>
    </row>
    <row r="237" spans="9:10" x14ac:dyDescent="0.35">
      <c r="I237"/>
      <c r="J237"/>
    </row>
    <row r="238" spans="9:10" x14ac:dyDescent="0.35">
      <c r="I238"/>
      <c r="J238"/>
    </row>
    <row r="239" spans="9:10" x14ac:dyDescent="0.35">
      <c r="I239"/>
      <c r="J239"/>
    </row>
    <row r="240" spans="9:10" x14ac:dyDescent="0.35">
      <c r="I240"/>
      <c r="J240"/>
    </row>
    <row r="241" spans="9:10" x14ac:dyDescent="0.35">
      <c r="I241"/>
      <c r="J241"/>
    </row>
    <row r="242" spans="9:10" x14ac:dyDescent="0.35">
      <c r="I242"/>
      <c r="J242"/>
    </row>
    <row r="243" spans="9:10" x14ac:dyDescent="0.35">
      <c r="I243"/>
      <c r="J243"/>
    </row>
    <row r="244" spans="9:10" x14ac:dyDescent="0.35">
      <c r="I244"/>
      <c r="J244"/>
    </row>
    <row r="245" spans="9:10" x14ac:dyDescent="0.35">
      <c r="I245"/>
      <c r="J245"/>
    </row>
    <row r="246" spans="9:10" x14ac:dyDescent="0.35">
      <c r="I246"/>
      <c r="J246"/>
    </row>
    <row r="247" spans="9:10" x14ac:dyDescent="0.35">
      <c r="I247"/>
      <c r="J247"/>
    </row>
    <row r="248" spans="9:10" x14ac:dyDescent="0.35">
      <c r="I248"/>
      <c r="J248"/>
    </row>
    <row r="249" spans="9:10" x14ac:dyDescent="0.35">
      <c r="I249"/>
      <c r="J249"/>
    </row>
    <row r="250" spans="9:10" x14ac:dyDescent="0.35">
      <c r="I250"/>
      <c r="J250"/>
    </row>
    <row r="251" spans="9:10" x14ac:dyDescent="0.35">
      <c r="I251"/>
      <c r="J251"/>
    </row>
    <row r="252" spans="9:10" x14ac:dyDescent="0.35">
      <c r="I252"/>
      <c r="J252"/>
    </row>
    <row r="253" spans="9:10" x14ac:dyDescent="0.35">
      <c r="I253"/>
      <c r="J253"/>
    </row>
    <row r="254" spans="9:10" x14ac:dyDescent="0.35">
      <c r="I254"/>
      <c r="J254"/>
    </row>
    <row r="255" spans="9:10" x14ac:dyDescent="0.35">
      <c r="I255"/>
      <c r="J255"/>
    </row>
  </sheetData>
  <sortState xmlns:xlrd2="http://schemas.microsoft.com/office/spreadsheetml/2017/richdata2" columnSort="1" ref="H6:J612">
    <sortCondition ref="I6"/>
  </sortState>
  <mergeCells count="2">
    <mergeCell ref="A1:F1"/>
    <mergeCell ref="A2:F2"/>
  </mergeCells>
  <conditionalFormatting sqref="A4:C4">
    <cfRule type="expression" dxfId="51" priority="17">
      <formula>$D4="AOUT"</formula>
    </cfRule>
    <cfRule type="expression" dxfId="50" priority="18">
      <formula>$D4="JUILLET"</formula>
    </cfRule>
    <cfRule type="expression" dxfId="49" priority="19">
      <formula>$D4="JUIN"</formula>
    </cfRule>
    <cfRule type="expression" dxfId="48" priority="20">
      <formula>$D4="MAI"</formula>
    </cfRule>
    <cfRule type="expression" dxfId="47" priority="21">
      <formula>$D4="AVRIL"</formula>
    </cfRule>
    <cfRule type="expression" dxfId="46" priority="22">
      <formula>$D4="MARS"</formula>
    </cfRule>
    <cfRule type="expression" dxfId="45" priority="23">
      <formula>$D4="FEVRIER"</formula>
    </cfRule>
    <cfRule type="expression" dxfId="44" priority="24">
      <formula>$D4="JANVIER"</formula>
    </cfRule>
    <cfRule type="expression" dxfId="43" priority="25">
      <formula>$D4="DECEMBRE"</formula>
    </cfRule>
    <cfRule type="expression" dxfId="42" priority="26">
      <formula>$D4="NOVEMBRE"</formula>
    </cfRule>
    <cfRule type="expression" dxfId="41" priority="27">
      <formula>$D4="OCTOBRE"</formula>
    </cfRule>
    <cfRule type="expression" dxfId="40" priority="28">
      <formula>$D4="SEPTEMBRE"</formula>
    </cfRule>
  </conditionalFormatting>
  <conditionalFormatting sqref="D4:F4">
    <cfRule type="expression" dxfId="39" priority="1">
      <formula>$D4="AOUT"</formula>
    </cfRule>
    <cfRule type="expression" dxfId="38" priority="2">
      <formula>$D4="JUILLET"</formula>
    </cfRule>
    <cfRule type="expression" dxfId="37" priority="3">
      <formula>$D4="JUIN"</formula>
    </cfRule>
    <cfRule type="expression" dxfId="36" priority="4">
      <formula>$D4="MAI"</formula>
    </cfRule>
    <cfRule type="expression" dxfId="35" priority="5">
      <formula>$D4="AVRIL"</formula>
    </cfRule>
    <cfRule type="expression" dxfId="34" priority="6">
      <formula>$D4="MARS"</formula>
    </cfRule>
    <cfRule type="expression" dxfId="33" priority="7">
      <formula>$D4="FEVRIER"</formula>
    </cfRule>
    <cfRule type="expression" dxfId="32" priority="8">
      <formula>$D4="JANVIER"</formula>
    </cfRule>
    <cfRule type="expression" dxfId="31" priority="9">
      <formula>$D4="DECEMBRE"</formula>
    </cfRule>
    <cfRule type="expression" dxfId="30" priority="10">
      <formula>$D4="NOVEMBRE"</formula>
    </cfRule>
    <cfRule type="expression" dxfId="29" priority="11">
      <formula>$D4="OCTOBRE"</formula>
    </cfRule>
    <cfRule type="expression" dxfId="28" priority="12">
      <formula>$D4="SEPTEMBRE"</formula>
    </cfRule>
  </conditionalFormatting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01462-7013-423C-9922-46003C657B1F}">
  <dimension ref="A1:AJ112"/>
  <sheetViews>
    <sheetView topLeftCell="A13" workbookViewId="0">
      <selection activeCell="A24" sqref="A24"/>
    </sheetView>
  </sheetViews>
  <sheetFormatPr baseColWidth="10" defaultRowHeight="14.5" x14ac:dyDescent="0.35"/>
  <cols>
    <col min="1" max="1" width="22.453125" customWidth="1"/>
    <col min="4" max="4" width="6.453125" bestFit="1" customWidth="1"/>
    <col min="10" max="10" width="25.81640625" bestFit="1" customWidth="1"/>
    <col min="11" max="11" width="7.7265625" customWidth="1"/>
    <col min="12" max="12" width="5.54296875" customWidth="1"/>
    <col min="13" max="13" width="5.81640625" bestFit="1" customWidth="1"/>
    <col min="14" max="14" width="6.1796875" bestFit="1" customWidth="1"/>
    <col min="15" max="16" width="4.453125" bestFit="1" customWidth="1"/>
    <col min="17" max="17" width="9" bestFit="1" customWidth="1"/>
    <col min="18" max="18" width="3.26953125" customWidth="1"/>
    <col min="19" max="19" width="6.7265625" bestFit="1" customWidth="1"/>
    <col min="20" max="20" width="5.54296875" bestFit="1" customWidth="1"/>
    <col min="21" max="21" width="5.81640625" bestFit="1" customWidth="1"/>
    <col min="22" max="22" width="6.1796875" bestFit="1" customWidth="1"/>
    <col min="23" max="23" width="4.453125" bestFit="1" customWidth="1"/>
    <col min="24" max="24" width="2.7265625" bestFit="1" customWidth="1"/>
    <col min="25" max="25" width="9" bestFit="1" customWidth="1"/>
    <col min="26" max="26" width="3.26953125" customWidth="1"/>
    <col min="27" max="27" width="6.7265625" bestFit="1" customWidth="1"/>
    <col min="28" max="28" width="5.54296875" bestFit="1" customWidth="1"/>
    <col min="29" max="29" width="5.81640625" bestFit="1" customWidth="1"/>
    <col min="30" max="30" width="6.1796875" bestFit="1" customWidth="1"/>
    <col min="31" max="32" width="4.453125" bestFit="1" customWidth="1"/>
    <col min="33" max="33" width="9" bestFit="1" customWidth="1"/>
    <col min="34" max="34" width="3.1796875" customWidth="1"/>
    <col min="35" max="35" width="6.7265625" bestFit="1" customWidth="1"/>
    <col min="36" max="36" width="10.81640625" customWidth="1"/>
  </cols>
  <sheetData>
    <row r="1" spans="1:36" ht="15" thickBot="1" x14ac:dyDescent="0.4">
      <c r="A1" t="s">
        <v>141</v>
      </c>
    </row>
    <row r="2" spans="1:36" ht="16.5" thickTop="1" thickBot="1" x14ac:dyDescent="0.4">
      <c r="A2" s="50" t="s">
        <v>2</v>
      </c>
      <c r="B2" s="51" t="s">
        <v>1</v>
      </c>
      <c r="C2" s="52" t="s">
        <v>8</v>
      </c>
    </row>
    <row r="3" spans="1:36" ht="15" thickBot="1" x14ac:dyDescent="0.4">
      <c r="A3" t="s">
        <v>142</v>
      </c>
      <c r="B3" t="s">
        <v>54</v>
      </c>
      <c r="C3" t="s">
        <v>143</v>
      </c>
    </row>
    <row r="4" spans="1:36" ht="15" thickBot="1" x14ac:dyDescent="0.4">
      <c r="A4" t="s">
        <v>10</v>
      </c>
      <c r="B4" t="s">
        <v>52</v>
      </c>
      <c r="K4" s="190" t="s">
        <v>9</v>
      </c>
      <c r="L4" s="191"/>
      <c r="M4" s="191"/>
      <c r="N4" s="191"/>
      <c r="O4" s="191"/>
      <c r="P4" s="191"/>
      <c r="Q4" s="192"/>
      <c r="S4" s="190" t="s">
        <v>10</v>
      </c>
      <c r="T4" s="191"/>
      <c r="U4" s="191"/>
      <c r="V4" s="191"/>
      <c r="W4" s="191"/>
      <c r="X4" s="191"/>
      <c r="Y4" s="192"/>
      <c r="AA4" s="190" t="s">
        <v>11</v>
      </c>
      <c r="AB4" s="191"/>
      <c r="AC4" s="191"/>
      <c r="AD4" s="191"/>
      <c r="AE4" s="191"/>
      <c r="AF4" s="191"/>
      <c r="AG4" s="192"/>
      <c r="AI4" s="1" t="s">
        <v>12</v>
      </c>
      <c r="AJ4" s="54"/>
    </row>
    <row r="5" spans="1:36" ht="15" thickBot="1" x14ac:dyDescent="0.4">
      <c r="A5" t="s">
        <v>11</v>
      </c>
      <c r="B5" t="s">
        <v>53</v>
      </c>
      <c r="K5" s="2" t="s">
        <v>13</v>
      </c>
      <c r="L5" s="2" t="s">
        <v>3</v>
      </c>
      <c r="M5" s="2" t="s">
        <v>4</v>
      </c>
      <c r="N5" s="2" t="s">
        <v>5</v>
      </c>
      <c r="O5" s="2" t="s">
        <v>6</v>
      </c>
      <c r="P5" s="2" t="s">
        <v>7</v>
      </c>
      <c r="Q5" s="2" t="s">
        <v>8</v>
      </c>
      <c r="S5" s="2" t="s">
        <v>13</v>
      </c>
      <c r="T5" s="2" t="s">
        <v>3</v>
      </c>
      <c r="U5" s="2" t="s">
        <v>4</v>
      </c>
      <c r="V5" s="2" t="s">
        <v>5</v>
      </c>
      <c r="W5" s="2" t="s">
        <v>6</v>
      </c>
      <c r="X5" s="2" t="s">
        <v>7</v>
      </c>
      <c r="Y5" s="2" t="s">
        <v>8</v>
      </c>
      <c r="AA5" s="2" t="s">
        <v>13</v>
      </c>
      <c r="AB5" s="2" t="s">
        <v>3</v>
      </c>
      <c r="AC5" s="2" t="s">
        <v>4</v>
      </c>
      <c r="AD5" s="2" t="s">
        <v>5</v>
      </c>
      <c r="AE5" s="2" t="s">
        <v>6</v>
      </c>
      <c r="AF5" s="2" t="s">
        <v>7</v>
      </c>
      <c r="AG5" s="2" t="s">
        <v>8</v>
      </c>
      <c r="AI5" s="2" t="s">
        <v>13</v>
      </c>
      <c r="AJ5" s="59"/>
    </row>
    <row r="6" spans="1:36" ht="17" x14ac:dyDescent="0.35">
      <c r="A6" t="s">
        <v>50</v>
      </c>
      <c r="B6" t="s">
        <v>51</v>
      </c>
      <c r="J6" s="3" t="s">
        <v>14</v>
      </c>
      <c r="K6">
        <v>16</v>
      </c>
      <c r="L6">
        <v>14</v>
      </c>
      <c r="M6">
        <v>12</v>
      </c>
      <c r="N6">
        <v>164</v>
      </c>
      <c r="O6">
        <v>63</v>
      </c>
      <c r="P6">
        <v>8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AA6">
        <v>1</v>
      </c>
      <c r="AB6">
        <v>5</v>
      </c>
      <c r="AC6">
        <v>0</v>
      </c>
      <c r="AD6">
        <v>43</v>
      </c>
      <c r="AE6">
        <v>37</v>
      </c>
      <c r="AF6">
        <v>6</v>
      </c>
      <c r="AI6">
        <v>4</v>
      </c>
    </row>
    <row r="7" spans="1:36" ht="17" x14ac:dyDescent="0.35">
      <c r="J7" s="3" t="s">
        <v>15</v>
      </c>
      <c r="K7">
        <v>15</v>
      </c>
      <c r="L7">
        <v>24</v>
      </c>
      <c r="M7">
        <v>41</v>
      </c>
      <c r="N7">
        <v>246</v>
      </c>
      <c r="O7">
        <v>90</v>
      </c>
      <c r="P7">
        <v>15</v>
      </c>
      <c r="S7">
        <v>1</v>
      </c>
      <c r="T7">
        <v>4</v>
      </c>
      <c r="U7">
        <v>1</v>
      </c>
      <c r="V7">
        <v>30</v>
      </c>
      <c r="W7">
        <v>18</v>
      </c>
      <c r="X7">
        <v>2</v>
      </c>
      <c r="AA7">
        <v>1</v>
      </c>
      <c r="AB7">
        <v>2</v>
      </c>
      <c r="AC7">
        <v>12</v>
      </c>
      <c r="AD7">
        <v>34</v>
      </c>
      <c r="AE7">
        <v>22</v>
      </c>
      <c r="AF7">
        <v>6</v>
      </c>
      <c r="AI7">
        <v>4</v>
      </c>
    </row>
    <row r="8" spans="1:36" ht="17" x14ac:dyDescent="0.35">
      <c r="J8" s="3" t="s">
        <v>16</v>
      </c>
      <c r="K8">
        <v>20</v>
      </c>
      <c r="L8">
        <v>0</v>
      </c>
      <c r="M8">
        <v>0</v>
      </c>
      <c r="N8">
        <v>0</v>
      </c>
      <c r="O8">
        <v>0</v>
      </c>
      <c r="P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AA8">
        <v>1</v>
      </c>
      <c r="AB8">
        <v>0</v>
      </c>
      <c r="AC8">
        <v>0</v>
      </c>
      <c r="AD8">
        <v>0</v>
      </c>
      <c r="AE8">
        <v>0</v>
      </c>
      <c r="AF8">
        <v>0</v>
      </c>
      <c r="AI8">
        <v>0</v>
      </c>
    </row>
    <row r="9" spans="1:36" ht="17" x14ac:dyDescent="0.35">
      <c r="J9" s="3" t="s">
        <v>17</v>
      </c>
      <c r="K9">
        <v>20</v>
      </c>
      <c r="L9">
        <v>0</v>
      </c>
      <c r="M9">
        <v>0</v>
      </c>
      <c r="N9">
        <v>0</v>
      </c>
      <c r="O9">
        <v>0</v>
      </c>
      <c r="P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AA9">
        <v>1</v>
      </c>
      <c r="AB9">
        <v>0</v>
      </c>
      <c r="AC9">
        <v>0</v>
      </c>
      <c r="AD9">
        <v>0</v>
      </c>
      <c r="AE9">
        <v>0</v>
      </c>
      <c r="AF9">
        <v>0</v>
      </c>
      <c r="AI9">
        <v>0</v>
      </c>
    </row>
    <row r="10" spans="1:36" ht="17" x14ac:dyDescent="0.35">
      <c r="J10" s="3" t="s">
        <v>18</v>
      </c>
      <c r="K10">
        <v>20</v>
      </c>
      <c r="L10">
        <v>0</v>
      </c>
      <c r="M10">
        <v>0</v>
      </c>
      <c r="N10">
        <v>0</v>
      </c>
      <c r="O10">
        <v>0</v>
      </c>
      <c r="P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AA10">
        <v>1</v>
      </c>
      <c r="AB10">
        <v>0</v>
      </c>
      <c r="AC10">
        <v>0</v>
      </c>
      <c r="AD10">
        <v>0</v>
      </c>
      <c r="AE10">
        <v>0</v>
      </c>
      <c r="AF10">
        <v>0</v>
      </c>
      <c r="AI10">
        <v>0</v>
      </c>
    </row>
    <row r="11" spans="1:36" ht="17" x14ac:dyDescent="0.35">
      <c r="J11" s="3" t="s">
        <v>19</v>
      </c>
      <c r="K11">
        <v>20</v>
      </c>
      <c r="L11">
        <v>0</v>
      </c>
      <c r="M11">
        <v>0</v>
      </c>
      <c r="N11">
        <v>0</v>
      </c>
      <c r="O11">
        <v>0</v>
      </c>
      <c r="P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AA11">
        <v>1</v>
      </c>
      <c r="AB11">
        <v>0</v>
      </c>
      <c r="AC11">
        <v>0</v>
      </c>
      <c r="AD11">
        <v>0</v>
      </c>
      <c r="AE11">
        <v>0</v>
      </c>
      <c r="AF11">
        <v>0</v>
      </c>
      <c r="AI11">
        <v>0</v>
      </c>
    </row>
    <row r="12" spans="1:36" ht="17" x14ac:dyDescent="0.35">
      <c r="J12" s="3" t="s">
        <v>20</v>
      </c>
      <c r="K12">
        <v>20</v>
      </c>
      <c r="L12">
        <v>0</v>
      </c>
      <c r="M12">
        <v>0</v>
      </c>
      <c r="N12">
        <v>0</v>
      </c>
      <c r="O12">
        <v>0</v>
      </c>
      <c r="P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AA12">
        <v>1</v>
      </c>
      <c r="AB12">
        <v>0</v>
      </c>
      <c r="AC12">
        <v>0</v>
      </c>
      <c r="AD12">
        <v>0</v>
      </c>
      <c r="AE12">
        <v>0</v>
      </c>
      <c r="AF12">
        <v>0</v>
      </c>
      <c r="AI12">
        <v>0</v>
      </c>
    </row>
    <row r="13" spans="1:36" ht="17" x14ac:dyDescent="0.35">
      <c r="J13" s="3" t="s">
        <v>21</v>
      </c>
      <c r="K13">
        <v>20</v>
      </c>
      <c r="L13">
        <v>0</v>
      </c>
      <c r="M13">
        <v>0</v>
      </c>
      <c r="N13">
        <v>0</v>
      </c>
      <c r="O13">
        <v>0</v>
      </c>
      <c r="P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AA13">
        <v>1</v>
      </c>
      <c r="AB13">
        <v>0</v>
      </c>
      <c r="AC13">
        <v>0</v>
      </c>
      <c r="AD13">
        <v>0</v>
      </c>
      <c r="AE13">
        <v>0</v>
      </c>
      <c r="AF13">
        <v>0</v>
      </c>
      <c r="AI13">
        <v>0</v>
      </c>
    </row>
    <row r="14" spans="1:36" ht="17" x14ac:dyDescent="0.35">
      <c r="A14" s="60" t="s">
        <v>144</v>
      </c>
      <c r="J14" s="3" t="s">
        <v>22</v>
      </c>
      <c r="K14">
        <v>20</v>
      </c>
      <c r="L14">
        <v>0</v>
      </c>
      <c r="M14">
        <v>0</v>
      </c>
      <c r="N14">
        <v>0</v>
      </c>
      <c r="O14">
        <v>0</v>
      </c>
      <c r="P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AA14">
        <v>1</v>
      </c>
      <c r="AB14">
        <v>0</v>
      </c>
      <c r="AC14">
        <v>0</v>
      </c>
      <c r="AD14">
        <v>0</v>
      </c>
      <c r="AE14">
        <v>0</v>
      </c>
      <c r="AF14">
        <v>0</v>
      </c>
      <c r="AI14">
        <v>0</v>
      </c>
    </row>
    <row r="15" spans="1:36" ht="17" x14ac:dyDescent="0.35">
      <c r="A15" s="20" t="s">
        <v>158</v>
      </c>
      <c r="J15" s="3" t="s">
        <v>23</v>
      </c>
      <c r="K15">
        <v>20</v>
      </c>
      <c r="L15">
        <v>0</v>
      </c>
      <c r="M15">
        <v>0</v>
      </c>
      <c r="N15">
        <v>0</v>
      </c>
      <c r="O15">
        <v>0</v>
      </c>
      <c r="P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AA15">
        <v>1</v>
      </c>
      <c r="AB15">
        <v>0</v>
      </c>
      <c r="AC15">
        <v>0</v>
      </c>
      <c r="AD15">
        <v>0</v>
      </c>
      <c r="AE15">
        <v>0</v>
      </c>
      <c r="AF15">
        <v>0</v>
      </c>
      <c r="AI15">
        <v>0</v>
      </c>
    </row>
    <row r="16" spans="1:36" ht="17" x14ac:dyDescent="0.35">
      <c r="A16" s="20" t="s">
        <v>153</v>
      </c>
      <c r="J16" s="3" t="s">
        <v>24</v>
      </c>
      <c r="K16">
        <v>20</v>
      </c>
      <c r="L16">
        <v>0</v>
      </c>
      <c r="M16">
        <v>0</v>
      </c>
      <c r="N16">
        <v>0</v>
      </c>
      <c r="O16">
        <v>0</v>
      </c>
      <c r="P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AA16">
        <v>1</v>
      </c>
      <c r="AB16">
        <v>0</v>
      </c>
      <c r="AC16">
        <v>0</v>
      </c>
      <c r="AD16">
        <v>0</v>
      </c>
      <c r="AE16">
        <v>0</v>
      </c>
      <c r="AF16">
        <v>0</v>
      </c>
      <c r="AI16">
        <v>0</v>
      </c>
    </row>
    <row r="17" spans="1:35" ht="17.5" thickBot="1" x14ac:dyDescent="0.4">
      <c r="A17" s="20" t="s">
        <v>154</v>
      </c>
      <c r="J17" s="3" t="s">
        <v>25</v>
      </c>
      <c r="K17">
        <v>20</v>
      </c>
      <c r="L17">
        <v>0</v>
      </c>
      <c r="M17">
        <v>0</v>
      </c>
      <c r="N17">
        <v>0</v>
      </c>
      <c r="O17">
        <v>0</v>
      </c>
      <c r="P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AA17">
        <v>1</v>
      </c>
      <c r="AB17">
        <v>0</v>
      </c>
      <c r="AC17">
        <v>0</v>
      </c>
      <c r="AD17">
        <v>0</v>
      </c>
      <c r="AE17">
        <v>0</v>
      </c>
      <c r="AF17">
        <v>0</v>
      </c>
      <c r="AI17">
        <v>0</v>
      </c>
    </row>
    <row r="18" spans="1:35" x14ac:dyDescent="0.35">
      <c r="A18" s="20" t="s">
        <v>212</v>
      </c>
      <c r="J18" s="4" t="s">
        <v>26</v>
      </c>
      <c r="K18" s="5"/>
      <c r="L18" s="5">
        <f>SUM(L6:L17)</f>
        <v>38</v>
      </c>
      <c r="M18" s="5">
        <f>SUM(M6:M17)</f>
        <v>53</v>
      </c>
      <c r="N18" s="5">
        <f t="shared" ref="N18:AF18" si="0">SUM(N6:N17)</f>
        <v>410</v>
      </c>
      <c r="O18" s="5">
        <f t="shared" si="0"/>
        <v>153</v>
      </c>
      <c r="P18" s="5">
        <f t="shared" si="0"/>
        <v>23</v>
      </c>
      <c r="Q18" s="5"/>
      <c r="R18" s="5"/>
      <c r="S18" s="5">
        <f t="shared" si="0"/>
        <v>1</v>
      </c>
      <c r="T18" s="5">
        <f t="shared" si="0"/>
        <v>4</v>
      </c>
      <c r="U18" s="5">
        <f t="shared" si="0"/>
        <v>1</v>
      </c>
      <c r="V18" s="5">
        <f t="shared" si="0"/>
        <v>30</v>
      </c>
      <c r="W18" s="5">
        <f t="shared" si="0"/>
        <v>18</v>
      </c>
      <c r="X18" s="5">
        <f t="shared" si="0"/>
        <v>2</v>
      </c>
      <c r="Y18" s="5"/>
      <c r="Z18" s="5"/>
      <c r="AA18" s="5"/>
      <c r="AB18" s="5">
        <f t="shared" si="0"/>
        <v>7</v>
      </c>
      <c r="AC18" s="5">
        <f t="shared" si="0"/>
        <v>12</v>
      </c>
      <c r="AD18" s="5">
        <f t="shared" si="0"/>
        <v>77</v>
      </c>
      <c r="AE18" s="5">
        <f t="shared" si="0"/>
        <v>59</v>
      </c>
      <c r="AF18" s="5">
        <f t="shared" si="0"/>
        <v>12</v>
      </c>
      <c r="AG18" s="5"/>
      <c r="AH18" s="5"/>
      <c r="AI18" s="5"/>
    </row>
    <row r="19" spans="1:35" x14ac:dyDescent="0.35">
      <c r="A19" s="20" t="s">
        <v>210</v>
      </c>
      <c r="J19" s="6" t="s">
        <v>27</v>
      </c>
      <c r="K19" s="7">
        <f>IFERROR(AVERAGE(K6:K17),"-")</f>
        <v>19.25</v>
      </c>
      <c r="L19" s="8">
        <f>IFERROR(AVERAGE(L6:L17),"-")</f>
        <v>3.1666666666666665</v>
      </c>
      <c r="M19" s="8">
        <f>IFERROR(AVERAGE(M6:M17),"-")</f>
        <v>4.416666666666667</v>
      </c>
      <c r="N19" s="8">
        <f t="shared" ref="N19:AI19" si="1">IFERROR(AVERAGE(N6:N17),"-")</f>
        <v>34.166666666666664</v>
      </c>
      <c r="O19" s="8">
        <f t="shared" si="1"/>
        <v>12.75</v>
      </c>
      <c r="P19" s="8">
        <f t="shared" si="1"/>
        <v>1.9166666666666667</v>
      </c>
      <c r="Q19" s="9"/>
      <c r="R19" s="7"/>
      <c r="S19" s="7">
        <f t="shared" si="1"/>
        <v>8.3333333333333329E-2</v>
      </c>
      <c r="T19" s="8">
        <f t="shared" si="1"/>
        <v>0.33333333333333331</v>
      </c>
      <c r="U19" s="8">
        <f t="shared" si="1"/>
        <v>8.3333333333333329E-2</v>
      </c>
      <c r="V19" s="8">
        <f t="shared" si="1"/>
        <v>2.5</v>
      </c>
      <c r="W19" s="8">
        <f t="shared" si="1"/>
        <v>1.5</v>
      </c>
      <c r="X19" s="8"/>
      <c r="Y19" s="9"/>
      <c r="Z19" s="7"/>
      <c r="AA19" s="7">
        <f t="shared" si="1"/>
        <v>1</v>
      </c>
      <c r="AB19" s="8">
        <f t="shared" si="1"/>
        <v>0.58333333333333337</v>
      </c>
      <c r="AC19" s="8">
        <f t="shared" si="1"/>
        <v>1</v>
      </c>
      <c r="AD19" s="8">
        <f t="shared" si="1"/>
        <v>6.416666666666667</v>
      </c>
      <c r="AE19" s="8">
        <f t="shared" si="1"/>
        <v>4.916666666666667</v>
      </c>
      <c r="AF19" s="8">
        <f t="shared" si="1"/>
        <v>1</v>
      </c>
      <c r="AG19" s="9"/>
      <c r="AH19" s="7"/>
      <c r="AI19" s="7">
        <f t="shared" si="1"/>
        <v>0.66666666666666663</v>
      </c>
    </row>
    <row r="20" spans="1:35" x14ac:dyDescent="0.35">
      <c r="A20" s="20" t="s">
        <v>216</v>
      </c>
      <c r="J20" s="6" t="s">
        <v>28</v>
      </c>
      <c r="K20" s="7"/>
      <c r="L20" s="8">
        <f>IFERROR(AVERAGE(L6:L17)/K19,"-")</f>
        <v>0.16450216450216448</v>
      </c>
      <c r="M20" s="8">
        <f>IFERROR(AVERAGE(M6:M17)/K19,"-")</f>
        <v>0.22943722943722944</v>
      </c>
      <c r="N20" s="8">
        <f>IFERROR(AVERAGE(N6:N17)/K19,"-")</f>
        <v>1.7748917748917747</v>
      </c>
      <c r="O20" s="8">
        <f>IFERROR(AVERAGE(O6:O17)/K19,"-")</f>
        <v>0.66233766233766234</v>
      </c>
      <c r="P20" s="8">
        <f>IFERROR(AVERAGE(P6:P17)/K19,"-")</f>
        <v>9.9567099567099568E-2</v>
      </c>
      <c r="Q20" s="7"/>
      <c r="R20" s="7"/>
      <c r="S20" s="7"/>
      <c r="T20" s="8">
        <f>IFERROR(AVERAGE(T6:T17)/S19,"-")</f>
        <v>4</v>
      </c>
      <c r="U20" s="8">
        <f>IFERROR(AVERAGE(U6:U17)/S19,"-")</f>
        <v>1</v>
      </c>
      <c r="V20" s="8">
        <f>IFERROR(AVERAGE(V6:V17)/S19,"-")</f>
        <v>30</v>
      </c>
      <c r="W20" s="8">
        <f>IFERROR(AVERAGE(W6:W17)/S19,"-")</f>
        <v>18</v>
      </c>
      <c r="X20" s="8">
        <f>IFERROR(AVERAGE(X6:X17)/S19,"-")</f>
        <v>2</v>
      </c>
      <c r="Y20" s="7"/>
      <c r="Z20" s="7"/>
      <c r="AA20" s="7"/>
      <c r="AB20" s="8">
        <f>IFERROR(AVERAGE(AB6:AB17)/AA19,"-")</f>
        <v>0.58333333333333337</v>
      </c>
      <c r="AC20" s="8">
        <f>IFERROR(AVERAGE(AC6:AC17)/AA19,"-")</f>
        <v>1</v>
      </c>
      <c r="AD20" s="8">
        <f>IFERROR(AVERAGE(AD6:AD17)/AA19,"-")</f>
        <v>6.416666666666667</v>
      </c>
      <c r="AE20" s="8">
        <f>IFERROR(AVERAGE(AE6:AE17)/AA19,"-")</f>
        <v>4.916666666666667</v>
      </c>
      <c r="AF20" s="8">
        <f>IFERROR(AVERAGE(AF6:AF17)/AA19,"-")</f>
        <v>1</v>
      </c>
      <c r="AG20" s="7"/>
      <c r="AH20" s="7"/>
      <c r="AI20" s="7"/>
    </row>
    <row r="21" spans="1:35" x14ac:dyDescent="0.35">
      <c r="A21" s="20" t="s">
        <v>222</v>
      </c>
      <c r="B21" s="132"/>
      <c r="C21" s="132"/>
    </row>
    <row r="22" spans="1:35" x14ac:dyDescent="0.35">
      <c r="A22" s="20" t="s">
        <v>223</v>
      </c>
    </row>
    <row r="23" spans="1:35" x14ac:dyDescent="0.35">
      <c r="A23" s="20"/>
    </row>
    <row r="24" spans="1:35" x14ac:dyDescent="0.35">
      <c r="A24" s="20" t="s">
        <v>227</v>
      </c>
      <c r="J24" s="79" t="s">
        <v>36</v>
      </c>
      <c r="K24" s="21"/>
      <c r="L24" s="79" t="s">
        <v>35</v>
      </c>
      <c r="M24" s="21"/>
      <c r="N24" s="21"/>
      <c r="O24" s="21"/>
      <c r="P24" s="21"/>
      <c r="Q24" s="21"/>
    </row>
    <row r="25" spans="1:35" ht="43.5" customHeight="1" x14ac:dyDescent="0.35">
      <c r="J25" s="80" t="s">
        <v>170</v>
      </c>
      <c r="K25" s="21"/>
      <c r="L25" s="189" t="s">
        <v>171</v>
      </c>
      <c r="M25" s="189"/>
      <c r="N25" s="189"/>
      <c r="O25" s="189"/>
      <c r="P25" s="189"/>
      <c r="Q25" s="189"/>
    </row>
    <row r="26" spans="1:35" x14ac:dyDescent="0.35">
      <c r="J26" s="21"/>
      <c r="K26" s="21"/>
      <c r="L26" s="21"/>
      <c r="M26" s="79" t="s">
        <v>167</v>
      </c>
      <c r="N26" s="21" t="s">
        <v>168</v>
      </c>
      <c r="O26" s="21"/>
      <c r="P26" s="21"/>
      <c r="Q26" s="21"/>
    </row>
    <row r="27" spans="1:35" x14ac:dyDescent="0.35">
      <c r="A27" t="s">
        <v>56</v>
      </c>
      <c r="J27" s="21"/>
      <c r="K27" s="21"/>
      <c r="L27" s="21"/>
      <c r="M27" s="21"/>
      <c r="N27" s="21" t="s">
        <v>156</v>
      </c>
      <c r="O27" s="21"/>
      <c r="P27" s="21"/>
      <c r="Q27" s="21"/>
    </row>
    <row r="28" spans="1:35" x14ac:dyDescent="0.35">
      <c r="A28" t="s">
        <v>57</v>
      </c>
      <c r="B28" s="20"/>
      <c r="J28" s="21"/>
      <c r="K28" s="21"/>
      <c r="L28" s="21"/>
      <c r="M28" s="21"/>
      <c r="N28" s="21" t="s">
        <v>169</v>
      </c>
      <c r="O28" s="21"/>
      <c r="P28" s="21"/>
      <c r="Q28" s="21"/>
    </row>
    <row r="29" spans="1:35" x14ac:dyDescent="0.35">
      <c r="A29" t="s">
        <v>58</v>
      </c>
      <c r="B29" s="20"/>
    </row>
    <row r="30" spans="1:35" x14ac:dyDescent="0.35">
      <c r="A30" t="s">
        <v>59</v>
      </c>
      <c r="B30" s="20"/>
    </row>
    <row r="31" spans="1:35" x14ac:dyDescent="0.35">
      <c r="A31" t="s">
        <v>60</v>
      </c>
    </row>
    <row r="32" spans="1:35" x14ac:dyDescent="0.35">
      <c r="A32" t="s">
        <v>61</v>
      </c>
    </row>
    <row r="33" spans="1:1" x14ac:dyDescent="0.35">
      <c r="A33" t="s">
        <v>62</v>
      </c>
    </row>
    <row r="34" spans="1:1" x14ac:dyDescent="0.35">
      <c r="A34" t="s">
        <v>63</v>
      </c>
    </row>
    <row r="35" spans="1:1" x14ac:dyDescent="0.35">
      <c r="A35" t="s">
        <v>64</v>
      </c>
    </row>
    <row r="36" spans="1:1" x14ac:dyDescent="0.35">
      <c r="A36" t="s">
        <v>65</v>
      </c>
    </row>
    <row r="37" spans="1:1" x14ac:dyDescent="0.35">
      <c r="A37" t="s">
        <v>66</v>
      </c>
    </row>
    <row r="38" spans="1:1" x14ac:dyDescent="0.35">
      <c r="A38" t="s">
        <v>67</v>
      </c>
    </row>
    <row r="39" spans="1:1" x14ac:dyDescent="0.35">
      <c r="A39" t="s">
        <v>55</v>
      </c>
    </row>
    <row r="40" spans="1:1" x14ac:dyDescent="0.35">
      <c r="A40" t="s">
        <v>68</v>
      </c>
    </row>
    <row r="41" spans="1:1" x14ac:dyDescent="0.35">
      <c r="A41" t="s">
        <v>69</v>
      </c>
    </row>
    <row r="42" spans="1:1" x14ac:dyDescent="0.35">
      <c r="A42" t="s">
        <v>70</v>
      </c>
    </row>
    <row r="43" spans="1:1" x14ac:dyDescent="0.35">
      <c r="A43" t="s">
        <v>71</v>
      </c>
    </row>
    <row r="44" spans="1:1" x14ac:dyDescent="0.35">
      <c r="A44" t="s">
        <v>72</v>
      </c>
    </row>
    <row r="45" spans="1:1" x14ac:dyDescent="0.35">
      <c r="A45" t="s">
        <v>73</v>
      </c>
    </row>
    <row r="46" spans="1:1" x14ac:dyDescent="0.35">
      <c r="A46" t="s">
        <v>74</v>
      </c>
    </row>
    <row r="47" spans="1:1" x14ac:dyDescent="0.35">
      <c r="A47" t="s">
        <v>75</v>
      </c>
    </row>
    <row r="48" spans="1:1" x14ac:dyDescent="0.35">
      <c r="A48" t="s">
        <v>76</v>
      </c>
    </row>
    <row r="49" spans="1:1" x14ac:dyDescent="0.35">
      <c r="A49" t="s">
        <v>77</v>
      </c>
    </row>
    <row r="50" spans="1:1" x14ac:dyDescent="0.35">
      <c r="A50" t="s">
        <v>78</v>
      </c>
    </row>
    <row r="51" spans="1:1" x14ac:dyDescent="0.35">
      <c r="A51" t="s">
        <v>79</v>
      </c>
    </row>
    <row r="52" spans="1:1" x14ac:dyDescent="0.35">
      <c r="A52" t="s">
        <v>80</v>
      </c>
    </row>
    <row r="53" spans="1:1" x14ac:dyDescent="0.35">
      <c r="A53" t="s">
        <v>81</v>
      </c>
    </row>
    <row r="54" spans="1:1" x14ac:dyDescent="0.35">
      <c r="A54" t="s">
        <v>82</v>
      </c>
    </row>
    <row r="55" spans="1:1" x14ac:dyDescent="0.35">
      <c r="A55" t="s">
        <v>83</v>
      </c>
    </row>
    <row r="56" spans="1:1" x14ac:dyDescent="0.35">
      <c r="A56" t="s">
        <v>84</v>
      </c>
    </row>
    <row r="57" spans="1:1" x14ac:dyDescent="0.35">
      <c r="A57" t="s">
        <v>85</v>
      </c>
    </row>
    <row r="58" spans="1:1" x14ac:dyDescent="0.35">
      <c r="A58" t="s">
        <v>86</v>
      </c>
    </row>
    <row r="59" spans="1:1" x14ac:dyDescent="0.35">
      <c r="A59" t="s">
        <v>87</v>
      </c>
    </row>
    <row r="60" spans="1:1" x14ac:dyDescent="0.35">
      <c r="A60" t="s">
        <v>88</v>
      </c>
    </row>
    <row r="61" spans="1:1" x14ac:dyDescent="0.35">
      <c r="A61" t="s">
        <v>89</v>
      </c>
    </row>
    <row r="62" spans="1:1" x14ac:dyDescent="0.35">
      <c r="A62" t="s">
        <v>90</v>
      </c>
    </row>
    <row r="63" spans="1:1" x14ac:dyDescent="0.35">
      <c r="A63" t="s">
        <v>91</v>
      </c>
    </row>
    <row r="64" spans="1:1" x14ac:dyDescent="0.35">
      <c r="A64" t="s">
        <v>92</v>
      </c>
    </row>
    <row r="65" spans="1:1" x14ac:dyDescent="0.35">
      <c r="A65" t="s">
        <v>93</v>
      </c>
    </row>
    <row r="66" spans="1:1" x14ac:dyDescent="0.35">
      <c r="A66" t="s">
        <v>94</v>
      </c>
    </row>
    <row r="67" spans="1:1" x14ac:dyDescent="0.35">
      <c r="A67" t="s">
        <v>95</v>
      </c>
    </row>
    <row r="68" spans="1:1" x14ac:dyDescent="0.35">
      <c r="A68" t="s">
        <v>96</v>
      </c>
    </row>
    <row r="69" spans="1:1" x14ac:dyDescent="0.35">
      <c r="A69" t="s">
        <v>97</v>
      </c>
    </row>
    <row r="70" spans="1:1" x14ac:dyDescent="0.35">
      <c r="A70" t="s">
        <v>98</v>
      </c>
    </row>
    <row r="71" spans="1:1" x14ac:dyDescent="0.35">
      <c r="A71" t="s">
        <v>99</v>
      </c>
    </row>
    <row r="72" spans="1:1" x14ac:dyDescent="0.35">
      <c r="A72" t="s">
        <v>100</v>
      </c>
    </row>
    <row r="73" spans="1:1" x14ac:dyDescent="0.35">
      <c r="A73" t="s">
        <v>101</v>
      </c>
    </row>
    <row r="74" spans="1:1" x14ac:dyDescent="0.35">
      <c r="A74" t="s">
        <v>102</v>
      </c>
    </row>
    <row r="75" spans="1:1" x14ac:dyDescent="0.35">
      <c r="A75" t="s">
        <v>103</v>
      </c>
    </row>
    <row r="76" spans="1:1" x14ac:dyDescent="0.35">
      <c r="A76" t="s">
        <v>104</v>
      </c>
    </row>
    <row r="77" spans="1:1" x14ac:dyDescent="0.35">
      <c r="A77" t="s">
        <v>105</v>
      </c>
    </row>
    <row r="78" spans="1:1" x14ac:dyDescent="0.35">
      <c r="A78" t="s">
        <v>106</v>
      </c>
    </row>
    <row r="79" spans="1:1" x14ac:dyDescent="0.35">
      <c r="A79" t="s">
        <v>109</v>
      </c>
    </row>
    <row r="80" spans="1:1" x14ac:dyDescent="0.35">
      <c r="A80" t="s">
        <v>107</v>
      </c>
    </row>
    <row r="81" spans="1:1" x14ac:dyDescent="0.35">
      <c r="A81" t="s">
        <v>108</v>
      </c>
    </row>
    <row r="82" spans="1:1" x14ac:dyDescent="0.35">
      <c r="A82" t="s">
        <v>110</v>
      </c>
    </row>
    <row r="83" spans="1:1" x14ac:dyDescent="0.35">
      <c r="A83" t="s">
        <v>111</v>
      </c>
    </row>
    <row r="84" spans="1:1" x14ac:dyDescent="0.35">
      <c r="A84" t="s">
        <v>112</v>
      </c>
    </row>
    <row r="85" spans="1:1" x14ac:dyDescent="0.35">
      <c r="A85" t="s">
        <v>113</v>
      </c>
    </row>
    <row r="86" spans="1:1" x14ac:dyDescent="0.35">
      <c r="A86" t="s">
        <v>114</v>
      </c>
    </row>
    <row r="87" spans="1:1" x14ac:dyDescent="0.35">
      <c r="A87" t="s">
        <v>115</v>
      </c>
    </row>
    <row r="88" spans="1:1" x14ac:dyDescent="0.35">
      <c r="A88" t="s">
        <v>116</v>
      </c>
    </row>
    <row r="89" spans="1:1" x14ac:dyDescent="0.35">
      <c r="A89" t="s">
        <v>117</v>
      </c>
    </row>
    <row r="90" spans="1:1" x14ac:dyDescent="0.35">
      <c r="A90" t="s">
        <v>118</v>
      </c>
    </row>
    <row r="91" spans="1:1" x14ac:dyDescent="0.35">
      <c r="A91" t="s">
        <v>119</v>
      </c>
    </row>
    <row r="92" spans="1:1" x14ac:dyDescent="0.35">
      <c r="A92" t="s">
        <v>120</v>
      </c>
    </row>
    <row r="93" spans="1:1" x14ac:dyDescent="0.35">
      <c r="A93" t="s">
        <v>121</v>
      </c>
    </row>
    <row r="94" spans="1:1" x14ac:dyDescent="0.35">
      <c r="A94" t="s">
        <v>122</v>
      </c>
    </row>
    <row r="95" spans="1:1" x14ac:dyDescent="0.35">
      <c r="A95" t="s">
        <v>123</v>
      </c>
    </row>
    <row r="96" spans="1:1" x14ac:dyDescent="0.35">
      <c r="A96" t="s">
        <v>124</v>
      </c>
    </row>
    <row r="97" spans="1:1" x14ac:dyDescent="0.35">
      <c r="A97" t="s">
        <v>125</v>
      </c>
    </row>
    <row r="98" spans="1:1" x14ac:dyDescent="0.35">
      <c r="A98" t="s">
        <v>126</v>
      </c>
    </row>
    <row r="99" spans="1:1" x14ac:dyDescent="0.35">
      <c r="A99" t="s">
        <v>127</v>
      </c>
    </row>
    <row r="100" spans="1:1" x14ac:dyDescent="0.35">
      <c r="A100" t="s">
        <v>128</v>
      </c>
    </row>
    <row r="101" spans="1:1" x14ac:dyDescent="0.35">
      <c r="A101" t="s">
        <v>129</v>
      </c>
    </row>
    <row r="102" spans="1:1" x14ac:dyDescent="0.35">
      <c r="A102" t="s">
        <v>130</v>
      </c>
    </row>
    <row r="103" spans="1:1" x14ac:dyDescent="0.35">
      <c r="A103" t="s">
        <v>131</v>
      </c>
    </row>
    <row r="104" spans="1:1" x14ac:dyDescent="0.35">
      <c r="A104" t="s">
        <v>132</v>
      </c>
    </row>
    <row r="105" spans="1:1" x14ac:dyDescent="0.35">
      <c r="A105" t="s">
        <v>133</v>
      </c>
    </row>
    <row r="106" spans="1:1" x14ac:dyDescent="0.35">
      <c r="A106" t="s">
        <v>134</v>
      </c>
    </row>
    <row r="107" spans="1:1" x14ac:dyDescent="0.35">
      <c r="A107" t="s">
        <v>135</v>
      </c>
    </row>
    <row r="108" spans="1:1" x14ac:dyDescent="0.35">
      <c r="A108" t="s">
        <v>136</v>
      </c>
    </row>
    <row r="109" spans="1:1" x14ac:dyDescent="0.35">
      <c r="A109" t="s">
        <v>137</v>
      </c>
    </row>
    <row r="110" spans="1:1" x14ac:dyDescent="0.35">
      <c r="A110" t="s">
        <v>138</v>
      </c>
    </row>
    <row r="111" spans="1:1" x14ac:dyDescent="0.35">
      <c r="A111" t="s">
        <v>139</v>
      </c>
    </row>
    <row r="112" spans="1:1" x14ac:dyDescent="0.35">
      <c r="A112" t="s">
        <v>140</v>
      </c>
    </row>
  </sheetData>
  <sortState xmlns:xlrd2="http://schemas.microsoft.com/office/spreadsheetml/2017/richdata2" ref="A3:A6">
    <sortCondition ref="A3:A6"/>
  </sortState>
  <mergeCells count="4">
    <mergeCell ref="L25:Q25"/>
    <mergeCell ref="K4:Q4"/>
    <mergeCell ref="S4:Y4"/>
    <mergeCell ref="AA4:AG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811F99-0FEB-4EDF-AB36-94D9974DB7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Rapports d'Activité</vt:lpstr>
      <vt:lpstr>Synthèse du Mois</vt:lpstr>
      <vt:lpstr>Suivi Proclamateur</vt:lpstr>
      <vt:lpstr>Suivi GROUPE</vt:lpstr>
      <vt:lpstr>Suivi PP</vt:lpstr>
      <vt:lpstr>Suivi CB</vt:lpstr>
      <vt:lpstr>SOURCE</vt:lpstr>
      <vt:lpstr>'Suivi GROUPE'!Zone_d_impression</vt:lpstr>
      <vt:lpstr>'Suivi PP'!Zone_d_impression</vt:lpstr>
      <vt:lpstr>'Suivi Proclamateur'!Zone_d_impression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MONTAGNE</dc:creator>
  <cp:lastModifiedBy>Fabien MONTAGNE</cp:lastModifiedBy>
  <cp:lastPrinted>2021-03-24T11:51:33Z</cp:lastPrinted>
  <dcterms:created xsi:type="dcterms:W3CDTF">2020-11-26T16:44:56Z</dcterms:created>
  <dcterms:modified xsi:type="dcterms:W3CDTF">2021-04-30T14:11:31Z</dcterms:modified>
</cp:coreProperties>
</file>