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filterPrivacy="1" codeName="ThisWorkbook"/>
  <xr:revisionPtr revIDLastSave="0" documentId="13_ncr:1_{6698220D-30ED-4FFF-9D5F-0DB49354A1F5}" xr6:coauthVersionLast="47" xr6:coauthVersionMax="47" xr10:uidLastSave="{00000000-0000-0000-0000-000000000000}"/>
  <bookViews>
    <workbookView xWindow="-21720" yWindow="2115" windowWidth="21840" windowHeight="13290" activeTab="1" xr2:uid="{00000000-000D-0000-FFFF-FFFF00000000}"/>
  </bookViews>
  <sheets>
    <sheet name="Général" sheetId="2" r:id="rId1"/>
    <sheet name="Modèle Client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52" i="1" l="1"/>
  <c r="F3" i="1"/>
  <c r="I34" i="1" s="1"/>
  <c r="I7" i="1"/>
  <c r="F2" i="2"/>
  <c r="J2" i="2" s="1"/>
  <c r="K4" i="2" s="1"/>
  <c r="F3" i="2" s="1"/>
  <c r="J3" i="2" s="1"/>
  <c r="B94" i="1"/>
  <c r="B95" i="1"/>
  <c r="B96" i="1"/>
  <c r="B97" i="1"/>
  <c r="D3" i="2"/>
  <c r="I2" i="1"/>
  <c r="B42" i="1" l="1"/>
  <c r="D40" i="1"/>
  <c r="E62" i="1"/>
  <c r="E50" i="1"/>
  <c r="E38" i="1"/>
  <c r="F60" i="1"/>
  <c r="F48" i="1"/>
  <c r="F36" i="1"/>
  <c r="H59" i="1"/>
  <c r="H47" i="1"/>
  <c r="H35" i="1"/>
  <c r="I57" i="1"/>
  <c r="I45" i="1"/>
  <c r="B65" i="1"/>
  <c r="B53" i="1"/>
  <c r="B41" i="1"/>
  <c r="D63" i="1"/>
  <c r="D51" i="1"/>
  <c r="D39" i="1"/>
  <c r="E61" i="1"/>
  <c r="E49" i="1"/>
  <c r="E37" i="1"/>
  <c r="F59" i="1"/>
  <c r="F47" i="1"/>
  <c r="F35" i="1"/>
  <c r="H58" i="1"/>
  <c r="H46" i="1"/>
  <c r="H34" i="1"/>
  <c r="I56" i="1"/>
  <c r="I44" i="1"/>
  <c r="B52" i="1"/>
  <c r="B40" i="1"/>
  <c r="D62" i="1"/>
  <c r="D50" i="1"/>
  <c r="D38" i="1"/>
  <c r="E60" i="1"/>
  <c r="E48" i="1"/>
  <c r="E36" i="1"/>
  <c r="F58" i="1"/>
  <c r="F46" i="1"/>
  <c r="F34" i="1"/>
  <c r="H57" i="1"/>
  <c r="H45" i="1"/>
  <c r="I67" i="1"/>
  <c r="I55" i="1"/>
  <c r="I43" i="1"/>
  <c r="D64" i="1"/>
  <c r="B64" i="1"/>
  <c r="B39" i="1"/>
  <c r="D37" i="1"/>
  <c r="E47" i="1"/>
  <c r="E35" i="1"/>
  <c r="F57" i="1"/>
  <c r="F45" i="1"/>
  <c r="H56" i="1"/>
  <c r="H44" i="1"/>
  <c r="I66" i="1"/>
  <c r="I54" i="1"/>
  <c r="I42" i="1"/>
  <c r="B66" i="1"/>
  <c r="D52" i="1"/>
  <c r="D33" i="1"/>
  <c r="B63" i="1"/>
  <c r="D60" i="1"/>
  <c r="E34" i="1"/>
  <c r="H67" i="1"/>
  <c r="H55" i="1"/>
  <c r="H43" i="1"/>
  <c r="I65" i="1"/>
  <c r="I53" i="1"/>
  <c r="I41" i="1"/>
  <c r="B54" i="1"/>
  <c r="B51" i="1"/>
  <c r="D61" i="1"/>
  <c r="D49" i="1"/>
  <c r="E33" i="1"/>
  <c r="B38" i="1"/>
  <c r="E58" i="1"/>
  <c r="F44" i="1"/>
  <c r="B61" i="1"/>
  <c r="B37" i="1"/>
  <c r="D47" i="1"/>
  <c r="E57" i="1"/>
  <c r="E45" i="1"/>
  <c r="F67" i="1"/>
  <c r="F55" i="1"/>
  <c r="F43" i="1"/>
  <c r="H66" i="1"/>
  <c r="H54" i="1"/>
  <c r="H42" i="1"/>
  <c r="I64" i="1"/>
  <c r="I52" i="1"/>
  <c r="I40" i="1"/>
  <c r="B60" i="1"/>
  <c r="B48" i="1"/>
  <c r="B36" i="1"/>
  <c r="D58" i="1"/>
  <c r="D46" i="1"/>
  <c r="D34" i="1"/>
  <c r="E56" i="1"/>
  <c r="E44" i="1"/>
  <c r="F66" i="1"/>
  <c r="F54" i="1"/>
  <c r="F42" i="1"/>
  <c r="H65" i="1"/>
  <c r="H53" i="1"/>
  <c r="H41" i="1"/>
  <c r="I63" i="1"/>
  <c r="I51" i="1"/>
  <c r="I39" i="1"/>
  <c r="E59" i="1"/>
  <c r="B62" i="1"/>
  <c r="B50" i="1"/>
  <c r="D48" i="1"/>
  <c r="D36" i="1"/>
  <c r="E46" i="1"/>
  <c r="F56" i="1"/>
  <c r="F33" i="1"/>
  <c r="G33" i="1" s="1"/>
  <c r="J33" i="1" s="1"/>
  <c r="B49" i="1"/>
  <c r="D59" i="1"/>
  <c r="D35" i="1"/>
  <c r="H33" i="1"/>
  <c r="B59" i="1"/>
  <c r="B47" i="1"/>
  <c r="B35" i="1"/>
  <c r="D57" i="1"/>
  <c r="D45" i="1"/>
  <c r="E67" i="1"/>
  <c r="E55" i="1"/>
  <c r="E43" i="1"/>
  <c r="F65" i="1"/>
  <c r="F53" i="1"/>
  <c r="F41" i="1"/>
  <c r="H64" i="1"/>
  <c r="H52" i="1"/>
  <c r="H40" i="1"/>
  <c r="I62" i="1"/>
  <c r="I50" i="1"/>
  <c r="I38" i="1"/>
  <c r="I33" i="1"/>
  <c r="B58" i="1"/>
  <c r="B46" i="1"/>
  <c r="B34" i="1"/>
  <c r="D56" i="1"/>
  <c r="D44" i="1"/>
  <c r="E66" i="1"/>
  <c r="E54" i="1"/>
  <c r="E42" i="1"/>
  <c r="F64" i="1"/>
  <c r="F52" i="1"/>
  <c r="F40" i="1"/>
  <c r="H63" i="1"/>
  <c r="H51" i="1"/>
  <c r="H39" i="1"/>
  <c r="I61" i="1"/>
  <c r="I49" i="1"/>
  <c r="I37" i="1"/>
  <c r="B57" i="1"/>
  <c r="B45" i="1"/>
  <c r="D67" i="1"/>
  <c r="D55" i="1"/>
  <c r="D43" i="1"/>
  <c r="E65" i="1"/>
  <c r="E53" i="1"/>
  <c r="E41" i="1"/>
  <c r="F63" i="1"/>
  <c r="F51" i="1"/>
  <c r="F39" i="1"/>
  <c r="H62" i="1"/>
  <c r="H50" i="1"/>
  <c r="H38" i="1"/>
  <c r="I60" i="1"/>
  <c r="I48" i="1"/>
  <c r="I36" i="1"/>
  <c r="B33" i="1"/>
  <c r="B44" i="1"/>
  <c r="D66" i="1"/>
  <c r="D42" i="1"/>
  <c r="E52" i="1"/>
  <c r="E40" i="1"/>
  <c r="F62" i="1"/>
  <c r="F50" i="1"/>
  <c r="F38" i="1"/>
  <c r="H61" i="1"/>
  <c r="H49" i="1"/>
  <c r="H37" i="1"/>
  <c r="I59" i="1"/>
  <c r="I47" i="1"/>
  <c r="I35" i="1"/>
  <c r="B56" i="1"/>
  <c r="D54" i="1"/>
  <c r="E64" i="1"/>
  <c r="B67" i="1"/>
  <c r="B55" i="1"/>
  <c r="B43" i="1"/>
  <c r="D65" i="1"/>
  <c r="D53" i="1"/>
  <c r="D41" i="1"/>
  <c r="E63" i="1"/>
  <c r="E51" i="1"/>
  <c r="E39" i="1"/>
  <c r="F61" i="1"/>
  <c r="F49" i="1"/>
  <c r="F37" i="1"/>
  <c r="H60" i="1"/>
  <c r="H48" i="1"/>
  <c r="H36" i="1"/>
  <c r="I58" i="1"/>
  <c r="I46" i="1"/>
  <c r="H70" i="1"/>
  <c r="H159" i="1"/>
  <c r="G122" i="1"/>
  <c r="G142" i="1"/>
  <c r="G155" i="1"/>
  <c r="G167" i="1"/>
  <c r="F69" i="1"/>
  <c r="G69" i="1" s="1"/>
  <c r="J69" i="1" s="1"/>
  <c r="F81" i="1"/>
  <c r="G81" i="1" s="1"/>
  <c r="J81" i="1" s="1"/>
  <c r="F93" i="1"/>
  <c r="G93" i="1" s="1"/>
  <c r="J93" i="1" s="1"/>
  <c r="F105" i="1"/>
  <c r="G105" i="1" s="1"/>
  <c r="J105" i="1" s="1"/>
  <c r="F117" i="1"/>
  <c r="F129" i="1"/>
  <c r="F141" i="1"/>
  <c r="F153" i="1"/>
  <c r="F165" i="1"/>
  <c r="E98" i="1"/>
  <c r="E110" i="1"/>
  <c r="E122" i="1"/>
  <c r="E134" i="1"/>
  <c r="E146" i="1"/>
  <c r="E158" i="1"/>
  <c r="E170" i="1"/>
  <c r="E78" i="1"/>
  <c r="E90" i="1"/>
  <c r="D72" i="1"/>
  <c r="B73" i="1"/>
  <c r="B85" i="1"/>
  <c r="E112" i="1"/>
  <c r="E68" i="1"/>
  <c r="B87" i="1"/>
  <c r="E161" i="1"/>
  <c r="B76" i="1"/>
  <c r="H82" i="1"/>
  <c r="H161" i="1"/>
  <c r="G124" i="1"/>
  <c r="G144" i="1"/>
  <c r="G156" i="1"/>
  <c r="G168" i="1"/>
  <c r="F70" i="1"/>
  <c r="G70" i="1" s="1"/>
  <c r="J70" i="1" s="1"/>
  <c r="F82" i="1"/>
  <c r="G82" i="1" s="1"/>
  <c r="J82" i="1" s="1"/>
  <c r="F94" i="1"/>
  <c r="G94" i="1" s="1"/>
  <c r="J94" i="1" s="1"/>
  <c r="F106" i="1"/>
  <c r="G106" i="1" s="1"/>
  <c r="J106" i="1" s="1"/>
  <c r="F118" i="1"/>
  <c r="F130" i="1"/>
  <c r="F142" i="1"/>
  <c r="F154" i="1"/>
  <c r="F166" i="1"/>
  <c r="E99" i="1"/>
  <c r="E111" i="1"/>
  <c r="E123" i="1"/>
  <c r="E135" i="1"/>
  <c r="E147" i="1"/>
  <c r="E159" i="1"/>
  <c r="E171" i="1"/>
  <c r="E79" i="1"/>
  <c r="E91" i="1"/>
  <c r="D73" i="1"/>
  <c r="B74" i="1"/>
  <c r="B86" i="1"/>
  <c r="E136" i="1"/>
  <c r="E80" i="1"/>
  <c r="D74" i="1"/>
  <c r="B75" i="1"/>
  <c r="E69" i="1"/>
  <c r="B88" i="1"/>
  <c r="H88" i="1"/>
  <c r="H162" i="1"/>
  <c r="G125" i="1"/>
  <c r="G145" i="1"/>
  <c r="G157" i="1"/>
  <c r="G169" i="1"/>
  <c r="F71" i="1"/>
  <c r="G71" i="1" s="1"/>
  <c r="J71" i="1" s="1"/>
  <c r="F83" i="1"/>
  <c r="G83" i="1" s="1"/>
  <c r="J83" i="1" s="1"/>
  <c r="F95" i="1"/>
  <c r="G95" i="1" s="1"/>
  <c r="J95" i="1" s="1"/>
  <c r="F107" i="1"/>
  <c r="G107" i="1" s="1"/>
  <c r="J107" i="1" s="1"/>
  <c r="F119" i="1"/>
  <c r="F131" i="1"/>
  <c r="F143" i="1"/>
  <c r="F155" i="1"/>
  <c r="F167" i="1"/>
  <c r="E100" i="1"/>
  <c r="E124" i="1"/>
  <c r="E148" i="1"/>
  <c r="E160" i="1"/>
  <c r="E92" i="1"/>
  <c r="H94" i="1"/>
  <c r="H163" i="1"/>
  <c r="G127" i="1"/>
  <c r="G146" i="1"/>
  <c r="G158" i="1"/>
  <c r="G170" i="1"/>
  <c r="F72" i="1"/>
  <c r="G72" i="1" s="1"/>
  <c r="J72" i="1" s="1"/>
  <c r="F84" i="1"/>
  <c r="G84" i="1" s="1"/>
  <c r="J84" i="1" s="1"/>
  <c r="F96" i="1"/>
  <c r="G96" i="1" s="1"/>
  <c r="J96" i="1" s="1"/>
  <c r="F108" i="1"/>
  <c r="G108" i="1" s="1"/>
  <c r="J108" i="1" s="1"/>
  <c r="F120" i="1"/>
  <c r="F132" i="1"/>
  <c r="F144" i="1"/>
  <c r="F156" i="1"/>
  <c r="F168" i="1"/>
  <c r="E101" i="1"/>
  <c r="E113" i="1"/>
  <c r="E125" i="1"/>
  <c r="E137" i="1"/>
  <c r="E149" i="1"/>
  <c r="E81" i="1"/>
  <c r="D75" i="1"/>
  <c r="H112" i="1"/>
  <c r="H165" i="1"/>
  <c r="G130" i="1"/>
  <c r="G147" i="1"/>
  <c r="G159" i="1"/>
  <c r="G171" i="1"/>
  <c r="F73" i="1"/>
  <c r="G73" i="1" s="1"/>
  <c r="J73" i="1" s="1"/>
  <c r="F85" i="1"/>
  <c r="G85" i="1" s="1"/>
  <c r="J85" i="1" s="1"/>
  <c r="F97" i="1"/>
  <c r="G97" i="1" s="1"/>
  <c r="J97" i="1" s="1"/>
  <c r="F109" i="1"/>
  <c r="G109" i="1" s="1"/>
  <c r="J109" i="1" s="1"/>
  <c r="F121" i="1"/>
  <c r="F133" i="1"/>
  <c r="F145" i="1"/>
  <c r="F157" i="1"/>
  <c r="F169" i="1"/>
  <c r="E102" i="1"/>
  <c r="E114" i="1"/>
  <c r="E126" i="1"/>
  <c r="E138" i="1"/>
  <c r="E150" i="1"/>
  <c r="E162" i="1"/>
  <c r="E70" i="1"/>
  <c r="E82" i="1"/>
  <c r="D76" i="1"/>
  <c r="B77" i="1"/>
  <c r="B89" i="1"/>
  <c r="H124" i="1"/>
  <c r="H167" i="1"/>
  <c r="G134" i="1"/>
  <c r="G148" i="1"/>
  <c r="G160" i="1"/>
  <c r="F74" i="1"/>
  <c r="G74" i="1" s="1"/>
  <c r="J74" i="1" s="1"/>
  <c r="F86" i="1"/>
  <c r="G86" i="1" s="1"/>
  <c r="J86" i="1" s="1"/>
  <c r="F98" i="1"/>
  <c r="G98" i="1" s="1"/>
  <c r="J98" i="1" s="1"/>
  <c r="F110" i="1"/>
  <c r="F122" i="1"/>
  <c r="F134" i="1"/>
  <c r="F146" i="1"/>
  <c r="F158" i="1"/>
  <c r="F170" i="1"/>
  <c r="E103" i="1"/>
  <c r="E115" i="1"/>
  <c r="E127" i="1"/>
  <c r="E139" i="1"/>
  <c r="E151" i="1"/>
  <c r="E163" i="1"/>
  <c r="E71" i="1"/>
  <c r="E83" i="1"/>
  <c r="D77" i="1"/>
  <c r="B78" i="1"/>
  <c r="B90" i="1"/>
  <c r="E153" i="1"/>
  <c r="E85" i="1"/>
  <c r="B68" i="1"/>
  <c r="B92" i="1"/>
  <c r="B82" i="1"/>
  <c r="I73" i="1"/>
  <c r="H130" i="1"/>
  <c r="H171" i="1"/>
  <c r="G135" i="1"/>
  <c r="G149" i="1"/>
  <c r="G161" i="1"/>
  <c r="F75" i="1"/>
  <c r="G75" i="1" s="1"/>
  <c r="J75" i="1" s="1"/>
  <c r="F87" i="1"/>
  <c r="G87" i="1" s="1"/>
  <c r="J87" i="1" s="1"/>
  <c r="F99" i="1"/>
  <c r="G99" i="1" s="1"/>
  <c r="J99" i="1" s="1"/>
  <c r="F111" i="1"/>
  <c r="F123" i="1"/>
  <c r="F135" i="1"/>
  <c r="F147" i="1"/>
  <c r="F159" i="1"/>
  <c r="F171" i="1"/>
  <c r="E104" i="1"/>
  <c r="E116" i="1"/>
  <c r="E128" i="1"/>
  <c r="E140" i="1"/>
  <c r="E152" i="1"/>
  <c r="E164" i="1"/>
  <c r="E72" i="1"/>
  <c r="E84" i="1"/>
  <c r="D78" i="1"/>
  <c r="B79" i="1"/>
  <c r="B91" i="1"/>
  <c r="E117" i="1"/>
  <c r="E165" i="1"/>
  <c r="D79" i="1"/>
  <c r="B80" i="1"/>
  <c r="B70" i="1"/>
  <c r="D70" i="1"/>
  <c r="I85" i="1"/>
  <c r="H136" i="1"/>
  <c r="G110" i="1"/>
  <c r="G136" i="1"/>
  <c r="G150" i="1"/>
  <c r="G162" i="1"/>
  <c r="F76" i="1"/>
  <c r="G76" i="1" s="1"/>
  <c r="J76" i="1" s="1"/>
  <c r="F88" i="1"/>
  <c r="G88" i="1" s="1"/>
  <c r="J88" i="1" s="1"/>
  <c r="F100" i="1"/>
  <c r="G100" i="1" s="1"/>
  <c r="J100" i="1" s="1"/>
  <c r="F112" i="1"/>
  <c r="F124" i="1"/>
  <c r="F136" i="1"/>
  <c r="F148" i="1"/>
  <c r="F160" i="1"/>
  <c r="E93" i="1"/>
  <c r="E105" i="1"/>
  <c r="E129" i="1"/>
  <c r="E141" i="1"/>
  <c r="E73" i="1"/>
  <c r="B83" i="1"/>
  <c r="D71" i="1"/>
  <c r="H142" i="1"/>
  <c r="G113" i="1"/>
  <c r="G137" i="1"/>
  <c r="G151" i="1"/>
  <c r="G163" i="1"/>
  <c r="F77" i="1"/>
  <c r="G77" i="1" s="1"/>
  <c r="J77" i="1" s="1"/>
  <c r="F89" i="1"/>
  <c r="G89" i="1" s="1"/>
  <c r="J89" i="1" s="1"/>
  <c r="F101" i="1"/>
  <c r="G101" i="1" s="1"/>
  <c r="J101" i="1" s="1"/>
  <c r="F113" i="1"/>
  <c r="F125" i="1"/>
  <c r="F137" i="1"/>
  <c r="F149" i="1"/>
  <c r="F161" i="1"/>
  <c r="E94" i="1"/>
  <c r="E106" i="1"/>
  <c r="E118" i="1"/>
  <c r="E130" i="1"/>
  <c r="E142" i="1"/>
  <c r="E154" i="1"/>
  <c r="E166" i="1"/>
  <c r="E74" i="1"/>
  <c r="E86" i="1"/>
  <c r="D68" i="1"/>
  <c r="D80" i="1"/>
  <c r="B69" i="1"/>
  <c r="B81" i="1"/>
  <c r="B93" i="1"/>
  <c r="E143" i="1"/>
  <c r="E167" i="1"/>
  <c r="E87" i="1"/>
  <c r="B84" i="1"/>
  <c r="H148" i="1"/>
  <c r="G116" i="1"/>
  <c r="G139" i="1"/>
  <c r="G152" i="1"/>
  <c r="G164" i="1"/>
  <c r="F78" i="1"/>
  <c r="G78" i="1" s="1"/>
  <c r="J78" i="1" s="1"/>
  <c r="F90" i="1"/>
  <c r="G90" i="1" s="1"/>
  <c r="J90" i="1" s="1"/>
  <c r="F102" i="1"/>
  <c r="G102" i="1" s="1"/>
  <c r="J102" i="1" s="1"/>
  <c r="F114" i="1"/>
  <c r="F126" i="1"/>
  <c r="F138" i="1"/>
  <c r="F150" i="1"/>
  <c r="F162" i="1"/>
  <c r="E95" i="1"/>
  <c r="E107" i="1"/>
  <c r="E119" i="1"/>
  <c r="E131" i="1"/>
  <c r="E155" i="1"/>
  <c r="E75" i="1"/>
  <c r="D69" i="1"/>
  <c r="B72" i="1"/>
  <c r="H149" i="1"/>
  <c r="G117" i="1"/>
  <c r="G140" i="1"/>
  <c r="G153" i="1"/>
  <c r="G165" i="1"/>
  <c r="F79" i="1"/>
  <c r="G79" i="1" s="1"/>
  <c r="J79" i="1" s="1"/>
  <c r="F91" i="1"/>
  <c r="G91" i="1" s="1"/>
  <c r="J91" i="1" s="1"/>
  <c r="F103" i="1"/>
  <c r="G103" i="1" s="1"/>
  <c r="J103" i="1" s="1"/>
  <c r="F115" i="1"/>
  <c r="F127" i="1"/>
  <c r="F139" i="1"/>
  <c r="F151" i="1"/>
  <c r="F163" i="1"/>
  <c r="E96" i="1"/>
  <c r="E108" i="1"/>
  <c r="E120" i="1"/>
  <c r="E132" i="1"/>
  <c r="E144" i="1"/>
  <c r="E156" i="1"/>
  <c r="E168" i="1"/>
  <c r="E76" i="1"/>
  <c r="E88" i="1"/>
  <c r="B71" i="1"/>
  <c r="H150" i="1"/>
  <c r="G121" i="1"/>
  <c r="G141" i="1"/>
  <c r="G154" i="1"/>
  <c r="G166" i="1"/>
  <c r="F68" i="1"/>
  <c r="G68" i="1" s="1"/>
  <c r="J68" i="1" s="1"/>
  <c r="F80" i="1"/>
  <c r="G80" i="1" s="1"/>
  <c r="J80" i="1" s="1"/>
  <c r="F92" i="1"/>
  <c r="G92" i="1" s="1"/>
  <c r="J92" i="1" s="1"/>
  <c r="F104" i="1"/>
  <c r="G104" i="1" s="1"/>
  <c r="J104" i="1" s="1"/>
  <c r="F116" i="1"/>
  <c r="F128" i="1"/>
  <c r="F140" i="1"/>
  <c r="F152" i="1"/>
  <c r="F164" i="1"/>
  <c r="E97" i="1"/>
  <c r="E109" i="1"/>
  <c r="E121" i="1"/>
  <c r="E133" i="1"/>
  <c r="E145" i="1"/>
  <c r="E157" i="1"/>
  <c r="E169" i="1"/>
  <c r="E77" i="1"/>
  <c r="E89" i="1"/>
  <c r="G133" i="1"/>
  <c r="G115" i="1"/>
  <c r="H160" i="1"/>
  <c r="H118" i="1"/>
  <c r="J148" i="1"/>
  <c r="G143" i="1"/>
  <c r="G129" i="1"/>
  <c r="G112" i="1"/>
  <c r="H154" i="1"/>
  <c r="H106" i="1"/>
  <c r="I109" i="1"/>
  <c r="J142" i="1"/>
  <c r="G128" i="1"/>
  <c r="G111" i="1"/>
  <c r="H151" i="1"/>
  <c r="H100" i="1"/>
  <c r="I103" i="1"/>
  <c r="J136" i="1"/>
  <c r="I97" i="1"/>
  <c r="I91" i="1"/>
  <c r="G138" i="1"/>
  <c r="G123" i="1"/>
  <c r="H166" i="1"/>
  <c r="H147" i="1"/>
  <c r="H76" i="1"/>
  <c r="I79" i="1"/>
  <c r="J130" i="1"/>
  <c r="J124" i="1"/>
  <c r="J118" i="1"/>
  <c r="J112" i="1"/>
  <c r="H135" i="1"/>
  <c r="H123" i="1"/>
  <c r="H111" i="1"/>
  <c r="H99" i="1"/>
  <c r="H87" i="1"/>
  <c r="H75" i="1"/>
  <c r="I102" i="1"/>
  <c r="I90" i="1"/>
  <c r="I78" i="1"/>
  <c r="J147" i="1"/>
  <c r="J135" i="1"/>
  <c r="J123" i="1"/>
  <c r="J111" i="1"/>
  <c r="G132" i="1"/>
  <c r="G120" i="1"/>
  <c r="H170" i="1"/>
  <c r="H158" i="1"/>
  <c r="H146" i="1"/>
  <c r="H134" i="1"/>
  <c r="H122" i="1"/>
  <c r="H110" i="1"/>
  <c r="H98" i="1"/>
  <c r="H86" i="1"/>
  <c r="H74" i="1"/>
  <c r="I101" i="1"/>
  <c r="I89" i="1"/>
  <c r="I77" i="1"/>
  <c r="J146" i="1"/>
  <c r="J134" i="1"/>
  <c r="J122" i="1"/>
  <c r="J110" i="1"/>
  <c r="G131" i="1"/>
  <c r="G119" i="1"/>
  <c r="H169" i="1"/>
  <c r="H157" i="1"/>
  <c r="H145" i="1"/>
  <c r="H133" i="1"/>
  <c r="H121" i="1"/>
  <c r="H109" i="1"/>
  <c r="H97" i="1"/>
  <c r="H85" i="1"/>
  <c r="H73" i="1"/>
  <c r="I100" i="1"/>
  <c r="I88" i="1"/>
  <c r="I76" i="1"/>
  <c r="J145" i="1"/>
  <c r="J133" i="1"/>
  <c r="J121" i="1"/>
  <c r="G118" i="1"/>
  <c r="H168" i="1"/>
  <c r="H156" i="1"/>
  <c r="H144" i="1"/>
  <c r="H132" i="1"/>
  <c r="H120" i="1"/>
  <c r="H108" i="1"/>
  <c r="H96" i="1"/>
  <c r="H84" i="1"/>
  <c r="H72" i="1"/>
  <c r="I99" i="1"/>
  <c r="I87" i="1"/>
  <c r="I75" i="1"/>
  <c r="J144" i="1"/>
  <c r="J132" i="1"/>
  <c r="J120" i="1"/>
  <c r="H155" i="1"/>
  <c r="H143" i="1"/>
  <c r="H131" i="1"/>
  <c r="H119" i="1"/>
  <c r="H107" i="1"/>
  <c r="H95" i="1"/>
  <c r="H83" i="1"/>
  <c r="H71" i="1"/>
  <c r="I98" i="1"/>
  <c r="I86" i="1"/>
  <c r="I74" i="1"/>
  <c r="J143" i="1"/>
  <c r="J131" i="1"/>
  <c r="J119" i="1"/>
  <c r="H153" i="1"/>
  <c r="H141" i="1"/>
  <c r="H129" i="1"/>
  <c r="H117" i="1"/>
  <c r="H105" i="1"/>
  <c r="H93" i="1"/>
  <c r="H81" i="1"/>
  <c r="H69" i="1"/>
  <c r="I108" i="1"/>
  <c r="I96" i="1"/>
  <c r="I84" i="1"/>
  <c r="I72" i="1"/>
  <c r="J141" i="1"/>
  <c r="J129" i="1"/>
  <c r="J117" i="1"/>
  <c r="G126" i="1"/>
  <c r="G114" i="1"/>
  <c r="H164" i="1"/>
  <c r="H152" i="1"/>
  <c r="H140" i="1"/>
  <c r="H128" i="1"/>
  <c r="H116" i="1"/>
  <c r="H104" i="1"/>
  <c r="H92" i="1"/>
  <c r="H80" i="1"/>
  <c r="H68" i="1"/>
  <c r="I107" i="1"/>
  <c r="I95" i="1"/>
  <c r="I83" i="1"/>
  <c r="I71" i="1"/>
  <c r="J140" i="1"/>
  <c r="J128" i="1"/>
  <c r="J116" i="1"/>
  <c r="H139" i="1"/>
  <c r="H127" i="1"/>
  <c r="H115" i="1"/>
  <c r="H103" i="1"/>
  <c r="H91" i="1"/>
  <c r="H79" i="1"/>
  <c r="I106" i="1"/>
  <c r="I94" i="1"/>
  <c r="I82" i="1"/>
  <c r="I70" i="1"/>
  <c r="J139" i="1"/>
  <c r="J127" i="1"/>
  <c r="J115" i="1"/>
  <c r="H138" i="1"/>
  <c r="H126" i="1"/>
  <c r="H114" i="1"/>
  <c r="H102" i="1"/>
  <c r="H90" i="1"/>
  <c r="H78" i="1"/>
  <c r="I105" i="1"/>
  <c r="I93" i="1"/>
  <c r="I81" i="1"/>
  <c r="I69" i="1"/>
  <c r="J150" i="1"/>
  <c r="J138" i="1"/>
  <c r="J126" i="1"/>
  <c r="J114" i="1"/>
  <c r="H137" i="1"/>
  <c r="H125" i="1"/>
  <c r="H113" i="1"/>
  <c r="H101" i="1"/>
  <c r="H89" i="1"/>
  <c r="H77" i="1"/>
  <c r="I104" i="1"/>
  <c r="I92" i="1"/>
  <c r="I80" i="1"/>
  <c r="I68" i="1"/>
  <c r="J149" i="1"/>
  <c r="J137" i="1"/>
  <c r="J125" i="1"/>
  <c r="J113" i="1"/>
  <c r="K5" i="2"/>
  <c r="D4" i="2"/>
  <c r="G34" i="1" l="1"/>
  <c r="J34" i="1" s="1"/>
  <c r="G35" i="1" s="1"/>
  <c r="J35" i="1" s="1"/>
  <c r="G36" i="1" s="1"/>
  <c r="J36" i="1" s="1"/>
  <c r="F4" i="2"/>
  <c r="J4" i="2" s="1"/>
  <c r="K6" i="2" s="1"/>
  <c r="D5" i="2"/>
  <c r="G37" i="1" l="1"/>
  <c r="J37" i="1" s="1"/>
  <c r="F5" i="2"/>
  <c r="J5" i="2" s="1"/>
  <c r="K7" i="2" s="1"/>
  <c r="D6" i="2"/>
  <c r="G38" i="1" l="1"/>
  <c r="J38" i="1" s="1"/>
  <c r="F6" i="2"/>
  <c r="J6" i="2" s="1"/>
  <c r="K8" i="2" s="1"/>
  <c r="D7" i="2"/>
  <c r="G39" i="1" l="1"/>
  <c r="J39" i="1" s="1"/>
  <c r="F7" i="2"/>
  <c r="J7" i="2" s="1"/>
  <c r="K9" i="2" s="1"/>
  <c r="D8" i="2"/>
  <c r="G40" i="1" l="1"/>
  <c r="J40" i="1" s="1"/>
  <c r="G41" i="1"/>
  <c r="J41" i="1" s="1"/>
  <c r="G42" i="1" s="1"/>
  <c r="J42" i="1" s="1"/>
  <c r="F8" i="2"/>
  <c r="J8" i="2" s="1"/>
  <c r="K10" i="2" s="1"/>
  <c r="D9" i="2"/>
  <c r="G43" i="1" l="1"/>
  <c r="J43" i="1" s="1"/>
  <c r="G44" i="1" s="1"/>
  <c r="J44" i="1" s="1"/>
  <c r="F9" i="2"/>
  <c r="J9" i="2" s="1"/>
  <c r="K11" i="2" s="1"/>
  <c r="D10" i="2"/>
  <c r="G45" i="1" l="1"/>
  <c r="J45" i="1" s="1"/>
  <c r="G46" i="1" s="1"/>
  <c r="J46" i="1" s="1"/>
  <c r="G47" i="1" s="1"/>
  <c r="J47" i="1" s="1"/>
  <c r="G48" i="1" s="1"/>
  <c r="J48" i="1" s="1"/>
  <c r="G49" i="1" s="1"/>
  <c r="J49" i="1" s="1"/>
  <c r="G50" i="1" s="1"/>
  <c r="J50" i="1" s="1"/>
  <c r="G51" i="1" s="1"/>
  <c r="J51" i="1" s="1"/>
  <c r="G52" i="1" s="1"/>
  <c r="J52" i="1" s="1"/>
  <c r="G53" i="1" s="1"/>
  <c r="J53" i="1" s="1"/>
  <c r="G54" i="1" s="1"/>
  <c r="J54" i="1" s="1"/>
  <c r="G55" i="1" s="1"/>
  <c r="J55" i="1" s="1"/>
  <c r="G56" i="1" s="1"/>
  <c r="J56" i="1" s="1"/>
  <c r="G57" i="1" s="1"/>
  <c r="J57" i="1" s="1"/>
  <c r="G58" i="1" s="1"/>
  <c r="J58" i="1" s="1"/>
  <c r="G59" i="1" s="1"/>
  <c r="J59" i="1" s="1"/>
  <c r="G60" i="1" s="1"/>
  <c r="J60" i="1" s="1"/>
  <c r="G61" i="1" s="1"/>
  <c r="J61" i="1" s="1"/>
  <c r="G62" i="1" s="1"/>
  <c r="J62" i="1" s="1"/>
  <c r="G63" i="1" s="1"/>
  <c r="J63" i="1" s="1"/>
  <c r="G64" i="1" s="1"/>
  <c r="J64" i="1" s="1"/>
  <c r="G65" i="1" s="1"/>
  <c r="J65" i="1" s="1"/>
  <c r="G66" i="1" s="1"/>
  <c r="J66" i="1" s="1"/>
  <c r="G67" i="1" s="1"/>
  <c r="J67" i="1" s="1"/>
  <c r="D11" i="2"/>
  <c r="F10" i="2"/>
  <c r="J10" i="2" s="1"/>
  <c r="K12" i="2" s="1"/>
  <c r="F11" i="2" l="1"/>
  <c r="J11" i="2" s="1"/>
  <c r="K13" i="2" s="1"/>
  <c r="G11" i="1"/>
  <c r="D12" i="2"/>
  <c r="F12" i="2" l="1"/>
  <c r="J12" i="2" s="1"/>
  <c r="K14" i="2" s="1"/>
  <c r="D13" i="2"/>
  <c r="G10" i="1"/>
  <c r="I9" i="1" s="1"/>
  <c r="I14" i="1" s="1"/>
  <c r="F13" i="2" l="1"/>
  <c r="J13" i="2" s="1"/>
  <c r="K15" i="2" s="1"/>
  <c r="H20" i="1"/>
  <c r="H24" i="1"/>
  <c r="H19" i="1"/>
  <c r="D14" i="2"/>
  <c r="F14" i="2" l="1"/>
  <c r="J14" i="2" s="1"/>
  <c r="K16" i="2" s="1"/>
  <c r="D15" i="2"/>
  <c r="F15" i="2" l="1"/>
  <c r="J15" i="2" s="1"/>
  <c r="K17" i="2" s="1"/>
  <c r="D16" i="2"/>
  <c r="F16" i="2" l="1"/>
  <c r="J16" i="2" s="1"/>
  <c r="K18" i="2" s="1"/>
  <c r="D17" i="2"/>
  <c r="F17" i="2" l="1"/>
  <c r="J17" i="2" s="1"/>
  <c r="K19" i="2" s="1"/>
  <c r="D18" i="2"/>
  <c r="F18" i="2" l="1"/>
  <c r="J18" i="2" s="1"/>
  <c r="K20" i="2" s="1"/>
  <c r="D19" i="2"/>
  <c r="F19" i="2" l="1"/>
  <c r="J19" i="2" s="1"/>
  <c r="K21" i="2" s="1"/>
  <c r="D20" i="2"/>
  <c r="F20" i="2" l="1"/>
  <c r="J20" i="2" s="1"/>
  <c r="K22" i="2" s="1"/>
  <c r="D21" i="2"/>
  <c r="F21" i="2" l="1"/>
  <c r="J21" i="2" s="1"/>
  <c r="K23" i="2" s="1"/>
  <c r="D22" i="2"/>
  <c r="F22" i="2" l="1"/>
  <c r="J22" i="2" s="1"/>
  <c r="K24" i="2" s="1"/>
  <c r="D23" i="2"/>
  <c r="F23" i="2" l="1"/>
  <c r="J23" i="2" s="1"/>
  <c r="K25" i="2" s="1"/>
  <c r="D24" i="2"/>
  <c r="F24" i="2" l="1"/>
  <c r="J24" i="2" s="1"/>
  <c r="K26" i="2" s="1"/>
  <c r="D25" i="2"/>
  <c r="F25" i="2" l="1"/>
  <c r="J25" i="2" s="1"/>
  <c r="K27" i="2" s="1"/>
  <c r="D26" i="2"/>
  <c r="F26" i="2" l="1"/>
  <c r="J26" i="2" s="1"/>
  <c r="K28" i="2" s="1"/>
  <c r="D27" i="2"/>
  <c r="F27" i="2" l="1"/>
  <c r="J27" i="2" s="1"/>
  <c r="K29" i="2" s="1"/>
  <c r="D28" i="2"/>
  <c r="F28" i="2" l="1"/>
  <c r="J28" i="2" s="1"/>
  <c r="K30" i="2" s="1"/>
  <c r="D29" i="2"/>
  <c r="F29" i="2" l="1"/>
  <c r="J29" i="2" s="1"/>
  <c r="K31" i="2" s="1"/>
  <c r="D30" i="2"/>
  <c r="F30" i="2" l="1"/>
  <c r="J30" i="2" s="1"/>
  <c r="K32" i="2" s="1"/>
  <c r="D31" i="2"/>
  <c r="F31" i="2" l="1"/>
  <c r="J31" i="2" s="1"/>
  <c r="K33" i="2" s="1"/>
  <c r="D32" i="2"/>
  <c r="F32" i="2" l="1"/>
  <c r="J32" i="2" s="1"/>
  <c r="K34" i="2" s="1"/>
  <c r="D33" i="2"/>
  <c r="F33" i="2" l="1"/>
  <c r="J33" i="2" s="1"/>
  <c r="K35" i="2" s="1"/>
  <c r="D34" i="2"/>
  <c r="D35" i="2" l="1"/>
  <c r="F34" i="2"/>
  <c r="J34" i="2" s="1"/>
  <c r="K36" i="2" s="1"/>
  <c r="F35" i="2" l="1"/>
  <c r="J35" i="2" s="1"/>
  <c r="K37" i="2" s="1"/>
  <c r="D36" i="2"/>
  <c r="F36" i="2" l="1"/>
  <c r="J36" i="2" s="1"/>
  <c r="K38" i="2" s="1"/>
  <c r="D37" i="2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1" i="2" s="1"/>
  <c r="D62" i="2" s="1"/>
  <c r="D63" i="2" s="1"/>
  <c r="D64" i="2" s="1"/>
  <c r="D65" i="2" s="1"/>
  <c r="D66" i="2" s="1"/>
  <c r="D67" i="2" s="1"/>
  <c r="D68" i="2" s="1"/>
  <c r="D69" i="2" s="1"/>
  <c r="D70" i="2" s="1"/>
  <c r="D71" i="2" s="1"/>
  <c r="D72" i="2" s="1"/>
  <c r="D73" i="2" s="1"/>
  <c r="D74" i="2" s="1"/>
  <c r="D75" i="2" s="1"/>
  <c r="D76" i="2" s="1"/>
  <c r="D77" i="2" s="1"/>
  <c r="D78" i="2" s="1"/>
  <c r="D79" i="2" s="1"/>
  <c r="D80" i="2" s="1"/>
  <c r="D81" i="2" s="1"/>
  <c r="D82" i="2" s="1"/>
  <c r="D83" i="2" s="1"/>
  <c r="D84" i="2" s="1"/>
  <c r="D85" i="2" s="1"/>
  <c r="D86" i="2" s="1"/>
  <c r="D87" i="2" s="1"/>
  <c r="D88" i="2" s="1"/>
  <c r="D89" i="2" s="1"/>
  <c r="D90" i="2" s="1"/>
  <c r="D91" i="2" s="1"/>
  <c r="D92" i="2" s="1"/>
  <c r="D93" i="2" s="1"/>
  <c r="D94" i="2" s="1"/>
  <c r="D95" i="2" s="1"/>
  <c r="D96" i="2" s="1"/>
  <c r="D97" i="2" s="1"/>
  <c r="D98" i="2" s="1"/>
  <c r="D99" i="2" s="1"/>
  <c r="D100" i="2" s="1"/>
  <c r="D101" i="2" s="1"/>
  <c r="D102" i="2" s="1"/>
  <c r="D103" i="2" s="1"/>
  <c r="D104" i="2" s="1"/>
  <c r="D105" i="2" s="1"/>
  <c r="D106" i="2" s="1"/>
  <c r="D107" i="2" s="1"/>
  <c r="D108" i="2" s="1"/>
  <c r="D109" i="2" s="1"/>
  <c r="D110" i="2" s="1"/>
  <c r="D111" i="2" s="1"/>
  <c r="D112" i="2" s="1"/>
  <c r="D113" i="2" s="1"/>
  <c r="D114" i="2" s="1"/>
  <c r="D115" i="2" s="1"/>
  <c r="D116" i="2" s="1"/>
  <c r="D117" i="2" s="1"/>
  <c r="F37" i="2" l="1"/>
  <c r="J37" i="2" s="1"/>
  <c r="K39" i="2" s="1"/>
  <c r="F38" i="2" l="1"/>
  <c r="J38" i="2" s="1"/>
  <c r="K40" i="2" s="1"/>
  <c r="F39" i="2" l="1"/>
  <c r="J39" i="2" s="1"/>
  <c r="K41" i="2" s="1"/>
  <c r="F40" i="2" l="1"/>
  <c r="J40" i="2" s="1"/>
  <c r="K42" i="2" s="1"/>
  <c r="F41" i="2" l="1"/>
  <c r="J41" i="2" s="1"/>
  <c r="K43" i="2" s="1"/>
  <c r="F42" i="2" l="1"/>
  <c r="J42" i="2" s="1"/>
  <c r="K44" i="2" s="1"/>
  <c r="F43" i="2" l="1"/>
  <c r="J43" i="2" s="1"/>
  <c r="K45" i="2" s="1"/>
  <c r="F44" i="2" l="1"/>
  <c r="J44" i="2" s="1"/>
  <c r="K46" i="2" s="1"/>
  <c r="F45" i="2" l="1"/>
  <c r="J45" i="2" s="1"/>
  <c r="K47" i="2" s="1"/>
  <c r="F46" i="2" l="1"/>
  <c r="J46" i="2" s="1"/>
  <c r="K48" i="2" s="1"/>
  <c r="F47" i="2" l="1"/>
  <c r="J47" i="2" s="1"/>
  <c r="K49" i="2" s="1"/>
  <c r="F48" i="2" l="1"/>
  <c r="J48" i="2" s="1"/>
  <c r="K50" i="2" s="1"/>
  <c r="F49" i="2" l="1"/>
  <c r="J49" i="2" s="1"/>
  <c r="K51" i="2" s="1"/>
  <c r="F50" i="2" l="1"/>
  <c r="J50" i="2" s="1"/>
  <c r="K52" i="2" s="1"/>
  <c r="F51" i="2" l="1"/>
  <c r="J51" i="2" s="1"/>
  <c r="K53" i="2" s="1"/>
  <c r="F52" i="2" l="1"/>
  <c r="J52" i="2" s="1"/>
  <c r="K54" i="2" s="1"/>
  <c r="F53" i="2" l="1"/>
  <c r="J53" i="2" s="1"/>
  <c r="K55" i="2" s="1"/>
  <c r="F54" i="2" l="1"/>
  <c r="J54" i="2" s="1"/>
  <c r="K56" i="2" s="1"/>
  <c r="F55" i="2" l="1"/>
  <c r="J55" i="2" s="1"/>
  <c r="K57" i="2" s="1"/>
  <c r="F56" i="2" l="1"/>
  <c r="J56" i="2" s="1"/>
  <c r="K58" i="2" s="1"/>
  <c r="F57" i="2" l="1"/>
  <c r="J57" i="2" s="1"/>
  <c r="K59" i="2" s="1"/>
  <c r="F58" i="2" l="1"/>
  <c r="J58" i="2" s="1"/>
  <c r="K60" i="2" s="1"/>
  <c r="F59" i="2" l="1"/>
  <c r="J59" i="2" s="1"/>
  <c r="K61" i="2" s="1"/>
  <c r="F60" i="2" l="1"/>
  <c r="J60" i="2" s="1"/>
  <c r="K62" i="2" s="1"/>
  <c r="F61" i="2" l="1"/>
  <c r="J61" i="2" s="1"/>
  <c r="K63" i="2" s="1"/>
  <c r="F62" i="2" l="1"/>
  <c r="J62" i="2" s="1"/>
  <c r="K64" i="2"/>
  <c r="F63" i="2" l="1"/>
  <c r="J63" i="2" s="1"/>
  <c r="K65" i="2" s="1"/>
  <c r="F64" i="2" l="1"/>
  <c r="J64" i="2" s="1"/>
  <c r="K66" i="2" s="1"/>
  <c r="F65" i="2" l="1"/>
  <c r="J65" i="2" s="1"/>
  <c r="K67" i="2" s="1"/>
  <c r="F66" i="2" l="1"/>
  <c r="J66" i="2" s="1"/>
  <c r="K68" i="2"/>
  <c r="F67" i="2" l="1"/>
  <c r="J67" i="2" s="1"/>
  <c r="K69" i="2" s="1"/>
  <c r="F68" i="2" l="1"/>
  <c r="J68" i="2" s="1"/>
  <c r="K70" i="2" s="1"/>
  <c r="F69" i="2" l="1"/>
  <c r="J69" i="2" s="1"/>
  <c r="K71" i="2" s="1"/>
  <c r="F70" i="2" l="1"/>
  <c r="J70" i="2" s="1"/>
  <c r="K72" i="2" s="1"/>
  <c r="F71" i="2" l="1"/>
  <c r="J71" i="2" s="1"/>
  <c r="K73" i="2" s="1"/>
  <c r="F72" i="2" l="1"/>
  <c r="J72" i="2" s="1"/>
  <c r="K74" i="2" s="1"/>
  <c r="F73" i="2" l="1"/>
  <c r="J73" i="2" s="1"/>
  <c r="K75" i="2" s="1"/>
  <c r="F74" i="2" l="1"/>
  <c r="J74" i="2" s="1"/>
  <c r="K76" i="2" s="1"/>
  <c r="F75" i="2" l="1"/>
  <c r="J75" i="2" s="1"/>
  <c r="K77" i="2" s="1"/>
  <c r="F76" i="2" l="1"/>
  <c r="J76" i="2" s="1"/>
  <c r="K78" i="2" s="1"/>
  <c r="F77" i="2" l="1"/>
  <c r="J77" i="2" s="1"/>
  <c r="K79" i="2" s="1"/>
  <c r="F78" i="2" l="1"/>
  <c r="J78" i="2" s="1"/>
  <c r="K80" i="2" s="1"/>
  <c r="F79" i="2" l="1"/>
  <c r="J79" i="2" s="1"/>
  <c r="K81" i="2" s="1"/>
  <c r="F80" i="2" l="1"/>
  <c r="J80" i="2" s="1"/>
  <c r="K82" i="2" s="1"/>
  <c r="F81" i="2" l="1"/>
  <c r="J81" i="2" s="1"/>
  <c r="K83" i="2" s="1"/>
  <c r="F82" i="2" l="1"/>
  <c r="J82" i="2" s="1"/>
  <c r="K84" i="2" s="1"/>
  <c r="F83" i="2" l="1"/>
  <c r="J83" i="2" s="1"/>
  <c r="K85" i="2" s="1"/>
  <c r="F84" i="2" l="1"/>
  <c r="J84" i="2" s="1"/>
  <c r="K86" i="2" s="1"/>
  <c r="F85" i="2" l="1"/>
  <c r="J85" i="2" s="1"/>
  <c r="K87" i="2" s="1"/>
  <c r="F86" i="2" l="1"/>
  <c r="J86" i="2" s="1"/>
  <c r="K88" i="2" s="1"/>
  <c r="F87" i="2" l="1"/>
  <c r="J87" i="2" s="1"/>
  <c r="K89" i="2" s="1"/>
  <c r="F88" i="2" l="1"/>
  <c r="J88" i="2" s="1"/>
  <c r="K90" i="2" s="1"/>
  <c r="F89" i="2" l="1"/>
  <c r="J89" i="2" s="1"/>
  <c r="K91" i="2" s="1"/>
  <c r="F90" i="2" l="1"/>
  <c r="J90" i="2" s="1"/>
  <c r="K92" i="2" s="1"/>
  <c r="F91" i="2" l="1"/>
  <c r="J91" i="2" s="1"/>
  <c r="K93" i="2" s="1"/>
  <c r="F92" i="2" l="1"/>
  <c r="J92" i="2" s="1"/>
  <c r="K94" i="2" s="1"/>
  <c r="F93" i="2" l="1"/>
  <c r="J93" i="2" s="1"/>
  <c r="K95" i="2" s="1"/>
  <c r="F94" i="2" l="1"/>
  <c r="J94" i="2" s="1"/>
  <c r="K96" i="2" s="1"/>
  <c r="F95" i="2" l="1"/>
  <c r="J95" i="2" s="1"/>
  <c r="K97" i="2" s="1"/>
  <c r="F96" i="2" l="1"/>
  <c r="J96" i="2" s="1"/>
  <c r="K98" i="2" s="1"/>
  <c r="F97" i="2" l="1"/>
  <c r="J97" i="2" s="1"/>
  <c r="K99" i="2" s="1"/>
  <c r="F98" i="2" l="1"/>
  <c r="J98" i="2" s="1"/>
  <c r="K100" i="2" s="1"/>
  <c r="F99" i="2" l="1"/>
  <c r="J99" i="2" s="1"/>
  <c r="K101" i="2" s="1"/>
  <c r="F100" i="2" l="1"/>
  <c r="J100" i="2" s="1"/>
  <c r="K102" i="2" s="1"/>
  <c r="F101" i="2" l="1"/>
  <c r="J101" i="2" s="1"/>
  <c r="K103" i="2" s="1"/>
  <c r="F102" i="2" l="1"/>
  <c r="J102" i="2" s="1"/>
  <c r="K104" i="2" s="1"/>
  <c r="F103" i="2" l="1"/>
  <c r="J103" i="2" s="1"/>
  <c r="K105" i="2" s="1"/>
  <c r="F104" i="2" l="1"/>
  <c r="J104" i="2" s="1"/>
  <c r="K106" i="2" s="1"/>
  <c r="F105" i="2" l="1"/>
  <c r="J105" i="2" s="1"/>
  <c r="K107" i="2" s="1"/>
  <c r="F106" i="2" l="1"/>
  <c r="J106" i="2" s="1"/>
  <c r="K108" i="2" s="1"/>
  <c r="F107" i="2" l="1"/>
  <c r="J107" i="2" s="1"/>
  <c r="K109" i="2" s="1"/>
  <c r="F108" i="2" l="1"/>
  <c r="J108" i="2" s="1"/>
  <c r="K110" i="2" s="1"/>
  <c r="F109" i="2" l="1"/>
  <c r="J109" i="2" s="1"/>
  <c r="K111" i="2" s="1"/>
  <c r="F110" i="2" l="1"/>
  <c r="J110" i="2" s="1"/>
  <c r="K112" i="2" s="1"/>
  <c r="F111" i="2" l="1"/>
  <c r="J111" i="2" s="1"/>
  <c r="K113" i="2" s="1"/>
  <c r="F112" i="2" l="1"/>
  <c r="J112" i="2" s="1"/>
  <c r="K114" i="2" s="1"/>
  <c r="F113" i="2" l="1"/>
  <c r="J113" i="2" s="1"/>
  <c r="K115" i="2" s="1"/>
  <c r="F114" i="2" l="1"/>
  <c r="J114" i="2" s="1"/>
  <c r="K116" i="2" s="1"/>
  <c r="F115" i="2" l="1"/>
  <c r="J115" i="2" s="1"/>
  <c r="K117" i="2" s="1"/>
  <c r="F116" i="2" l="1"/>
  <c r="J116" i="2" s="1"/>
  <c r="K118" i="2" s="1"/>
  <c r="F117" i="2" s="1"/>
  <c r="J117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N50" authorId="0" shapeId="0" xr:uid="{17123424-8B6C-4270-B6F0-D79B6D2EE7B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Insérer le % rendement du client
</t>
        </r>
      </text>
    </comment>
    <comment ref="M51" authorId="0" shapeId="0" xr:uid="{DC38261A-0276-4210-978F-BA99CE632C1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Ajouter Date de création de l'onglet en appuyant sur les touches Ctrl + ;
</t>
        </r>
      </text>
    </comment>
  </commentList>
</comments>
</file>

<file path=xl/sharedStrings.xml><?xml version="1.0" encoding="utf-8"?>
<sst xmlns="http://schemas.openxmlformats.org/spreadsheetml/2006/main" count="141" uniqueCount="37">
  <si>
    <t xml:space="preserve"> </t>
  </si>
  <si>
    <t xml:space="preserve">  Synthèse des Mouvements de Trésorerie (EUR)</t>
  </si>
  <si>
    <t xml:space="preserve">    Solde Initial</t>
  </si>
  <si>
    <t xml:space="preserve">    Synthèse de l'Activité du Compte</t>
  </si>
  <si>
    <t>Opération Dénouée</t>
  </si>
  <si>
    <t>Opération Placée</t>
  </si>
  <si>
    <t xml:space="preserve">    Solde Final</t>
  </si>
  <si>
    <t>Synthèse du Capital (EUR)</t>
  </si>
  <si>
    <t xml:space="preserve">    Solde du Compte</t>
  </si>
  <si>
    <t xml:space="preserve">    Rendement Global Brut</t>
  </si>
  <si>
    <t xml:space="preserve">    PV/MV Latentes</t>
  </si>
  <si>
    <t>Capital Disponible</t>
  </si>
  <si>
    <t>Activité des Transactions (EUR)</t>
  </si>
  <si>
    <t xml:space="preserve">    Activité du Compte</t>
  </si>
  <si>
    <t>Sens</t>
  </si>
  <si>
    <t>Ordre n°</t>
  </si>
  <si>
    <t>Produit</t>
  </si>
  <si>
    <t>Mise</t>
  </si>
  <si>
    <t>Ouverture</t>
  </si>
  <si>
    <t>Clôture</t>
  </si>
  <si>
    <t>Paiement</t>
  </si>
  <si>
    <t>Date &amp; Heure d'Excécution</t>
  </si>
  <si>
    <t>Achat</t>
  </si>
  <si>
    <t>EUR/USD</t>
  </si>
  <si>
    <t>G/P</t>
  </si>
  <si>
    <t>Vente</t>
  </si>
  <si>
    <t>GBP/USD</t>
  </si>
  <si>
    <t>AUD/USD</t>
  </si>
  <si>
    <t>G</t>
  </si>
  <si>
    <t>P</t>
  </si>
  <si>
    <t>Capital</t>
  </si>
  <si>
    <t>g</t>
  </si>
  <si>
    <t xml:space="preserve">Bonjour </t>
  </si>
  <si>
    <t>Dépôt par virement bancaire</t>
  </si>
  <si>
    <t>p</t>
  </si>
  <si>
    <t>au</t>
  </si>
  <si>
    <t>Voici votre relevé 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</si>
</sst>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#,##0.00\ &quot;€&quot;"/>
    <numFmt numFmtId="168" formatCode="dd/mm/yy\ hh:mm:ss"/>
    <numFmt numFmtId="169" formatCode="0.00_ ;[Red]\-0.00\ "/>
    <numFmt numFmtId="170" formatCode="dd/mm/yy;@"/>
  </numFmts>
  <fonts count="32" x14ac:knownFonts="1">
    <font>
      <sz val="11"/>
      <color theme="1"/>
      <name val="Franklin Gothic Book"/>
      <family val="2"/>
      <scheme val="minor"/>
    </font>
    <font>
      <sz val="11"/>
      <color theme="0"/>
      <name val="Franklin Gothic Book"/>
      <family val="2"/>
      <scheme val="minor"/>
    </font>
    <font>
      <sz val="11"/>
      <color theme="1"/>
      <name val="Franklin Gothic Book"/>
      <family val="2"/>
      <scheme val="minor"/>
    </font>
    <font>
      <sz val="18"/>
      <color theme="3"/>
      <name val="Constantia"/>
      <family val="2"/>
      <scheme val="major"/>
    </font>
    <font>
      <b/>
      <sz val="15"/>
      <color theme="3"/>
      <name val="Franklin Gothic Book"/>
      <family val="2"/>
      <scheme val="minor"/>
    </font>
    <font>
      <b/>
      <sz val="13"/>
      <color theme="3"/>
      <name val="Franklin Gothic Book"/>
      <family val="2"/>
      <scheme val="minor"/>
    </font>
    <font>
      <b/>
      <sz val="11"/>
      <color theme="3"/>
      <name val="Franklin Gothic Book"/>
      <family val="2"/>
      <scheme val="minor"/>
    </font>
    <font>
      <sz val="11"/>
      <color rgb="FF006100"/>
      <name val="Franklin Gothic Book"/>
      <family val="2"/>
      <scheme val="minor"/>
    </font>
    <font>
      <sz val="11"/>
      <color rgb="FF9C0006"/>
      <name val="Franklin Gothic Book"/>
      <family val="2"/>
      <scheme val="minor"/>
    </font>
    <font>
      <sz val="11"/>
      <color rgb="FF9C5700"/>
      <name val="Franklin Gothic Book"/>
      <family val="2"/>
      <scheme val="minor"/>
    </font>
    <font>
      <sz val="11"/>
      <color rgb="FF3F3F76"/>
      <name val="Franklin Gothic Book"/>
      <family val="2"/>
      <scheme val="minor"/>
    </font>
    <font>
      <b/>
      <sz val="11"/>
      <color rgb="FF3F3F3F"/>
      <name val="Franklin Gothic Book"/>
      <family val="2"/>
      <scheme val="minor"/>
    </font>
    <font>
      <b/>
      <sz val="11"/>
      <color rgb="FFFA7D00"/>
      <name val="Franklin Gothic Book"/>
      <family val="2"/>
      <scheme val="minor"/>
    </font>
    <font>
      <sz val="11"/>
      <color rgb="FFFA7D00"/>
      <name val="Franklin Gothic Book"/>
      <family val="2"/>
      <scheme val="minor"/>
    </font>
    <font>
      <b/>
      <sz val="11"/>
      <color theme="0"/>
      <name val="Franklin Gothic Book"/>
      <family val="2"/>
      <scheme val="minor"/>
    </font>
    <font>
      <sz val="11"/>
      <color rgb="FFFF0000"/>
      <name val="Franklin Gothic Book"/>
      <family val="2"/>
      <scheme val="minor"/>
    </font>
    <font>
      <i/>
      <sz val="11"/>
      <color rgb="FF7F7F7F"/>
      <name val="Franklin Gothic Book"/>
      <family val="2"/>
      <scheme val="minor"/>
    </font>
    <font>
      <b/>
      <sz val="11"/>
      <color theme="1"/>
      <name val="Franklin Gothic Book"/>
      <family val="2"/>
      <scheme val="minor"/>
    </font>
    <font>
      <sz val="8"/>
      <name val="Franklin Gothic Book"/>
      <family val="2"/>
      <scheme val="minor"/>
    </font>
    <font>
      <sz val="11"/>
      <color theme="1"/>
      <name val="Rockwell"/>
      <family val="1"/>
    </font>
    <font>
      <b/>
      <sz val="14"/>
      <color theme="1"/>
      <name val="Rockwell"/>
      <family val="1"/>
    </font>
    <font>
      <sz val="14"/>
      <color theme="1"/>
      <name val="Rockwell"/>
      <family val="1"/>
    </font>
    <font>
      <sz val="20"/>
      <color theme="1"/>
      <name val="Rockwell"/>
      <family val="1"/>
    </font>
    <font>
      <sz val="16"/>
      <color theme="1"/>
      <name val="Rockwell"/>
      <family val="1"/>
    </font>
    <font>
      <b/>
      <sz val="12"/>
      <color theme="0"/>
      <name val="Rockwell"/>
      <family val="1"/>
    </font>
    <font>
      <b/>
      <sz val="11"/>
      <color theme="1"/>
      <name val="Rockwell"/>
      <family val="1"/>
    </font>
    <font>
      <sz val="11"/>
      <name val="Rockwell"/>
      <family val="1"/>
    </font>
    <font>
      <sz val="11"/>
      <color rgb="FFFF0000"/>
      <name val="Rockwell"/>
      <family val="1"/>
    </font>
    <font>
      <sz val="11"/>
      <color theme="5"/>
      <name val="Rockwell"/>
      <family val="1"/>
    </font>
    <font>
      <sz val="8"/>
      <name val="Rockwell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1E4A8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rgb="FF1E4A80"/>
      </top>
      <bottom/>
      <diagonal/>
    </border>
    <border>
      <left/>
      <right/>
      <top/>
      <bottom style="thin">
        <color rgb="FF1E4A80"/>
      </bottom>
      <diagonal/>
    </border>
  </borders>
  <cellStyleXfs count="47">
    <xf numFmtId="0" fontId="0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2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1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1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1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1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</cellStyleXfs>
  <cellXfs count="111">
    <xf numFmtId="0" fontId="0" fillId="0" borderId="0" xfId="0"/>
    <xf numFmtId="0" fontId="19" fillId="33" borderId="0" xfId="0" applyFont="1" applyFill="1"/>
    <xf numFmtId="0" fontId="19" fillId="33" borderId="0" xfId="0" applyFont="1" applyFill="1" applyAlignment="1"/>
    <xf numFmtId="0" fontId="19" fillId="0" borderId="0" xfId="0" applyFont="1"/>
    <xf numFmtId="0" fontId="19" fillId="0" borderId="0" xfId="0" applyFont="1" applyAlignment="1"/>
    <xf numFmtId="0" fontId="22" fillId="0" borderId="0" xfId="0" applyFont="1"/>
    <xf numFmtId="0" fontId="19" fillId="0" borderId="0" xfId="0" applyFont="1" applyFill="1" applyAlignment="1"/>
    <xf numFmtId="0" fontId="19" fillId="0" borderId="0" xfId="0" applyFont="1" applyAlignment="1">
      <alignment vertical="center"/>
    </xf>
    <xf numFmtId="0" fontId="19" fillId="0" borderId="0" xfId="0" applyFont="1" applyAlignment="1">
      <alignment horizontal="left" vertical="center" indent="2"/>
    </xf>
    <xf numFmtId="166" fontId="19" fillId="0" borderId="0" xfId="0" applyNumberFormat="1" applyFont="1" applyAlignment="1">
      <alignment horizontal="center" vertical="center"/>
    </xf>
    <xf numFmtId="0" fontId="19" fillId="0" borderId="0" xfId="0" applyFont="1" applyBorder="1" applyAlignment="1">
      <alignment vertical="center"/>
    </xf>
    <xf numFmtId="0" fontId="28" fillId="0" borderId="0" xfId="0" applyFont="1" applyFill="1" applyBorder="1" applyAlignment="1">
      <alignment horizontal="right" vertical="center" indent="2"/>
    </xf>
    <xf numFmtId="0" fontId="19" fillId="0" borderId="11" xfId="0" applyFont="1" applyBorder="1"/>
    <xf numFmtId="0" fontId="28" fillId="0" borderId="11" xfId="0" applyFont="1" applyFill="1" applyBorder="1" applyAlignment="1">
      <alignment horizontal="right" vertical="center" indent="2"/>
    </xf>
    <xf numFmtId="0" fontId="28" fillId="0" borderId="0" xfId="0" applyFont="1" applyFill="1" applyBorder="1"/>
    <xf numFmtId="0" fontId="21" fillId="0" borderId="0" xfId="0" applyFont="1"/>
    <xf numFmtId="0" fontId="25" fillId="0" borderId="0" xfId="0" applyFont="1"/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19" fillId="0" borderId="11" xfId="0" applyFont="1" applyBorder="1" applyAlignment="1">
      <alignment horizontal="center"/>
    </xf>
    <xf numFmtId="0" fontId="19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19" fillId="0" borderId="11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25" fillId="0" borderId="11" xfId="0" applyFont="1" applyBorder="1" applyAlignment="1">
      <alignment horizontal="center" vertical="top"/>
    </xf>
    <xf numFmtId="0" fontId="19" fillId="0" borderId="0" xfId="0" applyFont="1" applyAlignment="1">
      <alignment horizontal="right"/>
    </xf>
    <xf numFmtId="168" fontId="26" fillId="0" borderId="0" xfId="0" applyNumberFormat="1" applyFont="1" applyAlignment="1">
      <alignment horizontal="center"/>
    </xf>
    <xf numFmtId="0" fontId="26" fillId="0" borderId="0" xfId="0" applyFont="1" applyAlignment="1">
      <alignment horizontal="center"/>
    </xf>
    <xf numFmtId="169" fontId="26" fillId="0" borderId="0" xfId="0" applyNumberFormat="1" applyFont="1" applyAlignment="1">
      <alignment horizontal="right"/>
    </xf>
    <xf numFmtId="166" fontId="19" fillId="0" borderId="0" xfId="0" applyNumberFormat="1" applyFont="1"/>
    <xf numFmtId="0" fontId="19" fillId="0" borderId="10" xfId="0" applyFont="1" applyBorder="1" applyAlignment="1">
      <alignment horizontal="center"/>
    </xf>
    <xf numFmtId="168" fontId="26" fillId="0" borderId="0" xfId="0" applyNumberFormat="1" applyFont="1" applyAlignment="1">
      <alignment horizontal="left"/>
    </xf>
    <xf numFmtId="168" fontId="19" fillId="0" borderId="0" xfId="0" applyNumberFormat="1" applyFont="1" applyAlignment="1">
      <alignment horizontal="left"/>
    </xf>
    <xf numFmtId="168" fontId="19" fillId="0" borderId="0" xfId="0" applyNumberFormat="1" applyFont="1"/>
    <xf numFmtId="2" fontId="19" fillId="0" borderId="0" xfId="0" applyNumberFormat="1" applyFont="1"/>
    <xf numFmtId="0" fontId="26" fillId="0" borderId="0" xfId="0" applyFont="1"/>
    <xf numFmtId="0" fontId="19" fillId="0" borderId="0" xfId="0" applyNumberFormat="1" applyFont="1" applyAlignment="1">
      <alignment horizontal="center"/>
    </xf>
    <xf numFmtId="1" fontId="20" fillId="0" borderId="0" xfId="0" applyNumberFormat="1" applyFont="1" applyAlignment="1">
      <alignment horizontal="center"/>
    </xf>
    <xf numFmtId="1" fontId="19" fillId="0" borderId="0" xfId="0" applyNumberFormat="1" applyFont="1" applyAlignment="1">
      <alignment horizontal="center"/>
    </xf>
    <xf numFmtId="1" fontId="19" fillId="0" borderId="0" xfId="0" applyNumberFormat="1" applyFont="1" applyAlignment="1">
      <alignment horizontal="center" vertical="center"/>
    </xf>
    <xf numFmtId="1" fontId="19" fillId="0" borderId="11" xfId="0" applyNumberFormat="1" applyFont="1" applyBorder="1" applyAlignment="1">
      <alignment horizontal="center"/>
    </xf>
    <xf numFmtId="1" fontId="25" fillId="0" borderId="11" xfId="0" applyNumberFormat="1" applyFont="1" applyBorder="1" applyAlignment="1">
      <alignment horizontal="center" vertical="top"/>
    </xf>
    <xf numFmtId="1" fontId="26" fillId="0" borderId="0" xfId="0" applyNumberFormat="1" applyFont="1" applyAlignment="1">
      <alignment horizontal="center"/>
    </xf>
    <xf numFmtId="9" fontId="19" fillId="0" borderId="0" xfId="0" applyNumberFormat="1" applyFont="1"/>
    <xf numFmtId="0" fontId="26" fillId="0" borderId="0" xfId="0" applyNumberFormat="1" applyFont="1" applyAlignment="1">
      <alignment horizontal="center"/>
    </xf>
    <xf numFmtId="14" fontId="20" fillId="0" borderId="0" xfId="0" applyNumberFormat="1" applyFont="1" applyAlignment="1">
      <alignment horizontal="center"/>
    </xf>
    <xf numFmtId="0" fontId="19" fillId="0" borderId="0" xfId="0" applyNumberFormat="1" applyFont="1"/>
    <xf numFmtId="0" fontId="29" fillId="0" borderId="0" xfId="0" applyFont="1"/>
    <xf numFmtId="9" fontId="29" fillId="0" borderId="0" xfId="0" applyNumberFormat="1" applyFont="1"/>
    <xf numFmtId="0" fontId="25" fillId="0" borderId="0" xfId="0" applyFont="1" applyBorder="1" applyAlignment="1">
      <alignment horizontal="center" vertical="top"/>
    </xf>
    <xf numFmtId="1" fontId="25" fillId="0" borderId="0" xfId="0" applyNumberFormat="1" applyFont="1" applyBorder="1" applyAlignment="1">
      <alignment horizontal="center" vertical="top"/>
    </xf>
    <xf numFmtId="168" fontId="25" fillId="0" borderId="0" xfId="0" applyNumberFormat="1" applyFont="1" applyBorder="1" applyAlignment="1">
      <alignment horizontal="left" vertical="center" wrapText="1" shrinkToFit="1"/>
    </xf>
    <xf numFmtId="0" fontId="25" fillId="0" borderId="0" xfId="0" applyNumberFormat="1" applyFont="1" applyBorder="1" applyAlignment="1">
      <alignment horizontal="center" vertical="top"/>
    </xf>
    <xf numFmtId="0" fontId="25" fillId="0" borderId="0" xfId="0" applyFont="1" applyBorder="1" applyAlignment="1">
      <alignment horizontal="right" vertical="top"/>
    </xf>
    <xf numFmtId="2" fontId="19" fillId="0" borderId="0" xfId="0" applyNumberFormat="1" applyFont="1" applyAlignment="1">
      <alignment horizontal="right"/>
    </xf>
    <xf numFmtId="0" fontId="19" fillId="0" borderId="0" xfId="0" applyFont="1" applyAlignment="1"/>
    <xf numFmtId="0" fontId="0" fillId="0" borderId="0" xfId="0" applyAlignment="1"/>
    <xf numFmtId="170" fontId="29" fillId="0" borderId="0" xfId="0" applyNumberFormat="1" applyFont="1" applyAlignment="1"/>
    <xf numFmtId="170" fontId="18" fillId="0" borderId="0" xfId="0" applyNumberFormat="1" applyFont="1" applyAlignment="1"/>
    <xf numFmtId="4" fontId="25" fillId="0" borderId="0" xfId="0" applyNumberFormat="1" applyFont="1" applyAlignment="1"/>
    <xf numFmtId="4" fontId="17" fillId="0" borderId="0" xfId="0" applyNumberFormat="1" applyFont="1" applyAlignment="1"/>
    <xf numFmtId="0" fontId="25" fillId="0" borderId="10" xfId="0" applyFont="1" applyBorder="1" applyAlignment="1"/>
    <xf numFmtId="0" fontId="17" fillId="0" borderId="10" xfId="0" applyFont="1" applyBorder="1" applyAlignment="1"/>
    <xf numFmtId="4" fontId="25" fillId="0" borderId="10" xfId="0" applyNumberFormat="1" applyFont="1" applyBorder="1" applyAlignment="1"/>
    <xf numFmtId="4" fontId="0" fillId="0" borderId="10" xfId="0" applyNumberFormat="1" applyBorder="1" applyAlignment="1"/>
    <xf numFmtId="0" fontId="24" fillId="33" borderId="0" xfId="0" applyFont="1" applyFill="1" applyAlignment="1">
      <alignment horizontal="left" vertical="center"/>
    </xf>
    <xf numFmtId="0" fontId="25" fillId="0" borderId="0" xfId="0" applyFont="1" applyAlignment="1"/>
    <xf numFmtId="0" fontId="25" fillId="0" borderId="11" xfId="0" applyFont="1" applyBorder="1" applyAlignment="1">
      <alignment horizontal="center" vertical="center" wrapText="1" shrinkToFit="1"/>
    </xf>
    <xf numFmtId="0" fontId="17" fillId="0" borderId="11" xfId="0" applyFont="1" applyBorder="1" applyAlignment="1">
      <alignment horizontal="center" vertical="center" wrapText="1" shrinkToFit="1"/>
    </xf>
    <xf numFmtId="0" fontId="25" fillId="0" borderId="11" xfId="0" applyFont="1" applyBorder="1" applyAlignment="1">
      <alignment horizontal="right" vertical="top"/>
    </xf>
    <xf numFmtId="0" fontId="17" fillId="0" borderId="11" xfId="0" applyFont="1" applyBorder="1" applyAlignment="1">
      <alignment horizontal="right" vertical="top"/>
    </xf>
    <xf numFmtId="0" fontId="17" fillId="0" borderId="0" xfId="0" applyFont="1" applyAlignment="1"/>
    <xf numFmtId="10" fontId="25" fillId="0" borderId="0" xfId="0" applyNumberFormat="1" applyFont="1" applyAlignment="1"/>
    <xf numFmtId="10" fontId="17" fillId="0" borderId="0" xfId="0" applyNumberFormat="1" applyFont="1" applyAlignment="1"/>
    <xf numFmtId="0" fontId="25" fillId="0" borderId="0" xfId="0" applyFont="1" applyAlignment="1">
      <alignment horizontal="left" vertical="center"/>
    </xf>
    <xf numFmtId="0" fontId="25" fillId="0" borderId="0" xfId="0" applyFont="1" applyAlignment="1">
      <alignment vertical="center"/>
    </xf>
    <xf numFmtId="4" fontId="25" fillId="0" borderId="0" xfId="0" applyNumberFormat="1" applyFont="1" applyAlignment="1">
      <alignment horizontal="right" vertical="center"/>
    </xf>
    <xf numFmtId="0" fontId="0" fillId="0" borderId="0" xfId="0" applyAlignment="1">
      <alignment vertical="center"/>
    </xf>
    <xf numFmtId="0" fontId="19" fillId="0" borderId="0" xfId="0" applyFont="1" applyFill="1" applyBorder="1" applyAlignment="1"/>
    <xf numFmtId="4" fontId="19" fillId="0" borderId="0" xfId="0" applyNumberFormat="1" applyFont="1" applyAlignment="1">
      <alignment horizontal="center"/>
    </xf>
    <xf numFmtId="0" fontId="26" fillId="0" borderId="0" xfId="0" applyFont="1" applyFill="1" applyBorder="1" applyAlignment="1">
      <alignment horizontal="left"/>
    </xf>
    <xf numFmtId="0" fontId="26" fillId="0" borderId="0" xfId="0" applyFont="1" applyAlignment="1">
      <alignment horizontal="left"/>
    </xf>
    <xf numFmtId="4" fontId="27" fillId="0" borderId="0" xfId="0" applyNumberFormat="1" applyFont="1" applyAlignment="1">
      <alignment horizontal="center"/>
    </xf>
    <xf numFmtId="0" fontId="19" fillId="33" borderId="0" xfId="0" applyFont="1" applyFill="1" applyAlignment="1"/>
    <xf numFmtId="0" fontId="20" fillId="0" borderId="0" xfId="0" applyFont="1" applyAlignment="1">
      <alignment horizontal="left"/>
    </xf>
    <xf numFmtId="0" fontId="25" fillId="0" borderId="11" xfId="0" applyFont="1" applyBorder="1" applyAlignment="1">
      <alignment horizontal="left" vertical="center"/>
    </xf>
    <xf numFmtId="4" fontId="25" fillId="0" borderId="11" xfId="0" applyNumberFormat="1" applyFont="1" applyBorder="1" applyAlignment="1">
      <alignment horizontal="right" vertical="center"/>
    </xf>
    <xf numFmtId="0" fontId="19" fillId="0" borderId="11" xfId="0" applyFont="1" applyBorder="1" applyAlignment="1">
      <alignment vertical="center"/>
    </xf>
    <xf numFmtId="0" fontId="0" fillId="0" borderId="10" xfId="0" applyBorder="1" applyAlignment="1"/>
    <xf numFmtId="168" fontId="19" fillId="0" borderId="10" xfId="0" applyNumberFormat="1" applyFont="1" applyBorder="1" applyAlignment="1">
      <alignment horizontal="left"/>
    </xf>
    <xf numFmtId="168" fontId="0" fillId="0" borderId="10" xfId="0" applyNumberFormat="1" applyBorder="1" applyAlignment="1">
      <alignment horizontal="left"/>
    </xf>
    <xf numFmtId="0" fontId="19" fillId="0" borderId="1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168" fontId="19" fillId="0" borderId="0" xfId="0" applyNumberFormat="1" applyFont="1" applyAlignment="1">
      <alignment horizontal="left"/>
    </xf>
    <xf numFmtId="168" fontId="0" fillId="0" borderId="0" xfId="0" applyNumberFormat="1" applyAlignment="1">
      <alignment horizontal="left"/>
    </xf>
    <xf numFmtId="2" fontId="19" fillId="0" borderId="10" xfId="0" applyNumberFormat="1" applyFont="1" applyBorder="1" applyAlignment="1">
      <alignment horizontal="right"/>
    </xf>
    <xf numFmtId="2" fontId="0" fillId="0" borderId="10" xfId="0" applyNumberFormat="1" applyBorder="1" applyAlignment="1">
      <alignment horizontal="right"/>
    </xf>
    <xf numFmtId="0" fontId="25" fillId="0" borderId="0" xfId="0" applyFont="1" applyAlignment="1">
      <alignment horizontal="right"/>
    </xf>
    <xf numFmtId="170" fontId="23" fillId="0" borderId="0" xfId="0" applyNumberFormat="1" applyFont="1" applyAlignment="1">
      <alignment horizontal="center"/>
    </xf>
    <xf numFmtId="170" fontId="19" fillId="0" borderId="0" xfId="0" applyNumberFormat="1" applyFont="1" applyAlignment="1">
      <alignment horizontal="center" vertical="center"/>
    </xf>
    <xf numFmtId="170" fontId="19" fillId="0" borderId="0" xfId="0" applyNumberFormat="1" applyFont="1" applyFill="1" applyBorder="1" applyAlignment="1">
      <alignment horizontal="center" vertical="center"/>
    </xf>
    <xf numFmtId="170" fontId="19" fillId="0" borderId="11" xfId="0" applyNumberFormat="1" applyFont="1" applyFill="1" applyBorder="1" applyAlignment="1">
      <alignment horizontal="center" vertical="center"/>
    </xf>
    <xf numFmtId="170" fontId="19" fillId="0" borderId="0" xfId="0" applyNumberFormat="1" applyFont="1" applyFill="1" applyBorder="1" applyAlignment="1">
      <alignment horizontal="center"/>
    </xf>
    <xf numFmtId="170" fontId="19" fillId="0" borderId="0" xfId="0" applyNumberFormat="1" applyFont="1" applyAlignment="1">
      <alignment horizontal="center"/>
    </xf>
    <xf numFmtId="170" fontId="25" fillId="0" borderId="0" xfId="0" applyNumberFormat="1" applyFont="1" applyAlignment="1">
      <alignment horizontal="center"/>
    </xf>
    <xf numFmtId="170" fontId="19" fillId="0" borderId="11" xfId="0" applyNumberFormat="1" applyFont="1" applyBorder="1" applyAlignment="1">
      <alignment horizontal="center"/>
    </xf>
    <xf numFmtId="170" fontId="25" fillId="0" borderId="11" xfId="0" applyNumberFormat="1" applyFont="1" applyBorder="1" applyAlignment="1">
      <alignment horizontal="center" vertical="top"/>
    </xf>
    <xf numFmtId="170" fontId="19" fillId="0" borderId="0" xfId="0" applyNumberFormat="1" applyFont="1" applyAlignment="1">
      <alignment horizontal="left"/>
    </xf>
    <xf numFmtId="2" fontId="26" fillId="0" borderId="0" xfId="0" applyNumberFormat="1" applyFont="1"/>
    <xf numFmtId="14" fontId="26" fillId="0" borderId="0" xfId="0" applyNumberFormat="1" applyFont="1"/>
    <xf numFmtId="0" fontId="26" fillId="0" borderId="0" xfId="0" applyNumberFormat="1" applyFont="1"/>
  </cellXfs>
  <cellStyles count="47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Milliers" xfId="1" builtinId="3" customBuiltin="1"/>
    <cellStyle name="Milliers [0]" xfId="2" builtinId="6" customBuiltin="1"/>
    <cellStyle name="Monétaire" xfId="3" builtinId="4" customBuiltin="1"/>
    <cellStyle name="Monétaire [0]" xfId="4" builtinId="7" customBuiltin="1"/>
    <cellStyle name="Neutre" xfId="13" builtinId="28" customBuiltin="1"/>
    <cellStyle name="Normal" xfId="0" builtinId="0" customBuiltin="1"/>
    <cellStyle name="Note" xfId="20" builtinId="10" customBuiltin="1"/>
    <cellStyle name="Pourcentage" xfId="5" builtinId="5" customBuiltin="1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7">
    <dxf>
      <font>
        <color rgb="FF003A1A"/>
      </font>
    </dxf>
    <dxf>
      <font>
        <color rgb="FFC00000"/>
      </font>
    </dxf>
    <dxf>
      <font>
        <b val="0"/>
        <i val="0"/>
        <strike val="0"/>
        <color rgb="FFC00000"/>
      </font>
      <numFmt numFmtId="2" formatCode="0.00"/>
    </dxf>
    <dxf>
      <font>
        <color rgb="FF00B050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ckwell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rgb="FF1E4A8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ckwell"/>
        <family val="1"/>
        <scheme val="none"/>
      </font>
      <numFmt numFmtId="169" formatCode="0.00_ ;[Red]\-0.00\ 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ckwell"/>
        <family val="1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ckwell"/>
        <family val="1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ckwell"/>
        <family val="1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ckwell"/>
        <family val="1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ckwell"/>
        <family val="1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ckwell"/>
        <family val="1"/>
        <scheme val="none"/>
      </font>
      <numFmt numFmtId="168" formatCode="dd/mm/yy\ hh:mm:ss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ckwell"/>
        <family val="1"/>
        <scheme val="none"/>
      </font>
      <numFmt numFmtId="168" formatCode="dd/mm/yy\ hh:mm:ss"/>
      <alignment horizontal="left" vertical="bottom" textRotation="0" wrapText="0" indent="0" justifyLastLine="0" shrinkToFit="0" readingOrder="0"/>
    </dxf>
    <dxf>
      <border outline="0">
        <bottom style="thin">
          <color rgb="FF1E4A8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ckwell"/>
        <family val="1"/>
        <scheme val="none"/>
      </font>
      <alignment horizontal="center" vertical="bottom" textRotation="0" wrapText="0" indent="0" justifyLastLine="0" shrinkToFit="0" readingOrder="0"/>
    </dxf>
    <dxf>
      <border outline="0">
        <bottom style="thin">
          <color rgb="FF1E4A80"/>
        </bottom>
      </border>
    </dxf>
    <dxf>
      <fill>
        <gradientFill degree="90">
          <stop position="0">
            <color rgb="FFFFFFFF"/>
          </stop>
          <stop position="1">
            <color theme="0"/>
          </stop>
        </gradientFill>
      </fill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tyle de tableau 1" pivot="0" count="1" xr9:uid="{6498FA89-A42A-4E2F-8096-D0DE33E97A50}">
      <tableStyleElement type="wholeTable" dxfId="16"/>
    </tableStyle>
  </tableStyles>
  <colors>
    <mruColors>
      <color rgb="FF003A1A"/>
      <color rgb="FF005C2A"/>
      <color rgb="FF00823B"/>
      <color rgb="FF009644"/>
      <color rgb="FF1E4A80"/>
      <color rgb="FF4171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352425</xdr:colOff>
      <xdr:row>0</xdr:row>
      <xdr:rowOff>197953</xdr:rowOff>
    </xdr:from>
    <xdr:to>
      <xdr:col>7</xdr:col>
      <xdr:colOff>238125</xdr:colOff>
      <xdr:row>0</xdr:row>
      <xdr:rowOff>911678</xdr:rowOff>
    </xdr:to>
    <xdr:sp macro="" textlink="">
      <xdr:nvSpPr>
        <xdr:cNvPr id="3" name="Zone de texte 1" descr="Nom de la société" title="Title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352425" y="197953"/>
          <a:ext cx="5667375" cy="713725"/>
        </a:xfrm>
        <a:prstGeom prst="rect">
          <a:avLst/>
        </a:prstGeom>
        <a:noFill/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algn="l" rtl="0"/>
          <a:r>
            <a:rPr lang="fr" sz="2200" b="1">
              <a:solidFill>
                <a:schemeClr val="bg1"/>
              </a:solidFill>
              <a:latin typeface="Constantia" panose="02030602050306030303" pitchFamily="18" charset="0"/>
            </a:rPr>
            <a:t>RAPPORT</a:t>
          </a:r>
          <a:r>
            <a:rPr lang="fr" sz="2200" b="1" baseline="0">
              <a:solidFill>
                <a:schemeClr val="bg1"/>
              </a:solidFill>
              <a:latin typeface="Constantia" panose="02030602050306030303" pitchFamily="18" charset="0"/>
            </a:rPr>
            <a:t> TRIMESTRIEL</a:t>
          </a:r>
          <a:endParaRPr lang="fr" sz="2200" b="1">
            <a:solidFill>
              <a:schemeClr val="bg1"/>
            </a:solidFill>
            <a:latin typeface="Constantia" panose="02030602050306030303" pitchFamily="18" charset="0"/>
          </a:endParaRPr>
        </a:p>
      </xdr:txBody>
    </xdr:sp>
    <xdr:clientData/>
  </xdr:twoCellAnchor>
  <xdr:twoCellAnchor>
    <xdr:from>
      <xdr:col>2</xdr:col>
      <xdr:colOff>27214</xdr:colOff>
      <xdr:row>0</xdr:row>
      <xdr:rowOff>800100</xdr:rowOff>
    </xdr:from>
    <xdr:to>
      <xdr:col>2</xdr:col>
      <xdr:colOff>2650434</xdr:colOff>
      <xdr:row>0</xdr:row>
      <xdr:rowOff>1469571</xdr:rowOff>
    </xdr:to>
    <xdr:sp macro="" textlink="">
      <xdr:nvSpPr>
        <xdr:cNvPr id="4" name="Zone de texte 2" descr="Adresse de la société" title="Title 2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179614" y="800100"/>
          <a:ext cx="2623220" cy="669471"/>
        </a:xfrm>
        <a:prstGeom prst="rect">
          <a:avLst/>
        </a:prstGeom>
        <a:noFill/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algn="l" rtl="0"/>
          <a:endParaRPr lang="en-US" sz="1000">
            <a:solidFill>
              <a:schemeClr val="bg1"/>
            </a:solidFill>
            <a:latin typeface="Franklin Gothic Book" panose="020B05030201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9034FBF-8249-47B5-9A76-4F9D856E8E96}" name="Tableau5" displayName="Tableau5" ref="B1:J117" totalsRowShown="0" dataDxfId="14" headerRowBorderDxfId="15" tableBorderDxfId="13">
  <autoFilter ref="B1:J117" xr:uid="{99034FBF-8249-47B5-9A76-4F9D856E8E96}"/>
  <tableColumns count="9">
    <tableColumn id="1" xr3:uid="{0CC205FF-4703-4588-9957-1BD314ADE4F6}" name="Date &amp; Heure d'Excécution" dataDxfId="12"/>
    <tableColumn id="2" xr3:uid="{99982639-D3EB-470F-AFA7-CC4C6164F6CC}" name="Sens" dataDxfId="11"/>
    <tableColumn id="3" xr3:uid="{25769AA8-F7A3-477E-A72E-29AB166A10E0}" name="Ordre n°" dataDxfId="10"/>
    <tableColumn id="4" xr3:uid="{69278AE6-262E-47F3-8D1B-E4D3C7A747CA}" name="Produit" dataDxfId="9"/>
    <tableColumn id="5" xr3:uid="{99AE3261-E262-49A9-AE80-D1823FFA3563}" name="Mise" dataDxfId="8">
      <calculatedColumnFormula>SUM(K3/100)</calculatedColumnFormula>
    </tableColumn>
    <tableColumn id="6" xr3:uid="{58A2A2EF-590C-4259-85E5-529E6A8CE3C1}" name="Ouverture" dataDxfId="7"/>
    <tableColumn id="7" xr3:uid="{FE3262E4-641A-4EAC-B645-C70840C510FA}" name="Clôture" dataDxfId="6"/>
    <tableColumn id="8" xr3:uid="{F914A454-FFE6-4D3A-80B4-D1E279B9BA64}" name="G/P" dataDxfId="4"/>
    <tableColumn id="9" xr3:uid="{848AC90E-ED3C-415C-92E4-70AAF150D6C9}" name="Paiement" dataDxfId="5">
      <calculatedColumnFormula>IF(I2="G",SUM(F2*0.81),-F2)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Business Templates Theme">
  <a:themeElements>
    <a:clrScheme name="BUS_Activity Based Cost Track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F7F5E6"/>
      </a:accent1>
      <a:accent2>
        <a:srgbClr val="333A56"/>
      </a:accent2>
      <a:accent3>
        <a:srgbClr val="52658F"/>
      </a:accent3>
      <a:accent4>
        <a:srgbClr val="E8E8E8"/>
      </a:accent4>
      <a:accent5>
        <a:srgbClr val="000000"/>
      </a:accent5>
      <a:accent6>
        <a:srgbClr val="8A8A8A"/>
      </a:accent6>
      <a:hlink>
        <a:srgbClr val="0096D2"/>
      </a:hlink>
      <a:folHlink>
        <a:srgbClr val="00578B"/>
      </a:folHlink>
    </a:clrScheme>
    <a:fontScheme name="BUS_Activity Based Cost Tracker">
      <a:majorFont>
        <a:latin typeface="Constantia"/>
        <a:ea typeface=""/>
        <a:cs typeface=""/>
      </a:majorFont>
      <a:minorFont>
        <a:latin typeface="Franklin Gothic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Dark" id="{D39323B7-B2D6-4C10-818B-A5CD4ACE85BD}" vid="{15FD9199-0511-4D87-8BFB-2FF3F0C5B55D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88E50-789D-45EC-9DFB-9FFFD5DC6363}">
  <sheetPr codeName="Feuil1"/>
  <dimension ref="A1:N516"/>
  <sheetViews>
    <sheetView workbookViewId="0">
      <selection activeCell="J9" sqref="J9"/>
    </sheetView>
  </sheetViews>
  <sheetFormatPr baseColWidth="10" defaultRowHeight="14.25" x14ac:dyDescent="0.2"/>
  <cols>
    <col min="1" max="1" width="8.77734375" style="46" customWidth="1"/>
    <col min="2" max="2" width="16.21875" style="32" customWidth="1"/>
    <col min="3" max="3" width="11.5546875" style="18"/>
    <col min="4" max="4" width="12.109375" style="18" customWidth="1"/>
    <col min="5" max="5" width="11.5546875" style="18"/>
    <col min="6" max="6" width="11.5546875" style="38"/>
    <col min="7" max="8" width="11.5546875" style="36"/>
    <col min="9" max="9" width="10.21875" style="18" customWidth="1"/>
    <col min="10" max="10" width="11.5546875" style="3"/>
    <col min="11" max="11" width="11.5546875" style="29"/>
    <col min="12" max="12" width="11.5546875" style="46"/>
    <col min="13" max="16384" width="11.5546875" style="3"/>
  </cols>
  <sheetData>
    <row r="1" spans="2:14" ht="30.75" customHeight="1" x14ac:dyDescent="0.2">
      <c r="B1" s="51" t="s">
        <v>21</v>
      </c>
      <c r="C1" s="49" t="s">
        <v>14</v>
      </c>
      <c r="D1" s="49" t="s">
        <v>15</v>
      </c>
      <c r="E1" s="49" t="s">
        <v>16</v>
      </c>
      <c r="F1" s="50" t="s">
        <v>17</v>
      </c>
      <c r="G1" s="52" t="s">
        <v>18</v>
      </c>
      <c r="H1" s="52" t="s">
        <v>19</v>
      </c>
      <c r="I1" s="49" t="s">
        <v>24</v>
      </c>
      <c r="J1" s="53" t="s">
        <v>20</v>
      </c>
      <c r="K1" s="29" t="s">
        <v>30</v>
      </c>
    </row>
    <row r="2" spans="2:14" ht="30.75" customHeight="1" x14ac:dyDescent="0.2">
      <c r="B2" s="31">
        <v>44613.63890046296</v>
      </c>
      <c r="C2" s="26" t="s">
        <v>25</v>
      </c>
      <c r="D2" s="27">
        <v>18615166</v>
      </c>
      <c r="E2" s="27" t="s">
        <v>26</v>
      </c>
      <c r="F2" s="42">
        <f t="shared" ref="F2:F33" si="0">SUM(K3/100)</f>
        <v>1000</v>
      </c>
      <c r="G2" s="44">
        <v>1.3613299999999999</v>
      </c>
      <c r="H2" s="44">
        <v>1.36114</v>
      </c>
      <c r="I2" s="30" t="s">
        <v>31</v>
      </c>
      <c r="J2" s="28">
        <f>IF(I2="G",SUM(F2*0.81),-F2)</f>
        <v>810</v>
      </c>
    </row>
    <row r="3" spans="2:14" x14ac:dyDescent="0.2">
      <c r="B3" s="31">
        <v>44614.458333333336</v>
      </c>
      <c r="C3" s="26" t="s">
        <v>22</v>
      </c>
      <c r="D3" s="27">
        <f t="shared" ref="D3:D66" si="1">SUM(D2+15151)</f>
        <v>18630317</v>
      </c>
      <c r="E3" s="27" t="s">
        <v>23</v>
      </c>
      <c r="F3" s="42">
        <f t="shared" si="0"/>
        <v>1008.1</v>
      </c>
      <c r="G3" s="44">
        <v>1.1319900000000001</v>
      </c>
      <c r="H3" s="44">
        <v>1.13266</v>
      </c>
      <c r="I3" s="18" t="s">
        <v>31</v>
      </c>
      <c r="J3" s="28">
        <f>IF(I3="G",SUM(F3*0.81),-F3)</f>
        <v>816.56100000000004</v>
      </c>
      <c r="K3" s="29">
        <v>100000</v>
      </c>
      <c r="M3" s="43">
        <v>1.2</v>
      </c>
      <c r="N3" s="3">
        <v>245</v>
      </c>
    </row>
    <row r="4" spans="2:14" x14ac:dyDescent="0.2">
      <c r="B4" s="31">
        <v>44615.520833333336</v>
      </c>
      <c r="C4" s="26" t="s">
        <v>22</v>
      </c>
      <c r="D4" s="27">
        <f t="shared" si="1"/>
        <v>18645468</v>
      </c>
      <c r="E4" s="27" t="s">
        <v>23</v>
      </c>
      <c r="F4" s="42">
        <f t="shared" si="0"/>
        <v>1016.26561</v>
      </c>
      <c r="G4" s="44">
        <v>1.13422</v>
      </c>
      <c r="H4" s="44">
        <v>1.13418</v>
      </c>
      <c r="I4" s="18" t="s">
        <v>34</v>
      </c>
      <c r="J4" s="28">
        <f>IF(I4="G",SUM(F4*0.81),-F4)</f>
        <v>-1016.26561</v>
      </c>
      <c r="K4" s="29">
        <f t="shared" ref="K4:K30" si="2">SUM(K3+J2)</f>
        <v>100810</v>
      </c>
      <c r="M4" s="43">
        <v>1</v>
      </c>
      <c r="N4" s="3">
        <v>270</v>
      </c>
    </row>
    <row r="5" spans="2:14" x14ac:dyDescent="0.2">
      <c r="B5" s="31">
        <v>44615.524293981478</v>
      </c>
      <c r="C5" s="26" t="s">
        <v>22</v>
      </c>
      <c r="D5" s="27">
        <f t="shared" si="1"/>
        <v>18660619</v>
      </c>
      <c r="E5" s="27" t="s">
        <v>23</v>
      </c>
      <c r="F5" s="42">
        <f t="shared" si="0"/>
        <v>1006.1029539</v>
      </c>
      <c r="G5" s="44">
        <v>1.1341600000000001</v>
      </c>
      <c r="H5" s="44">
        <v>1.13425</v>
      </c>
      <c r="I5" s="18" t="s">
        <v>28</v>
      </c>
      <c r="J5" s="28">
        <f>IF(I5="G",SUM(F5*0.81),-F5)</f>
        <v>814.9433926590001</v>
      </c>
      <c r="K5" s="29">
        <f t="shared" si="2"/>
        <v>101626.561</v>
      </c>
      <c r="M5" s="43">
        <v>0.9</v>
      </c>
      <c r="N5" s="3">
        <v>250</v>
      </c>
    </row>
    <row r="6" spans="2:14" x14ac:dyDescent="0.2">
      <c r="B6" s="31">
        <v>44616.5625</v>
      </c>
      <c r="C6" s="26" t="s">
        <v>25</v>
      </c>
      <c r="D6" s="27">
        <f t="shared" si="1"/>
        <v>18675770</v>
      </c>
      <c r="E6" s="27" t="s">
        <v>23</v>
      </c>
      <c r="F6" s="42">
        <f t="shared" si="0"/>
        <v>1014.2523878265899</v>
      </c>
      <c r="G6" s="44">
        <v>1.1181300000000001</v>
      </c>
      <c r="H6" s="44">
        <v>1.1179300000000001</v>
      </c>
      <c r="I6" s="18" t="s">
        <v>28</v>
      </c>
      <c r="J6" s="28">
        <f>IF(I6="G",SUM(F6*0.81),-F6)</f>
        <v>821.54443413953788</v>
      </c>
      <c r="K6" s="29">
        <f t="shared" si="2"/>
        <v>100610.29539</v>
      </c>
      <c r="M6" s="43">
        <v>0.8</v>
      </c>
      <c r="N6" s="3">
        <v>330</v>
      </c>
    </row>
    <row r="7" spans="2:14" x14ac:dyDescent="0.2">
      <c r="B7" s="31">
        <v>44617.614618055559</v>
      </c>
      <c r="C7" s="26" t="s">
        <v>22</v>
      </c>
      <c r="D7" s="27">
        <f t="shared" si="1"/>
        <v>18690921</v>
      </c>
      <c r="E7" s="27" t="s">
        <v>23</v>
      </c>
      <c r="F7" s="42">
        <f t="shared" si="0"/>
        <v>1022.4678321679853</v>
      </c>
      <c r="G7" s="44">
        <v>1.12199</v>
      </c>
      <c r="H7" s="44">
        <v>1.1224700000000001</v>
      </c>
      <c r="I7" s="18" t="s">
        <v>28</v>
      </c>
      <c r="J7" s="28">
        <f>IF(I7="G",SUM(F7*0.81),-F7)</f>
        <v>828.19894405606817</v>
      </c>
      <c r="K7" s="29">
        <f t="shared" si="2"/>
        <v>101425.238782659</v>
      </c>
      <c r="M7" s="43">
        <v>0.7</v>
      </c>
      <c r="N7" s="3">
        <v>320</v>
      </c>
    </row>
    <row r="8" spans="2:14" x14ac:dyDescent="0.2">
      <c r="B8" s="31">
        <v>44620.583333333336</v>
      </c>
      <c r="C8" s="26" t="s">
        <v>22</v>
      </c>
      <c r="D8" s="27">
        <f t="shared" si="1"/>
        <v>18706072</v>
      </c>
      <c r="E8" s="27" t="s">
        <v>26</v>
      </c>
      <c r="F8" s="42">
        <f t="shared" si="0"/>
        <v>1030.749821608546</v>
      </c>
      <c r="G8" s="44">
        <v>1.33887</v>
      </c>
      <c r="H8" s="44">
        <v>1.34012</v>
      </c>
      <c r="I8" s="18" t="s">
        <v>28</v>
      </c>
      <c r="J8" s="28">
        <f>IF(I8="G",SUM(F8*0.81),-F8)</f>
        <v>834.90735550292231</v>
      </c>
      <c r="K8" s="29">
        <f t="shared" si="2"/>
        <v>102246.78321679853</v>
      </c>
      <c r="M8" s="43">
        <v>0.6</v>
      </c>
      <c r="N8" s="3">
        <v>390</v>
      </c>
    </row>
    <row r="9" spans="2:14" x14ac:dyDescent="0.2">
      <c r="B9" s="31">
        <v>44621.656261574077</v>
      </c>
      <c r="C9" s="26" t="s">
        <v>25</v>
      </c>
      <c r="D9" s="27">
        <f t="shared" si="1"/>
        <v>18721223</v>
      </c>
      <c r="E9" s="27" t="s">
        <v>26</v>
      </c>
      <c r="F9" s="42">
        <f t="shared" si="0"/>
        <v>1039.0988951635752</v>
      </c>
      <c r="G9" s="44">
        <v>1.3407100000000001</v>
      </c>
      <c r="H9" s="44">
        <v>1.34005</v>
      </c>
      <c r="I9" s="18" t="s">
        <v>28</v>
      </c>
      <c r="J9" s="28">
        <f>IF(I9="G",SUM(F9*0.81),-F9)</f>
        <v>841.67010508249598</v>
      </c>
      <c r="K9" s="29">
        <f t="shared" si="2"/>
        <v>103074.9821608546</v>
      </c>
      <c r="M9" s="43">
        <v>0.5</v>
      </c>
      <c r="N9" s="3">
        <v>440</v>
      </c>
    </row>
    <row r="10" spans="2:14" x14ac:dyDescent="0.2">
      <c r="B10" s="31">
        <v>44622.440972222219</v>
      </c>
      <c r="C10" s="26" t="s">
        <v>25</v>
      </c>
      <c r="D10" s="27">
        <f t="shared" si="1"/>
        <v>18736374</v>
      </c>
      <c r="E10" s="27" t="s">
        <v>27</v>
      </c>
      <c r="F10" s="42">
        <f t="shared" si="0"/>
        <v>1047.5155962144001</v>
      </c>
      <c r="G10" s="44">
        <v>0.72558</v>
      </c>
      <c r="H10" s="44">
        <v>0.72543000000000002</v>
      </c>
      <c r="I10" s="18" t="s">
        <v>28</v>
      </c>
      <c r="J10" s="28">
        <f>IF(I10="G",SUM(F10*0.81),-F10)</f>
        <v>848.48763293366414</v>
      </c>
      <c r="K10" s="29">
        <f t="shared" si="2"/>
        <v>103909.88951635752</v>
      </c>
      <c r="M10" s="43">
        <v>0.4</v>
      </c>
      <c r="N10" s="3">
        <v>545</v>
      </c>
    </row>
    <row r="11" spans="2:14" x14ac:dyDescent="0.2">
      <c r="B11" s="31">
        <v>44623.486122685186</v>
      </c>
      <c r="C11" s="26" t="s">
        <v>25</v>
      </c>
      <c r="D11" s="27">
        <f t="shared" si="1"/>
        <v>18751525</v>
      </c>
      <c r="E11" s="27" t="s">
        <v>23</v>
      </c>
      <c r="F11" s="42">
        <f t="shared" si="0"/>
        <v>1056.0004725437368</v>
      </c>
      <c r="G11" s="44">
        <v>1.1091500000000001</v>
      </c>
      <c r="H11" s="44">
        <v>1.10931</v>
      </c>
      <c r="I11" s="18" t="s">
        <v>29</v>
      </c>
      <c r="J11" s="28">
        <f>IF(I11="G",SUM(F11*0.81),-F11)</f>
        <v>-1056.0004725437368</v>
      </c>
      <c r="K11" s="29">
        <f t="shared" si="2"/>
        <v>104751.55962144001</v>
      </c>
      <c r="M11" s="43">
        <v>0.3</v>
      </c>
      <c r="N11" s="3">
        <v>700</v>
      </c>
    </row>
    <row r="12" spans="2:14" x14ac:dyDescent="0.2">
      <c r="B12" s="31">
        <v>44623.489583333336</v>
      </c>
      <c r="C12" s="26" t="s">
        <v>25</v>
      </c>
      <c r="D12" s="27">
        <f t="shared" si="1"/>
        <v>18766676</v>
      </c>
      <c r="E12" s="27" t="s">
        <v>23</v>
      </c>
      <c r="F12" s="42">
        <f t="shared" si="0"/>
        <v>1045.4404678182996</v>
      </c>
      <c r="G12" s="44">
        <v>1.1093200000000001</v>
      </c>
      <c r="H12" s="44">
        <v>1.1089100000000001</v>
      </c>
      <c r="I12" s="18" t="s">
        <v>28</v>
      </c>
      <c r="J12" s="28">
        <f>IF(I12="G",SUM(F12*0.81),-F12)</f>
        <v>846.80677893282268</v>
      </c>
      <c r="K12" s="29">
        <f t="shared" si="2"/>
        <v>105600.04725437368</v>
      </c>
      <c r="M12" s="43">
        <v>0.2</v>
      </c>
      <c r="N12" s="3">
        <v>900</v>
      </c>
    </row>
    <row r="13" spans="2:14" x14ac:dyDescent="0.2">
      <c r="B13" s="31">
        <v>44624.638981481483</v>
      </c>
      <c r="C13" s="26" t="s">
        <v>25</v>
      </c>
      <c r="D13" s="27">
        <f t="shared" si="1"/>
        <v>18781827</v>
      </c>
      <c r="E13" s="27" t="s">
        <v>23</v>
      </c>
      <c r="F13" s="42">
        <f t="shared" si="0"/>
        <v>1053.9085356076278</v>
      </c>
      <c r="G13" s="44">
        <v>1.09212</v>
      </c>
      <c r="H13" s="44">
        <v>1.09168</v>
      </c>
      <c r="I13" s="18" t="s">
        <v>28</v>
      </c>
      <c r="J13" s="28">
        <f>IF(I13="G",SUM(F13*0.81),-F13)</f>
        <v>853.6659138421785</v>
      </c>
      <c r="K13" s="29">
        <f t="shared" si="2"/>
        <v>104544.04678182995</v>
      </c>
    </row>
    <row r="14" spans="2:14" x14ac:dyDescent="0.2">
      <c r="B14" s="31">
        <v>44627.409745370373</v>
      </c>
      <c r="C14" s="26" t="s">
        <v>22</v>
      </c>
      <c r="D14" s="27">
        <f t="shared" si="1"/>
        <v>18796978</v>
      </c>
      <c r="E14" s="27" t="s">
        <v>27</v>
      </c>
      <c r="F14" s="42">
        <f t="shared" si="0"/>
        <v>1062.4451947460495</v>
      </c>
      <c r="G14" s="44">
        <v>0.74007999999999996</v>
      </c>
      <c r="H14" s="44">
        <v>0.74039999999999995</v>
      </c>
      <c r="I14" s="18" t="s">
        <v>28</v>
      </c>
      <c r="J14" s="28">
        <f>IF(I14="G",SUM(F14*0.81),-F14)</f>
        <v>860.58060774430021</v>
      </c>
      <c r="K14" s="29">
        <f t="shared" si="2"/>
        <v>105390.85356076277</v>
      </c>
    </row>
    <row r="15" spans="2:14" x14ac:dyDescent="0.2">
      <c r="B15" s="31">
        <v>44628.385416666664</v>
      </c>
      <c r="C15" s="26" t="s">
        <v>25</v>
      </c>
      <c r="D15" s="27">
        <f t="shared" si="1"/>
        <v>18812129</v>
      </c>
      <c r="E15" s="27" t="s">
        <v>27</v>
      </c>
      <c r="F15" s="42">
        <f t="shared" si="0"/>
        <v>1071.0510008234926</v>
      </c>
      <c r="G15" s="44">
        <v>0.72911000000000004</v>
      </c>
      <c r="H15" s="44">
        <v>0.72896000000000005</v>
      </c>
      <c r="I15" s="18" t="s">
        <v>28</v>
      </c>
      <c r="J15" s="28">
        <f>IF(I15="G",SUM(F15*0.81),-F15)</f>
        <v>867.55131066702904</v>
      </c>
      <c r="K15" s="29">
        <f t="shared" si="2"/>
        <v>106244.51947460495</v>
      </c>
    </row>
    <row r="16" spans="2:14" x14ac:dyDescent="0.2">
      <c r="B16" s="31">
        <v>44629.503472222219</v>
      </c>
      <c r="C16" s="26" t="s">
        <v>22</v>
      </c>
      <c r="D16" s="27">
        <f t="shared" si="1"/>
        <v>18827280</v>
      </c>
      <c r="E16" s="27" t="s">
        <v>26</v>
      </c>
      <c r="F16" s="42">
        <f t="shared" si="0"/>
        <v>1079.7265139301628</v>
      </c>
      <c r="G16" s="44">
        <v>1.3158799999999999</v>
      </c>
      <c r="H16" s="44">
        <v>1.3166</v>
      </c>
      <c r="I16" s="18" t="s">
        <v>28</v>
      </c>
      <c r="J16" s="28">
        <f>IF(I16="G",SUM(F16*0.81),-F16)</f>
        <v>874.57847628343188</v>
      </c>
      <c r="K16" s="29">
        <f t="shared" si="2"/>
        <v>107105.10008234925</v>
      </c>
    </row>
    <row r="17" spans="2:11" x14ac:dyDescent="0.2">
      <c r="B17" s="31">
        <v>44630.649305555555</v>
      </c>
      <c r="C17" s="26" t="s">
        <v>22</v>
      </c>
      <c r="D17" s="27">
        <f t="shared" si="1"/>
        <v>18842431</v>
      </c>
      <c r="E17" s="27" t="s">
        <v>27</v>
      </c>
      <c r="F17" s="42">
        <f t="shared" si="0"/>
        <v>1088.4722986929971</v>
      </c>
      <c r="G17" s="44">
        <v>0.73368999999999995</v>
      </c>
      <c r="H17" s="44">
        <v>0.73377999999999999</v>
      </c>
      <c r="I17" s="18" t="s">
        <v>28</v>
      </c>
      <c r="J17" s="28">
        <f>IF(I17="G",SUM(F17*0.81),-F17)</f>
        <v>881.66256194132768</v>
      </c>
      <c r="K17" s="29">
        <f t="shared" si="2"/>
        <v>107972.65139301628</v>
      </c>
    </row>
    <row r="18" spans="2:11" x14ac:dyDescent="0.2">
      <c r="B18" s="31">
        <v>44631.434062499997</v>
      </c>
      <c r="C18" s="26" t="s">
        <v>25</v>
      </c>
      <c r="D18" s="27">
        <f t="shared" si="1"/>
        <v>18857582</v>
      </c>
      <c r="E18" s="27" t="s">
        <v>26</v>
      </c>
      <c r="F18" s="42">
        <f t="shared" si="0"/>
        <v>1097.2889243124105</v>
      </c>
      <c r="G18" s="44">
        <v>1.3074699999999999</v>
      </c>
      <c r="H18" s="44">
        <v>1.3067899999999999</v>
      </c>
      <c r="I18" s="18" t="s">
        <v>28</v>
      </c>
      <c r="J18" s="28">
        <f>IF(I18="G",SUM(F18*0.81),-F18)</f>
        <v>888.80402869305249</v>
      </c>
      <c r="K18" s="29">
        <f t="shared" si="2"/>
        <v>108847.22986929971</v>
      </c>
    </row>
    <row r="19" spans="2:11" x14ac:dyDescent="0.2">
      <c r="B19" s="31">
        <v>44634.493101851855</v>
      </c>
      <c r="C19" s="26" t="s">
        <v>22</v>
      </c>
      <c r="D19" s="27">
        <f t="shared" si="1"/>
        <v>18872733</v>
      </c>
      <c r="E19" s="27" t="s">
        <v>23</v>
      </c>
      <c r="F19" s="42">
        <f t="shared" si="0"/>
        <v>1106.1769645993409</v>
      </c>
      <c r="G19" s="44">
        <v>1.09602</v>
      </c>
      <c r="H19" s="44">
        <v>1.09636</v>
      </c>
      <c r="I19" s="18" t="s">
        <v>28</v>
      </c>
      <c r="J19" s="28">
        <f>IF(I19="G",SUM(F19*0.81),-F19)</f>
        <v>896.00334132546618</v>
      </c>
      <c r="K19" s="29">
        <f t="shared" si="2"/>
        <v>109728.89243124104</v>
      </c>
    </row>
    <row r="20" spans="2:11" x14ac:dyDescent="0.2">
      <c r="B20" s="31">
        <v>44635.520833333336</v>
      </c>
      <c r="C20" s="26" t="s">
        <v>22</v>
      </c>
      <c r="D20" s="27">
        <f t="shared" si="1"/>
        <v>18887884</v>
      </c>
      <c r="E20" s="27" t="s">
        <v>23</v>
      </c>
      <c r="F20" s="42">
        <f t="shared" si="0"/>
        <v>1115.1369980125955</v>
      </c>
      <c r="G20" s="44">
        <v>1.09826</v>
      </c>
      <c r="H20" s="44">
        <v>1.09873</v>
      </c>
      <c r="I20" s="18" t="s">
        <v>28</v>
      </c>
      <c r="J20" s="28">
        <f>IF(I20="G",SUM(F20*0.81),-F20)</f>
        <v>903.26096839020249</v>
      </c>
      <c r="K20" s="29">
        <f t="shared" si="2"/>
        <v>110617.69645993409</v>
      </c>
    </row>
    <row r="21" spans="2:11" x14ac:dyDescent="0.2">
      <c r="B21" s="31">
        <v>44636.559039351851</v>
      </c>
      <c r="C21" s="26" t="s">
        <v>22</v>
      </c>
      <c r="D21" s="27">
        <f t="shared" si="1"/>
        <v>18903035</v>
      </c>
      <c r="E21" s="27" t="s">
        <v>23</v>
      </c>
      <c r="F21" s="42">
        <f t="shared" si="0"/>
        <v>1124.1696076964975</v>
      </c>
      <c r="G21" s="44">
        <v>1.1000099999999999</v>
      </c>
      <c r="H21" s="44">
        <v>1.10025</v>
      </c>
      <c r="I21" s="18" t="s">
        <v>28</v>
      </c>
      <c r="J21" s="28">
        <f>IF(I21="G",SUM(F21*0.81),-F21)</f>
        <v>910.577382234163</v>
      </c>
      <c r="K21" s="29">
        <f t="shared" si="2"/>
        <v>111513.69980125956</v>
      </c>
    </row>
    <row r="22" spans="2:11" x14ac:dyDescent="0.2">
      <c r="B22" s="31">
        <v>44637.656261574077</v>
      </c>
      <c r="C22" s="26" t="s">
        <v>25</v>
      </c>
      <c r="D22" s="27">
        <f t="shared" si="1"/>
        <v>18918186</v>
      </c>
      <c r="E22" s="27" t="s">
        <v>26</v>
      </c>
      <c r="F22" s="42">
        <f t="shared" si="0"/>
        <v>1133.2753815188391</v>
      </c>
      <c r="G22" s="44">
        <v>1.3129299999999999</v>
      </c>
      <c r="H22" s="44">
        <v>1.3122400000000001</v>
      </c>
      <c r="I22" s="18" t="s">
        <v>28</v>
      </c>
      <c r="J22" s="28">
        <f>IF(I22="G",SUM(F22*0.81),-F22)</f>
        <v>917.95305903025974</v>
      </c>
      <c r="K22" s="29">
        <f t="shared" si="2"/>
        <v>112416.96076964976</v>
      </c>
    </row>
    <row r="23" spans="2:11" x14ac:dyDescent="0.2">
      <c r="B23" s="31">
        <v>44638.465277777781</v>
      </c>
      <c r="C23" s="26" t="s">
        <v>25</v>
      </c>
      <c r="D23" s="27">
        <f t="shared" si="1"/>
        <v>18933337</v>
      </c>
      <c r="E23" s="27" t="s">
        <v>26</v>
      </c>
      <c r="F23" s="42">
        <f t="shared" si="0"/>
        <v>1142.4549121091418</v>
      </c>
      <c r="G23" s="44">
        <v>1.3145100000000001</v>
      </c>
      <c r="H23" s="44">
        <v>1.31467</v>
      </c>
      <c r="I23" s="18" t="s">
        <v>29</v>
      </c>
      <c r="J23" s="28">
        <f>IF(I23="G",SUM(F23*0.81),-F23)</f>
        <v>-1142.4549121091418</v>
      </c>
      <c r="K23" s="29">
        <f t="shared" si="2"/>
        <v>113327.53815188391</v>
      </c>
    </row>
    <row r="24" spans="2:11" x14ac:dyDescent="0.2">
      <c r="B24" s="31">
        <v>44638.468738425923</v>
      </c>
      <c r="C24" s="26" t="s">
        <v>25</v>
      </c>
      <c r="D24" s="27">
        <f t="shared" si="1"/>
        <v>18948488</v>
      </c>
      <c r="E24" s="27" t="s">
        <v>26</v>
      </c>
      <c r="F24" s="42">
        <f t="shared" si="0"/>
        <v>1131.0303629880502</v>
      </c>
      <c r="G24" s="44">
        <v>1.3146599999999999</v>
      </c>
      <c r="H24" s="44">
        <v>1.3141700000000001</v>
      </c>
      <c r="I24" s="18" t="s">
        <v>28</v>
      </c>
      <c r="J24" s="28">
        <f>IF(I24="G",SUM(F24*0.81),-F24)</f>
        <v>916.13459402032072</v>
      </c>
      <c r="K24" s="29">
        <f t="shared" si="2"/>
        <v>114245.49121091417</v>
      </c>
    </row>
    <row r="25" spans="2:11" x14ac:dyDescent="0.2">
      <c r="B25" s="31">
        <v>44641.399317129632</v>
      </c>
      <c r="C25" s="26" t="s">
        <v>22</v>
      </c>
      <c r="D25" s="27">
        <f t="shared" si="1"/>
        <v>18963639</v>
      </c>
      <c r="E25" s="27" t="s">
        <v>23</v>
      </c>
      <c r="F25" s="42">
        <f t="shared" si="0"/>
        <v>1140.1917089282535</v>
      </c>
      <c r="G25" s="44">
        <v>1.1047499999999999</v>
      </c>
      <c r="H25" s="44">
        <v>1.10511</v>
      </c>
      <c r="I25" s="18" t="s">
        <v>28</v>
      </c>
      <c r="J25" s="28">
        <f>IF(I25="G",SUM(F25*0.81),-F25)</f>
        <v>923.55528423188548</v>
      </c>
      <c r="K25" s="29">
        <f t="shared" si="2"/>
        <v>113103.03629880503</v>
      </c>
    </row>
    <row r="26" spans="2:11" x14ac:dyDescent="0.2">
      <c r="B26" s="31">
        <v>44642.697974537034</v>
      </c>
      <c r="C26" s="26" t="s">
        <v>22</v>
      </c>
      <c r="D26" s="27">
        <f t="shared" si="1"/>
        <v>18978790</v>
      </c>
      <c r="E26" s="27" t="s">
        <v>23</v>
      </c>
      <c r="F26" s="42">
        <f t="shared" si="0"/>
        <v>1149.4272617705724</v>
      </c>
      <c r="G26" s="44">
        <v>1.10175</v>
      </c>
      <c r="H26" s="44">
        <v>1.1020099999999999</v>
      </c>
      <c r="I26" s="18" t="s">
        <v>28</v>
      </c>
      <c r="J26" s="28">
        <f>IF(I26="G",SUM(F26*0.81),-F26)</f>
        <v>931.03608203416366</v>
      </c>
      <c r="K26" s="29">
        <f t="shared" si="2"/>
        <v>114019.17089282535</v>
      </c>
    </row>
    <row r="27" spans="2:11" x14ac:dyDescent="0.2">
      <c r="B27" s="31">
        <v>44643.572916666664</v>
      </c>
      <c r="C27" s="26" t="s">
        <v>25</v>
      </c>
      <c r="D27" s="27">
        <f t="shared" si="1"/>
        <v>18993941</v>
      </c>
      <c r="E27" s="27" t="s">
        <v>23</v>
      </c>
      <c r="F27" s="42">
        <f t="shared" si="0"/>
        <v>1158.737622590914</v>
      </c>
      <c r="G27" s="44">
        <v>1.0992599999999999</v>
      </c>
      <c r="H27" s="44">
        <v>1.0988599999999999</v>
      </c>
      <c r="I27" s="18" t="s">
        <v>28</v>
      </c>
      <c r="J27" s="28">
        <f>IF(I27="G",SUM(F27*0.81),-F27)</f>
        <v>938.57747429864048</v>
      </c>
      <c r="K27" s="29">
        <f t="shared" si="2"/>
        <v>114942.72617705724</v>
      </c>
    </row>
    <row r="28" spans="2:11" x14ac:dyDescent="0.2">
      <c r="B28" s="31">
        <v>44644.44798611111</v>
      </c>
      <c r="C28" s="26" t="s">
        <v>25</v>
      </c>
      <c r="D28" s="27">
        <f t="shared" si="1"/>
        <v>19009092</v>
      </c>
      <c r="E28" s="27" t="s">
        <v>23</v>
      </c>
      <c r="F28" s="42">
        <f t="shared" si="0"/>
        <v>1168.1233973339004</v>
      </c>
      <c r="G28" s="44">
        <v>1.09927</v>
      </c>
      <c r="H28" s="44">
        <v>1.0992</v>
      </c>
      <c r="I28" s="18" t="s">
        <v>28</v>
      </c>
      <c r="J28" s="28">
        <f>IF(I28="G",SUM(F28*0.81),-F28)</f>
        <v>946.17995184045935</v>
      </c>
      <c r="K28" s="29">
        <f t="shared" si="2"/>
        <v>115873.7622590914</v>
      </c>
    </row>
    <row r="29" spans="2:11" x14ac:dyDescent="0.2">
      <c r="B29" s="31">
        <v>44645.611111111109</v>
      </c>
      <c r="C29" s="26" t="s">
        <v>25</v>
      </c>
      <c r="D29" s="27">
        <f t="shared" si="1"/>
        <v>19024243</v>
      </c>
      <c r="E29" s="27" t="s">
        <v>23</v>
      </c>
      <c r="F29" s="42">
        <f t="shared" si="0"/>
        <v>1177.585196852305</v>
      </c>
      <c r="G29" s="44">
        <v>1.1014900000000001</v>
      </c>
      <c r="H29" s="44">
        <v>1.1010500000000001</v>
      </c>
      <c r="I29" s="18" t="s">
        <v>28</v>
      </c>
      <c r="J29" s="28">
        <f>IF(I29="G",SUM(F29*0.81),-F29)</f>
        <v>953.84400945036714</v>
      </c>
      <c r="K29" s="29">
        <f t="shared" si="2"/>
        <v>116812.33973339004</v>
      </c>
    </row>
    <row r="30" spans="2:11" x14ac:dyDescent="0.2">
      <c r="B30" s="31">
        <v>44648.472337962965</v>
      </c>
      <c r="C30" s="26" t="s">
        <v>22</v>
      </c>
      <c r="D30" s="27">
        <f t="shared" si="1"/>
        <v>19039394</v>
      </c>
      <c r="E30" s="27" t="s">
        <v>27</v>
      </c>
      <c r="F30" s="42">
        <f t="shared" si="0"/>
        <v>1237.1236369468086</v>
      </c>
      <c r="G30" s="44">
        <v>0.75156000000000001</v>
      </c>
      <c r="H30" s="44">
        <v>0.75183</v>
      </c>
      <c r="I30" s="18" t="s">
        <v>28</v>
      </c>
      <c r="J30" s="28">
        <f>IF(I30="G",SUM(F30*0.81),-F30)</f>
        <v>1002.070145926915</v>
      </c>
      <c r="K30" s="29">
        <f t="shared" si="2"/>
        <v>117758.51968523049</v>
      </c>
    </row>
    <row r="31" spans="2:11" x14ac:dyDescent="0.2">
      <c r="B31" s="31">
        <v>44649.6875</v>
      </c>
      <c r="C31" s="26" t="s">
        <v>22</v>
      </c>
      <c r="D31" s="27">
        <f t="shared" si="1"/>
        <v>19054545</v>
      </c>
      <c r="E31" s="27" t="s">
        <v>23</v>
      </c>
      <c r="F31" s="42">
        <f t="shared" si="0"/>
        <v>1247.1443384060776</v>
      </c>
      <c r="G31" s="44">
        <v>1.1102300000000001</v>
      </c>
      <c r="H31" s="44">
        <v>1.11093</v>
      </c>
      <c r="I31" s="18" t="s">
        <v>28</v>
      </c>
      <c r="J31" s="28">
        <f>IF(I31="G",SUM(F31*0.81),-F31)</f>
        <v>1010.1869141089229</v>
      </c>
      <c r="K31" s="29">
        <f>SUM(K30+J29)+5000</f>
        <v>123712.36369468085</v>
      </c>
    </row>
    <row r="32" spans="2:11" x14ac:dyDescent="0.2">
      <c r="B32" s="31">
        <v>44650.399328703701</v>
      </c>
      <c r="C32" s="26" t="s">
        <v>22</v>
      </c>
      <c r="D32" s="27">
        <f t="shared" si="1"/>
        <v>19069696</v>
      </c>
      <c r="E32" s="27" t="s">
        <v>27</v>
      </c>
      <c r="F32" s="42">
        <f t="shared" si="0"/>
        <v>1257.2462075471669</v>
      </c>
      <c r="G32" s="44">
        <v>0.75087000000000004</v>
      </c>
      <c r="H32" s="44">
        <v>0.75131000000000003</v>
      </c>
      <c r="I32" s="18" t="s">
        <v>28</v>
      </c>
      <c r="J32" s="28">
        <f>IF(I32="G",SUM(F32*0.81),-F32)</f>
        <v>1018.3694281132052</v>
      </c>
      <c r="K32" s="29">
        <f>SUM(K31+J30)</f>
        <v>124714.43384060777</v>
      </c>
    </row>
    <row r="33" spans="2:11" x14ac:dyDescent="0.2">
      <c r="B33" s="31">
        <v>44651.416666666664</v>
      </c>
      <c r="C33" s="26" t="s">
        <v>25</v>
      </c>
      <c r="D33" s="27">
        <f t="shared" si="1"/>
        <v>19084847</v>
      </c>
      <c r="E33" s="27" t="s">
        <v>27</v>
      </c>
      <c r="F33" s="42">
        <f t="shared" si="0"/>
        <v>1267.4299018282991</v>
      </c>
      <c r="G33" s="44">
        <v>0.74839999999999995</v>
      </c>
      <c r="H33" s="44">
        <v>0.74807000000000001</v>
      </c>
      <c r="I33" s="18" t="s">
        <v>28</v>
      </c>
      <c r="J33" s="28">
        <f>IF(I33="G",SUM(F33*0.81),-F33)</f>
        <v>1026.6182204809222</v>
      </c>
      <c r="K33" s="29">
        <f>SUM(K32+J31)</f>
        <v>125724.6207547167</v>
      </c>
    </row>
    <row r="34" spans="2:11" x14ac:dyDescent="0.2">
      <c r="B34" s="32">
        <v>44656.684027777781</v>
      </c>
      <c r="C34" s="18" t="s">
        <v>22</v>
      </c>
      <c r="D34" s="27">
        <f t="shared" si="1"/>
        <v>19099998</v>
      </c>
      <c r="E34" s="18" t="s">
        <v>23</v>
      </c>
      <c r="F34" s="42">
        <f t="shared" ref="F34:F65" si="3">SUM(K35/100)</f>
        <v>1487.6960840331083</v>
      </c>
      <c r="G34" s="36">
        <v>1.09375</v>
      </c>
      <c r="H34" s="36">
        <v>1.09406</v>
      </c>
      <c r="I34" s="18" t="s">
        <v>28</v>
      </c>
      <c r="J34" s="28">
        <f>IF(I34="G",SUM(F34*0.81),-F34)</f>
        <v>1205.0338280668177</v>
      </c>
      <c r="K34" s="29">
        <f>SUM(K33+J32)</f>
        <v>126742.9901828299</v>
      </c>
    </row>
    <row r="35" spans="2:11" x14ac:dyDescent="0.2">
      <c r="B35" s="32">
        <v>44657.416678240741</v>
      </c>
      <c r="C35" s="18" t="s">
        <v>22</v>
      </c>
      <c r="D35" s="27">
        <f t="shared" si="1"/>
        <v>19115149</v>
      </c>
      <c r="E35" s="18" t="s">
        <v>27</v>
      </c>
      <c r="F35" s="42">
        <f t="shared" si="3"/>
        <v>1499.7464223137763</v>
      </c>
      <c r="G35" s="36">
        <v>0.75783</v>
      </c>
      <c r="H35" s="36">
        <v>0.75805999999999996</v>
      </c>
      <c r="I35" s="18" t="s">
        <v>31</v>
      </c>
      <c r="J35" s="28">
        <f>IF(I35="G",SUM(F35*0.81),-F35)</f>
        <v>1214.7946020741588</v>
      </c>
      <c r="K35" s="29">
        <f>SUM(K34+J33)+21000</f>
        <v>148769.60840331082</v>
      </c>
    </row>
    <row r="36" spans="2:11" x14ac:dyDescent="0.2">
      <c r="B36" s="32">
        <v>44658.434027777781</v>
      </c>
      <c r="C36" s="18" t="s">
        <v>22</v>
      </c>
      <c r="D36" s="27">
        <f t="shared" si="1"/>
        <v>19130300</v>
      </c>
      <c r="E36" s="18" t="s">
        <v>26</v>
      </c>
      <c r="F36" s="42">
        <f t="shared" si="3"/>
        <v>1511.8943683345178</v>
      </c>
      <c r="G36" s="36">
        <v>1.30792</v>
      </c>
      <c r="H36" s="36">
        <v>1.30827</v>
      </c>
      <c r="I36" s="18" t="s">
        <v>28</v>
      </c>
      <c r="J36" s="28">
        <f>IF(I36="G",SUM(F36*0.81),-F36)</f>
        <v>1224.6344383509595</v>
      </c>
      <c r="K36" s="29">
        <f t="shared" ref="K36:K67" si="4">SUM(K35+J34)</f>
        <v>149974.64223137763</v>
      </c>
    </row>
    <row r="37" spans="2:11" x14ac:dyDescent="0.2">
      <c r="D37" s="27">
        <f t="shared" si="1"/>
        <v>19145451</v>
      </c>
      <c r="F37" s="42">
        <f t="shared" si="3"/>
        <v>1524.1407127180275</v>
      </c>
      <c r="J37" s="28">
        <f>IF(I37="G",SUM(F37*0.81),-F37)</f>
        <v>-1524.1407127180275</v>
      </c>
      <c r="K37" s="29">
        <f t="shared" si="4"/>
        <v>151189.43683345179</v>
      </c>
    </row>
    <row r="38" spans="2:11" x14ac:dyDescent="0.2">
      <c r="D38" s="27">
        <f t="shared" si="1"/>
        <v>19160602</v>
      </c>
      <c r="F38" s="42">
        <f t="shared" si="3"/>
        <v>1508.8993055908475</v>
      </c>
      <c r="J38" s="28">
        <f>IF(I38="G",SUM(F38*0.81),-F38)</f>
        <v>-1508.8993055908475</v>
      </c>
      <c r="K38" s="29">
        <f t="shared" si="4"/>
        <v>152414.07127180276</v>
      </c>
    </row>
    <row r="39" spans="2:11" x14ac:dyDescent="0.2">
      <c r="D39" s="27">
        <f t="shared" si="1"/>
        <v>19175753</v>
      </c>
      <c r="F39" s="42">
        <f t="shared" si="3"/>
        <v>1493.8103125349392</v>
      </c>
      <c r="J39" s="28">
        <f>IF(I39="G",SUM(F39*0.81),-F39)</f>
        <v>-1493.8103125349392</v>
      </c>
      <c r="K39" s="29">
        <f t="shared" si="4"/>
        <v>150889.93055908475</v>
      </c>
    </row>
    <row r="40" spans="2:11" x14ac:dyDescent="0.2">
      <c r="D40" s="27">
        <f t="shared" si="1"/>
        <v>19190904</v>
      </c>
      <c r="F40" s="42">
        <f t="shared" si="3"/>
        <v>1478.8722094095897</v>
      </c>
      <c r="J40" s="28">
        <f>IF(I40="G",SUM(F40*0.81),-F40)</f>
        <v>-1478.8722094095897</v>
      </c>
      <c r="K40" s="29">
        <f t="shared" si="4"/>
        <v>149381.03125349391</v>
      </c>
    </row>
    <row r="41" spans="2:11" x14ac:dyDescent="0.2">
      <c r="D41" s="27">
        <f t="shared" si="1"/>
        <v>19206055</v>
      </c>
      <c r="F41" s="42">
        <f t="shared" si="3"/>
        <v>1464.0834873154936</v>
      </c>
      <c r="J41" s="28">
        <f>IF(I41="G",SUM(F41*0.81),-F41)</f>
        <v>-1464.0834873154936</v>
      </c>
      <c r="K41" s="29">
        <f t="shared" si="4"/>
        <v>147887.22094095897</v>
      </c>
    </row>
    <row r="42" spans="2:11" x14ac:dyDescent="0.2">
      <c r="D42" s="27">
        <f t="shared" si="1"/>
        <v>19221206</v>
      </c>
      <c r="F42" s="42">
        <f t="shared" si="3"/>
        <v>1449.4426524423388</v>
      </c>
      <c r="J42" s="28">
        <f>IF(I42="G",SUM(F42*0.81),-F42)</f>
        <v>-1449.4426524423388</v>
      </c>
      <c r="K42" s="29">
        <f t="shared" si="4"/>
        <v>146408.34873154937</v>
      </c>
    </row>
    <row r="43" spans="2:11" x14ac:dyDescent="0.2">
      <c r="D43" s="27">
        <f t="shared" si="1"/>
        <v>19236357</v>
      </c>
      <c r="F43" s="42">
        <f t="shared" si="3"/>
        <v>1434.9482259179154</v>
      </c>
      <c r="J43" s="28">
        <f>IF(I43="G",SUM(F43*0.81),-F43)</f>
        <v>-1434.9482259179154</v>
      </c>
      <c r="K43" s="29">
        <f t="shared" si="4"/>
        <v>144944.26524423389</v>
      </c>
    </row>
    <row r="44" spans="2:11" x14ac:dyDescent="0.2">
      <c r="D44" s="27">
        <f t="shared" si="1"/>
        <v>19251508</v>
      </c>
      <c r="F44" s="42">
        <f t="shared" si="3"/>
        <v>1420.5987436587363</v>
      </c>
      <c r="J44" s="28">
        <f>IF(I44="G",SUM(F44*0.81),-F44)</f>
        <v>-1420.5987436587363</v>
      </c>
      <c r="K44" s="29">
        <f t="shared" si="4"/>
        <v>143494.82259179154</v>
      </c>
    </row>
    <row r="45" spans="2:11" x14ac:dyDescent="0.2">
      <c r="D45" s="27">
        <f t="shared" si="1"/>
        <v>19266659</v>
      </c>
      <c r="F45" s="42">
        <f t="shared" si="3"/>
        <v>1406.3927562221488</v>
      </c>
      <c r="J45" s="28">
        <f>IF(I45="G",SUM(F45*0.81),-F45)</f>
        <v>-1406.3927562221488</v>
      </c>
      <c r="K45" s="29">
        <f t="shared" si="4"/>
        <v>142059.87436587363</v>
      </c>
    </row>
    <row r="46" spans="2:11" x14ac:dyDescent="0.2">
      <c r="D46" s="27">
        <f t="shared" si="1"/>
        <v>19281810</v>
      </c>
      <c r="F46" s="42">
        <f t="shared" si="3"/>
        <v>1392.3288286599275</v>
      </c>
      <c r="J46" s="28">
        <f>IF(I46="G",SUM(F46*0.81),-F46)</f>
        <v>-1392.3288286599275</v>
      </c>
      <c r="K46" s="29">
        <f t="shared" si="4"/>
        <v>140639.27562221489</v>
      </c>
    </row>
    <row r="47" spans="2:11" x14ac:dyDescent="0.2">
      <c r="D47" s="27">
        <f t="shared" si="1"/>
        <v>19296961</v>
      </c>
      <c r="F47" s="42">
        <f t="shared" si="3"/>
        <v>1378.4055403733282</v>
      </c>
      <c r="J47" s="28">
        <f>IF(I47="G",SUM(F47*0.81),-F47)</f>
        <v>-1378.4055403733282</v>
      </c>
      <c r="K47" s="29">
        <f t="shared" si="4"/>
        <v>139232.88286599275</v>
      </c>
    </row>
    <row r="48" spans="2:11" x14ac:dyDescent="0.2">
      <c r="D48" s="27">
        <f t="shared" si="1"/>
        <v>19312112</v>
      </c>
      <c r="F48" s="42">
        <f t="shared" si="3"/>
        <v>1364.621484969595</v>
      </c>
      <c r="J48" s="28">
        <f>IF(I48="G",SUM(F48*0.81),-F48)</f>
        <v>-1364.621484969595</v>
      </c>
      <c r="K48" s="29">
        <f t="shared" si="4"/>
        <v>137840.55403733283</v>
      </c>
    </row>
    <row r="49" spans="4:11" x14ac:dyDescent="0.2">
      <c r="D49" s="27">
        <f t="shared" si="1"/>
        <v>19327263</v>
      </c>
      <c r="F49" s="42">
        <f t="shared" si="3"/>
        <v>1350.9752701198991</v>
      </c>
      <c r="J49" s="28">
        <f>IF(I49="G",SUM(F49*0.81),-F49)</f>
        <v>-1350.9752701198991</v>
      </c>
      <c r="K49" s="29">
        <f t="shared" si="4"/>
        <v>136462.1484969595</v>
      </c>
    </row>
    <row r="50" spans="4:11" x14ac:dyDescent="0.2">
      <c r="D50" s="27">
        <f t="shared" si="1"/>
        <v>19342414</v>
      </c>
      <c r="F50" s="42">
        <f t="shared" si="3"/>
        <v>1337.4655174187001</v>
      </c>
      <c r="J50" s="28">
        <f>IF(I50="G",SUM(F50*0.81),-F50)</f>
        <v>-1337.4655174187001</v>
      </c>
      <c r="K50" s="29">
        <f t="shared" si="4"/>
        <v>135097.52701198991</v>
      </c>
    </row>
    <row r="51" spans="4:11" x14ac:dyDescent="0.2">
      <c r="D51" s="27">
        <f t="shared" si="1"/>
        <v>19357565</v>
      </c>
      <c r="F51" s="42">
        <f t="shared" si="3"/>
        <v>1324.0908622445131</v>
      </c>
      <c r="J51" s="28">
        <f>IF(I51="G",SUM(F51*0.81),-F51)</f>
        <v>-1324.0908622445131</v>
      </c>
      <c r="K51" s="29">
        <f t="shared" si="4"/>
        <v>133746.55174187</v>
      </c>
    </row>
    <row r="52" spans="4:11" x14ac:dyDescent="0.2">
      <c r="D52" s="27">
        <f t="shared" si="1"/>
        <v>19372716</v>
      </c>
      <c r="F52" s="42">
        <f t="shared" si="3"/>
        <v>1310.8499536220679</v>
      </c>
      <c r="J52" s="28">
        <f>IF(I52="G",SUM(F52*0.81),-F52)</f>
        <v>-1310.8499536220679</v>
      </c>
      <c r="K52" s="29">
        <f t="shared" si="4"/>
        <v>132409.08622445131</v>
      </c>
    </row>
    <row r="53" spans="4:11" x14ac:dyDescent="0.2">
      <c r="D53" s="27">
        <f t="shared" si="1"/>
        <v>19387867</v>
      </c>
      <c r="F53" s="42">
        <f t="shared" si="3"/>
        <v>1297.7414540858474</v>
      </c>
      <c r="J53" s="28">
        <f>IF(I53="G",SUM(F53*0.81),-F53)</f>
        <v>-1297.7414540858474</v>
      </c>
      <c r="K53" s="29">
        <f t="shared" si="4"/>
        <v>131084.9953622068</v>
      </c>
    </row>
    <row r="54" spans="4:11" x14ac:dyDescent="0.2">
      <c r="D54" s="27">
        <f t="shared" si="1"/>
        <v>19403018</v>
      </c>
      <c r="F54" s="42">
        <f t="shared" si="3"/>
        <v>1284.7640395449889</v>
      </c>
      <c r="J54" s="28">
        <f>IF(I54="G",SUM(F54*0.81),-F54)</f>
        <v>-1284.7640395449889</v>
      </c>
      <c r="K54" s="29">
        <f t="shared" si="4"/>
        <v>129774.14540858474</v>
      </c>
    </row>
    <row r="55" spans="4:11" x14ac:dyDescent="0.2">
      <c r="D55" s="27">
        <f t="shared" si="1"/>
        <v>19418169</v>
      </c>
      <c r="F55" s="42">
        <f t="shared" si="3"/>
        <v>1271.9163991495391</v>
      </c>
      <c r="J55" s="28">
        <f>IF(I55="G",SUM(F55*0.81),-F55)</f>
        <v>-1271.9163991495391</v>
      </c>
      <c r="K55" s="29">
        <f t="shared" si="4"/>
        <v>128476.40395449889</v>
      </c>
    </row>
    <row r="56" spans="4:11" x14ac:dyDescent="0.2">
      <c r="D56" s="27">
        <f t="shared" si="1"/>
        <v>19433320</v>
      </c>
      <c r="F56" s="42">
        <f t="shared" si="3"/>
        <v>1259.1972351580437</v>
      </c>
      <c r="J56" s="28">
        <f>IF(I56="G",SUM(F56*0.81),-F56)</f>
        <v>-1259.1972351580437</v>
      </c>
      <c r="K56" s="29">
        <f t="shared" si="4"/>
        <v>127191.63991495391</v>
      </c>
    </row>
    <row r="57" spans="4:11" x14ac:dyDescent="0.2">
      <c r="D57" s="27">
        <f t="shared" si="1"/>
        <v>19448471</v>
      </c>
      <c r="F57" s="42">
        <f t="shared" si="3"/>
        <v>1246.6052628064631</v>
      </c>
      <c r="J57" s="28">
        <f>IF(I57="G",SUM(F57*0.81),-F57)</f>
        <v>-1246.6052628064631</v>
      </c>
      <c r="K57" s="29">
        <f t="shared" si="4"/>
        <v>125919.72351580436</v>
      </c>
    </row>
    <row r="58" spans="4:11" x14ac:dyDescent="0.2">
      <c r="D58" s="27">
        <f t="shared" si="1"/>
        <v>19463622</v>
      </c>
      <c r="F58" s="42">
        <f t="shared" si="3"/>
        <v>1234.1392101783986</v>
      </c>
      <c r="J58" s="28">
        <f>IF(I58="G",SUM(F58*0.81),-F58)</f>
        <v>-1234.1392101783986</v>
      </c>
      <c r="K58" s="29">
        <f t="shared" si="4"/>
        <v>124660.52628064631</v>
      </c>
    </row>
    <row r="59" spans="4:11" x14ac:dyDescent="0.2">
      <c r="D59" s="27">
        <f t="shared" si="1"/>
        <v>19478773</v>
      </c>
      <c r="F59" s="42">
        <f t="shared" si="3"/>
        <v>1221.7978180766145</v>
      </c>
      <c r="J59" s="28">
        <f>IF(I59="G",SUM(F59*0.81),-F59)</f>
        <v>-1221.7978180766145</v>
      </c>
      <c r="K59" s="29">
        <f t="shared" si="4"/>
        <v>123413.92101783985</v>
      </c>
    </row>
    <row r="60" spans="4:11" x14ac:dyDescent="0.2">
      <c r="D60" s="27">
        <f t="shared" si="1"/>
        <v>19493924</v>
      </c>
      <c r="F60" s="42">
        <f t="shared" si="3"/>
        <v>1209.5798398958484</v>
      </c>
      <c r="J60" s="28">
        <f>IF(I60="G",SUM(F60*0.81),-F60)</f>
        <v>-1209.5798398958484</v>
      </c>
      <c r="K60" s="29">
        <f t="shared" si="4"/>
        <v>122179.78180766145</v>
      </c>
    </row>
    <row r="61" spans="4:11" x14ac:dyDescent="0.2">
      <c r="D61" s="27">
        <f t="shared" si="1"/>
        <v>19509075</v>
      </c>
      <c r="F61" s="42">
        <f t="shared" si="3"/>
        <v>1197.4840414968901</v>
      </c>
      <c r="J61" s="28">
        <f>IF(I61="G",SUM(F61*0.81),-F61)</f>
        <v>-1197.4840414968901</v>
      </c>
      <c r="K61" s="29">
        <f t="shared" si="4"/>
        <v>120957.98398958484</v>
      </c>
    </row>
    <row r="62" spans="4:11" x14ac:dyDescent="0.2">
      <c r="D62" s="27">
        <f t="shared" si="1"/>
        <v>19524226</v>
      </c>
      <c r="F62" s="42">
        <f t="shared" si="3"/>
        <v>1185.509201081921</v>
      </c>
      <c r="J62" s="28">
        <f>IF(I62="G",SUM(F62*0.81),-F62)</f>
        <v>-1185.509201081921</v>
      </c>
      <c r="K62" s="29">
        <f t="shared" si="4"/>
        <v>119748.404149689</v>
      </c>
    </row>
    <row r="63" spans="4:11" x14ac:dyDescent="0.2">
      <c r="D63" s="27">
        <f t="shared" si="1"/>
        <v>19539377</v>
      </c>
      <c r="F63" s="42">
        <f t="shared" si="3"/>
        <v>1173.6541090711019</v>
      </c>
      <c r="J63" s="28">
        <f>IF(I63="G",SUM(F63*0.81),-F63)</f>
        <v>-1173.6541090711019</v>
      </c>
      <c r="K63" s="29">
        <f t="shared" si="4"/>
        <v>118550.92010819211</v>
      </c>
    </row>
    <row r="64" spans="4:11" x14ac:dyDescent="0.2">
      <c r="D64" s="27">
        <f t="shared" si="1"/>
        <v>19554528</v>
      </c>
      <c r="F64" s="42">
        <f t="shared" si="3"/>
        <v>1161.9175679803909</v>
      </c>
      <c r="J64" s="28">
        <f>IF(I64="G",SUM(F64*0.81),-F64)</f>
        <v>-1161.9175679803909</v>
      </c>
      <c r="K64" s="29">
        <f t="shared" si="4"/>
        <v>117365.41090711018</v>
      </c>
    </row>
    <row r="65" spans="4:11" x14ac:dyDescent="0.2">
      <c r="D65" s="27">
        <f t="shared" si="1"/>
        <v>19569679</v>
      </c>
      <c r="F65" s="42">
        <f t="shared" si="3"/>
        <v>1150.298392300587</v>
      </c>
      <c r="J65" s="28">
        <f>IF(I65="G",SUM(F65*0.81),-F65)</f>
        <v>-1150.298392300587</v>
      </c>
      <c r="K65" s="29">
        <f t="shared" si="4"/>
        <v>116191.75679803909</v>
      </c>
    </row>
    <row r="66" spans="4:11" x14ac:dyDescent="0.2">
      <c r="D66" s="27">
        <f t="shared" si="1"/>
        <v>19584830</v>
      </c>
      <c r="F66" s="42">
        <f t="shared" ref="F66:F97" si="5">SUM(K67/100)</f>
        <v>1138.7954083775812</v>
      </c>
      <c r="J66" s="28">
        <f>IF(I66="G",SUM(F66*0.81),-F66)</f>
        <v>-1138.7954083775812</v>
      </c>
      <c r="K66" s="29">
        <f t="shared" si="4"/>
        <v>115029.8392300587</v>
      </c>
    </row>
    <row r="67" spans="4:11" x14ac:dyDescent="0.2">
      <c r="D67" s="27">
        <f t="shared" ref="D67:D117" si="6">SUM(D66+15151)</f>
        <v>19599981</v>
      </c>
      <c r="F67" s="42">
        <f t="shared" si="5"/>
        <v>1127.4074542938054</v>
      </c>
      <c r="J67" s="28">
        <f>IF(I67="G",SUM(F67*0.81),-F67)</f>
        <v>-1127.4074542938054</v>
      </c>
      <c r="K67" s="29">
        <f t="shared" si="4"/>
        <v>113879.54083775812</v>
      </c>
    </row>
    <row r="68" spans="4:11" x14ac:dyDescent="0.2">
      <c r="D68" s="27">
        <f t="shared" si="6"/>
        <v>19615132</v>
      </c>
      <c r="F68" s="42">
        <f t="shared" si="5"/>
        <v>1116.1333797508673</v>
      </c>
      <c r="J68" s="28">
        <f>IF(I68="G",SUM(F68*0.81),-F68)</f>
        <v>-1116.1333797508673</v>
      </c>
      <c r="K68" s="29">
        <f t="shared" ref="K68:K99" si="7">SUM(K67+J66)</f>
        <v>112740.74542938053</v>
      </c>
    </row>
    <row r="69" spans="4:11" x14ac:dyDescent="0.2">
      <c r="D69" s="27">
        <f t="shared" si="6"/>
        <v>19630283</v>
      </c>
      <c r="F69" s="42">
        <f t="shared" si="5"/>
        <v>1104.9720459533587</v>
      </c>
      <c r="J69" s="28">
        <f>IF(I69="G",SUM(F69*0.81),-F69)</f>
        <v>-1104.9720459533587</v>
      </c>
      <c r="K69" s="29">
        <f t="shared" si="7"/>
        <v>111613.33797508673</v>
      </c>
    </row>
    <row r="70" spans="4:11" x14ac:dyDescent="0.2">
      <c r="D70" s="27">
        <f t="shared" si="6"/>
        <v>19645434</v>
      </c>
      <c r="F70" s="42">
        <f t="shared" si="5"/>
        <v>1093.9223254938252</v>
      </c>
      <c r="J70" s="28">
        <f>IF(I70="G",SUM(F70*0.81),-F70)</f>
        <v>-1093.9223254938252</v>
      </c>
      <c r="K70" s="29">
        <f t="shared" si="7"/>
        <v>110497.20459533586</v>
      </c>
    </row>
    <row r="71" spans="4:11" x14ac:dyDescent="0.2">
      <c r="D71" s="27">
        <f t="shared" si="6"/>
        <v>19660585</v>
      </c>
      <c r="F71" s="42">
        <f t="shared" si="5"/>
        <v>1082.9831022388869</v>
      </c>
      <c r="J71" s="28">
        <f>IF(I71="G",SUM(F71*0.81),-F71)</f>
        <v>-1082.9831022388869</v>
      </c>
      <c r="K71" s="29">
        <f t="shared" si="7"/>
        <v>109392.2325493825</v>
      </c>
    </row>
    <row r="72" spans="4:11" x14ac:dyDescent="0.2">
      <c r="D72" s="27">
        <f t="shared" si="6"/>
        <v>19675736</v>
      </c>
      <c r="F72" s="42">
        <f t="shared" si="5"/>
        <v>1072.1532712164981</v>
      </c>
      <c r="J72" s="28">
        <f>IF(I72="G",SUM(F72*0.81),-F72)</f>
        <v>-1072.1532712164981</v>
      </c>
      <c r="K72" s="29">
        <f t="shared" si="7"/>
        <v>108298.31022388868</v>
      </c>
    </row>
    <row r="73" spans="4:11" x14ac:dyDescent="0.2">
      <c r="D73" s="27">
        <f t="shared" si="6"/>
        <v>19690887</v>
      </c>
      <c r="F73" s="42">
        <f t="shared" si="5"/>
        <v>1061.431738504333</v>
      </c>
      <c r="J73" s="28">
        <f>IF(I73="G",SUM(F73*0.81),-F73)</f>
        <v>-1061.431738504333</v>
      </c>
      <c r="K73" s="29">
        <f t="shared" si="7"/>
        <v>107215.3271216498</v>
      </c>
    </row>
    <row r="74" spans="4:11" x14ac:dyDescent="0.2">
      <c r="D74" s="27">
        <f t="shared" si="6"/>
        <v>19706038</v>
      </c>
      <c r="F74" s="42">
        <f t="shared" si="5"/>
        <v>1050.8174211192897</v>
      </c>
      <c r="J74" s="28">
        <f>IF(I74="G",SUM(F74*0.81),-F74)</f>
        <v>-1050.8174211192897</v>
      </c>
      <c r="K74" s="29">
        <f t="shared" si="7"/>
        <v>106143.1738504333</v>
      </c>
    </row>
    <row r="75" spans="4:11" x14ac:dyDescent="0.2">
      <c r="D75" s="27">
        <f t="shared" si="6"/>
        <v>19721189</v>
      </c>
      <c r="F75" s="42">
        <f t="shared" si="5"/>
        <v>1040.3092469080966</v>
      </c>
      <c r="J75" s="28">
        <f>IF(I75="G",SUM(F75*0.81),-F75)</f>
        <v>-1040.3092469080966</v>
      </c>
      <c r="K75" s="29">
        <f t="shared" si="7"/>
        <v>105081.74211192896</v>
      </c>
    </row>
    <row r="76" spans="4:11" x14ac:dyDescent="0.2">
      <c r="D76" s="27">
        <f t="shared" si="6"/>
        <v>19736340</v>
      </c>
      <c r="F76" s="42">
        <f t="shared" si="5"/>
        <v>1029.9061544390156</v>
      </c>
      <c r="J76" s="28">
        <f>IF(I76="G",SUM(F76*0.81),-F76)</f>
        <v>-1029.9061544390156</v>
      </c>
      <c r="K76" s="29">
        <f t="shared" si="7"/>
        <v>104030.92469080967</v>
      </c>
    </row>
    <row r="77" spans="4:11" x14ac:dyDescent="0.2">
      <c r="D77" s="27">
        <f t="shared" si="6"/>
        <v>19751491</v>
      </c>
      <c r="F77" s="42">
        <f t="shared" si="5"/>
        <v>1019.6070928946256</v>
      </c>
      <c r="J77" s="28">
        <f>IF(I77="G",SUM(F77*0.81),-F77)</f>
        <v>-1019.6070928946256</v>
      </c>
      <c r="K77" s="29">
        <f t="shared" si="7"/>
        <v>102990.61544390157</v>
      </c>
    </row>
    <row r="78" spans="4:11" x14ac:dyDescent="0.2">
      <c r="D78" s="27">
        <f t="shared" si="6"/>
        <v>19766642</v>
      </c>
      <c r="F78" s="42">
        <f t="shared" si="5"/>
        <v>1009.4110219656792</v>
      </c>
      <c r="J78" s="28">
        <f>IF(I78="G",SUM(F78*0.81),-F78)</f>
        <v>-1009.4110219656792</v>
      </c>
      <c r="K78" s="29">
        <f t="shared" si="7"/>
        <v>101960.70928946255</v>
      </c>
    </row>
    <row r="79" spans="4:11" x14ac:dyDescent="0.2">
      <c r="D79" s="27">
        <f t="shared" si="6"/>
        <v>19781793</v>
      </c>
      <c r="F79" s="42">
        <f t="shared" si="5"/>
        <v>999.31691174602247</v>
      </c>
      <c r="J79" s="28">
        <f>IF(I79="G",SUM(F79*0.81),-F79)</f>
        <v>-999.31691174602247</v>
      </c>
      <c r="K79" s="29">
        <f t="shared" si="7"/>
        <v>100941.10219656792</v>
      </c>
    </row>
    <row r="80" spans="4:11" x14ac:dyDescent="0.2">
      <c r="D80" s="27">
        <f t="shared" si="6"/>
        <v>19796944</v>
      </c>
      <c r="F80" s="42">
        <f t="shared" si="5"/>
        <v>989.32374262856229</v>
      </c>
      <c r="J80" s="28">
        <f>IF(I80="G",SUM(F80*0.81),-F80)</f>
        <v>-989.32374262856229</v>
      </c>
      <c r="K80" s="29">
        <f t="shared" si="7"/>
        <v>99931.691174602252</v>
      </c>
    </row>
    <row r="81" spans="4:11" x14ac:dyDescent="0.2">
      <c r="D81" s="27">
        <f t="shared" si="6"/>
        <v>19812095</v>
      </c>
      <c r="F81" s="42">
        <f t="shared" si="5"/>
        <v>979.43050520227666</v>
      </c>
      <c r="J81" s="28">
        <f>IF(I81="G",SUM(F81*0.81),-F81)</f>
        <v>-979.43050520227666</v>
      </c>
      <c r="K81" s="29">
        <f t="shared" si="7"/>
        <v>98932.374262856232</v>
      </c>
    </row>
    <row r="82" spans="4:11" x14ac:dyDescent="0.2">
      <c r="D82" s="27">
        <f t="shared" si="6"/>
        <v>19827246</v>
      </c>
      <c r="F82" s="42">
        <f t="shared" si="5"/>
        <v>969.6362001502539</v>
      </c>
      <c r="J82" s="28">
        <f>IF(I82="G",SUM(F82*0.81),-F82)</f>
        <v>-969.6362001502539</v>
      </c>
      <c r="K82" s="29">
        <f t="shared" si="7"/>
        <v>97943.050520227669</v>
      </c>
    </row>
    <row r="83" spans="4:11" x14ac:dyDescent="0.2">
      <c r="D83" s="27">
        <f t="shared" si="6"/>
        <v>19842397</v>
      </c>
      <c r="F83" s="42">
        <f t="shared" si="5"/>
        <v>959.93983814875128</v>
      </c>
      <c r="J83" s="28">
        <f>IF(I83="G",SUM(F83*0.81),-F83)</f>
        <v>-959.93983814875128</v>
      </c>
      <c r="K83" s="29">
        <f t="shared" si="7"/>
        <v>96963.620015025386</v>
      </c>
    </row>
    <row r="84" spans="4:11" x14ac:dyDescent="0.2">
      <c r="D84" s="27">
        <f t="shared" si="6"/>
        <v>19857548</v>
      </c>
      <c r="F84" s="42">
        <f t="shared" si="5"/>
        <v>950.34043976726377</v>
      </c>
      <c r="J84" s="28">
        <f>IF(I84="G",SUM(F84*0.81),-F84)</f>
        <v>-950.34043976726377</v>
      </c>
      <c r="K84" s="29">
        <f t="shared" si="7"/>
        <v>95993.98381487513</v>
      </c>
    </row>
    <row r="85" spans="4:11" x14ac:dyDescent="0.2">
      <c r="D85" s="27">
        <f t="shared" si="6"/>
        <v>19872699</v>
      </c>
      <c r="F85" s="42">
        <f t="shared" si="5"/>
        <v>940.83703536959115</v>
      </c>
      <c r="J85" s="28">
        <f>IF(I85="G",SUM(F85*0.81),-F85)</f>
        <v>-940.83703536959115</v>
      </c>
      <c r="K85" s="29">
        <f t="shared" si="7"/>
        <v>95034.043976726374</v>
      </c>
    </row>
    <row r="86" spans="4:11" x14ac:dyDescent="0.2">
      <c r="D86" s="27">
        <f t="shared" si="6"/>
        <v>19887850</v>
      </c>
      <c r="F86" s="42">
        <f t="shared" si="5"/>
        <v>931.42866501589526</v>
      </c>
      <c r="J86" s="28">
        <f>IF(I86="G",SUM(F86*0.81),-F86)</f>
        <v>-931.42866501589526</v>
      </c>
      <c r="K86" s="29">
        <f t="shared" si="7"/>
        <v>94083.703536959118</v>
      </c>
    </row>
    <row r="87" spans="4:11" x14ac:dyDescent="0.2">
      <c r="D87" s="27">
        <f t="shared" si="6"/>
        <v>19903001</v>
      </c>
      <c r="F87" s="42">
        <f t="shared" si="5"/>
        <v>922.11437836573634</v>
      </c>
      <c r="J87" s="28">
        <f>IF(I87="G",SUM(F87*0.81),-F87)</f>
        <v>-922.11437836573634</v>
      </c>
      <c r="K87" s="29">
        <f t="shared" si="7"/>
        <v>93142.866501589524</v>
      </c>
    </row>
    <row r="88" spans="4:11" x14ac:dyDescent="0.2">
      <c r="D88" s="27">
        <f t="shared" si="6"/>
        <v>19918152</v>
      </c>
      <c r="F88" s="42">
        <f t="shared" si="5"/>
        <v>912.893234582079</v>
      </c>
      <c r="J88" s="28">
        <f>IF(I88="G",SUM(F88*0.81),-F88)</f>
        <v>-912.893234582079</v>
      </c>
      <c r="K88" s="29">
        <f t="shared" si="7"/>
        <v>92211.437836573634</v>
      </c>
    </row>
    <row r="89" spans="4:11" x14ac:dyDescent="0.2">
      <c r="D89" s="27">
        <f t="shared" si="6"/>
        <v>19933303</v>
      </c>
      <c r="F89" s="42">
        <f t="shared" si="5"/>
        <v>903.76430223625823</v>
      </c>
      <c r="J89" s="28">
        <f>IF(I89="G",SUM(F89*0.81),-F89)</f>
        <v>-903.76430223625823</v>
      </c>
      <c r="K89" s="29">
        <f t="shared" si="7"/>
        <v>91289.323458207902</v>
      </c>
    </row>
    <row r="90" spans="4:11" x14ac:dyDescent="0.2">
      <c r="D90" s="27">
        <f t="shared" si="6"/>
        <v>19948454</v>
      </c>
      <c r="F90" s="42">
        <f t="shared" si="5"/>
        <v>894.72665921389557</v>
      </c>
      <c r="J90" s="28">
        <f>IF(I90="G",SUM(F90*0.81),-F90)</f>
        <v>-894.72665921389557</v>
      </c>
      <c r="K90" s="29">
        <f t="shared" si="7"/>
        <v>90376.430223625823</v>
      </c>
    </row>
    <row r="91" spans="4:11" x14ac:dyDescent="0.2">
      <c r="D91" s="27">
        <f t="shared" si="6"/>
        <v>19963605</v>
      </c>
      <c r="F91" s="42">
        <f t="shared" si="5"/>
        <v>885.77939262175676</v>
      </c>
      <c r="J91" s="28">
        <f>IF(I91="G",SUM(F91*0.81),-F91)</f>
        <v>-885.77939262175676</v>
      </c>
      <c r="K91" s="29">
        <f t="shared" si="7"/>
        <v>89472.665921389562</v>
      </c>
    </row>
    <row r="92" spans="4:11" x14ac:dyDescent="0.2">
      <c r="D92" s="27">
        <f t="shared" si="6"/>
        <v>19978756</v>
      </c>
      <c r="F92" s="42">
        <f t="shared" si="5"/>
        <v>876.92159869553916</v>
      </c>
      <c r="J92" s="28">
        <f>IF(I92="G",SUM(F92*0.81),-F92)</f>
        <v>-876.92159869553916</v>
      </c>
      <c r="K92" s="29">
        <f t="shared" si="7"/>
        <v>88577.939262175671</v>
      </c>
    </row>
    <row r="93" spans="4:11" x14ac:dyDescent="0.2">
      <c r="D93" s="27">
        <f t="shared" si="6"/>
        <v>19993907</v>
      </c>
      <c r="F93" s="42">
        <f t="shared" si="5"/>
        <v>868.15238270858379</v>
      </c>
      <c r="J93" s="28">
        <f>IF(I93="G",SUM(F93*0.81),-F93)</f>
        <v>-868.15238270858379</v>
      </c>
      <c r="K93" s="29">
        <f t="shared" si="7"/>
        <v>87692.159869553914</v>
      </c>
    </row>
    <row r="94" spans="4:11" x14ac:dyDescent="0.2">
      <c r="D94" s="27">
        <f t="shared" si="6"/>
        <v>20009058</v>
      </c>
      <c r="F94" s="42">
        <f t="shared" si="5"/>
        <v>859.47085888149797</v>
      </c>
      <c r="J94" s="28">
        <f>IF(I94="G",SUM(F94*0.81),-F94)</f>
        <v>-859.47085888149797</v>
      </c>
      <c r="K94" s="29">
        <f t="shared" si="7"/>
        <v>86815.238270858375</v>
      </c>
    </row>
    <row r="95" spans="4:11" x14ac:dyDescent="0.2">
      <c r="D95" s="27">
        <f t="shared" si="6"/>
        <v>20024209</v>
      </c>
      <c r="F95" s="42">
        <f t="shared" si="5"/>
        <v>850.87615029268306</v>
      </c>
      <c r="J95" s="28">
        <f>IF(I95="G",SUM(F95*0.81),-F95)</f>
        <v>-850.87615029268306</v>
      </c>
      <c r="K95" s="29">
        <f t="shared" si="7"/>
        <v>85947.085888149799</v>
      </c>
    </row>
    <row r="96" spans="4:11" x14ac:dyDescent="0.2">
      <c r="D96" s="27">
        <f t="shared" si="6"/>
        <v>20039360</v>
      </c>
      <c r="F96" s="42">
        <f t="shared" si="5"/>
        <v>842.36738878975621</v>
      </c>
      <c r="J96" s="28">
        <f>IF(I96="G",SUM(F96*0.81),-F96)</f>
        <v>-842.36738878975621</v>
      </c>
      <c r="K96" s="29">
        <f t="shared" si="7"/>
        <v>85087.615029268301</v>
      </c>
    </row>
    <row r="97" spans="4:11" x14ac:dyDescent="0.2">
      <c r="D97" s="27">
        <f t="shared" si="6"/>
        <v>20054511</v>
      </c>
      <c r="F97" s="42">
        <f t="shared" si="5"/>
        <v>833.94371490185858</v>
      </c>
      <c r="J97" s="28">
        <f>IF(I97="G",SUM(F97*0.81),-F97)</f>
        <v>-833.94371490185858</v>
      </c>
      <c r="K97" s="29">
        <f t="shared" si="7"/>
        <v>84236.738878975622</v>
      </c>
    </row>
    <row r="98" spans="4:11" x14ac:dyDescent="0.2">
      <c r="D98" s="27">
        <f t="shared" si="6"/>
        <v>20069662</v>
      </c>
      <c r="F98" s="42">
        <f t="shared" ref="F98:F117" si="8">SUM(K99/100)</f>
        <v>825.60427775283995</v>
      </c>
      <c r="J98" s="28">
        <f>IF(I98="G",SUM(F98*0.81),-F98)</f>
        <v>-825.60427775283995</v>
      </c>
      <c r="K98" s="29">
        <f t="shared" si="7"/>
        <v>83394.371490185862</v>
      </c>
    </row>
    <row r="99" spans="4:11" x14ac:dyDescent="0.2">
      <c r="D99" s="27">
        <f t="shared" si="6"/>
        <v>20084813</v>
      </c>
      <c r="F99" s="42">
        <f t="shared" si="8"/>
        <v>817.3482349753117</v>
      </c>
      <c r="J99" s="28">
        <f>IF(I99="G",SUM(F99*0.81),-F99)</f>
        <v>-817.3482349753117</v>
      </c>
      <c r="K99" s="29">
        <f t="shared" si="7"/>
        <v>82560.427775283999</v>
      </c>
    </row>
    <row r="100" spans="4:11" x14ac:dyDescent="0.2">
      <c r="D100" s="27">
        <f t="shared" si="6"/>
        <v>20099964</v>
      </c>
      <c r="F100" s="42">
        <f t="shared" si="8"/>
        <v>809.17475262555843</v>
      </c>
      <c r="J100" s="28">
        <f>IF(I100="G",SUM(F100*0.81),-F100)</f>
        <v>-809.17475262555843</v>
      </c>
      <c r="K100" s="29">
        <f t="shared" ref="K100:K131" si="9">SUM(K99+J98)</f>
        <v>81734.823497531164</v>
      </c>
    </row>
    <row r="101" spans="4:11" x14ac:dyDescent="0.2">
      <c r="D101" s="27">
        <f t="shared" si="6"/>
        <v>20115115</v>
      </c>
      <c r="F101" s="42">
        <f t="shared" si="8"/>
        <v>801.0830050993028</v>
      </c>
      <c r="J101" s="28">
        <f>IF(I101="G",SUM(F101*0.81),-F101)</f>
        <v>-801.0830050993028</v>
      </c>
      <c r="K101" s="29">
        <f t="shared" si="9"/>
        <v>80917.475262555847</v>
      </c>
    </row>
    <row r="102" spans="4:11" x14ac:dyDescent="0.2">
      <c r="D102" s="27">
        <f t="shared" si="6"/>
        <v>20130266</v>
      </c>
      <c r="F102" s="42">
        <f t="shared" si="8"/>
        <v>793.07217504830976</v>
      </c>
      <c r="J102" s="28">
        <f>IF(I102="G",SUM(F102*0.81),-F102)</f>
        <v>-793.07217504830976</v>
      </c>
      <c r="K102" s="29">
        <f t="shared" si="9"/>
        <v>80108.300509930283</v>
      </c>
    </row>
    <row r="103" spans="4:11" x14ac:dyDescent="0.2">
      <c r="D103" s="27">
        <f t="shared" si="6"/>
        <v>20145417</v>
      </c>
      <c r="F103" s="42">
        <f t="shared" si="8"/>
        <v>785.14145329782662</v>
      </c>
      <c r="J103" s="28">
        <f>IF(I103="G",SUM(F103*0.81),-F103)</f>
        <v>-785.14145329782662</v>
      </c>
      <c r="K103" s="29">
        <f t="shared" si="9"/>
        <v>79307.217504830973</v>
      </c>
    </row>
    <row r="104" spans="4:11" x14ac:dyDescent="0.2">
      <c r="D104" s="27">
        <f t="shared" si="6"/>
        <v>20160568</v>
      </c>
      <c r="F104" s="42">
        <f t="shared" si="8"/>
        <v>777.29003876484842</v>
      </c>
      <c r="J104" s="28">
        <f>IF(I104="G",SUM(F104*0.81),-F104)</f>
        <v>-777.29003876484842</v>
      </c>
      <c r="K104" s="29">
        <f t="shared" si="9"/>
        <v>78514.145329782667</v>
      </c>
    </row>
    <row r="105" spans="4:11" x14ac:dyDescent="0.2">
      <c r="D105" s="27">
        <f t="shared" si="6"/>
        <v>20175719</v>
      </c>
      <c r="F105" s="42">
        <f t="shared" si="8"/>
        <v>769.5171383771999</v>
      </c>
      <c r="J105" s="28">
        <f>IF(I105="G",SUM(F105*0.81),-F105)</f>
        <v>-769.5171383771999</v>
      </c>
      <c r="K105" s="29">
        <f t="shared" si="9"/>
        <v>77729.003876484843</v>
      </c>
    </row>
    <row r="106" spans="4:11" x14ac:dyDescent="0.2">
      <c r="D106" s="27">
        <f t="shared" si="6"/>
        <v>20190870</v>
      </c>
      <c r="F106" s="42">
        <f t="shared" si="8"/>
        <v>761.82196699342796</v>
      </c>
      <c r="J106" s="28">
        <f>IF(I106="G",SUM(F106*0.81),-F106)</f>
        <v>-761.82196699342796</v>
      </c>
      <c r="K106" s="29">
        <f t="shared" si="9"/>
        <v>76951.713837719988</v>
      </c>
    </row>
    <row r="107" spans="4:11" x14ac:dyDescent="0.2">
      <c r="D107" s="27">
        <f t="shared" si="6"/>
        <v>20206021</v>
      </c>
      <c r="F107" s="42">
        <f t="shared" si="8"/>
        <v>754.20374732349364</v>
      </c>
      <c r="J107" s="28">
        <f>IF(I107="G",SUM(F107*0.81),-F107)</f>
        <v>-754.20374732349364</v>
      </c>
      <c r="K107" s="29">
        <f t="shared" si="9"/>
        <v>76182.196699342792</v>
      </c>
    </row>
    <row r="108" spans="4:11" x14ac:dyDescent="0.2">
      <c r="D108" s="27">
        <f t="shared" si="6"/>
        <v>20221172</v>
      </c>
      <c r="F108" s="42">
        <f t="shared" si="8"/>
        <v>746.6617098502586</v>
      </c>
      <c r="J108" s="28">
        <f>IF(I108="G",SUM(F108*0.81),-F108)</f>
        <v>-746.6617098502586</v>
      </c>
      <c r="K108" s="29">
        <f t="shared" si="9"/>
        <v>75420.374732349359</v>
      </c>
    </row>
    <row r="109" spans="4:11" x14ac:dyDescent="0.2">
      <c r="D109" s="27">
        <f t="shared" si="6"/>
        <v>20236323</v>
      </c>
      <c r="F109" s="42">
        <f t="shared" si="8"/>
        <v>739.19509275175596</v>
      </c>
      <c r="J109" s="28">
        <f>IF(I109="G",SUM(F109*0.81),-F109)</f>
        <v>-739.19509275175596</v>
      </c>
      <c r="K109" s="29">
        <f t="shared" si="9"/>
        <v>74666.170985025863</v>
      </c>
    </row>
    <row r="110" spans="4:11" x14ac:dyDescent="0.2">
      <c r="D110" s="27">
        <f t="shared" si="6"/>
        <v>20251474</v>
      </c>
      <c r="F110" s="42">
        <f t="shared" si="8"/>
        <v>731.80314182423842</v>
      </c>
      <c r="J110" s="28">
        <f>IF(I110="G",SUM(F110*0.81),-F110)</f>
        <v>-731.80314182423842</v>
      </c>
      <c r="K110" s="29">
        <f t="shared" si="9"/>
        <v>73919.509275175602</v>
      </c>
    </row>
    <row r="111" spans="4:11" x14ac:dyDescent="0.2">
      <c r="D111" s="27">
        <f t="shared" si="6"/>
        <v>20266625</v>
      </c>
      <c r="F111" s="42">
        <f t="shared" si="8"/>
        <v>724.48511040599612</v>
      </c>
      <c r="J111" s="28">
        <f>IF(I111="G",SUM(F111*0.81),-F111)</f>
        <v>-724.48511040599612</v>
      </c>
      <c r="K111" s="29">
        <f t="shared" si="9"/>
        <v>73180.314182423841</v>
      </c>
    </row>
    <row r="112" spans="4:11" x14ac:dyDescent="0.2">
      <c r="D112" s="27">
        <f t="shared" si="6"/>
        <v>20281776</v>
      </c>
      <c r="F112" s="42">
        <f t="shared" si="8"/>
        <v>717.24025930193613</v>
      </c>
      <c r="J112" s="28">
        <f>IF(I112="G",SUM(F112*0.81),-F112)</f>
        <v>-717.24025930193613</v>
      </c>
      <c r="K112" s="29">
        <f t="shared" si="9"/>
        <v>72448.511040599609</v>
      </c>
    </row>
    <row r="113" spans="1:11" x14ac:dyDescent="0.2">
      <c r="D113" s="27">
        <f t="shared" si="6"/>
        <v>20296927</v>
      </c>
      <c r="F113" s="42">
        <f t="shared" si="8"/>
        <v>710.06785670891679</v>
      </c>
      <c r="J113" s="28">
        <f>IF(I113="G",SUM(F113*0.81),-F113)</f>
        <v>-710.06785670891679</v>
      </c>
      <c r="K113" s="29">
        <f t="shared" si="9"/>
        <v>71724.025930193617</v>
      </c>
    </row>
    <row r="114" spans="1:11" x14ac:dyDescent="0.2">
      <c r="D114" s="27">
        <f t="shared" si="6"/>
        <v>20312078</v>
      </c>
      <c r="F114" s="42">
        <f t="shared" si="8"/>
        <v>702.96717814182762</v>
      </c>
      <c r="J114" s="28">
        <f>IF(I114="G",SUM(F114*0.81),-F114)</f>
        <v>-702.96717814182762</v>
      </c>
      <c r="K114" s="29">
        <f t="shared" si="9"/>
        <v>71006.785670891681</v>
      </c>
    </row>
    <row r="115" spans="1:11" x14ac:dyDescent="0.2">
      <c r="D115" s="27">
        <f t="shared" si="6"/>
        <v>20327229</v>
      </c>
      <c r="F115" s="42">
        <f t="shared" si="8"/>
        <v>695.93750636040932</v>
      </c>
      <c r="J115" s="28">
        <f>IF(I115="G",SUM(F115*0.81),-F115)</f>
        <v>-695.93750636040932</v>
      </c>
      <c r="K115" s="29">
        <f t="shared" si="9"/>
        <v>70296.717814182761</v>
      </c>
    </row>
    <row r="116" spans="1:11" x14ac:dyDescent="0.2">
      <c r="D116" s="27">
        <f t="shared" si="6"/>
        <v>20342380</v>
      </c>
      <c r="F116" s="42">
        <f t="shared" si="8"/>
        <v>688.97813129680526</v>
      </c>
      <c r="J116" s="28">
        <f>IF(I116="G",SUM(F116*0.81),-F116)</f>
        <v>-688.97813129680526</v>
      </c>
      <c r="K116" s="29">
        <f t="shared" si="9"/>
        <v>69593.750636040932</v>
      </c>
    </row>
    <row r="117" spans="1:11" x14ac:dyDescent="0.2">
      <c r="D117" s="27">
        <f t="shared" si="6"/>
        <v>20357531</v>
      </c>
      <c r="F117" s="42">
        <f t="shared" si="8"/>
        <v>682.08834998383713</v>
      </c>
      <c r="J117" s="28">
        <f>IF(I117="G",SUM(F117*0.81),-F117)</f>
        <v>-682.08834998383713</v>
      </c>
      <c r="K117" s="29">
        <f t="shared" si="9"/>
        <v>68897.813129680522</v>
      </c>
    </row>
    <row r="118" spans="1:11" x14ac:dyDescent="0.2">
      <c r="A118" s="3"/>
      <c r="B118" s="3"/>
      <c r="C118" s="3"/>
      <c r="D118" s="3"/>
      <c r="E118" s="3"/>
      <c r="F118" s="3"/>
      <c r="G118" s="3"/>
      <c r="H118" s="3"/>
      <c r="I118" s="3"/>
      <c r="K118" s="29">
        <f t="shared" si="9"/>
        <v>68208.834998383711</v>
      </c>
    </row>
    <row r="119" spans="1:11" x14ac:dyDescent="0.2">
      <c r="J119" s="25"/>
    </row>
    <row r="120" spans="1:11" x14ac:dyDescent="0.2">
      <c r="J120" s="25"/>
    </row>
    <row r="121" spans="1:11" x14ac:dyDescent="0.2">
      <c r="J121" s="25"/>
    </row>
    <row r="122" spans="1:11" x14ac:dyDescent="0.2">
      <c r="J122" s="25"/>
    </row>
    <row r="123" spans="1:11" x14ac:dyDescent="0.2">
      <c r="J123" s="25"/>
    </row>
    <row r="124" spans="1:11" x14ac:dyDescent="0.2">
      <c r="J124" s="25"/>
    </row>
    <row r="125" spans="1:11" x14ac:dyDescent="0.2">
      <c r="J125" s="25"/>
    </row>
    <row r="126" spans="1:11" x14ac:dyDescent="0.2">
      <c r="J126" s="25"/>
    </row>
    <row r="127" spans="1:11" x14ac:dyDescent="0.2">
      <c r="J127" s="25"/>
    </row>
    <row r="128" spans="1:11" x14ac:dyDescent="0.2">
      <c r="J128" s="25"/>
    </row>
    <row r="129" spans="10:10" x14ac:dyDescent="0.2">
      <c r="J129" s="25"/>
    </row>
    <row r="130" spans="10:10" x14ac:dyDescent="0.2">
      <c r="J130" s="25"/>
    </row>
    <row r="131" spans="10:10" x14ac:dyDescent="0.2">
      <c r="J131" s="25"/>
    </row>
    <row r="132" spans="10:10" x14ac:dyDescent="0.2">
      <c r="J132" s="25"/>
    </row>
    <row r="133" spans="10:10" x14ac:dyDescent="0.2">
      <c r="J133" s="25"/>
    </row>
    <row r="134" spans="10:10" x14ac:dyDescent="0.2">
      <c r="J134" s="25"/>
    </row>
    <row r="135" spans="10:10" x14ac:dyDescent="0.2">
      <c r="J135" s="25"/>
    </row>
    <row r="136" spans="10:10" x14ac:dyDescent="0.2">
      <c r="J136" s="25"/>
    </row>
    <row r="137" spans="10:10" x14ac:dyDescent="0.2">
      <c r="J137" s="25"/>
    </row>
    <row r="138" spans="10:10" x14ac:dyDescent="0.2">
      <c r="J138" s="25"/>
    </row>
    <row r="139" spans="10:10" x14ac:dyDescent="0.2">
      <c r="J139" s="25"/>
    </row>
    <row r="140" spans="10:10" x14ac:dyDescent="0.2">
      <c r="J140" s="25"/>
    </row>
    <row r="141" spans="10:10" x14ac:dyDescent="0.2">
      <c r="J141" s="25"/>
    </row>
    <row r="142" spans="10:10" x14ac:dyDescent="0.2">
      <c r="J142" s="25"/>
    </row>
    <row r="143" spans="10:10" x14ac:dyDescent="0.2">
      <c r="J143" s="25"/>
    </row>
    <row r="144" spans="10:10" x14ac:dyDescent="0.2">
      <c r="J144" s="25"/>
    </row>
    <row r="145" spans="10:10" x14ac:dyDescent="0.2">
      <c r="J145" s="25"/>
    </row>
    <row r="146" spans="10:10" x14ac:dyDescent="0.2">
      <c r="J146" s="25"/>
    </row>
    <row r="147" spans="10:10" x14ac:dyDescent="0.2">
      <c r="J147" s="25"/>
    </row>
    <row r="148" spans="10:10" x14ac:dyDescent="0.2">
      <c r="J148" s="25"/>
    </row>
    <row r="149" spans="10:10" x14ac:dyDescent="0.2">
      <c r="J149" s="25"/>
    </row>
    <row r="150" spans="10:10" x14ac:dyDescent="0.2">
      <c r="J150" s="25"/>
    </row>
    <row r="151" spans="10:10" x14ac:dyDescent="0.2">
      <c r="J151" s="25"/>
    </row>
    <row r="152" spans="10:10" x14ac:dyDescent="0.2">
      <c r="J152" s="25"/>
    </row>
    <row r="153" spans="10:10" x14ac:dyDescent="0.2">
      <c r="J153" s="25"/>
    </row>
    <row r="154" spans="10:10" x14ac:dyDescent="0.2">
      <c r="J154" s="25"/>
    </row>
    <row r="155" spans="10:10" x14ac:dyDescent="0.2">
      <c r="J155" s="25"/>
    </row>
    <row r="156" spans="10:10" x14ac:dyDescent="0.2">
      <c r="J156" s="25"/>
    </row>
    <row r="157" spans="10:10" x14ac:dyDescent="0.2">
      <c r="J157" s="25"/>
    </row>
    <row r="158" spans="10:10" x14ac:dyDescent="0.2">
      <c r="J158" s="25"/>
    </row>
    <row r="159" spans="10:10" x14ac:dyDescent="0.2">
      <c r="J159" s="25"/>
    </row>
    <row r="160" spans="10:10" x14ac:dyDescent="0.2">
      <c r="J160" s="25"/>
    </row>
    <row r="161" spans="10:10" x14ac:dyDescent="0.2">
      <c r="J161" s="25"/>
    </row>
    <row r="162" spans="10:10" x14ac:dyDescent="0.2">
      <c r="J162" s="25"/>
    </row>
    <row r="163" spans="10:10" x14ac:dyDescent="0.2">
      <c r="J163" s="25"/>
    </row>
    <row r="164" spans="10:10" x14ac:dyDescent="0.2">
      <c r="J164" s="25"/>
    </row>
    <row r="165" spans="10:10" x14ac:dyDescent="0.2">
      <c r="J165" s="25"/>
    </row>
    <row r="166" spans="10:10" x14ac:dyDescent="0.2">
      <c r="J166" s="25"/>
    </row>
    <row r="167" spans="10:10" x14ac:dyDescent="0.2">
      <c r="J167" s="25"/>
    </row>
    <row r="168" spans="10:10" x14ac:dyDescent="0.2">
      <c r="J168" s="25"/>
    </row>
    <row r="169" spans="10:10" x14ac:dyDescent="0.2">
      <c r="J169" s="25"/>
    </row>
    <row r="170" spans="10:10" x14ac:dyDescent="0.2">
      <c r="J170" s="25"/>
    </row>
    <row r="171" spans="10:10" x14ac:dyDescent="0.2">
      <c r="J171" s="25"/>
    </row>
    <row r="172" spans="10:10" x14ac:dyDescent="0.2">
      <c r="J172" s="25"/>
    </row>
    <row r="173" spans="10:10" x14ac:dyDescent="0.2">
      <c r="J173" s="25"/>
    </row>
    <row r="174" spans="10:10" x14ac:dyDescent="0.2">
      <c r="J174" s="25"/>
    </row>
    <row r="175" spans="10:10" x14ac:dyDescent="0.2">
      <c r="J175" s="25"/>
    </row>
    <row r="176" spans="10:10" x14ac:dyDescent="0.2">
      <c r="J176" s="25"/>
    </row>
    <row r="177" spans="10:10" x14ac:dyDescent="0.2">
      <c r="J177" s="25"/>
    </row>
    <row r="178" spans="10:10" x14ac:dyDescent="0.2">
      <c r="J178" s="25"/>
    </row>
    <row r="179" spans="10:10" x14ac:dyDescent="0.2">
      <c r="J179" s="25"/>
    </row>
    <row r="180" spans="10:10" x14ac:dyDescent="0.2">
      <c r="J180" s="25"/>
    </row>
    <row r="181" spans="10:10" x14ac:dyDescent="0.2">
      <c r="J181" s="25"/>
    </row>
    <row r="182" spans="10:10" x14ac:dyDescent="0.2">
      <c r="J182" s="25"/>
    </row>
    <row r="183" spans="10:10" x14ac:dyDescent="0.2">
      <c r="J183" s="25"/>
    </row>
    <row r="184" spans="10:10" x14ac:dyDescent="0.2">
      <c r="J184" s="25"/>
    </row>
    <row r="185" spans="10:10" x14ac:dyDescent="0.2">
      <c r="J185" s="25"/>
    </row>
    <row r="186" spans="10:10" x14ac:dyDescent="0.2">
      <c r="J186" s="25"/>
    </row>
    <row r="187" spans="10:10" x14ac:dyDescent="0.2">
      <c r="J187" s="25"/>
    </row>
    <row r="188" spans="10:10" x14ac:dyDescent="0.2">
      <c r="J188" s="25"/>
    </row>
    <row r="189" spans="10:10" x14ac:dyDescent="0.2">
      <c r="J189" s="25"/>
    </row>
    <row r="190" spans="10:10" x14ac:dyDescent="0.2">
      <c r="J190" s="25"/>
    </row>
    <row r="191" spans="10:10" x14ac:dyDescent="0.2">
      <c r="J191" s="25"/>
    </row>
    <row r="192" spans="10:10" x14ac:dyDescent="0.2">
      <c r="J192" s="25"/>
    </row>
    <row r="193" spans="10:10" x14ac:dyDescent="0.2">
      <c r="J193" s="25"/>
    </row>
    <row r="194" spans="10:10" x14ac:dyDescent="0.2">
      <c r="J194" s="25"/>
    </row>
    <row r="195" spans="10:10" x14ac:dyDescent="0.2">
      <c r="J195" s="25"/>
    </row>
    <row r="196" spans="10:10" x14ac:dyDescent="0.2">
      <c r="J196" s="25"/>
    </row>
    <row r="197" spans="10:10" x14ac:dyDescent="0.2">
      <c r="J197" s="25"/>
    </row>
    <row r="198" spans="10:10" x14ac:dyDescent="0.2">
      <c r="J198" s="25"/>
    </row>
    <row r="199" spans="10:10" x14ac:dyDescent="0.2">
      <c r="J199" s="25"/>
    </row>
    <row r="200" spans="10:10" x14ac:dyDescent="0.2">
      <c r="J200" s="25"/>
    </row>
    <row r="201" spans="10:10" x14ac:dyDescent="0.2">
      <c r="J201" s="25"/>
    </row>
    <row r="202" spans="10:10" x14ac:dyDescent="0.2">
      <c r="J202" s="25"/>
    </row>
    <row r="203" spans="10:10" x14ac:dyDescent="0.2">
      <c r="J203" s="25"/>
    </row>
    <row r="204" spans="10:10" x14ac:dyDescent="0.2">
      <c r="J204" s="25"/>
    </row>
    <row r="205" spans="10:10" x14ac:dyDescent="0.2">
      <c r="J205" s="25"/>
    </row>
    <row r="206" spans="10:10" x14ac:dyDescent="0.2">
      <c r="J206" s="25"/>
    </row>
    <row r="207" spans="10:10" x14ac:dyDescent="0.2">
      <c r="J207" s="25"/>
    </row>
    <row r="208" spans="10:10" x14ac:dyDescent="0.2">
      <c r="J208" s="25"/>
    </row>
    <row r="209" spans="10:10" x14ac:dyDescent="0.2">
      <c r="J209" s="25"/>
    </row>
    <row r="210" spans="10:10" x14ac:dyDescent="0.2">
      <c r="J210" s="25"/>
    </row>
    <row r="211" spans="10:10" x14ac:dyDescent="0.2">
      <c r="J211" s="25"/>
    </row>
    <row r="212" spans="10:10" x14ac:dyDescent="0.2">
      <c r="J212" s="25"/>
    </row>
    <row r="213" spans="10:10" x14ac:dyDescent="0.2">
      <c r="J213" s="25"/>
    </row>
    <row r="214" spans="10:10" x14ac:dyDescent="0.2">
      <c r="J214" s="25"/>
    </row>
    <row r="215" spans="10:10" x14ac:dyDescent="0.2">
      <c r="J215" s="25"/>
    </row>
    <row r="216" spans="10:10" x14ac:dyDescent="0.2">
      <c r="J216" s="25"/>
    </row>
    <row r="217" spans="10:10" x14ac:dyDescent="0.2">
      <c r="J217" s="25"/>
    </row>
    <row r="218" spans="10:10" x14ac:dyDescent="0.2">
      <c r="J218" s="25"/>
    </row>
    <row r="219" spans="10:10" x14ac:dyDescent="0.2">
      <c r="J219" s="25"/>
    </row>
    <row r="220" spans="10:10" x14ac:dyDescent="0.2">
      <c r="J220" s="25"/>
    </row>
    <row r="221" spans="10:10" x14ac:dyDescent="0.2">
      <c r="J221" s="25"/>
    </row>
    <row r="222" spans="10:10" x14ac:dyDescent="0.2">
      <c r="J222" s="25"/>
    </row>
    <row r="223" spans="10:10" x14ac:dyDescent="0.2">
      <c r="J223" s="25"/>
    </row>
    <row r="224" spans="10:10" x14ac:dyDescent="0.2">
      <c r="J224" s="25"/>
    </row>
    <row r="225" spans="10:10" x14ac:dyDescent="0.2">
      <c r="J225" s="25"/>
    </row>
    <row r="226" spans="10:10" x14ac:dyDescent="0.2">
      <c r="J226" s="25"/>
    </row>
    <row r="227" spans="10:10" x14ac:dyDescent="0.2">
      <c r="J227" s="25"/>
    </row>
    <row r="228" spans="10:10" x14ac:dyDescent="0.2">
      <c r="J228" s="25"/>
    </row>
    <row r="229" spans="10:10" x14ac:dyDescent="0.2">
      <c r="J229" s="25"/>
    </row>
    <row r="230" spans="10:10" x14ac:dyDescent="0.2">
      <c r="J230" s="25"/>
    </row>
    <row r="231" spans="10:10" x14ac:dyDescent="0.2">
      <c r="J231" s="25"/>
    </row>
    <row r="232" spans="10:10" x14ac:dyDescent="0.2">
      <c r="J232" s="25"/>
    </row>
    <row r="233" spans="10:10" x14ac:dyDescent="0.2">
      <c r="J233" s="25"/>
    </row>
    <row r="234" spans="10:10" x14ac:dyDescent="0.2">
      <c r="J234" s="25"/>
    </row>
    <row r="235" spans="10:10" x14ac:dyDescent="0.2">
      <c r="J235" s="25"/>
    </row>
    <row r="236" spans="10:10" x14ac:dyDescent="0.2">
      <c r="J236" s="25"/>
    </row>
    <row r="237" spans="10:10" x14ac:dyDescent="0.2">
      <c r="J237" s="25"/>
    </row>
    <row r="238" spans="10:10" x14ac:dyDescent="0.2">
      <c r="J238" s="25"/>
    </row>
    <row r="239" spans="10:10" x14ac:dyDescent="0.2">
      <c r="J239" s="25"/>
    </row>
    <row r="240" spans="10:10" x14ac:dyDescent="0.2">
      <c r="J240" s="25"/>
    </row>
    <row r="241" spans="10:10" x14ac:dyDescent="0.2">
      <c r="J241" s="25"/>
    </row>
    <row r="242" spans="10:10" x14ac:dyDescent="0.2">
      <c r="J242" s="25"/>
    </row>
    <row r="243" spans="10:10" x14ac:dyDescent="0.2">
      <c r="J243" s="25"/>
    </row>
    <row r="244" spans="10:10" x14ac:dyDescent="0.2">
      <c r="J244" s="25"/>
    </row>
    <row r="245" spans="10:10" x14ac:dyDescent="0.2">
      <c r="J245" s="25"/>
    </row>
    <row r="246" spans="10:10" x14ac:dyDescent="0.2">
      <c r="J246" s="25"/>
    </row>
    <row r="247" spans="10:10" x14ac:dyDescent="0.2">
      <c r="J247" s="25"/>
    </row>
    <row r="248" spans="10:10" x14ac:dyDescent="0.2">
      <c r="J248" s="25"/>
    </row>
    <row r="249" spans="10:10" x14ac:dyDescent="0.2">
      <c r="J249" s="25"/>
    </row>
    <row r="250" spans="10:10" x14ac:dyDescent="0.2">
      <c r="J250" s="25"/>
    </row>
    <row r="251" spans="10:10" x14ac:dyDescent="0.2">
      <c r="J251" s="25"/>
    </row>
    <row r="252" spans="10:10" x14ac:dyDescent="0.2">
      <c r="J252" s="25"/>
    </row>
    <row r="253" spans="10:10" x14ac:dyDescent="0.2">
      <c r="J253" s="25"/>
    </row>
    <row r="254" spans="10:10" x14ac:dyDescent="0.2">
      <c r="J254" s="25"/>
    </row>
    <row r="255" spans="10:10" x14ac:dyDescent="0.2">
      <c r="J255" s="25"/>
    </row>
    <row r="256" spans="10:10" x14ac:dyDescent="0.2">
      <c r="J256" s="25"/>
    </row>
    <row r="257" spans="10:10" x14ac:dyDescent="0.2">
      <c r="J257" s="25"/>
    </row>
    <row r="258" spans="10:10" x14ac:dyDescent="0.2">
      <c r="J258" s="25"/>
    </row>
    <row r="259" spans="10:10" x14ac:dyDescent="0.2">
      <c r="J259" s="25"/>
    </row>
    <row r="260" spans="10:10" x14ac:dyDescent="0.2">
      <c r="J260" s="25"/>
    </row>
    <row r="261" spans="10:10" x14ac:dyDescent="0.2">
      <c r="J261" s="25"/>
    </row>
    <row r="262" spans="10:10" x14ac:dyDescent="0.2">
      <c r="J262" s="25"/>
    </row>
    <row r="263" spans="10:10" x14ac:dyDescent="0.2">
      <c r="J263" s="25"/>
    </row>
    <row r="264" spans="10:10" x14ac:dyDescent="0.2">
      <c r="J264" s="25"/>
    </row>
    <row r="265" spans="10:10" x14ac:dyDescent="0.2">
      <c r="J265" s="25"/>
    </row>
    <row r="266" spans="10:10" x14ac:dyDescent="0.2">
      <c r="J266" s="25"/>
    </row>
    <row r="267" spans="10:10" x14ac:dyDescent="0.2">
      <c r="J267" s="25"/>
    </row>
    <row r="268" spans="10:10" x14ac:dyDescent="0.2">
      <c r="J268" s="25"/>
    </row>
    <row r="269" spans="10:10" x14ac:dyDescent="0.2">
      <c r="J269" s="25"/>
    </row>
    <row r="270" spans="10:10" x14ac:dyDescent="0.2">
      <c r="J270" s="25"/>
    </row>
    <row r="271" spans="10:10" x14ac:dyDescent="0.2">
      <c r="J271" s="25"/>
    </row>
    <row r="272" spans="10:10" x14ac:dyDescent="0.2">
      <c r="J272" s="25"/>
    </row>
    <row r="273" spans="10:10" x14ac:dyDescent="0.2">
      <c r="J273" s="25"/>
    </row>
    <row r="274" spans="10:10" x14ac:dyDescent="0.2">
      <c r="J274" s="25"/>
    </row>
    <row r="275" spans="10:10" x14ac:dyDescent="0.2">
      <c r="J275" s="25"/>
    </row>
    <row r="276" spans="10:10" x14ac:dyDescent="0.2">
      <c r="J276" s="25"/>
    </row>
    <row r="277" spans="10:10" x14ac:dyDescent="0.2">
      <c r="J277" s="25"/>
    </row>
    <row r="278" spans="10:10" x14ac:dyDescent="0.2">
      <c r="J278" s="25"/>
    </row>
    <row r="279" spans="10:10" x14ac:dyDescent="0.2">
      <c r="J279" s="25"/>
    </row>
    <row r="280" spans="10:10" x14ac:dyDescent="0.2">
      <c r="J280" s="25"/>
    </row>
    <row r="281" spans="10:10" x14ac:dyDescent="0.2">
      <c r="J281" s="25"/>
    </row>
    <row r="282" spans="10:10" x14ac:dyDescent="0.2">
      <c r="J282" s="25"/>
    </row>
    <row r="283" spans="10:10" x14ac:dyDescent="0.2">
      <c r="J283" s="25"/>
    </row>
    <row r="284" spans="10:10" x14ac:dyDescent="0.2">
      <c r="J284" s="25"/>
    </row>
    <row r="285" spans="10:10" x14ac:dyDescent="0.2">
      <c r="J285" s="25"/>
    </row>
    <row r="286" spans="10:10" x14ac:dyDescent="0.2">
      <c r="J286" s="25"/>
    </row>
    <row r="287" spans="10:10" x14ac:dyDescent="0.2">
      <c r="J287" s="25"/>
    </row>
    <row r="288" spans="10:10" x14ac:dyDescent="0.2">
      <c r="J288" s="25"/>
    </row>
    <row r="289" spans="10:10" x14ac:dyDescent="0.2">
      <c r="J289" s="25"/>
    </row>
    <row r="290" spans="10:10" x14ac:dyDescent="0.2">
      <c r="J290" s="25"/>
    </row>
    <row r="291" spans="10:10" x14ac:dyDescent="0.2">
      <c r="J291" s="25"/>
    </row>
    <row r="292" spans="10:10" x14ac:dyDescent="0.2">
      <c r="J292" s="25"/>
    </row>
    <row r="293" spans="10:10" x14ac:dyDescent="0.2">
      <c r="J293" s="25"/>
    </row>
    <row r="294" spans="10:10" x14ac:dyDescent="0.2">
      <c r="J294" s="25"/>
    </row>
    <row r="295" spans="10:10" x14ac:dyDescent="0.2">
      <c r="J295" s="25"/>
    </row>
    <row r="296" spans="10:10" x14ac:dyDescent="0.2">
      <c r="J296" s="25"/>
    </row>
    <row r="297" spans="10:10" x14ac:dyDescent="0.2">
      <c r="J297" s="25"/>
    </row>
    <row r="298" spans="10:10" x14ac:dyDescent="0.2">
      <c r="J298" s="25"/>
    </row>
    <row r="299" spans="10:10" x14ac:dyDescent="0.2">
      <c r="J299" s="25"/>
    </row>
    <row r="300" spans="10:10" x14ac:dyDescent="0.2">
      <c r="J300" s="25"/>
    </row>
    <row r="301" spans="10:10" x14ac:dyDescent="0.2">
      <c r="J301" s="25"/>
    </row>
    <row r="302" spans="10:10" x14ac:dyDescent="0.2">
      <c r="J302" s="25"/>
    </row>
    <row r="303" spans="10:10" x14ac:dyDescent="0.2">
      <c r="J303" s="25"/>
    </row>
    <row r="304" spans="10:10" x14ac:dyDescent="0.2">
      <c r="J304" s="25"/>
    </row>
    <row r="305" spans="10:10" x14ac:dyDescent="0.2">
      <c r="J305" s="25"/>
    </row>
    <row r="306" spans="10:10" x14ac:dyDescent="0.2">
      <c r="J306" s="25"/>
    </row>
    <row r="307" spans="10:10" x14ac:dyDescent="0.2">
      <c r="J307" s="25"/>
    </row>
    <row r="308" spans="10:10" x14ac:dyDescent="0.2">
      <c r="J308" s="25"/>
    </row>
    <row r="309" spans="10:10" x14ac:dyDescent="0.2">
      <c r="J309" s="25"/>
    </row>
    <row r="310" spans="10:10" x14ac:dyDescent="0.2">
      <c r="J310" s="25"/>
    </row>
    <row r="311" spans="10:10" x14ac:dyDescent="0.2">
      <c r="J311" s="25"/>
    </row>
    <row r="312" spans="10:10" x14ac:dyDescent="0.2">
      <c r="J312" s="25"/>
    </row>
    <row r="313" spans="10:10" x14ac:dyDescent="0.2">
      <c r="J313" s="25"/>
    </row>
    <row r="314" spans="10:10" x14ac:dyDescent="0.2">
      <c r="J314" s="25"/>
    </row>
    <row r="315" spans="10:10" x14ac:dyDescent="0.2">
      <c r="J315" s="25"/>
    </row>
    <row r="316" spans="10:10" x14ac:dyDescent="0.2">
      <c r="J316" s="25"/>
    </row>
    <row r="317" spans="10:10" x14ac:dyDescent="0.2">
      <c r="J317" s="25"/>
    </row>
    <row r="318" spans="10:10" x14ac:dyDescent="0.2">
      <c r="J318" s="25"/>
    </row>
    <row r="319" spans="10:10" x14ac:dyDescent="0.2">
      <c r="J319" s="25"/>
    </row>
    <row r="320" spans="10:10" x14ac:dyDescent="0.2">
      <c r="J320" s="25"/>
    </row>
    <row r="321" spans="10:10" x14ac:dyDescent="0.2">
      <c r="J321" s="25"/>
    </row>
    <row r="322" spans="10:10" x14ac:dyDescent="0.2">
      <c r="J322" s="25"/>
    </row>
    <row r="323" spans="10:10" x14ac:dyDescent="0.2">
      <c r="J323" s="25"/>
    </row>
    <row r="324" spans="10:10" x14ac:dyDescent="0.2">
      <c r="J324" s="25"/>
    </row>
    <row r="325" spans="10:10" x14ac:dyDescent="0.2">
      <c r="J325" s="25"/>
    </row>
    <row r="326" spans="10:10" x14ac:dyDescent="0.2">
      <c r="J326" s="25"/>
    </row>
    <row r="327" spans="10:10" x14ac:dyDescent="0.2">
      <c r="J327" s="25"/>
    </row>
    <row r="328" spans="10:10" x14ac:dyDescent="0.2">
      <c r="J328" s="25"/>
    </row>
    <row r="329" spans="10:10" x14ac:dyDescent="0.2">
      <c r="J329" s="25"/>
    </row>
    <row r="330" spans="10:10" x14ac:dyDescent="0.2">
      <c r="J330" s="25"/>
    </row>
    <row r="331" spans="10:10" x14ac:dyDescent="0.2">
      <c r="J331" s="25"/>
    </row>
    <row r="332" spans="10:10" x14ac:dyDescent="0.2">
      <c r="J332" s="25"/>
    </row>
    <row r="333" spans="10:10" x14ac:dyDescent="0.2">
      <c r="J333" s="25"/>
    </row>
    <row r="334" spans="10:10" x14ac:dyDescent="0.2">
      <c r="J334" s="25"/>
    </row>
    <row r="335" spans="10:10" x14ac:dyDescent="0.2">
      <c r="J335" s="25"/>
    </row>
    <row r="336" spans="10:10" x14ac:dyDescent="0.2">
      <c r="J336" s="25"/>
    </row>
    <row r="337" spans="10:10" x14ac:dyDescent="0.2">
      <c r="J337" s="25"/>
    </row>
    <row r="338" spans="10:10" x14ac:dyDescent="0.2">
      <c r="J338" s="25"/>
    </row>
    <row r="339" spans="10:10" x14ac:dyDescent="0.2">
      <c r="J339" s="25"/>
    </row>
    <row r="340" spans="10:10" x14ac:dyDescent="0.2">
      <c r="J340" s="25"/>
    </row>
    <row r="341" spans="10:10" x14ac:dyDescent="0.2">
      <c r="J341" s="25"/>
    </row>
    <row r="342" spans="10:10" x14ac:dyDescent="0.2">
      <c r="J342" s="25"/>
    </row>
    <row r="343" spans="10:10" x14ac:dyDescent="0.2">
      <c r="J343" s="25"/>
    </row>
    <row r="344" spans="10:10" x14ac:dyDescent="0.2">
      <c r="J344" s="25"/>
    </row>
    <row r="345" spans="10:10" x14ac:dyDescent="0.2">
      <c r="J345" s="25"/>
    </row>
    <row r="346" spans="10:10" x14ac:dyDescent="0.2">
      <c r="J346" s="25"/>
    </row>
    <row r="347" spans="10:10" x14ac:dyDescent="0.2">
      <c r="J347" s="25"/>
    </row>
    <row r="348" spans="10:10" x14ac:dyDescent="0.2">
      <c r="J348" s="25"/>
    </row>
    <row r="349" spans="10:10" x14ac:dyDescent="0.2">
      <c r="J349" s="25"/>
    </row>
    <row r="350" spans="10:10" x14ac:dyDescent="0.2">
      <c r="J350" s="25"/>
    </row>
    <row r="351" spans="10:10" x14ac:dyDescent="0.2">
      <c r="J351" s="25"/>
    </row>
    <row r="352" spans="10:10" x14ac:dyDescent="0.2">
      <c r="J352" s="25"/>
    </row>
    <row r="353" spans="10:10" x14ac:dyDescent="0.2">
      <c r="J353" s="25"/>
    </row>
    <row r="354" spans="10:10" x14ac:dyDescent="0.2">
      <c r="J354" s="25"/>
    </row>
    <row r="355" spans="10:10" x14ac:dyDescent="0.2">
      <c r="J355" s="25"/>
    </row>
    <row r="356" spans="10:10" x14ac:dyDescent="0.2">
      <c r="J356" s="25"/>
    </row>
    <row r="357" spans="10:10" x14ac:dyDescent="0.2">
      <c r="J357" s="25"/>
    </row>
    <row r="358" spans="10:10" x14ac:dyDescent="0.2">
      <c r="J358" s="25"/>
    </row>
    <row r="359" spans="10:10" x14ac:dyDescent="0.2">
      <c r="J359" s="25"/>
    </row>
    <row r="360" spans="10:10" x14ac:dyDescent="0.2">
      <c r="J360" s="25"/>
    </row>
    <row r="361" spans="10:10" x14ac:dyDescent="0.2">
      <c r="J361" s="25"/>
    </row>
    <row r="362" spans="10:10" x14ac:dyDescent="0.2">
      <c r="J362" s="25"/>
    </row>
    <row r="363" spans="10:10" x14ac:dyDescent="0.2">
      <c r="J363" s="25"/>
    </row>
    <row r="364" spans="10:10" x14ac:dyDescent="0.2">
      <c r="J364" s="25"/>
    </row>
    <row r="365" spans="10:10" x14ac:dyDescent="0.2">
      <c r="J365" s="25"/>
    </row>
    <row r="366" spans="10:10" x14ac:dyDescent="0.2">
      <c r="J366" s="25"/>
    </row>
    <row r="367" spans="10:10" x14ac:dyDescent="0.2">
      <c r="J367" s="25"/>
    </row>
    <row r="368" spans="10:10" x14ac:dyDescent="0.2">
      <c r="J368" s="25"/>
    </row>
    <row r="369" spans="10:10" x14ac:dyDescent="0.2">
      <c r="J369" s="25"/>
    </row>
    <row r="370" spans="10:10" x14ac:dyDescent="0.2">
      <c r="J370" s="25"/>
    </row>
    <row r="371" spans="10:10" x14ac:dyDescent="0.2">
      <c r="J371" s="25"/>
    </row>
    <row r="372" spans="10:10" x14ac:dyDescent="0.2">
      <c r="J372" s="25"/>
    </row>
    <row r="373" spans="10:10" x14ac:dyDescent="0.2">
      <c r="J373" s="25"/>
    </row>
    <row r="374" spans="10:10" x14ac:dyDescent="0.2">
      <c r="J374" s="25"/>
    </row>
    <row r="375" spans="10:10" x14ac:dyDescent="0.2">
      <c r="J375" s="25"/>
    </row>
    <row r="376" spans="10:10" x14ac:dyDescent="0.2">
      <c r="J376" s="25"/>
    </row>
    <row r="377" spans="10:10" x14ac:dyDescent="0.2">
      <c r="J377" s="25"/>
    </row>
    <row r="378" spans="10:10" x14ac:dyDescent="0.2">
      <c r="J378" s="25"/>
    </row>
    <row r="379" spans="10:10" x14ac:dyDescent="0.2">
      <c r="J379" s="25"/>
    </row>
    <row r="380" spans="10:10" x14ac:dyDescent="0.2">
      <c r="J380" s="25"/>
    </row>
    <row r="381" spans="10:10" x14ac:dyDescent="0.2">
      <c r="J381" s="25"/>
    </row>
    <row r="382" spans="10:10" x14ac:dyDescent="0.2">
      <c r="J382" s="25"/>
    </row>
    <row r="383" spans="10:10" x14ac:dyDescent="0.2">
      <c r="J383" s="25"/>
    </row>
    <row r="384" spans="10:10" x14ac:dyDescent="0.2">
      <c r="J384" s="25"/>
    </row>
    <row r="385" spans="10:10" x14ac:dyDescent="0.2">
      <c r="J385" s="25"/>
    </row>
    <row r="386" spans="10:10" x14ac:dyDescent="0.2">
      <c r="J386" s="25"/>
    </row>
    <row r="387" spans="10:10" x14ac:dyDescent="0.2">
      <c r="J387" s="25"/>
    </row>
    <row r="388" spans="10:10" x14ac:dyDescent="0.2">
      <c r="J388" s="25"/>
    </row>
    <row r="389" spans="10:10" x14ac:dyDescent="0.2">
      <c r="J389" s="25"/>
    </row>
    <row r="390" spans="10:10" x14ac:dyDescent="0.2">
      <c r="J390" s="25"/>
    </row>
    <row r="391" spans="10:10" x14ac:dyDescent="0.2">
      <c r="J391" s="25"/>
    </row>
    <row r="392" spans="10:10" x14ac:dyDescent="0.2">
      <c r="J392" s="25"/>
    </row>
    <row r="393" spans="10:10" x14ac:dyDescent="0.2">
      <c r="J393" s="25"/>
    </row>
    <row r="394" spans="10:10" x14ac:dyDescent="0.2">
      <c r="J394" s="25"/>
    </row>
    <row r="395" spans="10:10" x14ac:dyDescent="0.2">
      <c r="J395" s="25"/>
    </row>
    <row r="396" spans="10:10" x14ac:dyDescent="0.2">
      <c r="J396" s="25"/>
    </row>
    <row r="397" spans="10:10" x14ac:dyDescent="0.2">
      <c r="J397" s="25"/>
    </row>
    <row r="398" spans="10:10" x14ac:dyDescent="0.2">
      <c r="J398" s="25"/>
    </row>
    <row r="399" spans="10:10" x14ac:dyDescent="0.2">
      <c r="J399" s="25"/>
    </row>
    <row r="400" spans="10:10" x14ac:dyDescent="0.2">
      <c r="J400" s="25"/>
    </row>
    <row r="401" spans="10:10" x14ac:dyDescent="0.2">
      <c r="J401" s="25"/>
    </row>
    <row r="402" spans="10:10" x14ac:dyDescent="0.2">
      <c r="J402" s="25"/>
    </row>
    <row r="403" spans="10:10" x14ac:dyDescent="0.2">
      <c r="J403" s="25"/>
    </row>
    <row r="404" spans="10:10" x14ac:dyDescent="0.2">
      <c r="J404" s="25"/>
    </row>
    <row r="405" spans="10:10" x14ac:dyDescent="0.2">
      <c r="J405" s="25"/>
    </row>
    <row r="406" spans="10:10" x14ac:dyDescent="0.2">
      <c r="J406" s="25"/>
    </row>
    <row r="407" spans="10:10" x14ac:dyDescent="0.2">
      <c r="J407" s="25"/>
    </row>
    <row r="408" spans="10:10" x14ac:dyDescent="0.2">
      <c r="J408" s="25"/>
    </row>
    <row r="409" spans="10:10" x14ac:dyDescent="0.2">
      <c r="J409" s="25"/>
    </row>
    <row r="410" spans="10:10" x14ac:dyDescent="0.2">
      <c r="J410" s="25"/>
    </row>
    <row r="411" spans="10:10" x14ac:dyDescent="0.2">
      <c r="J411" s="25"/>
    </row>
    <row r="412" spans="10:10" x14ac:dyDescent="0.2">
      <c r="J412" s="25"/>
    </row>
    <row r="413" spans="10:10" x14ac:dyDescent="0.2">
      <c r="J413" s="25"/>
    </row>
    <row r="414" spans="10:10" x14ac:dyDescent="0.2">
      <c r="J414" s="25"/>
    </row>
    <row r="415" spans="10:10" x14ac:dyDescent="0.2">
      <c r="J415" s="25"/>
    </row>
    <row r="416" spans="10:10" x14ac:dyDescent="0.2">
      <c r="J416" s="25"/>
    </row>
    <row r="417" spans="10:10" x14ac:dyDescent="0.2">
      <c r="J417" s="25"/>
    </row>
    <row r="418" spans="10:10" x14ac:dyDescent="0.2">
      <c r="J418" s="25"/>
    </row>
    <row r="419" spans="10:10" x14ac:dyDescent="0.2">
      <c r="J419" s="25"/>
    </row>
    <row r="420" spans="10:10" x14ac:dyDescent="0.2">
      <c r="J420" s="25"/>
    </row>
    <row r="421" spans="10:10" x14ac:dyDescent="0.2">
      <c r="J421" s="25"/>
    </row>
    <row r="422" spans="10:10" x14ac:dyDescent="0.2">
      <c r="J422" s="25"/>
    </row>
    <row r="423" spans="10:10" x14ac:dyDescent="0.2">
      <c r="J423" s="25"/>
    </row>
    <row r="424" spans="10:10" x14ac:dyDescent="0.2">
      <c r="J424" s="25"/>
    </row>
    <row r="425" spans="10:10" x14ac:dyDescent="0.2">
      <c r="J425" s="25"/>
    </row>
    <row r="426" spans="10:10" x14ac:dyDescent="0.2">
      <c r="J426" s="25"/>
    </row>
    <row r="427" spans="10:10" x14ac:dyDescent="0.2">
      <c r="J427" s="25"/>
    </row>
    <row r="428" spans="10:10" x14ac:dyDescent="0.2">
      <c r="J428" s="25"/>
    </row>
    <row r="429" spans="10:10" x14ac:dyDescent="0.2">
      <c r="J429" s="25"/>
    </row>
    <row r="430" spans="10:10" x14ac:dyDescent="0.2">
      <c r="J430" s="25"/>
    </row>
    <row r="431" spans="10:10" x14ac:dyDescent="0.2">
      <c r="J431" s="25"/>
    </row>
    <row r="432" spans="10:10" x14ac:dyDescent="0.2">
      <c r="J432" s="25"/>
    </row>
    <row r="433" spans="10:10" x14ac:dyDescent="0.2">
      <c r="J433" s="25"/>
    </row>
    <row r="434" spans="10:10" x14ac:dyDescent="0.2">
      <c r="J434" s="25"/>
    </row>
    <row r="435" spans="10:10" x14ac:dyDescent="0.2">
      <c r="J435" s="25"/>
    </row>
    <row r="436" spans="10:10" x14ac:dyDescent="0.2">
      <c r="J436" s="25"/>
    </row>
    <row r="437" spans="10:10" x14ac:dyDescent="0.2">
      <c r="J437" s="25"/>
    </row>
    <row r="438" spans="10:10" x14ac:dyDescent="0.2">
      <c r="J438" s="25"/>
    </row>
    <row r="439" spans="10:10" x14ac:dyDescent="0.2">
      <c r="J439" s="25"/>
    </row>
    <row r="440" spans="10:10" x14ac:dyDescent="0.2">
      <c r="J440" s="25"/>
    </row>
    <row r="441" spans="10:10" x14ac:dyDescent="0.2">
      <c r="J441" s="25"/>
    </row>
    <row r="442" spans="10:10" x14ac:dyDescent="0.2">
      <c r="J442" s="25"/>
    </row>
    <row r="443" spans="10:10" x14ac:dyDescent="0.2">
      <c r="J443" s="25"/>
    </row>
    <row r="444" spans="10:10" x14ac:dyDescent="0.2">
      <c r="J444" s="25"/>
    </row>
    <row r="445" spans="10:10" x14ac:dyDescent="0.2">
      <c r="J445" s="25"/>
    </row>
    <row r="446" spans="10:10" x14ac:dyDescent="0.2">
      <c r="J446" s="25"/>
    </row>
    <row r="447" spans="10:10" x14ac:dyDescent="0.2">
      <c r="J447" s="25"/>
    </row>
    <row r="448" spans="10:10" x14ac:dyDescent="0.2">
      <c r="J448" s="25"/>
    </row>
    <row r="449" spans="10:10" x14ac:dyDescent="0.2">
      <c r="J449" s="25"/>
    </row>
    <row r="450" spans="10:10" x14ac:dyDescent="0.2">
      <c r="J450" s="25"/>
    </row>
    <row r="451" spans="10:10" x14ac:dyDescent="0.2">
      <c r="J451" s="25"/>
    </row>
    <row r="452" spans="10:10" x14ac:dyDescent="0.2">
      <c r="J452" s="25"/>
    </row>
    <row r="453" spans="10:10" x14ac:dyDescent="0.2">
      <c r="J453" s="25"/>
    </row>
    <row r="454" spans="10:10" x14ac:dyDescent="0.2">
      <c r="J454" s="25"/>
    </row>
    <row r="455" spans="10:10" x14ac:dyDescent="0.2">
      <c r="J455" s="25"/>
    </row>
    <row r="456" spans="10:10" x14ac:dyDescent="0.2">
      <c r="J456" s="25"/>
    </row>
    <row r="457" spans="10:10" x14ac:dyDescent="0.2">
      <c r="J457" s="25"/>
    </row>
    <row r="458" spans="10:10" x14ac:dyDescent="0.2">
      <c r="J458" s="25"/>
    </row>
    <row r="459" spans="10:10" x14ac:dyDescent="0.2">
      <c r="J459" s="25"/>
    </row>
    <row r="460" spans="10:10" x14ac:dyDescent="0.2">
      <c r="J460" s="25"/>
    </row>
    <row r="461" spans="10:10" x14ac:dyDescent="0.2">
      <c r="J461" s="25"/>
    </row>
    <row r="462" spans="10:10" x14ac:dyDescent="0.2">
      <c r="J462" s="25"/>
    </row>
    <row r="463" spans="10:10" x14ac:dyDescent="0.2">
      <c r="J463" s="25"/>
    </row>
    <row r="464" spans="10:10" x14ac:dyDescent="0.2">
      <c r="J464" s="25"/>
    </row>
    <row r="465" spans="10:10" x14ac:dyDescent="0.2">
      <c r="J465" s="25"/>
    </row>
    <row r="466" spans="10:10" x14ac:dyDescent="0.2">
      <c r="J466" s="25"/>
    </row>
    <row r="467" spans="10:10" x14ac:dyDescent="0.2">
      <c r="J467" s="25"/>
    </row>
    <row r="468" spans="10:10" x14ac:dyDescent="0.2">
      <c r="J468" s="25"/>
    </row>
    <row r="469" spans="10:10" x14ac:dyDescent="0.2">
      <c r="J469" s="25"/>
    </row>
    <row r="470" spans="10:10" x14ac:dyDescent="0.2">
      <c r="J470" s="25"/>
    </row>
    <row r="471" spans="10:10" x14ac:dyDescent="0.2">
      <c r="J471" s="25"/>
    </row>
    <row r="472" spans="10:10" x14ac:dyDescent="0.2">
      <c r="J472" s="25"/>
    </row>
    <row r="473" spans="10:10" x14ac:dyDescent="0.2">
      <c r="J473" s="25"/>
    </row>
    <row r="474" spans="10:10" x14ac:dyDescent="0.2">
      <c r="J474" s="25"/>
    </row>
    <row r="475" spans="10:10" x14ac:dyDescent="0.2">
      <c r="J475" s="25"/>
    </row>
    <row r="476" spans="10:10" x14ac:dyDescent="0.2">
      <c r="J476" s="25"/>
    </row>
    <row r="477" spans="10:10" x14ac:dyDescent="0.2">
      <c r="J477" s="25"/>
    </row>
    <row r="478" spans="10:10" x14ac:dyDescent="0.2">
      <c r="J478" s="25"/>
    </row>
    <row r="479" spans="10:10" x14ac:dyDescent="0.2">
      <c r="J479" s="25"/>
    </row>
    <row r="480" spans="10:10" x14ac:dyDescent="0.2">
      <c r="J480" s="25"/>
    </row>
    <row r="481" spans="10:10" x14ac:dyDescent="0.2">
      <c r="J481" s="25"/>
    </row>
    <row r="482" spans="10:10" x14ac:dyDescent="0.2">
      <c r="J482" s="25"/>
    </row>
    <row r="483" spans="10:10" x14ac:dyDescent="0.2">
      <c r="J483" s="25"/>
    </row>
    <row r="484" spans="10:10" x14ac:dyDescent="0.2">
      <c r="J484" s="25"/>
    </row>
    <row r="485" spans="10:10" x14ac:dyDescent="0.2">
      <c r="J485" s="25"/>
    </row>
    <row r="486" spans="10:10" x14ac:dyDescent="0.2">
      <c r="J486" s="25"/>
    </row>
    <row r="487" spans="10:10" x14ac:dyDescent="0.2">
      <c r="J487" s="25"/>
    </row>
    <row r="488" spans="10:10" x14ac:dyDescent="0.2">
      <c r="J488" s="25"/>
    </row>
    <row r="489" spans="10:10" x14ac:dyDescent="0.2">
      <c r="J489" s="25"/>
    </row>
    <row r="490" spans="10:10" x14ac:dyDescent="0.2">
      <c r="J490" s="25"/>
    </row>
    <row r="491" spans="10:10" x14ac:dyDescent="0.2">
      <c r="J491" s="25"/>
    </row>
    <row r="492" spans="10:10" x14ac:dyDescent="0.2">
      <c r="J492" s="25"/>
    </row>
    <row r="493" spans="10:10" x14ac:dyDescent="0.2">
      <c r="J493" s="25"/>
    </row>
    <row r="494" spans="10:10" x14ac:dyDescent="0.2">
      <c r="J494" s="25"/>
    </row>
    <row r="495" spans="10:10" x14ac:dyDescent="0.2">
      <c r="J495" s="25"/>
    </row>
    <row r="496" spans="10:10" x14ac:dyDescent="0.2">
      <c r="J496" s="25"/>
    </row>
    <row r="497" spans="10:10" x14ac:dyDescent="0.2">
      <c r="J497" s="25"/>
    </row>
    <row r="498" spans="10:10" x14ac:dyDescent="0.2">
      <c r="J498" s="25"/>
    </row>
    <row r="499" spans="10:10" x14ac:dyDescent="0.2">
      <c r="J499" s="25"/>
    </row>
    <row r="500" spans="10:10" x14ac:dyDescent="0.2">
      <c r="J500" s="25"/>
    </row>
    <row r="501" spans="10:10" x14ac:dyDescent="0.2">
      <c r="J501" s="25"/>
    </row>
    <row r="502" spans="10:10" x14ac:dyDescent="0.2">
      <c r="J502" s="25"/>
    </row>
    <row r="503" spans="10:10" x14ac:dyDescent="0.2">
      <c r="J503" s="25"/>
    </row>
    <row r="504" spans="10:10" x14ac:dyDescent="0.2">
      <c r="J504" s="25"/>
    </row>
    <row r="505" spans="10:10" x14ac:dyDescent="0.2">
      <c r="J505" s="25"/>
    </row>
    <row r="506" spans="10:10" x14ac:dyDescent="0.2">
      <c r="J506" s="25"/>
    </row>
    <row r="507" spans="10:10" x14ac:dyDescent="0.2">
      <c r="J507" s="25"/>
    </row>
    <row r="508" spans="10:10" x14ac:dyDescent="0.2">
      <c r="J508" s="25"/>
    </row>
    <row r="509" spans="10:10" x14ac:dyDescent="0.2">
      <c r="J509" s="25"/>
    </row>
    <row r="510" spans="10:10" x14ac:dyDescent="0.2">
      <c r="J510" s="25"/>
    </row>
    <row r="511" spans="10:10" x14ac:dyDescent="0.2">
      <c r="J511" s="25"/>
    </row>
    <row r="512" spans="10:10" x14ac:dyDescent="0.2">
      <c r="J512" s="25"/>
    </row>
    <row r="513" spans="10:10" x14ac:dyDescent="0.2">
      <c r="J513" s="25"/>
    </row>
    <row r="514" spans="10:10" x14ac:dyDescent="0.2">
      <c r="J514" s="25"/>
    </row>
    <row r="515" spans="10:10" x14ac:dyDescent="0.2">
      <c r="J515" s="25"/>
    </row>
    <row r="516" spans="10:10" x14ac:dyDescent="0.2">
      <c r="J516" s="25"/>
    </row>
  </sheetData>
  <conditionalFormatting sqref="J2:J117">
    <cfRule type="cellIs" dxfId="3" priority="1" operator="greaterThan">
      <formula>0</formula>
    </cfRule>
    <cfRule type="cellIs" dxfId="2" priority="2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O174"/>
  <sheetViews>
    <sheetView showGridLines="0" tabSelected="1" zoomScaleNormal="100" workbookViewId="0">
      <selection activeCell="B67" sqref="B67:C67"/>
    </sheetView>
  </sheetViews>
  <sheetFormatPr baseColWidth="10" defaultColWidth="8.88671875" defaultRowHeight="14.25" x14ac:dyDescent="0.2"/>
  <cols>
    <col min="1" max="1" width="5.77734375" style="3" customWidth="1"/>
    <col min="2" max="2" width="8.33203125" style="3" customWidth="1"/>
    <col min="3" max="3" width="9.21875" style="3" customWidth="1"/>
    <col min="4" max="4" width="8.6640625" style="103" customWidth="1"/>
    <col min="5" max="5" width="9.5546875" style="18" customWidth="1"/>
    <col min="6" max="6" width="8.33203125" style="18" customWidth="1"/>
    <col min="7" max="7" width="7.6640625" style="38" customWidth="1"/>
    <col min="8" max="8" width="9.88671875" style="18" customWidth="1"/>
    <col min="9" max="9" width="8.6640625" style="18" customWidth="1"/>
    <col min="10" max="10" width="4.33203125" style="18" customWidth="1"/>
    <col min="11" max="11" width="4.77734375" style="3" customWidth="1"/>
    <col min="12" max="12" width="2.77734375" style="3" customWidth="1"/>
    <col min="13" max="13" width="2.33203125" style="3" customWidth="1"/>
    <col min="14" max="14" width="4" style="3" customWidth="1"/>
    <col min="15" max="15" width="11.5546875" style="3" customWidth="1"/>
    <col min="16" max="16384" width="8.88671875" style="3"/>
  </cols>
  <sheetData>
    <row r="1" spans="1:14" ht="87.75" customHeight="1" x14ac:dyDescent="0.2">
      <c r="A1" s="1"/>
      <c r="B1" s="83" t="s">
        <v>0</v>
      </c>
      <c r="C1" s="83"/>
      <c r="D1" s="83"/>
      <c r="E1" s="83"/>
      <c r="F1" s="83"/>
      <c r="G1" s="83"/>
      <c r="H1" s="83"/>
      <c r="I1" s="83"/>
      <c r="J1" s="83"/>
      <c r="K1" s="83"/>
      <c r="L1" s="2"/>
      <c r="M1" s="2"/>
      <c r="N1" s="1"/>
    </row>
    <row r="2" spans="1:14" ht="36.6" customHeight="1" x14ac:dyDescent="0.3">
      <c r="A2" s="15"/>
      <c r="B2" s="84" t="s">
        <v>32</v>
      </c>
      <c r="C2" s="84"/>
      <c r="D2" s="84"/>
      <c r="E2" s="84"/>
      <c r="F2" s="45"/>
      <c r="G2" s="37"/>
      <c r="H2" s="21"/>
      <c r="I2" s="97" t="str">
        <f ca="1">PROPER(TEXT(TODAY()," jjjj jj mmmm aaaa"))</f>
        <v xml:space="preserve"> Vendredi 08 Avril 2022</v>
      </c>
      <c r="J2" s="55"/>
      <c r="K2" s="55"/>
      <c r="L2" s="55"/>
      <c r="M2" s="4"/>
    </row>
    <row r="3" spans="1:14" ht="24.75" customHeight="1" x14ac:dyDescent="0.35">
      <c r="B3" s="3" t="s">
        <v>36</v>
      </c>
      <c r="C3" s="5"/>
      <c r="D3" s="103">
        <v>44613</v>
      </c>
      <c r="E3" s="18" t="s">
        <v>35</v>
      </c>
      <c r="F3" s="103">
        <f>EOMONTH(M51,2)</f>
        <v>44681</v>
      </c>
    </row>
    <row r="4" spans="1:14" ht="36.6" customHeight="1" x14ac:dyDescent="0.35">
      <c r="C4" s="5"/>
      <c r="D4" s="98"/>
    </row>
    <row r="5" spans="1:14" ht="20.100000000000001" customHeight="1" x14ac:dyDescent="0.2">
      <c r="B5" s="65" t="s">
        <v>1</v>
      </c>
      <c r="C5" s="55"/>
      <c r="D5" s="55"/>
      <c r="E5" s="55"/>
      <c r="F5" s="55"/>
      <c r="G5" s="55"/>
      <c r="H5" s="55"/>
      <c r="I5" s="55"/>
      <c r="J5" s="55"/>
      <c r="K5" s="55"/>
      <c r="L5" s="55"/>
      <c r="M5" s="6"/>
    </row>
    <row r="6" spans="1:14" s="7" customFormat="1" ht="6.75" customHeight="1" x14ac:dyDescent="0.3">
      <c r="B6" s="8"/>
      <c r="C6" s="9"/>
      <c r="D6" s="99"/>
      <c r="E6" s="17"/>
      <c r="F6" s="17"/>
      <c r="G6" s="39"/>
      <c r="H6" s="17"/>
      <c r="I6" s="17"/>
      <c r="J6" s="17"/>
    </row>
    <row r="7" spans="1:14" s="7" customFormat="1" ht="15.75" customHeight="1" x14ac:dyDescent="0.3">
      <c r="B7" s="85" t="s">
        <v>2</v>
      </c>
      <c r="C7" s="85"/>
      <c r="D7" s="85"/>
      <c r="E7" s="85"/>
      <c r="F7" s="85"/>
      <c r="G7" s="85"/>
      <c r="H7" s="22"/>
      <c r="I7" s="86">
        <f>J32</f>
        <v>50000</v>
      </c>
      <c r="J7" s="87"/>
      <c r="K7" s="87"/>
      <c r="L7" s="87"/>
      <c r="M7" s="10"/>
    </row>
    <row r="8" spans="1:14" s="7" customFormat="1" ht="15.75" customHeight="1" x14ac:dyDescent="0.3">
      <c r="B8" s="8"/>
      <c r="C8" s="9"/>
      <c r="D8" s="99"/>
      <c r="E8" s="20"/>
      <c r="F8" s="17"/>
      <c r="G8" s="39"/>
      <c r="H8" s="17"/>
      <c r="I8" s="17"/>
      <c r="J8" s="17"/>
    </row>
    <row r="9" spans="1:14" s="7" customFormat="1" ht="15.75" customHeight="1" x14ac:dyDescent="0.3">
      <c r="B9" s="74" t="s">
        <v>3</v>
      </c>
      <c r="C9" s="75"/>
      <c r="D9" s="75"/>
      <c r="E9" s="75"/>
      <c r="F9" s="75"/>
      <c r="G9" s="75"/>
      <c r="H9" s="75"/>
      <c r="I9" s="76">
        <f>SUM(G10-G11)</f>
        <v>3590.8599999999969</v>
      </c>
      <c r="J9" s="77"/>
      <c r="K9" s="77"/>
      <c r="L9" s="77"/>
    </row>
    <row r="10" spans="1:14" ht="15.75" customHeight="1" x14ac:dyDescent="0.2">
      <c r="C10" s="78" t="s">
        <v>4</v>
      </c>
      <c r="D10" s="55"/>
      <c r="G10" s="79">
        <f>SUM(G33:G109,J33:L109)</f>
        <v>9060.8599999999969</v>
      </c>
      <c r="H10" s="79"/>
      <c r="K10" s="4"/>
      <c r="L10" s="4"/>
    </row>
    <row r="11" spans="1:14" ht="15.75" customHeight="1" x14ac:dyDescent="0.2">
      <c r="C11" s="80" t="s">
        <v>5</v>
      </c>
      <c r="D11" s="81"/>
      <c r="G11" s="82">
        <f>SUM(G33:G109)</f>
        <v>5470</v>
      </c>
      <c r="H11" s="82"/>
      <c r="K11" s="4"/>
      <c r="L11" s="4"/>
    </row>
    <row r="12" spans="1:14" ht="9" customHeight="1" x14ac:dyDescent="0.2">
      <c r="C12" s="11"/>
      <c r="D12" s="100"/>
      <c r="K12" s="4"/>
      <c r="L12" s="4"/>
    </row>
    <row r="13" spans="1:14" ht="6.75" customHeight="1" x14ac:dyDescent="0.2">
      <c r="B13" s="12"/>
      <c r="C13" s="13"/>
      <c r="D13" s="101"/>
      <c r="E13" s="19"/>
      <c r="F13" s="19"/>
      <c r="G13" s="40"/>
      <c r="H13" s="19"/>
      <c r="I13" s="23"/>
      <c r="J13" s="23"/>
      <c r="K13" s="4"/>
      <c r="L13" s="4"/>
    </row>
    <row r="14" spans="1:14" ht="15.75" customHeight="1" x14ac:dyDescent="0.3">
      <c r="B14" s="61" t="s">
        <v>6</v>
      </c>
      <c r="C14" s="61"/>
      <c r="D14" s="61"/>
      <c r="E14" s="61"/>
      <c r="F14" s="61"/>
      <c r="G14" s="61"/>
      <c r="I14" s="63">
        <f>SUM(I7+I9)</f>
        <v>53590.86</v>
      </c>
      <c r="J14" s="88"/>
      <c r="K14" s="88"/>
      <c r="L14" s="88"/>
    </row>
    <row r="15" spans="1:14" ht="15.75" customHeight="1" x14ac:dyDescent="0.2">
      <c r="C15" s="14"/>
      <c r="D15" s="102"/>
    </row>
    <row r="16" spans="1:14" ht="15.75" customHeight="1" x14ac:dyDescent="0.2"/>
    <row r="17" spans="2:12" ht="15.75" customHeight="1" x14ac:dyDescent="0.3">
      <c r="B17" s="65" t="s">
        <v>7</v>
      </c>
      <c r="C17" s="65"/>
      <c r="D17" s="65"/>
      <c r="E17" s="65"/>
      <c r="F17" s="65"/>
      <c r="G17" s="65"/>
      <c r="H17" s="65"/>
      <c r="I17" s="65"/>
      <c r="J17" s="65"/>
      <c r="K17" s="56"/>
      <c r="L17" s="56"/>
    </row>
    <row r="18" spans="2:12" ht="6.75" customHeight="1" x14ac:dyDescent="0.2"/>
    <row r="19" spans="2:12" ht="15.75" customHeight="1" x14ac:dyDescent="0.3">
      <c r="B19" s="66" t="s">
        <v>8</v>
      </c>
      <c r="C19" s="71"/>
      <c r="D19" s="71"/>
      <c r="E19" s="71"/>
      <c r="F19" s="71"/>
      <c r="G19" s="71"/>
      <c r="H19" s="59">
        <f>I14</f>
        <v>53590.86</v>
      </c>
      <c r="I19" s="60"/>
      <c r="J19" s="60"/>
      <c r="K19" s="60"/>
      <c r="L19" s="60"/>
    </row>
    <row r="20" spans="2:12" ht="15.75" customHeight="1" x14ac:dyDescent="0.3">
      <c r="B20" s="16" t="s">
        <v>9</v>
      </c>
      <c r="C20" s="16"/>
      <c r="D20" s="104"/>
      <c r="H20" s="72">
        <f>IF(I14&lt;I7,(I14-I7)/I7,(I14-I7)/I7)</f>
        <v>7.1817200000000012E-2</v>
      </c>
      <c r="I20" s="73"/>
      <c r="J20" s="73"/>
      <c r="K20" s="73"/>
      <c r="L20" s="73"/>
    </row>
    <row r="21" spans="2:12" ht="15.75" customHeight="1" x14ac:dyDescent="0.3">
      <c r="B21" s="16" t="s">
        <v>10</v>
      </c>
      <c r="C21" s="16"/>
      <c r="D21" s="104"/>
      <c r="H21" s="59">
        <v>0</v>
      </c>
      <c r="I21" s="60"/>
      <c r="J21" s="60"/>
      <c r="K21" s="60"/>
      <c r="L21" s="60"/>
    </row>
    <row r="22" spans="2:12" ht="9" customHeight="1" x14ac:dyDescent="0.2"/>
    <row r="23" spans="2:12" ht="6.75" customHeight="1" x14ac:dyDescent="0.2">
      <c r="B23" s="12"/>
      <c r="C23" s="12"/>
      <c r="D23" s="105"/>
      <c r="E23" s="19"/>
      <c r="F23" s="19"/>
      <c r="G23" s="40"/>
      <c r="H23" s="19"/>
      <c r="I23" s="19"/>
      <c r="J23" s="19"/>
      <c r="K23" s="12"/>
      <c r="L23" s="12"/>
    </row>
    <row r="24" spans="2:12" ht="15.75" customHeight="1" x14ac:dyDescent="0.3">
      <c r="B24" s="61" t="s">
        <v>11</v>
      </c>
      <c r="C24" s="62"/>
      <c r="D24" s="62"/>
      <c r="E24" s="62"/>
      <c r="F24" s="62"/>
      <c r="G24" s="62"/>
      <c r="H24" s="63">
        <f>I14</f>
        <v>53590.86</v>
      </c>
      <c r="I24" s="64"/>
      <c r="J24" s="64"/>
      <c r="K24" s="64"/>
      <c r="L24" s="64"/>
    </row>
    <row r="25" spans="2:12" ht="15.75" customHeight="1" x14ac:dyDescent="0.2"/>
    <row r="26" spans="2:12" ht="15.75" customHeight="1" x14ac:dyDescent="0.2"/>
    <row r="27" spans="2:12" ht="15.75" customHeight="1" x14ac:dyDescent="0.3">
      <c r="B27" s="65" t="s">
        <v>12</v>
      </c>
      <c r="C27" s="65"/>
      <c r="D27" s="65"/>
      <c r="E27" s="65"/>
      <c r="F27" s="65"/>
      <c r="G27" s="65"/>
      <c r="H27" s="65"/>
      <c r="I27" s="65"/>
      <c r="J27" s="65"/>
      <c r="K27" s="56"/>
      <c r="L27" s="56"/>
    </row>
    <row r="28" spans="2:12" ht="6.75" customHeight="1" x14ac:dyDescent="0.2"/>
    <row r="29" spans="2:12" ht="15.75" customHeight="1" x14ac:dyDescent="0.3">
      <c r="B29" s="66" t="s">
        <v>13</v>
      </c>
      <c r="C29" s="56"/>
      <c r="D29" s="56"/>
      <c r="E29" s="56"/>
      <c r="F29" s="56"/>
      <c r="G29" s="56"/>
    </row>
    <row r="30" spans="2:12" ht="15.75" customHeight="1" x14ac:dyDescent="0.2"/>
    <row r="31" spans="2:12" ht="30.75" customHeight="1" x14ac:dyDescent="0.2">
      <c r="B31" s="67" t="s">
        <v>21</v>
      </c>
      <c r="C31" s="68"/>
      <c r="D31" s="106" t="s">
        <v>14</v>
      </c>
      <c r="E31" s="24" t="s">
        <v>15</v>
      </c>
      <c r="F31" s="24" t="s">
        <v>16</v>
      </c>
      <c r="G31" s="41" t="s">
        <v>17</v>
      </c>
      <c r="H31" s="24" t="s">
        <v>18</v>
      </c>
      <c r="I31" s="24" t="s">
        <v>19</v>
      </c>
      <c r="J31" s="69" t="s">
        <v>20</v>
      </c>
      <c r="K31" s="70"/>
      <c r="L31" s="70"/>
    </row>
    <row r="32" spans="2:12" ht="15.75" customHeight="1" x14ac:dyDescent="0.3">
      <c r="B32" s="89">
        <v>44613.41375</v>
      </c>
      <c r="C32" s="90"/>
      <c r="D32" s="91" t="s">
        <v>33</v>
      </c>
      <c r="E32" s="92"/>
      <c r="F32" s="92"/>
      <c r="G32" s="92"/>
      <c r="H32" s="92"/>
      <c r="I32" s="92"/>
      <c r="J32" s="95">
        <v>50000</v>
      </c>
      <c r="K32" s="96"/>
      <c r="L32" s="96"/>
    </row>
    <row r="33" spans="2:15" ht="15.75" customHeight="1" x14ac:dyDescent="0.3">
      <c r="B33" s="93">
        <f>IF(AND($D$3&lt;=Général!B2,$F$3&gt;=Général!B2),Général!B2,"")</f>
        <v>44613.63890046296</v>
      </c>
      <c r="C33" s="94"/>
      <c r="D33" s="107" t="str">
        <f>IF(AND($D$3&lt;=Général!$B2,$F$3&gt;=Général!$B2),Général!C2,"")</f>
        <v>Vente</v>
      </c>
      <c r="E33" s="36">
        <f>IF(AND($D$3&lt;=Général!$B2,$F$3&gt;=Général!$B2),Général!D2,"")</f>
        <v>18615166</v>
      </c>
      <c r="F33" s="36" t="str">
        <f>IF(AND($D$3&lt;=Général!$B2,$F$3&gt;=Général!$B2),Général!E2,"")</f>
        <v>GBP/USD</v>
      </c>
      <c r="G33" s="38">
        <f>IF(ISBLANK(F33),"",IF(AND($N$50=Général!M3),ROUND($J$32/Général!N3,0),IF(AND($N$50=Général!M4),ROUND($J$32/Général!N4,0),IF(AND($N$50=Général!M5),ROUND($J$32/Général!N5,0),IF(AND($N$50=Général!M6),ROUND($J$32/Général!N6,0),IF(AND($N$50=Général!M7),ROUND($J$32/Général!N7,0),IF(AND($N$50=Général!M8),ROUND($J$32/Général!N8,0),IF(AND($N$50=Général!M9),ROUND($J$32/Général!N9,0),IF(AND($N$50=Général!M10),ROUND($J$32/Général!N10,0),IF(AND($N$50=Général!M11),ROUND($J$32/Général!N11,0),IF(AND($N$50=Général!M12),ROUND($J$32/Général!N12,0))))))))))))</f>
        <v>152</v>
      </c>
      <c r="H33" s="36">
        <f>IF(AND($D$3&lt;=Général!$B2,$F$3&gt;=Général!$B2),Général!G2,"")</f>
        <v>1.3613299999999999</v>
      </c>
      <c r="I33" s="36">
        <f>IF(AND($D$3&lt;=Général!$B2,$F$3&gt;=Général!$B2),Général!H2,"")</f>
        <v>1.36114</v>
      </c>
      <c r="J33" s="54">
        <f>IF(AND($D$3&lt;=Général!$B2,$F$3&gt;=Général!$B2,Général!I2="G"),G33*0.81,IF(G33="","",-G33))</f>
        <v>123.12</v>
      </c>
      <c r="K33" s="54"/>
      <c r="L33" s="54"/>
      <c r="O33" s="34"/>
    </row>
    <row r="34" spans="2:15" ht="15.75" customHeight="1" x14ac:dyDescent="0.3">
      <c r="B34" s="93">
        <f>IF(AND($D$3&lt;=Général!B3,$F$3&gt;=Général!B3),Général!B3,"")</f>
        <v>44614.458333333336</v>
      </c>
      <c r="C34" s="94"/>
      <c r="D34" s="107" t="str">
        <f>IF(AND($D$3&lt;=Général!$B3,$F$3&gt;=Général!$B3),Général!C3,"")</f>
        <v>Achat</v>
      </c>
      <c r="E34" s="36">
        <f>IF(AND($D$3&lt;=Général!$B3,$F$3&gt;=Général!$B3),Général!D3,"")</f>
        <v>18630317</v>
      </c>
      <c r="F34" s="36" t="str">
        <f>IF(AND($D$3&lt;=Général!$B3,$F$3&gt;=Général!$B3),Général!E3,"")</f>
        <v>EUR/USD</v>
      </c>
      <c r="G34" s="38">
        <f>IF(ISBLANK(F34),"",IF(AND($N$50=Général!$M$3),ROUND(($J$32+J33)/Général!$N$3,0),IF(AND($N$50=Général!$M$4),ROUND(($J$32+J33)/Général!$N$4,0),IF(AND($N$50=Général!$M$5),ROUND(($J$32+J33)/Général!$N$5,0),IF(AND($N$50=Général!$M$6),ROUND(($J$32+J33)/Général!$N$6,0),IF(AND($N$50=Général!$M$7),ROUND(($J$32+J33)/Général!$N$7,0),IF(AND($N$50=Général!$M$8),ROUND(($J$32+J33)/Général!$N$8,0),IF(AND($N$50=Général!$M$9),ROUND(($J$32+J33)/Général!$N$9,0),IF(AND($N$50=Général!$M$10),ROUND(($J$32+J33)/Général!$N$10,0),IF(AND($N$50=Général!$M$11),ROUND(($J$32+J33)/Général!$N$11,0),IF(AND($N$50=Général!$M$12),ROUND(($J$32+J33)/Général!$N$12,0))))))))))))</f>
        <v>152</v>
      </c>
      <c r="H34" s="36">
        <f>IF(AND($D$3&lt;=Général!$B3,$F$3&gt;=Général!$B3),Général!G3,"")</f>
        <v>1.1319900000000001</v>
      </c>
      <c r="I34" s="36">
        <f>IF(AND($D$3&lt;=Général!$B3,$F$3&gt;=Général!$B3),Général!H3,"")</f>
        <v>1.13266</v>
      </c>
      <c r="J34" s="54">
        <f>IF(AND($M$51&lt;=Général!$B3,$M$52&gt;=Général!$B3,Général!I3="G"),G34*0.81,IF(G34="","",-G34))</f>
        <v>123.12</v>
      </c>
      <c r="K34" s="54"/>
      <c r="L34" s="54"/>
    </row>
    <row r="35" spans="2:15" ht="15.75" customHeight="1" x14ac:dyDescent="0.3">
      <c r="B35" s="93">
        <f>IF(AND($D$3&lt;=Général!B4,$F$3&gt;=Général!B4),Général!B4,"")</f>
        <v>44615.520833333336</v>
      </c>
      <c r="C35" s="94"/>
      <c r="D35" s="107" t="str">
        <f>IF(AND($D$3&lt;=Général!$B4,$F$3&gt;=Général!$B4),Général!C4,"")</f>
        <v>Achat</v>
      </c>
      <c r="E35" s="36">
        <f>IF(AND($D$3&lt;=Général!$B4,$F$3&gt;=Général!$B4),Général!D4,"")</f>
        <v>18645468</v>
      </c>
      <c r="F35" s="36" t="str">
        <f>IF(AND($D$3&lt;=Général!$B4,$F$3&gt;=Général!$B4),Général!E4,"")</f>
        <v>EUR/USD</v>
      </c>
      <c r="G35" s="38">
        <f>IF(OR(COUNTIF(F35,"EUR/USD"),COUNTIF(F35,"AUD/USD"),COUNTIF(F35,"GBP/USD")),IF(AND($N$50=Général!$M$3),ROUND(SUM($J$32,$J$33:L34)/Général!$N$3,0),IF(AND($N$50=Général!$M$4),ROUND(SUM($J$32,$J$33:L34)/Général!$N$4,0),IF(AND($N$50=Général!$M$5),ROUND(SUM($J$32,$J$33:L34)/Général!$N$5,0),IF(AND($N$50=Général!$M$6),ROUND(SUM($J$32,$J$33:L34)/Général!$N$6,0),IF(AND($N$50=Général!$M$7),ROUND(SUM($J$32,$J$33:L34)/Général!$N$7,0),IF(AND($N$50=Général!$M$8),ROUND(SUM($J$32,$J$33:L34)/Général!$N$8,0),IF(AND($N$50=Général!$M$9),ROUND(SUM($J$32,$J$33:L34)/Général!$N$9,0),IF(AND($N$50=Général!$M$10),ROUND(SUM($J$32,$J$33:L34)/Général!$N$10,0),IF(AND($N$50=Général!$M$11),ROUND(SUM($J$32,$J$33:L34)/Général!$N$11,0),IF(AND($N$50=Général!$M$12),ROUND(SUM($J$32,$J$33:L34)/Général!$N$12,0))))))))))),"")</f>
        <v>152</v>
      </c>
      <c r="H35" s="36">
        <f>IF(AND($D$3&lt;=Général!$B4,$F$3&gt;=Général!$B4),Général!G4,"")</f>
        <v>1.13422</v>
      </c>
      <c r="I35" s="36">
        <f>IF(AND($D$3&lt;=Général!$B4,$F$3&gt;=Général!$B4),Général!H4,"")</f>
        <v>1.13418</v>
      </c>
      <c r="J35" s="54">
        <f>IF(AND($M$51&lt;=Général!$B4,$M$52&gt;=Général!$B4,Général!I4="G"),G35*0.81,IF(G35="","",-G35))</f>
        <v>-152</v>
      </c>
      <c r="K35" s="54"/>
      <c r="L35" s="54"/>
      <c r="O35" s="34"/>
    </row>
    <row r="36" spans="2:15" ht="15.75" customHeight="1" x14ac:dyDescent="0.3">
      <c r="B36" s="93">
        <f>IF(AND($D$3&lt;=Général!B5,$F$3&gt;=Général!B5),Général!B5,"")</f>
        <v>44615.524293981478</v>
      </c>
      <c r="C36" s="94"/>
      <c r="D36" s="107" t="str">
        <f>IF(AND($D$3&lt;=Général!$B5,$F$3&gt;=Général!$B5),Général!C5,"")</f>
        <v>Achat</v>
      </c>
      <c r="E36" s="36">
        <f>IF(AND($D$3&lt;=Général!$B5,$F$3&gt;=Général!$B5),Général!D5,"")</f>
        <v>18660619</v>
      </c>
      <c r="F36" s="36" t="str">
        <f>IF(AND($D$3&lt;=Général!$B5,$F$3&gt;=Général!$B5),Général!E5,"")</f>
        <v>EUR/USD</v>
      </c>
      <c r="G36" s="38">
        <f>IF(OR(COUNTIF(F36,"EUR/USD"),COUNTIF(F36,"AUD/USD"),COUNTIF(F36,"GBP/USD")),IF(AND($N$50=Général!$M$3),ROUND(SUM($J$32,$J$33:L35)/Général!$N$3,0),IF(AND($N$50=Général!$M$4),ROUND(SUM($J$32,$J$33:L35)/Général!$N$4,0),IF(AND($N$50=Général!$M$5),ROUND(SUM($J$32,$J$33:L35)/Général!$N$5,0),IF(AND($N$50=Général!$M$6),ROUND(SUM($J$32,$J$33:L35)/Général!$N$6,0),IF(AND($N$50=Général!$M$7),ROUND(SUM($J$32,$J$33:L35)/Général!$N$7,0),IF(AND($N$50=Général!$M$8),ROUND(SUM($J$32,$J$33:L35)/Général!$N$8,0),IF(AND($N$50=Général!$M$9),ROUND(SUM($J$32,$J$33:L35)/Général!$N$9,0),IF(AND($N$50=Général!$M$10),ROUND(SUM($J$32,$J$33:L35)/Général!$N$10,0),IF(AND($N$50=Général!$M$11),ROUND(SUM($J$32,$J$33:L35)/Général!$N$11,0),IF(AND($N$50=Général!$M$12),ROUND(SUM($J$32,$J$33:L35)/Général!$N$12,0))))))))))),"")</f>
        <v>152</v>
      </c>
      <c r="H36" s="36">
        <f>IF(AND($D$3&lt;=Général!$B5,$F$3&gt;=Général!$B5),Général!G5,"")</f>
        <v>1.1341600000000001</v>
      </c>
      <c r="I36" s="36">
        <f>IF(AND($D$3&lt;=Général!$B5,$F$3&gt;=Général!$B5),Général!H5,"")</f>
        <v>1.13425</v>
      </c>
      <c r="J36" s="54">
        <f>IF(AND($M$51&lt;=Général!$B5,$M$52&gt;=Général!$B5,Général!I5="G"),G36*0.81,IF(G36="","",-G36))</f>
        <v>123.12</v>
      </c>
      <c r="K36" s="54"/>
      <c r="L36" s="54"/>
      <c r="O36" s="34"/>
    </row>
    <row r="37" spans="2:15" ht="15.75" customHeight="1" x14ac:dyDescent="0.3">
      <c r="B37" s="93">
        <f>IF(AND($D$3&lt;=Général!B6,$F$3&gt;=Général!B6),Général!B6,"")</f>
        <v>44616.5625</v>
      </c>
      <c r="C37" s="94"/>
      <c r="D37" s="107" t="str">
        <f>IF(AND($D$3&lt;=Général!$B6,$F$3&gt;=Général!$B6),Général!C6,"")</f>
        <v>Vente</v>
      </c>
      <c r="E37" s="36">
        <f>IF(AND($D$3&lt;=Général!$B6,$F$3&gt;=Général!$B6),Général!D6,"")</f>
        <v>18675770</v>
      </c>
      <c r="F37" s="36" t="str">
        <f>IF(AND($D$3&lt;=Général!$B6,$F$3&gt;=Général!$B6),Général!E6,"")</f>
        <v>EUR/USD</v>
      </c>
      <c r="G37" s="38">
        <f>IF(OR(COUNTIF(F37,"EUR/USD"),COUNTIF(F37,"AUD/USD"),COUNTIF(F37,"GBP/USD")),IF(AND($N$50=Général!$M$3),ROUND(SUM($J$32,$J$33:L36)/Général!$N$3,0),IF(AND($N$50=Général!$M$4),ROUND(SUM($J$32,$J$33:L36)/Général!$N$4,0),IF(AND($N$50=Général!$M$5),ROUND(SUM($J$32,$J$33:L36)/Général!$N$5,0),IF(AND($N$50=Général!$M$6),ROUND(SUM($J$32,$J$33:L36)/Général!$N$6,0),IF(AND($N$50=Général!$M$7),ROUND(SUM($J$32,$J$33:L36)/Général!$N$7,0),IF(AND($N$50=Général!$M$8),ROUND(SUM($J$32,$J$33:L36)/Général!$N$8,0),IF(AND($N$50=Général!$M$9),ROUND(SUM($J$32,$J$33:L36)/Général!$N$9,0),IF(AND($N$50=Général!$M$10),ROUND(SUM($J$32,$J$33:L36)/Général!$N$10,0),IF(AND($N$50=Général!$M$11),ROUND(SUM($J$32,$J$33:L36)/Général!$N$11,0),IF(AND($N$50=Général!$M$12),ROUND(SUM($J$32,$J$33:L36)/Général!$N$12,0))))))))))),"")</f>
        <v>152</v>
      </c>
      <c r="H37" s="36">
        <f>IF(AND($D$3&lt;=Général!$B6,$F$3&gt;=Général!$B6),Général!G6,"")</f>
        <v>1.1181300000000001</v>
      </c>
      <c r="I37" s="36">
        <f>IF(AND($D$3&lt;=Général!$B6,$F$3&gt;=Général!$B6),Général!H6,"")</f>
        <v>1.1179300000000001</v>
      </c>
      <c r="J37" s="54">
        <f>IF(AND($M$51&lt;=Général!$B6,$M$52&gt;=Général!$B6,Général!I6="G"),G37*0.81,IF(G37="","",-G37))</f>
        <v>123.12</v>
      </c>
      <c r="K37" s="54"/>
      <c r="L37" s="54"/>
      <c r="O37" s="34"/>
    </row>
    <row r="38" spans="2:15" ht="15.75" x14ac:dyDescent="0.3">
      <c r="B38" s="93">
        <f>IF(AND($D$3&lt;=Général!B7,$F$3&gt;=Général!B7),Général!B7,"")</f>
        <v>44617.614618055559</v>
      </c>
      <c r="C38" s="94"/>
      <c r="D38" s="107" t="str">
        <f>IF(AND($D$3&lt;=Général!$B7,$F$3&gt;=Général!$B7),Général!C7,"")</f>
        <v>Achat</v>
      </c>
      <c r="E38" s="36">
        <f>IF(AND($D$3&lt;=Général!$B7,$F$3&gt;=Général!$B7),Général!D7,"")</f>
        <v>18690921</v>
      </c>
      <c r="F38" s="36" t="str">
        <f>IF(AND($D$3&lt;=Général!$B7,$F$3&gt;=Général!$B7),Général!E7,"")</f>
        <v>EUR/USD</v>
      </c>
      <c r="G38" s="38">
        <f>IF(OR(COUNTIF(F38,"EUR/USD"),COUNTIF(F38,"AUD/USD"),COUNTIF(F38,"GBP/USD")),IF(AND($N$50=Général!$M$3),ROUND(SUM($J$32,$J$33:L37)/Général!$N$3,0),IF(AND($N$50=Général!$M$4),ROUND(SUM($J$32,$J$33:L37)/Général!$N$4,0),IF(AND($N$50=Général!$M$5),ROUND(SUM($J$32,$J$33:L37)/Général!$N$5,0),IF(AND($N$50=Général!$M$6),ROUND(SUM($J$32,$J$33:L37)/Général!$N$6,0),IF(AND($N$50=Général!$M$7),ROUND(SUM($J$32,$J$33:L37)/Général!$N$7,0),IF(AND($N$50=Général!$M$8),ROUND(SUM($J$32,$J$33:L37)/Général!$N$8,0),IF(AND($N$50=Général!$M$9),ROUND(SUM($J$32,$J$33:L37)/Général!$N$9,0),IF(AND($N$50=Général!$M$10),ROUND(SUM($J$32,$J$33:L37)/Général!$N$10,0),IF(AND($N$50=Général!$M$11),ROUND(SUM($J$32,$J$33:L37)/Général!$N$11,0),IF(AND($N$50=Général!$M$12),ROUND(SUM($J$32,$J$33:L37)/Général!$N$12,0))))))))))),"")</f>
        <v>153</v>
      </c>
      <c r="H38" s="36">
        <f>IF(AND($D$3&lt;=Général!$B7,$F$3&gt;=Général!$B7),Général!G7,"")</f>
        <v>1.12199</v>
      </c>
      <c r="I38" s="36">
        <f>IF(AND($D$3&lt;=Général!$B7,$F$3&gt;=Général!$B7),Général!H7,"")</f>
        <v>1.1224700000000001</v>
      </c>
      <c r="J38" s="54">
        <f>IF(AND($M$51&lt;=Général!$B7,$M$52&gt;=Général!$B7,Général!I7="G"),G38*0.81,IF(G38="","",-G38))</f>
        <v>123.93</v>
      </c>
      <c r="K38" s="54"/>
      <c r="L38" s="54"/>
      <c r="O38" s="34"/>
    </row>
    <row r="39" spans="2:15" ht="15.75" x14ac:dyDescent="0.3">
      <c r="B39" s="93">
        <f>IF(AND($D$3&lt;=Général!B8,$F$3&gt;=Général!B8),Général!B8,"")</f>
        <v>44620.583333333336</v>
      </c>
      <c r="C39" s="94"/>
      <c r="D39" s="107" t="str">
        <f>IF(AND($D$3&lt;=Général!$B8,$F$3&gt;=Général!$B8),Général!C8,"")</f>
        <v>Achat</v>
      </c>
      <c r="E39" s="36">
        <f>IF(AND($D$3&lt;=Général!$B8,$F$3&gt;=Général!$B8),Général!D8,"")</f>
        <v>18706072</v>
      </c>
      <c r="F39" s="36" t="str">
        <f>IF(AND($D$3&lt;=Général!$B8,$F$3&gt;=Général!$B8),Général!E8,"")</f>
        <v>GBP/USD</v>
      </c>
      <c r="G39" s="38">
        <f>IF(OR(COUNTIF(F39,"EUR/USD"),COUNTIF(F39,"AUD/USD"),COUNTIF(F39,"GBP/USD")),IF(AND($N$50=Général!$M$3),ROUND(SUM($J$32,$J$33:L38)/Général!$N$3,0),IF(AND($N$50=Général!$M$4),ROUND(SUM($J$32,$J$33:L38)/Général!$N$4,0),IF(AND($N$50=Général!$M$5),ROUND(SUM($J$32,$J$33:L38)/Général!$N$5,0),IF(AND($N$50=Général!$M$6),ROUND(SUM($J$32,$J$33:L38)/Général!$N$6,0),IF(AND($N$50=Général!$M$7),ROUND(SUM($J$32,$J$33:L38)/Général!$N$7,0),IF(AND($N$50=Général!$M$8),ROUND(SUM($J$32,$J$33:L38)/Général!$N$8,0),IF(AND($N$50=Général!$M$9),ROUND(SUM($J$32,$J$33:L38)/Général!$N$9,0),IF(AND($N$50=Général!$M$10),ROUND(SUM($J$32,$J$33:L38)/Général!$N$10,0),IF(AND($N$50=Général!$M$11),ROUND(SUM($J$32,$J$33:L38)/Général!$N$11,0),IF(AND($N$50=Général!$M$12),ROUND(SUM($J$32,$J$33:L38)/Général!$N$12,0))))))))))),"")</f>
        <v>153</v>
      </c>
      <c r="H39" s="36">
        <f>IF(AND($D$3&lt;=Général!$B8,$F$3&gt;=Général!$B8),Général!G8,"")</f>
        <v>1.33887</v>
      </c>
      <c r="I39" s="36">
        <f>IF(AND($D$3&lt;=Général!$B8,$F$3&gt;=Général!$B8),Général!H8,"")</f>
        <v>1.34012</v>
      </c>
      <c r="J39" s="54">
        <f>IF(AND($M$51&lt;=Général!$B8,$M$52&gt;=Général!$B8,Général!I8="G"),G39*0.81,IF(G39="","",-G39))</f>
        <v>123.93</v>
      </c>
      <c r="K39" s="54"/>
      <c r="L39" s="54"/>
      <c r="O39" s="34"/>
    </row>
    <row r="40" spans="2:15" ht="15.75" x14ac:dyDescent="0.3">
      <c r="B40" s="93">
        <f>IF(AND($D$3&lt;=Général!B9,$F$3&gt;=Général!B9),Général!B9,"")</f>
        <v>44621.656261574077</v>
      </c>
      <c r="C40" s="94"/>
      <c r="D40" s="107" t="str">
        <f>IF(AND($D$3&lt;=Général!$B9,$F$3&gt;=Général!$B9),Général!C9,"")</f>
        <v>Vente</v>
      </c>
      <c r="E40" s="36">
        <f>IF(AND($D$3&lt;=Général!$B9,$F$3&gt;=Général!$B9),Général!D9,"")</f>
        <v>18721223</v>
      </c>
      <c r="F40" s="36" t="str">
        <f>IF(AND($D$3&lt;=Général!$B9,$F$3&gt;=Général!$B9),Général!E9,"")</f>
        <v>GBP/USD</v>
      </c>
      <c r="G40" s="38">
        <f>IF(OR(COUNTIF(F40,"EUR/USD"),COUNTIF(F40,"AUD/USD"),COUNTIF(F40,"GBP/USD")),IF(AND($N$50=Général!$M$3),ROUND(SUM($J$32,$J$33:L39)/Général!$N$3,0),IF(AND($N$50=Général!$M$4),ROUND(SUM($J$32,$J$33:L39)/Général!$N$4,0),IF(AND($N$50=Général!$M$5),ROUND(SUM($J$32,$J$33:L39)/Général!$N$5,0),IF(AND($N$50=Général!$M$6),ROUND(SUM($J$32,$J$33:L39)/Général!$N$6,0),IF(AND($N$50=Général!$M$7),ROUND(SUM($J$32,$J$33:L39)/Général!$N$7,0),IF(AND($N$50=Général!$M$8),ROUND(SUM($J$32,$J$33:L39)/Général!$N$8,0),IF(AND($N$50=Général!$M$9),ROUND(SUM($J$32,$J$33:L39)/Général!$N$9,0),IF(AND($N$50=Général!$M$10),ROUND(SUM($J$32,$J$33:L39)/Général!$N$10,0),IF(AND($N$50=Général!$M$11),ROUND(SUM($J$32,$J$33:L39)/Général!$N$11,0),IF(AND($N$50=Général!$M$12),ROUND(SUM($J$32,$J$33:L39)/Général!$N$12,0))))))))))),"")</f>
        <v>153</v>
      </c>
      <c r="H40" s="36">
        <f>IF(AND($D$3&lt;=Général!$B9,$F$3&gt;=Général!$B9),Général!G9,"")</f>
        <v>1.3407100000000001</v>
      </c>
      <c r="I40" s="36">
        <f>IF(AND($D$3&lt;=Général!$B9,$F$3&gt;=Général!$B9),Général!H9,"")</f>
        <v>1.34005</v>
      </c>
      <c r="J40" s="54">
        <f>IF(AND($M$51&lt;=Général!$B9,$M$52&gt;=Général!$B9,Général!I9="G"),G40*0.81,IF(G40="","",-G40))</f>
        <v>123.93</v>
      </c>
      <c r="K40" s="54"/>
      <c r="L40" s="54"/>
      <c r="O40" s="34"/>
    </row>
    <row r="41" spans="2:15" ht="15.75" x14ac:dyDescent="0.3">
      <c r="B41" s="93">
        <f>IF(AND($D$3&lt;=Général!B10,$F$3&gt;=Général!B10),Général!B10,"")</f>
        <v>44622.440972222219</v>
      </c>
      <c r="C41" s="94"/>
      <c r="D41" s="107" t="str">
        <f>IF(AND($D$3&lt;=Général!$B10,$F$3&gt;=Général!$B10),Général!C10,"")</f>
        <v>Vente</v>
      </c>
      <c r="E41" s="36">
        <f>IF(AND($D$3&lt;=Général!$B10,$F$3&gt;=Général!$B10),Général!D10,"")</f>
        <v>18736374</v>
      </c>
      <c r="F41" s="36" t="str">
        <f>IF(AND($D$3&lt;=Général!$B10,$F$3&gt;=Général!$B10),Général!E10,"")</f>
        <v>AUD/USD</v>
      </c>
      <c r="G41" s="38">
        <f>IF(OR(COUNTIF(F41,"EUR/USD"),COUNTIF(F41,"AUD/USD"),COUNTIF(F41,"GBP/USD")),IF(AND($N$50=Général!$M$3),ROUND(SUM($J$32,$J$33:L40)/Général!$N$3,0),IF(AND($N$50=Général!$M$4),ROUND(SUM($J$32,$J$33:L40)/Général!$N$4,0),IF(AND($N$50=Général!$M$5),ROUND(SUM($J$32,$J$33:L40)/Général!$N$5,0),IF(AND($N$50=Général!$M$6),ROUND(SUM($J$32,$J$33:L40)/Général!$N$6,0),IF(AND($N$50=Général!$M$7),ROUND(SUM($J$32,$J$33:L40)/Général!$N$7,0),IF(AND($N$50=Général!$M$8),ROUND(SUM($J$32,$J$33:L40)/Général!$N$8,0),IF(AND($N$50=Général!$M$9),ROUND(SUM($J$32,$J$33:L40)/Général!$N$9,0),IF(AND($N$50=Général!$M$10),ROUND(SUM($J$32,$J$33:L40)/Général!$N$10,0),IF(AND($N$50=Général!$M$11),ROUND(SUM($J$32,$J$33:L40)/Général!$N$11,0),IF(AND($N$50=Général!$M$12),ROUND(SUM($J$32,$J$33:L40)/Général!$N$12,0))))))))))),"")</f>
        <v>154</v>
      </c>
      <c r="H41" s="36">
        <f>IF(AND($D$3&lt;=Général!$B10,$F$3&gt;=Général!$B10),Général!G10,"")</f>
        <v>0.72558</v>
      </c>
      <c r="I41" s="36">
        <f>IF(AND($D$3&lt;=Général!$B10,$F$3&gt;=Général!$B10),Général!H10,"")</f>
        <v>0.72543000000000002</v>
      </c>
      <c r="J41" s="54">
        <f>IF(AND($M$51&lt;=Général!$B10,$M$52&gt;=Général!$B10,Général!I10="G"),G41*0.81,IF(G41="","",-G41))</f>
        <v>124.74000000000001</v>
      </c>
      <c r="K41" s="54"/>
      <c r="L41" s="54"/>
      <c r="O41" s="34"/>
    </row>
    <row r="42" spans="2:15" ht="15.75" x14ac:dyDescent="0.3">
      <c r="B42" s="93">
        <f>IF(AND($D$3&lt;=Général!B11,$F$3&gt;=Général!B11),Général!B11,"")</f>
        <v>44623.486122685186</v>
      </c>
      <c r="C42" s="94"/>
      <c r="D42" s="107" t="str">
        <f>IF(AND($D$3&lt;=Général!$B11,$F$3&gt;=Général!$B11),Général!C11,"")</f>
        <v>Vente</v>
      </c>
      <c r="E42" s="36">
        <f>IF(AND($D$3&lt;=Général!$B11,$F$3&gt;=Général!$B11),Général!D11,"")</f>
        <v>18751525</v>
      </c>
      <c r="F42" s="36" t="str">
        <f>IF(AND($D$3&lt;=Général!$B11,$F$3&gt;=Général!$B11),Général!E11,"")</f>
        <v>EUR/USD</v>
      </c>
      <c r="G42" s="38">
        <f>IF(OR(COUNTIF(F42,"EUR/USD"),COUNTIF(F42,"AUD/USD"),COUNTIF(F42,"GBP/USD")),IF(AND($N$50=Général!$M$3),ROUND(SUM($J$32,$J$33:L41)/Général!$N$3,0),IF(AND($N$50=Général!$M$4),ROUND(SUM($J$32,$J$33:L41)/Général!$N$4,0),IF(AND($N$50=Général!$M$5),ROUND(SUM($J$32,$J$33:L41)/Général!$N$5,0),IF(AND($N$50=Général!$M$6),ROUND(SUM($J$32,$J$33:L41)/Général!$N$6,0),IF(AND($N$50=Général!$M$7),ROUND(SUM($J$32,$J$33:L41)/Général!$N$7,0),IF(AND($N$50=Général!$M$8),ROUND(SUM($J$32,$J$33:L41)/Général!$N$8,0),IF(AND($N$50=Général!$M$9),ROUND(SUM($J$32,$J$33:L41)/Général!$N$9,0),IF(AND($N$50=Général!$M$10),ROUND(SUM($J$32,$J$33:L41)/Général!$N$10,0),IF(AND($N$50=Général!$M$11),ROUND(SUM($J$32,$J$33:L41)/Général!$N$11,0),IF(AND($N$50=Général!$M$12),ROUND(SUM($J$32,$J$33:L41)/Général!$N$12,0))))))))))),"")</f>
        <v>154</v>
      </c>
      <c r="H42" s="36">
        <f>IF(AND($D$3&lt;=Général!$B11,$F$3&gt;=Général!$B11),Général!G11,"")</f>
        <v>1.1091500000000001</v>
      </c>
      <c r="I42" s="36">
        <f>IF(AND($D$3&lt;=Général!$B11,$F$3&gt;=Général!$B11),Général!H11,"")</f>
        <v>1.10931</v>
      </c>
      <c r="J42" s="54">
        <f>IF(AND($M$51&lt;=Général!$B11,$M$52&gt;=Général!$B11,Général!I11="G"),G42*0.81,IF(G42="","",-G42))</f>
        <v>-154</v>
      </c>
      <c r="K42" s="54"/>
      <c r="L42" s="54"/>
      <c r="O42" s="34"/>
    </row>
    <row r="43" spans="2:15" ht="15.75" x14ac:dyDescent="0.3">
      <c r="B43" s="93">
        <f>IF(AND($D$3&lt;=Général!B12,$F$3&gt;=Général!B12),Général!B12,"")</f>
        <v>44623.489583333336</v>
      </c>
      <c r="C43" s="94"/>
      <c r="D43" s="107" t="str">
        <f>IF(AND($D$3&lt;=Général!$B12,$F$3&gt;=Général!$B12),Général!C12,"")</f>
        <v>Vente</v>
      </c>
      <c r="E43" s="36">
        <f>IF(AND($D$3&lt;=Général!$B12,$F$3&gt;=Général!$B12),Général!D12,"")</f>
        <v>18766676</v>
      </c>
      <c r="F43" s="36" t="str">
        <f>IF(AND($D$3&lt;=Général!$B12,$F$3&gt;=Général!$B12),Général!E12,"")</f>
        <v>EUR/USD</v>
      </c>
      <c r="G43" s="38">
        <f>IF(OR(COUNTIF(F43,"EUR/USD"),COUNTIF(F43,"AUD/USD"),COUNTIF(F43,"GBP/USD")),IF(AND($N$50=Général!$M$3),ROUND(SUM($J$32,$J$33:L42)/Général!$N$3,0),IF(AND($N$50=Général!$M$4),ROUND(SUM($J$32,$J$33:L42)/Général!$N$4,0),IF(AND($N$50=Général!$M$5),ROUND(SUM($J$32,$J$33:L42)/Général!$N$5,0),IF(AND($N$50=Général!$M$6),ROUND(SUM($J$32,$J$33:L42)/Général!$N$6,0),IF(AND($N$50=Général!$M$7),ROUND(SUM($J$32,$J$33:L42)/Général!$N$7,0),IF(AND($N$50=Général!$M$8),ROUND(SUM($J$32,$J$33:L42)/Général!$N$8,0),IF(AND($N$50=Général!$M$9),ROUND(SUM($J$32,$J$33:L42)/Général!$N$9,0),IF(AND($N$50=Général!$M$10),ROUND(SUM($J$32,$J$33:L42)/Général!$N$10,0),IF(AND($N$50=Général!$M$11),ROUND(SUM($J$32,$J$33:L42)/Général!$N$11,0),IF(AND($N$50=Général!$M$12),ROUND(SUM($J$32,$J$33:L42)/Général!$N$12,0))))))))))),"")</f>
        <v>154</v>
      </c>
      <c r="H43" s="36">
        <f>IF(AND($D$3&lt;=Général!$B12,$F$3&gt;=Général!$B12),Général!G12,"")</f>
        <v>1.1093200000000001</v>
      </c>
      <c r="I43" s="36">
        <f>IF(AND($D$3&lt;=Général!$B12,$F$3&gt;=Général!$B12),Général!H12,"")</f>
        <v>1.1089100000000001</v>
      </c>
      <c r="J43" s="54">
        <f>IF(AND($M$51&lt;=Général!$B12,$M$52&gt;=Général!$B12,Général!I12="G"),G43*0.81,IF(G43="","",-G43))</f>
        <v>124.74000000000001</v>
      </c>
      <c r="K43" s="54"/>
      <c r="L43" s="54"/>
      <c r="O43" s="34"/>
    </row>
    <row r="44" spans="2:15" ht="15.75" x14ac:dyDescent="0.3">
      <c r="B44" s="93">
        <f>IF(AND($D$3&lt;=Général!B13,$F$3&gt;=Général!B13),Général!B13,"")</f>
        <v>44624.638981481483</v>
      </c>
      <c r="C44" s="94"/>
      <c r="D44" s="107" t="str">
        <f>IF(AND($D$3&lt;=Général!$B13,$F$3&gt;=Général!$B13),Général!C13,"")</f>
        <v>Vente</v>
      </c>
      <c r="E44" s="36">
        <f>IF(AND($D$3&lt;=Général!$B13,$F$3&gt;=Général!$B13),Général!D13,"")</f>
        <v>18781827</v>
      </c>
      <c r="F44" s="36" t="str">
        <f>IF(AND($D$3&lt;=Général!$B13,$F$3&gt;=Général!$B13),Général!E13,"")</f>
        <v>EUR/USD</v>
      </c>
      <c r="G44" s="38">
        <f>IF(OR(COUNTIF(F44,"EUR/USD"),COUNTIF(F44,"AUD/USD"),COUNTIF(F44,"GBP/USD")),IF(AND($N$50=Général!$M$3),ROUND(SUM($J$32,$J$33:L43)/Général!$N$3,0),IF(AND($N$50=Général!$M$4),ROUND(SUM($J$32,$J$33:L43)/Général!$N$4,0),IF(AND($N$50=Général!$M$5),ROUND(SUM($J$32,$J$33:L43)/Général!$N$5,0),IF(AND($N$50=Général!$M$6),ROUND(SUM($J$32,$J$33:L43)/Général!$N$6,0),IF(AND($N$50=Général!$M$7),ROUND(SUM($J$32,$J$33:L43)/Général!$N$7,0),IF(AND($N$50=Général!$M$8),ROUND(SUM($J$32,$J$33:L43)/Général!$N$8,0),IF(AND($N$50=Général!$M$9),ROUND(SUM($J$32,$J$33:L43)/Général!$N$9,0),IF(AND($N$50=Général!$M$10),ROUND(SUM($J$32,$J$33:L43)/Général!$N$10,0),IF(AND($N$50=Général!$M$11),ROUND(SUM($J$32,$J$33:L43)/Général!$N$11,0),IF(AND($N$50=Général!$M$12),ROUND(SUM($J$32,$J$33:L43)/Général!$N$12,0))))))))))),"")</f>
        <v>154</v>
      </c>
      <c r="H44" s="36">
        <f>IF(AND($D$3&lt;=Général!$B13,$F$3&gt;=Général!$B13),Général!G13,"")</f>
        <v>1.09212</v>
      </c>
      <c r="I44" s="36">
        <f>IF(AND($D$3&lt;=Général!$B13,$F$3&gt;=Général!$B13),Général!H13,"")</f>
        <v>1.09168</v>
      </c>
      <c r="J44" s="54">
        <f>IF(AND($M$51&lt;=Général!$B13,$M$52&gt;=Général!$B13,Général!I13="G"),G44*0.81,IF(G44="","",-G44))</f>
        <v>124.74000000000001</v>
      </c>
      <c r="K44" s="54"/>
      <c r="L44" s="54"/>
      <c r="O44" s="34"/>
    </row>
    <row r="45" spans="2:15" ht="15.75" x14ac:dyDescent="0.3">
      <c r="B45" s="93">
        <f>IF(AND($D$3&lt;=Général!B14,$F$3&gt;=Général!B14),Général!B14,"")</f>
        <v>44627.409745370373</v>
      </c>
      <c r="C45" s="94"/>
      <c r="D45" s="107" t="str">
        <f>IF(AND($D$3&lt;=Général!$B14,$F$3&gt;=Général!$B14),Général!C14,"")</f>
        <v>Achat</v>
      </c>
      <c r="E45" s="36">
        <f>IF(AND($D$3&lt;=Général!$B14,$F$3&gt;=Général!$B14),Général!D14,"")</f>
        <v>18796978</v>
      </c>
      <c r="F45" s="36" t="str">
        <f>IF(AND($D$3&lt;=Général!$B14,$F$3&gt;=Général!$B14),Général!E14,"")</f>
        <v>AUD/USD</v>
      </c>
      <c r="G45" s="38">
        <f>IF(OR(COUNTIF(F45,"EUR/USD"),COUNTIF(F45,"AUD/USD"),COUNTIF(F45,"GBP/USD")),IF(AND($N$50=Général!$M$3),ROUND(SUM($J$32,$J$33:L44)/Général!$N$3,0),IF(AND($N$50=Général!$M$4),ROUND(SUM($J$32,$J$33:L44)/Général!$N$4,0),IF(AND($N$50=Général!$M$5),ROUND(SUM($J$32,$J$33:L44)/Général!$N$5,0),IF(AND($N$50=Général!$M$6),ROUND(SUM($J$32,$J$33:L44)/Général!$N$6,0),IF(AND($N$50=Général!$M$7),ROUND(SUM($J$32,$J$33:L44)/Général!$N$7,0),IF(AND($N$50=Général!$M$8),ROUND(SUM($J$32,$J$33:L44)/Général!$N$8,0),IF(AND($N$50=Général!$M$9),ROUND(SUM($J$32,$J$33:L44)/Général!$N$9,0),IF(AND($N$50=Général!$M$10),ROUND(SUM($J$32,$J$33:L44)/Général!$N$10,0),IF(AND($N$50=Général!$M$11),ROUND(SUM($J$32,$J$33:L44)/Général!$N$11,0),IF(AND($N$50=Général!$M$12),ROUND(SUM($J$32,$J$33:L44)/Général!$N$12,0))))))))))),"")</f>
        <v>154</v>
      </c>
      <c r="H45" s="36">
        <f>IF(AND($D$3&lt;=Général!$B14,$F$3&gt;=Général!$B14),Général!G14,"")</f>
        <v>0.74007999999999996</v>
      </c>
      <c r="I45" s="36">
        <f>IF(AND($D$3&lt;=Général!$B14,$F$3&gt;=Général!$B14),Général!H14,"")</f>
        <v>0.74039999999999995</v>
      </c>
      <c r="J45" s="54">
        <f>IF(AND($M$51&lt;=Général!$B14,$M$52&gt;=Général!$B14,Général!I14="G"),G45*0.81,IF(G45="","",-G45))</f>
        <v>124.74000000000001</v>
      </c>
      <c r="K45" s="54"/>
      <c r="L45" s="54"/>
      <c r="O45" s="34"/>
    </row>
    <row r="46" spans="2:15" ht="15.75" x14ac:dyDescent="0.3">
      <c r="B46" s="93">
        <f>IF(AND($D$3&lt;=Général!B15,$F$3&gt;=Général!B15),Général!B15,"")</f>
        <v>44628.385416666664</v>
      </c>
      <c r="C46" s="94"/>
      <c r="D46" s="107" t="str">
        <f>IF(AND($D$3&lt;=Général!$B15,$F$3&gt;=Général!$B15),Général!C15,"")</f>
        <v>Vente</v>
      </c>
      <c r="E46" s="36">
        <f>IF(AND($D$3&lt;=Général!$B15,$F$3&gt;=Général!$B15),Général!D15,"")</f>
        <v>18812129</v>
      </c>
      <c r="F46" s="36" t="str">
        <f>IF(AND($D$3&lt;=Général!$B15,$F$3&gt;=Général!$B15),Général!E15,"")</f>
        <v>AUD/USD</v>
      </c>
      <c r="G46" s="38">
        <f>IF(OR(COUNTIF(F46,"EUR/USD"),COUNTIF(F46,"AUD/USD"),COUNTIF(F46,"GBP/USD")),IF(AND($N$50=Général!$M$3),ROUND(SUM($J$32,$J$33:L45)/Général!$N$3,0),IF(AND($N$50=Général!$M$4),ROUND(SUM($J$32,$J$33:L45)/Général!$N$4,0),IF(AND($N$50=Général!$M$5),ROUND(SUM($J$32,$J$33:L45)/Général!$N$5,0),IF(AND($N$50=Général!$M$6),ROUND(SUM($J$32,$J$33:L45)/Général!$N$6,0),IF(AND($N$50=Général!$M$7),ROUND(SUM($J$32,$J$33:L45)/Général!$N$7,0),IF(AND($N$50=Général!$M$8),ROUND(SUM($J$32,$J$33:L45)/Général!$N$8,0),IF(AND($N$50=Général!$M$9),ROUND(SUM($J$32,$J$33:L45)/Général!$N$9,0),IF(AND($N$50=Général!$M$10),ROUND(SUM($J$32,$J$33:L45)/Général!$N$10,0),IF(AND($N$50=Général!$M$11),ROUND(SUM($J$32,$J$33:L45)/Général!$N$11,0),IF(AND($N$50=Général!$M$12),ROUND(SUM($J$32,$J$33:L45)/Général!$N$12,0))))))))))),"")</f>
        <v>155</v>
      </c>
      <c r="H46" s="36">
        <f>IF(AND($D$3&lt;=Général!$B15,$F$3&gt;=Général!$B15),Général!G15,"")</f>
        <v>0.72911000000000004</v>
      </c>
      <c r="I46" s="36">
        <f>IF(AND($D$3&lt;=Général!$B15,$F$3&gt;=Général!$B15),Général!H15,"")</f>
        <v>0.72896000000000005</v>
      </c>
      <c r="J46" s="54">
        <f>IF(AND($M$51&lt;=Général!$B15,$M$52&gt;=Général!$B15,Général!I15="G"),G46*0.81,IF(G46="","",-G46))</f>
        <v>125.55000000000001</v>
      </c>
      <c r="K46" s="54"/>
      <c r="L46" s="54"/>
      <c r="O46" s="34"/>
    </row>
    <row r="47" spans="2:15" ht="15.75" x14ac:dyDescent="0.3">
      <c r="B47" s="93">
        <f>IF(AND($D$3&lt;=Général!B16,$F$3&gt;=Général!B16),Général!B16,"")</f>
        <v>44629.503472222219</v>
      </c>
      <c r="C47" s="94"/>
      <c r="D47" s="107" t="str">
        <f>IF(AND($D$3&lt;=Général!$B16,$F$3&gt;=Général!$B16),Général!C16,"")</f>
        <v>Achat</v>
      </c>
      <c r="E47" s="36">
        <f>IF(AND($D$3&lt;=Général!$B16,$F$3&gt;=Général!$B16),Général!D16,"")</f>
        <v>18827280</v>
      </c>
      <c r="F47" s="36" t="str">
        <f>IF(AND($D$3&lt;=Général!$B16,$F$3&gt;=Général!$B16),Général!E16,"")</f>
        <v>GBP/USD</v>
      </c>
      <c r="G47" s="38">
        <f>IF(OR(COUNTIF(F47,"EUR/USD"),COUNTIF(F47,"AUD/USD"),COUNTIF(F47,"GBP/USD")),IF(AND($N$50=Général!$M$3),ROUND(SUM($J$32,$J$33:L46)/Général!$N$3,0),IF(AND($N$50=Général!$M$4),ROUND(SUM($J$32,$J$33:L46)/Général!$N$4,0),IF(AND($N$50=Général!$M$5),ROUND(SUM($J$32,$J$33:L46)/Général!$N$5,0),IF(AND($N$50=Général!$M$6),ROUND(SUM($J$32,$J$33:L46)/Général!$N$6,0),IF(AND($N$50=Général!$M$7),ROUND(SUM($J$32,$J$33:L46)/Général!$N$7,0),IF(AND($N$50=Général!$M$8),ROUND(SUM($J$32,$J$33:L46)/Général!$N$8,0),IF(AND($N$50=Général!$M$9),ROUND(SUM($J$32,$J$33:L46)/Général!$N$9,0),IF(AND($N$50=Général!$M$10),ROUND(SUM($J$32,$J$33:L46)/Général!$N$10,0),IF(AND($N$50=Général!$M$11),ROUND(SUM($J$32,$J$33:L46)/Général!$N$11,0),IF(AND($N$50=Général!$M$12),ROUND(SUM($J$32,$J$33:L46)/Général!$N$12,0))))))))))),"")</f>
        <v>155</v>
      </c>
      <c r="H47" s="36">
        <f>IF(AND($D$3&lt;=Général!$B16,$F$3&gt;=Général!$B16),Général!G16,"")</f>
        <v>1.3158799999999999</v>
      </c>
      <c r="I47" s="36">
        <f>IF(AND($D$3&lt;=Général!$B16,$F$3&gt;=Général!$B16),Général!H16,"")</f>
        <v>1.3166</v>
      </c>
      <c r="J47" s="54">
        <f>IF(AND($M$51&lt;=Général!$B16,$M$52&gt;=Général!$B16,Général!I16="G"),G47*0.81,IF(G47="","",-G47))</f>
        <v>125.55000000000001</v>
      </c>
      <c r="K47" s="54"/>
      <c r="L47" s="54"/>
      <c r="M47" s="35"/>
      <c r="N47" s="35"/>
      <c r="O47" s="108"/>
    </row>
    <row r="48" spans="2:15" ht="15.75" x14ac:dyDescent="0.3">
      <c r="B48" s="93">
        <f>IF(AND($D$3&lt;=Général!B17,$F$3&gt;=Général!B17),Général!B17,"")</f>
        <v>44630.649305555555</v>
      </c>
      <c r="C48" s="94"/>
      <c r="D48" s="107" t="str">
        <f>IF(AND($D$3&lt;=Général!$B17,$F$3&gt;=Général!$B17),Général!C17,"")</f>
        <v>Achat</v>
      </c>
      <c r="E48" s="36">
        <f>IF(AND($D$3&lt;=Général!$B17,$F$3&gt;=Général!$B17),Général!D17,"")</f>
        <v>18842431</v>
      </c>
      <c r="F48" s="36" t="str">
        <f>IF(AND($D$3&lt;=Général!$B17,$F$3&gt;=Général!$B17),Général!E17,"")</f>
        <v>AUD/USD</v>
      </c>
      <c r="G48" s="38">
        <f>IF(OR(COUNTIF(F48,"EUR/USD"),COUNTIF(F48,"AUD/USD"),COUNTIF(F48,"GBP/USD")),IF(AND($N$50=Général!$M$3),ROUND(SUM($J$32,$J$33:L47)/Général!$N$3,0),IF(AND($N$50=Général!$M$4),ROUND(SUM($J$32,$J$33:L47)/Général!$N$4,0),IF(AND($N$50=Général!$M$5),ROUND(SUM($J$32,$J$33:L47)/Général!$N$5,0),IF(AND($N$50=Général!$M$6),ROUND(SUM($J$32,$J$33:L47)/Général!$N$6,0),IF(AND($N$50=Général!$M$7),ROUND(SUM($J$32,$J$33:L47)/Général!$N$7,0),IF(AND($N$50=Général!$M$8),ROUND(SUM($J$32,$J$33:L47)/Général!$N$8,0),IF(AND($N$50=Général!$M$9),ROUND(SUM($J$32,$J$33:L47)/Général!$N$9,0),IF(AND($N$50=Général!$M$10),ROUND(SUM($J$32,$J$33:L47)/Général!$N$10,0),IF(AND($N$50=Général!$M$11),ROUND(SUM($J$32,$J$33:L47)/Général!$N$11,0),IF(AND($N$50=Général!$M$12),ROUND(SUM($J$32,$J$33:L47)/Général!$N$12,0))))))))))),"")</f>
        <v>155</v>
      </c>
      <c r="H48" s="36">
        <f>IF(AND($D$3&lt;=Général!$B17,$F$3&gt;=Général!$B17),Général!G17,"")</f>
        <v>0.73368999999999995</v>
      </c>
      <c r="I48" s="36">
        <f>IF(AND($D$3&lt;=Général!$B17,$F$3&gt;=Général!$B17),Général!H17,"")</f>
        <v>0.73377999999999999</v>
      </c>
      <c r="J48" s="54">
        <f>IF(AND($M$51&lt;=Général!$B17,$M$52&gt;=Général!$B17,Général!I17="G"),G48*0.81,IF(G48="","",-G48))</f>
        <v>125.55000000000001</v>
      </c>
      <c r="K48" s="54"/>
      <c r="L48" s="54"/>
      <c r="M48" s="35"/>
      <c r="N48" s="35"/>
      <c r="O48" s="108"/>
    </row>
    <row r="49" spans="2:15" ht="15.75" x14ac:dyDescent="0.3">
      <c r="B49" s="93">
        <f>IF(AND($D$3&lt;=Général!B18,$F$3&gt;=Général!B18),Général!B18,"")</f>
        <v>44631.434062499997</v>
      </c>
      <c r="C49" s="94"/>
      <c r="D49" s="107" t="str">
        <f>IF(AND($D$3&lt;=Général!$B18,$F$3&gt;=Général!$B18),Général!C18,"")</f>
        <v>Vente</v>
      </c>
      <c r="E49" s="36">
        <f>IF(AND($D$3&lt;=Général!$B18,$F$3&gt;=Général!$B18),Général!D18,"")</f>
        <v>18857582</v>
      </c>
      <c r="F49" s="36" t="str">
        <f>IF(AND($D$3&lt;=Général!$B18,$F$3&gt;=Général!$B18),Général!E18,"")</f>
        <v>GBP/USD</v>
      </c>
      <c r="G49" s="38">
        <f>IF(OR(COUNTIF(F49,"EUR/USD"),COUNTIF(F49,"AUD/USD"),COUNTIF(F49,"GBP/USD")),IF(AND($N$50=Général!$M$3),ROUND(SUM($J$32,$J$33:L48)/Général!$N$3,0),IF(AND($N$50=Général!$M$4),ROUND(SUM($J$32,$J$33:L48)/Général!$N$4,0),IF(AND($N$50=Général!$M$5),ROUND(SUM($J$32,$J$33:L48)/Général!$N$5,0),IF(AND($N$50=Général!$M$6),ROUND(SUM($J$32,$J$33:L48)/Général!$N$6,0),IF(AND($N$50=Général!$M$7),ROUND(SUM($J$32,$J$33:L48)/Général!$N$7,0),IF(AND($N$50=Général!$M$8),ROUND(SUM($J$32,$J$33:L48)/Général!$N$8,0),IF(AND($N$50=Général!$M$9),ROUND(SUM($J$32,$J$33:L48)/Général!$N$9,0),IF(AND($N$50=Général!$M$10),ROUND(SUM($J$32,$J$33:L48)/Général!$N$10,0),IF(AND($N$50=Général!$M$11),ROUND(SUM($J$32,$J$33:L48)/Général!$N$11,0),IF(AND($N$50=Général!$M$12),ROUND(SUM($J$32,$J$33:L48)/Général!$N$12,0))))))))))),"")</f>
        <v>156</v>
      </c>
      <c r="H49" s="36">
        <f>IF(AND($D$3&lt;=Général!$B18,$F$3&gt;=Général!$B18),Général!G18,"")</f>
        <v>1.3074699999999999</v>
      </c>
      <c r="I49" s="36">
        <f>IF(AND($D$3&lt;=Général!$B18,$F$3&gt;=Général!$B18),Général!H18,"")</f>
        <v>1.3067899999999999</v>
      </c>
      <c r="J49" s="54">
        <f>IF(AND($M$51&lt;=Général!$B18,$M$52&gt;=Général!$B18,Général!I18="G"),G49*0.81,IF(G49="","",-G49))</f>
        <v>126.36000000000001</v>
      </c>
      <c r="K49" s="54"/>
      <c r="L49" s="54"/>
      <c r="M49" s="35"/>
      <c r="N49" s="35"/>
      <c r="O49" s="108"/>
    </row>
    <row r="50" spans="2:15" ht="15.75" x14ac:dyDescent="0.3">
      <c r="B50" s="93">
        <f>IF(AND($D$3&lt;=Général!B19,$F$3&gt;=Général!B19),Général!B19,"")</f>
        <v>44634.493101851855</v>
      </c>
      <c r="C50" s="94"/>
      <c r="D50" s="107" t="str">
        <f>IF(AND($D$3&lt;=Général!$B19,$F$3&gt;=Général!$B19),Général!C19,"")</f>
        <v>Achat</v>
      </c>
      <c r="E50" s="36">
        <f>IF(AND($D$3&lt;=Général!$B19,$F$3&gt;=Général!$B19),Général!D19,"")</f>
        <v>18872733</v>
      </c>
      <c r="F50" s="36" t="str">
        <f>IF(AND($D$3&lt;=Général!$B19,$F$3&gt;=Général!$B19),Général!E19,"")</f>
        <v>EUR/USD</v>
      </c>
      <c r="G50" s="38">
        <f>IF(OR(COUNTIF(F50,"EUR/USD"),COUNTIF(F50,"AUD/USD"),COUNTIF(F50,"GBP/USD")),IF(AND($N$50=Général!$M$3),ROUND(SUM($J$32,$J$33:L49)/Général!$N$3,0),IF(AND($N$50=Général!$M$4),ROUND(SUM($J$32,$J$33:L49)/Général!$N$4,0),IF(AND($N$50=Général!$M$5),ROUND(SUM($J$32,$J$33:L49)/Général!$N$5,0),IF(AND($N$50=Général!$M$6),ROUND(SUM($J$32,$J$33:L49)/Général!$N$6,0),IF(AND($N$50=Général!$M$7),ROUND(SUM($J$32,$J$33:L49)/Général!$N$7,0),IF(AND($N$50=Général!$M$8),ROUND(SUM($J$32,$J$33:L49)/Général!$N$8,0),IF(AND($N$50=Général!$M$9),ROUND(SUM($J$32,$J$33:L49)/Général!$N$9,0),IF(AND($N$50=Général!$M$10),ROUND(SUM($J$32,$J$33:L49)/Général!$N$10,0),IF(AND($N$50=Général!$M$11),ROUND(SUM($J$32,$J$33:L49)/Général!$N$11,0),IF(AND($N$50=Général!$M$12),ROUND(SUM($J$32,$J$33:L49)/Général!$N$12,0))))))))))),"")</f>
        <v>156</v>
      </c>
      <c r="H50" s="36">
        <f>IF(AND($D$3&lt;=Général!$B19,$F$3&gt;=Général!$B19),Général!G19,"")</f>
        <v>1.09602</v>
      </c>
      <c r="I50" s="36">
        <f>IF(AND($D$3&lt;=Général!$B19,$F$3&gt;=Général!$B19),Général!H19,"")</f>
        <v>1.09636</v>
      </c>
      <c r="J50" s="54">
        <f>IF(AND($M$51&lt;=Général!$B19,$M$52&gt;=Général!$B19,Général!I19="G"),G50*0.81,IF(G50="","",-G50))</f>
        <v>126.36000000000001</v>
      </c>
      <c r="K50" s="54"/>
      <c r="L50" s="54"/>
      <c r="M50" s="47"/>
      <c r="N50" s="48">
        <v>0.8</v>
      </c>
      <c r="O50" s="108"/>
    </row>
    <row r="51" spans="2:15" ht="15.75" x14ac:dyDescent="0.3">
      <c r="B51" s="93">
        <f>IF(AND($D$3&lt;=Général!B20,$F$3&gt;=Général!B20),Général!B20,"")</f>
        <v>44635.520833333336</v>
      </c>
      <c r="C51" s="94"/>
      <c r="D51" s="107" t="str">
        <f>IF(AND($D$3&lt;=Général!$B20,$F$3&gt;=Général!$B20),Général!C20,"")</f>
        <v>Achat</v>
      </c>
      <c r="E51" s="36">
        <f>IF(AND($D$3&lt;=Général!$B20,$F$3&gt;=Général!$B20),Général!D20,"")</f>
        <v>18887884</v>
      </c>
      <c r="F51" s="36" t="str">
        <f>IF(AND($D$3&lt;=Général!$B20,$F$3&gt;=Général!$B20),Général!E20,"")</f>
        <v>EUR/USD</v>
      </c>
      <c r="G51" s="38">
        <f>IF(OR(COUNTIF(F51,"EUR/USD"),COUNTIF(F51,"AUD/USD"),COUNTIF(F51,"GBP/USD")),IF(AND($N$50=Général!$M$3),ROUND(SUM($J$32,$J$33:L50)/Général!$N$3,0),IF(AND($N$50=Général!$M$4),ROUND(SUM($J$32,$J$33:L50)/Général!$N$4,0),IF(AND($N$50=Général!$M$5),ROUND(SUM($J$32,$J$33:L50)/Général!$N$5,0),IF(AND($N$50=Général!$M$6),ROUND(SUM($J$32,$J$33:L50)/Général!$N$6,0),IF(AND($N$50=Général!$M$7),ROUND(SUM($J$32,$J$33:L50)/Général!$N$7,0),IF(AND($N$50=Général!$M$8),ROUND(SUM($J$32,$J$33:L50)/Général!$N$8,0),IF(AND($N$50=Général!$M$9),ROUND(SUM($J$32,$J$33:L50)/Général!$N$9,0),IF(AND($N$50=Général!$M$10),ROUND(SUM($J$32,$J$33:L50)/Général!$N$10,0),IF(AND($N$50=Général!$M$11),ROUND(SUM($J$32,$J$33:L50)/Général!$N$11,0),IF(AND($N$50=Général!$M$12),ROUND(SUM($J$32,$J$33:L50)/Général!$N$12,0))))))))))),"")</f>
        <v>157</v>
      </c>
      <c r="H51" s="36">
        <f>IF(AND($D$3&lt;=Général!$B20,$F$3&gt;=Général!$B20),Général!G20,"")</f>
        <v>1.09826</v>
      </c>
      <c r="I51" s="36">
        <f>IF(AND($D$3&lt;=Général!$B20,$F$3&gt;=Général!$B20),Général!H20,"")</f>
        <v>1.09873</v>
      </c>
      <c r="J51" s="54">
        <f>IF(AND($M$51&lt;=Général!$B20,$M$52&gt;=Général!$B20,Général!I20="G"),G51*0.81,IF(G51="","",-G51))</f>
        <v>127.17</v>
      </c>
      <c r="K51" s="54"/>
      <c r="L51" s="54"/>
      <c r="M51" s="57">
        <v>44613</v>
      </c>
      <c r="N51" s="58"/>
      <c r="O51" s="109"/>
    </row>
    <row r="52" spans="2:15" ht="15.75" x14ac:dyDescent="0.3">
      <c r="B52" s="93">
        <f>IF(AND($D$3&lt;=Général!B21,$F$3&gt;=Général!B21),Général!B21,"")</f>
        <v>44636.559039351851</v>
      </c>
      <c r="C52" s="94"/>
      <c r="D52" s="107" t="str">
        <f>IF(AND($D$3&lt;=Général!$B21,$F$3&gt;=Général!$B21),Général!C21,"")</f>
        <v>Achat</v>
      </c>
      <c r="E52" s="36">
        <f>IF(AND($D$3&lt;=Général!$B21,$F$3&gt;=Général!$B21),Général!D21,"")</f>
        <v>18903035</v>
      </c>
      <c r="F52" s="36" t="str">
        <f>IF(AND($D$3&lt;=Général!$B21,$F$3&gt;=Général!$B21),Général!E21,"")</f>
        <v>EUR/USD</v>
      </c>
      <c r="G52" s="38">
        <f>IF(OR(COUNTIF(F52,"EUR/USD"),COUNTIF(F52,"AUD/USD"),COUNTIF(F52,"GBP/USD")),IF(AND($N$50=Général!$M$3),ROUND(SUM($J$32,$J$33:L51)/Général!$N$3,0),IF(AND($N$50=Général!$M$4),ROUND(SUM($J$32,$J$33:L51)/Général!$N$4,0),IF(AND($N$50=Général!$M$5),ROUND(SUM($J$32,$J$33:L51)/Général!$N$5,0),IF(AND($N$50=Général!$M$6),ROUND(SUM($J$32,$J$33:L51)/Général!$N$6,0),IF(AND($N$50=Général!$M$7),ROUND(SUM($J$32,$J$33:L51)/Général!$N$7,0),IF(AND($N$50=Général!$M$8),ROUND(SUM($J$32,$J$33:L51)/Général!$N$8,0),IF(AND($N$50=Général!$M$9),ROUND(SUM($J$32,$J$33:L51)/Général!$N$9,0),IF(AND($N$50=Général!$M$10),ROUND(SUM($J$32,$J$33:L51)/Général!$N$10,0),IF(AND($N$50=Général!$M$11),ROUND(SUM($J$32,$J$33:L51)/Général!$N$11,0),IF(AND($N$50=Général!$M$12),ROUND(SUM($J$32,$J$33:L51)/Général!$N$12,0))))))))))),"")</f>
        <v>157</v>
      </c>
      <c r="H52" s="36">
        <f>IF(AND($D$3&lt;=Général!$B21,$F$3&gt;=Général!$B21),Général!G21,"")</f>
        <v>1.1000099999999999</v>
      </c>
      <c r="I52" s="36">
        <f>IF(AND($D$3&lt;=Général!$B21,$F$3&gt;=Général!$B21),Général!H21,"")</f>
        <v>1.10025</v>
      </c>
      <c r="J52" s="54">
        <f>IF(AND($M$51&lt;=Général!$B21,$M$52&gt;=Général!$B21,Général!I21="G"),G52*0.81,IF(G52="","",-G52))</f>
        <v>127.17</v>
      </c>
      <c r="K52" s="54"/>
      <c r="L52" s="54"/>
      <c r="M52" s="57">
        <f>EOMONTH(M51,2)</f>
        <v>44681</v>
      </c>
      <c r="N52" s="58"/>
      <c r="O52" s="110"/>
    </row>
    <row r="53" spans="2:15" ht="15.75" x14ac:dyDescent="0.3">
      <c r="B53" s="93">
        <f>IF(AND($D$3&lt;=Général!B22,$F$3&gt;=Général!B22),Général!B22,"")</f>
        <v>44637.656261574077</v>
      </c>
      <c r="C53" s="94"/>
      <c r="D53" s="107" t="str">
        <f>IF(AND($D$3&lt;=Général!$B22,$F$3&gt;=Général!$B22),Général!C22,"")</f>
        <v>Vente</v>
      </c>
      <c r="E53" s="36">
        <f>IF(AND($D$3&lt;=Général!$B22,$F$3&gt;=Général!$B22),Général!D22,"")</f>
        <v>18918186</v>
      </c>
      <c r="F53" s="36" t="str">
        <f>IF(AND($D$3&lt;=Général!$B22,$F$3&gt;=Général!$B22),Général!E22,"")</f>
        <v>GBP/USD</v>
      </c>
      <c r="G53" s="38">
        <f>IF(OR(COUNTIF(F53,"EUR/USD"),COUNTIF(F53,"AUD/USD"),COUNTIF(F53,"GBP/USD")),IF(AND($N$50=Général!$M$3),ROUND(SUM($J$32,$J$33:L52)/Général!$N$3,0),IF(AND($N$50=Général!$M$4),ROUND(SUM($J$32,$J$33:L52)/Général!$N$4,0),IF(AND($N$50=Général!$M$5),ROUND(SUM($J$32,$J$33:L52)/Général!$N$5,0),IF(AND($N$50=Général!$M$6),ROUND(SUM($J$32,$J$33:L52)/Général!$N$6,0),IF(AND($N$50=Général!$M$7),ROUND(SUM($J$32,$J$33:L52)/Général!$N$7,0),IF(AND($N$50=Général!$M$8),ROUND(SUM($J$32,$J$33:L52)/Général!$N$8,0),IF(AND($N$50=Général!$M$9),ROUND(SUM($J$32,$J$33:L52)/Général!$N$9,0),IF(AND($N$50=Général!$M$10),ROUND(SUM($J$32,$J$33:L52)/Général!$N$10,0),IF(AND($N$50=Général!$M$11),ROUND(SUM($J$32,$J$33:L52)/Général!$N$11,0),IF(AND($N$50=Général!$M$12),ROUND(SUM($J$32,$J$33:L52)/Général!$N$12,0))))))))))),"")</f>
        <v>157</v>
      </c>
      <c r="H53" s="36">
        <f>IF(AND($D$3&lt;=Général!$B22,$F$3&gt;=Général!$B22),Général!G22,"")</f>
        <v>1.3129299999999999</v>
      </c>
      <c r="I53" s="36">
        <f>IF(AND($D$3&lt;=Général!$B22,$F$3&gt;=Général!$B22),Général!H22,"")</f>
        <v>1.3122400000000001</v>
      </c>
      <c r="J53" s="54">
        <f>IF(AND($M$51&lt;=Général!$B22,$M$52&gt;=Général!$B22,Général!I22="G"),G53*0.81,IF(G53="","",-G53))</f>
        <v>127.17</v>
      </c>
      <c r="K53" s="54"/>
      <c r="L53" s="54"/>
      <c r="M53" s="35"/>
      <c r="N53" s="35"/>
      <c r="O53" s="109"/>
    </row>
    <row r="54" spans="2:15" ht="15.75" x14ac:dyDescent="0.3">
      <c r="B54" s="93">
        <f>IF(AND($D$3&lt;=Général!B23,$F$3&gt;=Général!B23),Général!B23,"")</f>
        <v>44638.465277777781</v>
      </c>
      <c r="C54" s="94"/>
      <c r="D54" s="107" t="str">
        <f>IF(AND($D$3&lt;=Général!$B23,$F$3&gt;=Général!$B23),Général!C23,"")</f>
        <v>Vente</v>
      </c>
      <c r="E54" s="36">
        <f>IF(AND($D$3&lt;=Général!$B23,$F$3&gt;=Général!$B23),Général!D23,"")</f>
        <v>18933337</v>
      </c>
      <c r="F54" s="36" t="str">
        <f>IF(AND($D$3&lt;=Général!$B23,$F$3&gt;=Général!$B23),Général!E23,"")</f>
        <v>GBP/USD</v>
      </c>
      <c r="G54" s="38">
        <f>IF(OR(COUNTIF(F54,"EUR/USD"),COUNTIF(F54,"AUD/USD"),COUNTIF(F54,"GBP/USD")),IF(AND($N$50=Général!$M$3),ROUND(SUM($J$32,$J$33:L53)/Général!$N$3,0),IF(AND($N$50=Général!$M$4),ROUND(SUM($J$32,$J$33:L53)/Général!$N$4,0),IF(AND($N$50=Général!$M$5),ROUND(SUM($J$32,$J$33:L53)/Général!$N$5,0),IF(AND($N$50=Général!$M$6),ROUND(SUM($J$32,$J$33:L53)/Général!$N$6,0),IF(AND($N$50=Général!$M$7),ROUND(SUM($J$32,$J$33:L53)/Général!$N$7,0),IF(AND($N$50=Général!$M$8),ROUND(SUM($J$32,$J$33:L53)/Général!$N$8,0),IF(AND($N$50=Général!$M$9),ROUND(SUM($J$32,$J$33:L53)/Général!$N$9,0),IF(AND($N$50=Général!$M$10),ROUND(SUM($J$32,$J$33:L53)/Général!$N$10,0),IF(AND($N$50=Général!$M$11),ROUND(SUM($J$32,$J$33:L53)/Général!$N$11,0),IF(AND($N$50=Général!$M$12),ROUND(SUM($J$32,$J$33:L53)/Général!$N$12,0))))))))))),"")</f>
        <v>158</v>
      </c>
      <c r="H54" s="36">
        <f>IF(AND($D$3&lt;=Général!$B23,$F$3&gt;=Général!$B23),Général!G23,"")</f>
        <v>1.3145100000000001</v>
      </c>
      <c r="I54" s="36">
        <f>IF(AND($D$3&lt;=Général!$B23,$F$3&gt;=Général!$B23),Général!H23,"")</f>
        <v>1.31467</v>
      </c>
      <c r="J54" s="54">
        <f>IF(AND($M$51&lt;=Général!$B23,$M$52&gt;=Général!$B23,Général!I23="G"),G54*0.81,IF(G54="","",-G54))</f>
        <v>-158</v>
      </c>
      <c r="K54" s="54"/>
      <c r="L54" s="54"/>
    </row>
    <row r="55" spans="2:15" ht="15.75" x14ac:dyDescent="0.3">
      <c r="B55" s="93">
        <f>IF(AND($D$3&lt;=Général!B24,$F$3&gt;=Général!B24),Général!B24,"")</f>
        <v>44638.468738425923</v>
      </c>
      <c r="C55" s="94"/>
      <c r="D55" s="107" t="str">
        <f>IF(AND($D$3&lt;=Général!$B24,$F$3&gt;=Général!$B24),Général!C24,"")</f>
        <v>Vente</v>
      </c>
      <c r="E55" s="36">
        <f>IF(AND($D$3&lt;=Général!$B24,$F$3&gt;=Général!$B24),Général!D24,"")</f>
        <v>18948488</v>
      </c>
      <c r="F55" s="36" t="str">
        <f>IF(AND($D$3&lt;=Général!$B24,$F$3&gt;=Général!$B24),Général!E24,"")</f>
        <v>GBP/USD</v>
      </c>
      <c r="G55" s="38">
        <f>IF(OR(COUNTIF(F55,"EUR/USD"),COUNTIF(F55,"AUD/USD"),COUNTIF(F55,"GBP/USD")),IF(AND($N$50=Général!$M$3),ROUND(SUM($J$32,$J$33:L54)/Général!$N$3,0),IF(AND($N$50=Général!$M$4),ROUND(SUM($J$32,$J$33:L54)/Général!$N$4,0),IF(AND($N$50=Général!$M$5),ROUND(SUM($J$32,$J$33:L54)/Général!$N$5,0),IF(AND($N$50=Général!$M$6),ROUND(SUM($J$32,$J$33:L54)/Général!$N$6,0),IF(AND($N$50=Général!$M$7),ROUND(SUM($J$32,$J$33:L54)/Général!$N$7,0),IF(AND($N$50=Général!$M$8),ROUND(SUM($J$32,$J$33:L54)/Général!$N$8,0),IF(AND($N$50=Général!$M$9),ROUND(SUM($J$32,$J$33:L54)/Général!$N$9,0),IF(AND($N$50=Général!$M$10),ROUND(SUM($J$32,$J$33:L54)/Général!$N$10,0),IF(AND($N$50=Général!$M$11),ROUND(SUM($J$32,$J$33:L54)/Général!$N$11,0),IF(AND($N$50=Général!$M$12),ROUND(SUM($J$32,$J$33:L54)/Général!$N$12,0))))))))))),"")</f>
        <v>157</v>
      </c>
      <c r="H55" s="36">
        <f>IF(AND($D$3&lt;=Général!$B24,$F$3&gt;=Général!$B24),Général!G24,"")</f>
        <v>1.3146599999999999</v>
      </c>
      <c r="I55" s="36">
        <f>IF(AND($D$3&lt;=Général!$B24,$F$3&gt;=Général!$B24),Général!H24,"")</f>
        <v>1.3141700000000001</v>
      </c>
      <c r="J55" s="54">
        <f>IF(AND($M$51&lt;=Général!$B24,$M$52&gt;=Général!$B24,Général!I24="G"),G55*0.81,IF(G55="","",-G55))</f>
        <v>127.17</v>
      </c>
      <c r="K55" s="54"/>
      <c r="L55" s="54"/>
      <c r="M55" s="55"/>
      <c r="N55" s="56"/>
    </row>
    <row r="56" spans="2:15" ht="15.75" x14ac:dyDescent="0.3">
      <c r="B56" s="93">
        <f>IF(AND($D$3&lt;=Général!B25,$F$3&gt;=Général!B25),Général!B25,"")</f>
        <v>44641.399317129632</v>
      </c>
      <c r="C56" s="94"/>
      <c r="D56" s="107" t="str">
        <f>IF(AND($D$3&lt;=Général!$B25,$F$3&gt;=Général!$B25),Général!C25,"")</f>
        <v>Achat</v>
      </c>
      <c r="E56" s="36">
        <f>IF(AND($D$3&lt;=Général!$B25,$F$3&gt;=Général!$B25),Général!D25,"")</f>
        <v>18963639</v>
      </c>
      <c r="F56" s="36" t="str">
        <f>IF(AND($D$3&lt;=Général!$B25,$F$3&gt;=Général!$B25),Général!E25,"")</f>
        <v>EUR/USD</v>
      </c>
      <c r="G56" s="38">
        <f>IF(OR(COUNTIF(F56,"EUR/USD"),COUNTIF(F56,"AUD/USD"),COUNTIF(F56,"GBP/USD")),IF(AND($N$50=Général!$M$3),ROUND(SUM($J$32,$J$33:L55)/Général!$N$3,0),IF(AND($N$50=Général!$M$4),ROUND(SUM($J$32,$J$33:L55)/Général!$N$4,0),IF(AND($N$50=Général!$M$5),ROUND(SUM($J$32,$J$33:L55)/Général!$N$5,0),IF(AND($N$50=Général!$M$6),ROUND(SUM($J$32,$J$33:L55)/Général!$N$6,0),IF(AND($N$50=Général!$M$7),ROUND(SUM($J$32,$J$33:L55)/Général!$N$7,0),IF(AND($N$50=Général!$M$8),ROUND(SUM($J$32,$J$33:L55)/Général!$N$8,0),IF(AND($N$50=Général!$M$9),ROUND(SUM($J$32,$J$33:L55)/Général!$N$9,0),IF(AND($N$50=Général!$M$10),ROUND(SUM($J$32,$J$33:L55)/Général!$N$10,0),IF(AND($N$50=Général!$M$11),ROUND(SUM($J$32,$J$33:L55)/Général!$N$11,0),IF(AND($N$50=Général!$M$12),ROUND(SUM($J$32,$J$33:L55)/Général!$N$12,0))))))))))),"")</f>
        <v>158</v>
      </c>
      <c r="H56" s="36">
        <f>IF(AND($D$3&lt;=Général!$B25,$F$3&gt;=Général!$B25),Général!G25,"")</f>
        <v>1.1047499999999999</v>
      </c>
      <c r="I56" s="36">
        <f>IF(AND($D$3&lt;=Général!$B25,$F$3&gt;=Général!$B25),Général!H25,"")</f>
        <v>1.10511</v>
      </c>
      <c r="J56" s="54">
        <f>IF(AND($M$51&lt;=Général!$B25,$M$52&gt;=Général!$B25,Général!I25="G"),G56*0.81,IF(G56="","",-G56))</f>
        <v>127.98</v>
      </c>
      <c r="K56" s="54"/>
      <c r="L56" s="54"/>
      <c r="M56" s="55"/>
      <c r="N56" s="56"/>
    </row>
    <row r="57" spans="2:15" ht="15.75" x14ac:dyDescent="0.3">
      <c r="B57" s="93">
        <f>IF(AND($D$3&lt;=Général!B26,$F$3&gt;=Général!B26),Général!B26,"")</f>
        <v>44642.697974537034</v>
      </c>
      <c r="C57" s="94"/>
      <c r="D57" s="107" t="str">
        <f>IF(AND($D$3&lt;=Général!$B26,$F$3&gt;=Général!$B26),Général!C26,"")</f>
        <v>Achat</v>
      </c>
      <c r="E57" s="36">
        <f>IF(AND($D$3&lt;=Général!$B26,$F$3&gt;=Général!$B26),Général!D26,"")</f>
        <v>18978790</v>
      </c>
      <c r="F57" s="36" t="str">
        <f>IF(AND($D$3&lt;=Général!$B26,$F$3&gt;=Général!$B26),Général!E26,"")</f>
        <v>EUR/USD</v>
      </c>
      <c r="G57" s="38">
        <f>IF(OR(COUNTIF(F57,"EUR/USD"),COUNTIF(F57,"AUD/USD"),COUNTIF(F57,"GBP/USD")),IF(AND($N$50=Général!$M$3),ROUND(SUM($J$32,$J$33:L56)/Général!$N$3,0),IF(AND($N$50=Général!$M$4),ROUND(SUM($J$32,$J$33:L56)/Général!$N$4,0),IF(AND($N$50=Général!$M$5),ROUND(SUM($J$32,$J$33:L56)/Général!$N$5,0),IF(AND($N$50=Général!$M$6),ROUND(SUM($J$32,$J$33:L56)/Général!$N$6,0),IF(AND($N$50=Général!$M$7),ROUND(SUM($J$32,$J$33:L56)/Général!$N$7,0),IF(AND($N$50=Général!$M$8),ROUND(SUM($J$32,$J$33:L56)/Général!$N$8,0),IF(AND($N$50=Général!$M$9),ROUND(SUM($J$32,$J$33:L56)/Général!$N$9,0),IF(AND($N$50=Général!$M$10),ROUND(SUM($J$32,$J$33:L56)/Général!$N$10,0),IF(AND($N$50=Général!$M$11),ROUND(SUM($J$32,$J$33:L56)/Général!$N$11,0),IF(AND($N$50=Général!$M$12),ROUND(SUM($J$32,$J$33:L56)/Général!$N$12,0))))))))))),"")</f>
        <v>158</v>
      </c>
      <c r="H57" s="36">
        <f>IF(AND($D$3&lt;=Général!$B26,$F$3&gt;=Général!$B26),Général!G26,"")</f>
        <v>1.10175</v>
      </c>
      <c r="I57" s="36">
        <f>IF(AND($D$3&lt;=Général!$B26,$F$3&gt;=Général!$B26),Général!H26,"")</f>
        <v>1.1020099999999999</v>
      </c>
      <c r="J57" s="54">
        <f>IF(AND($M$51&lt;=Général!$B26,$M$52&gt;=Général!$B26,Général!I26="G"),G57*0.81,IF(G57="","",-G57))</f>
        <v>127.98</v>
      </c>
      <c r="K57" s="54"/>
      <c r="L57" s="54"/>
    </row>
    <row r="58" spans="2:15" ht="15.75" x14ac:dyDescent="0.3">
      <c r="B58" s="93">
        <f>IF(AND($D$3&lt;=Général!B27,$F$3&gt;=Général!B27),Général!B27,"")</f>
        <v>44643.572916666664</v>
      </c>
      <c r="C58" s="94"/>
      <c r="D58" s="107" t="str">
        <f>IF(AND($D$3&lt;=Général!$B27,$F$3&gt;=Général!$B27),Général!C27,"")</f>
        <v>Vente</v>
      </c>
      <c r="E58" s="36">
        <f>IF(AND($D$3&lt;=Général!$B27,$F$3&gt;=Général!$B27),Général!D27,"")</f>
        <v>18993941</v>
      </c>
      <c r="F58" s="36" t="str">
        <f>IF(AND($D$3&lt;=Général!$B27,$F$3&gt;=Général!$B27),Général!E27,"")</f>
        <v>EUR/USD</v>
      </c>
      <c r="G58" s="38">
        <f>IF(OR(COUNTIF(F58,"EUR/USD"),COUNTIF(F58,"AUD/USD"),COUNTIF(F58,"GBP/USD")),IF(AND($N$50=Général!$M$3),ROUND(SUM($J$32,$J$33:L57)/Général!$N$3,0),IF(AND($N$50=Général!$M$4),ROUND(SUM($J$32,$J$33:L57)/Général!$N$4,0),IF(AND($N$50=Général!$M$5),ROUND(SUM($J$32,$J$33:L57)/Général!$N$5,0),IF(AND($N$50=Général!$M$6),ROUND(SUM($J$32,$J$33:L57)/Général!$N$6,0),IF(AND($N$50=Général!$M$7),ROUND(SUM($J$32,$J$33:L57)/Général!$N$7,0),IF(AND($N$50=Général!$M$8),ROUND(SUM($J$32,$J$33:L57)/Général!$N$8,0),IF(AND($N$50=Général!$M$9),ROUND(SUM($J$32,$J$33:L57)/Général!$N$9,0),IF(AND($N$50=Général!$M$10),ROUND(SUM($J$32,$J$33:L57)/Général!$N$10,0),IF(AND($N$50=Général!$M$11),ROUND(SUM($J$32,$J$33:L57)/Général!$N$11,0),IF(AND($N$50=Général!$M$12),ROUND(SUM($J$32,$J$33:L57)/Général!$N$12,0))))))))))),"")</f>
        <v>158</v>
      </c>
      <c r="H58" s="36">
        <f>IF(AND($D$3&lt;=Général!$B27,$F$3&gt;=Général!$B27),Général!G27,"")</f>
        <v>1.0992599999999999</v>
      </c>
      <c r="I58" s="36">
        <f>IF(AND($D$3&lt;=Général!$B27,$F$3&gt;=Général!$B27),Général!H27,"")</f>
        <v>1.0988599999999999</v>
      </c>
      <c r="J58" s="54">
        <f>IF(AND($M$51&lt;=Général!$B27,$M$52&gt;=Général!$B27,Général!I27="G"),G58*0.81,IF(G58="","",-G58))</f>
        <v>127.98</v>
      </c>
      <c r="K58" s="54"/>
      <c r="L58" s="54"/>
    </row>
    <row r="59" spans="2:15" ht="15.75" x14ac:dyDescent="0.3">
      <c r="B59" s="93">
        <f>IF(AND($D$3&lt;=Général!B28,$F$3&gt;=Général!B28),Général!B28,"")</f>
        <v>44644.44798611111</v>
      </c>
      <c r="C59" s="94"/>
      <c r="D59" s="107" t="str">
        <f>IF(AND($D$3&lt;=Général!$B28,$F$3&gt;=Général!$B28),Général!C28,"")</f>
        <v>Vente</v>
      </c>
      <c r="E59" s="36">
        <f>IF(AND($D$3&lt;=Général!$B28,$F$3&gt;=Général!$B28),Général!D28,"")</f>
        <v>19009092</v>
      </c>
      <c r="F59" s="36" t="str">
        <f>IF(AND($D$3&lt;=Général!$B28,$F$3&gt;=Général!$B28),Général!E28,"")</f>
        <v>EUR/USD</v>
      </c>
      <c r="G59" s="38">
        <f>IF(OR(COUNTIF(F59,"EUR/USD"),COUNTIF(F59,"AUD/USD"),COUNTIF(F59,"GBP/USD")),IF(AND($N$50=Général!$M$3),ROUND(SUM($J$32,$J$33:L58)/Général!$N$3,0),IF(AND($N$50=Général!$M$4),ROUND(SUM($J$32,$J$33:L58)/Général!$N$4,0),IF(AND($N$50=Général!$M$5),ROUND(SUM($J$32,$J$33:L58)/Général!$N$5,0),IF(AND($N$50=Général!$M$6),ROUND(SUM($J$32,$J$33:L58)/Général!$N$6,0),IF(AND($N$50=Général!$M$7),ROUND(SUM($J$32,$J$33:L58)/Général!$N$7,0),IF(AND($N$50=Général!$M$8),ROUND(SUM($J$32,$J$33:L58)/Général!$N$8,0),IF(AND($N$50=Général!$M$9),ROUND(SUM($J$32,$J$33:L58)/Général!$N$9,0),IF(AND($N$50=Général!$M$10),ROUND(SUM($J$32,$J$33:L58)/Général!$N$10,0),IF(AND($N$50=Général!$M$11),ROUND(SUM($J$32,$J$33:L58)/Général!$N$11,0),IF(AND($N$50=Général!$M$12),ROUND(SUM($J$32,$J$33:L58)/Général!$N$12,0))))))))))),"")</f>
        <v>159</v>
      </c>
      <c r="H59" s="36">
        <f>IF(AND($D$3&lt;=Général!$B28,$F$3&gt;=Général!$B28),Général!G28,"")</f>
        <v>1.09927</v>
      </c>
      <c r="I59" s="36">
        <f>IF(AND($D$3&lt;=Général!$B28,$F$3&gt;=Général!$B28),Général!H28,"")</f>
        <v>1.0992</v>
      </c>
      <c r="J59" s="54">
        <f>IF(AND($M$51&lt;=Général!$B28,$M$52&gt;=Général!$B28,Général!I28="G"),G59*0.81,IF(G59="","",-G59))</f>
        <v>128.79000000000002</v>
      </c>
      <c r="K59" s="54"/>
      <c r="L59" s="54"/>
    </row>
    <row r="60" spans="2:15" ht="15.75" x14ac:dyDescent="0.3">
      <c r="B60" s="93">
        <f>IF(AND($D$3&lt;=Général!B29,$F$3&gt;=Général!B29),Général!B29,"")</f>
        <v>44645.611111111109</v>
      </c>
      <c r="C60" s="94"/>
      <c r="D60" s="107" t="str">
        <f>IF(AND($D$3&lt;=Général!$B29,$F$3&gt;=Général!$B29),Général!C29,"")</f>
        <v>Vente</v>
      </c>
      <c r="E60" s="36">
        <f>IF(AND($D$3&lt;=Général!$B29,$F$3&gt;=Général!$B29),Général!D29,"")</f>
        <v>19024243</v>
      </c>
      <c r="F60" s="36" t="str">
        <f>IF(AND($D$3&lt;=Général!$B29,$F$3&gt;=Général!$B29),Général!E29,"")</f>
        <v>EUR/USD</v>
      </c>
      <c r="G60" s="38">
        <f>IF(OR(COUNTIF(F60,"EUR/USD"),COUNTIF(F60,"AUD/USD"),COUNTIF(F60,"GBP/USD")),IF(AND($N$50=Général!$M$3),ROUND(SUM($J$32,$J$33:L59)/Général!$N$3,0),IF(AND($N$50=Général!$M$4),ROUND(SUM($J$32,$J$33:L59)/Général!$N$4,0),IF(AND($N$50=Général!$M$5),ROUND(SUM($J$32,$J$33:L59)/Général!$N$5,0),IF(AND($N$50=Général!$M$6),ROUND(SUM($J$32,$J$33:L59)/Général!$N$6,0),IF(AND($N$50=Général!$M$7),ROUND(SUM($J$32,$J$33:L59)/Général!$N$7,0),IF(AND($N$50=Général!$M$8),ROUND(SUM($J$32,$J$33:L59)/Général!$N$8,0),IF(AND($N$50=Général!$M$9),ROUND(SUM($J$32,$J$33:L59)/Général!$N$9,0),IF(AND($N$50=Général!$M$10),ROUND(SUM($J$32,$J$33:L59)/Général!$N$10,0),IF(AND($N$50=Général!$M$11),ROUND(SUM($J$32,$J$33:L59)/Général!$N$11,0),IF(AND($N$50=Général!$M$12),ROUND(SUM($J$32,$J$33:L59)/Général!$N$12,0))))))))))),"")</f>
        <v>159</v>
      </c>
      <c r="H60" s="36">
        <f>IF(AND($D$3&lt;=Général!$B29,$F$3&gt;=Général!$B29),Général!G29,"")</f>
        <v>1.1014900000000001</v>
      </c>
      <c r="I60" s="36">
        <f>IF(AND($D$3&lt;=Général!$B29,$F$3&gt;=Général!$B29),Général!H29,"")</f>
        <v>1.1010500000000001</v>
      </c>
      <c r="J60" s="54">
        <f>IF(AND($M$51&lt;=Général!$B29,$M$52&gt;=Général!$B29,Général!I29="G"),G60*0.81,IF(G60="","",-G60))</f>
        <v>128.79000000000002</v>
      </c>
      <c r="K60" s="54"/>
      <c r="L60" s="54"/>
    </row>
    <row r="61" spans="2:15" ht="15.75" x14ac:dyDescent="0.3">
      <c r="B61" s="93">
        <f>IF(AND($D$3&lt;=Général!B30,$F$3&gt;=Général!B30),Général!B30,"")</f>
        <v>44648.472337962965</v>
      </c>
      <c r="C61" s="94"/>
      <c r="D61" s="107" t="str">
        <f>IF(AND($D$3&lt;=Général!$B30,$F$3&gt;=Général!$B30),Général!C30,"")</f>
        <v>Achat</v>
      </c>
      <c r="E61" s="36">
        <f>IF(AND($D$3&lt;=Général!$B30,$F$3&gt;=Général!$B30),Général!D30,"")</f>
        <v>19039394</v>
      </c>
      <c r="F61" s="36" t="str">
        <f>IF(AND($D$3&lt;=Général!$B30,$F$3&gt;=Général!$B30),Général!E30,"")</f>
        <v>AUD/USD</v>
      </c>
      <c r="G61" s="38">
        <f>IF(OR(COUNTIF(F61,"EUR/USD"),COUNTIF(F61,"AUD/USD"),COUNTIF(F61,"GBP/USD")),IF(AND($N$50=Général!$M$3),ROUND(SUM($J$32,$J$33:L60)/Général!$N$3,0),IF(AND($N$50=Général!$M$4),ROUND(SUM($J$32,$J$33:L60)/Général!$N$4,0),IF(AND($N$50=Général!$M$5),ROUND(SUM($J$32,$J$33:L60)/Général!$N$5,0),IF(AND($N$50=Général!$M$6),ROUND(SUM($J$32,$J$33:L60)/Général!$N$6,0),IF(AND($N$50=Général!$M$7),ROUND(SUM($J$32,$J$33:L60)/Général!$N$7,0),IF(AND($N$50=Général!$M$8),ROUND(SUM($J$32,$J$33:L60)/Général!$N$8,0),IF(AND($N$50=Général!$M$9),ROUND(SUM($J$32,$J$33:L60)/Général!$N$9,0),IF(AND($N$50=Général!$M$10),ROUND(SUM($J$32,$J$33:L60)/Général!$N$10,0),IF(AND($N$50=Général!$M$11),ROUND(SUM($J$32,$J$33:L60)/Général!$N$11,0),IF(AND($N$50=Général!$M$12),ROUND(SUM($J$32,$J$33:L60)/Général!$N$12,0))))))))))),"")</f>
        <v>160</v>
      </c>
      <c r="H61" s="36">
        <f>IF(AND($D$3&lt;=Général!$B30,$F$3&gt;=Général!$B30),Général!G30,"")</f>
        <v>0.75156000000000001</v>
      </c>
      <c r="I61" s="36">
        <f>IF(AND($D$3&lt;=Général!$B30,$F$3&gt;=Général!$B30),Général!H30,"")</f>
        <v>0.75183</v>
      </c>
      <c r="J61" s="54">
        <f>IF(AND($M$51&lt;=Général!$B30,$M$52&gt;=Général!$B30,Général!I30="G"),G61*0.81,IF(G61="","",-G61))</f>
        <v>129.60000000000002</v>
      </c>
      <c r="K61" s="54"/>
      <c r="L61" s="54"/>
    </row>
    <row r="62" spans="2:15" ht="15.75" x14ac:dyDescent="0.3">
      <c r="B62" s="93">
        <f>IF(AND($D$3&lt;=Général!B31,$F$3&gt;=Général!B31),Général!B31,"")</f>
        <v>44649.6875</v>
      </c>
      <c r="C62" s="94"/>
      <c r="D62" s="107" t="str">
        <f>IF(AND($D$3&lt;=Général!$B31,$F$3&gt;=Général!$B31),Général!C31,"")</f>
        <v>Achat</v>
      </c>
      <c r="E62" s="36">
        <f>IF(AND($D$3&lt;=Général!$B31,$F$3&gt;=Général!$B31),Général!D31,"")</f>
        <v>19054545</v>
      </c>
      <c r="F62" s="36" t="str">
        <f>IF(AND($D$3&lt;=Général!$B31,$F$3&gt;=Général!$B31),Général!E31,"")</f>
        <v>EUR/USD</v>
      </c>
      <c r="G62" s="38">
        <f>IF(OR(COUNTIF(F62,"EUR/USD"),COUNTIF(F62,"AUD/USD"),COUNTIF(F62,"GBP/USD")),IF(AND($N$50=Général!$M$3),ROUND(SUM($J$32,$J$33:L61)/Général!$N$3,0),IF(AND($N$50=Général!$M$4),ROUND(SUM($J$32,$J$33:L61)/Général!$N$4,0),IF(AND($N$50=Général!$M$5),ROUND(SUM($J$32,$J$33:L61)/Général!$N$5,0),IF(AND($N$50=Général!$M$6),ROUND(SUM($J$32,$J$33:L61)/Général!$N$6,0),IF(AND($N$50=Général!$M$7),ROUND(SUM($J$32,$J$33:L61)/Général!$N$7,0),IF(AND($N$50=Général!$M$8),ROUND(SUM($J$32,$J$33:L61)/Général!$N$8,0),IF(AND($N$50=Général!$M$9),ROUND(SUM($J$32,$J$33:L61)/Général!$N$9,0),IF(AND($N$50=Général!$M$10),ROUND(SUM($J$32,$J$33:L61)/Général!$N$10,0),IF(AND($N$50=Général!$M$11),ROUND(SUM($J$32,$J$33:L61)/Général!$N$11,0),IF(AND($N$50=Général!$M$12),ROUND(SUM($J$32,$J$33:L61)/Général!$N$12,0))))))))))),"")</f>
        <v>160</v>
      </c>
      <c r="H62" s="36">
        <f>IF(AND($D$3&lt;=Général!$B31,$F$3&gt;=Général!$B31),Général!G31,"")</f>
        <v>1.1102300000000001</v>
      </c>
      <c r="I62" s="36">
        <f>IF(AND($D$3&lt;=Général!$B31,$F$3&gt;=Général!$B31),Général!H31,"")</f>
        <v>1.11093</v>
      </c>
      <c r="J62" s="54">
        <f>IF(AND($M$51&lt;=Général!$B31,$M$52&gt;=Général!$B31,Général!I31="G"),G62*0.81,IF(G62="","",-G62))</f>
        <v>129.60000000000002</v>
      </c>
      <c r="K62" s="54"/>
      <c r="L62" s="54"/>
    </row>
    <row r="63" spans="2:15" ht="15.75" x14ac:dyDescent="0.3">
      <c r="B63" s="93">
        <f>IF(AND($D$3&lt;=Général!B32,$F$3&gt;=Général!B32),Général!B32,"")</f>
        <v>44650.399328703701</v>
      </c>
      <c r="C63" s="94"/>
      <c r="D63" s="107" t="str">
        <f>IF(AND($D$3&lt;=Général!$B32,$F$3&gt;=Général!$B32),Général!C32,"")</f>
        <v>Achat</v>
      </c>
      <c r="E63" s="36">
        <f>IF(AND($D$3&lt;=Général!$B32,$F$3&gt;=Général!$B32),Général!D32,"")</f>
        <v>19069696</v>
      </c>
      <c r="F63" s="36" t="str">
        <f>IF(AND($D$3&lt;=Général!$B32,$F$3&gt;=Général!$B32),Général!E32,"")</f>
        <v>AUD/USD</v>
      </c>
      <c r="G63" s="38">
        <f>IF(OR(COUNTIF(F63,"EUR/USD"),COUNTIF(F63,"AUD/USD"),COUNTIF(F63,"GBP/USD")),IF(AND($N$50=Général!$M$3),ROUND(SUM($J$32,$J$33:L62)/Général!$N$3,0),IF(AND($N$50=Général!$M$4),ROUND(SUM($J$32,$J$33:L62)/Général!$N$4,0),IF(AND($N$50=Général!$M$5),ROUND(SUM($J$32,$J$33:L62)/Général!$N$5,0),IF(AND($N$50=Général!$M$6),ROUND(SUM($J$32,$J$33:L62)/Général!$N$6,0),IF(AND($N$50=Général!$M$7),ROUND(SUM($J$32,$J$33:L62)/Général!$N$7,0),IF(AND($N$50=Général!$M$8),ROUND(SUM($J$32,$J$33:L62)/Général!$N$8,0),IF(AND($N$50=Général!$M$9),ROUND(SUM($J$32,$J$33:L62)/Général!$N$9,0),IF(AND($N$50=Général!$M$10),ROUND(SUM($J$32,$J$33:L62)/Général!$N$10,0),IF(AND($N$50=Général!$M$11),ROUND(SUM($J$32,$J$33:L62)/Général!$N$11,0),IF(AND($N$50=Général!$M$12),ROUND(SUM($J$32,$J$33:L62)/Général!$N$12,0))))))))))),"")</f>
        <v>160</v>
      </c>
      <c r="H63" s="36">
        <f>IF(AND($D$3&lt;=Général!$B32,$F$3&gt;=Général!$B32),Général!G32,"")</f>
        <v>0.75087000000000004</v>
      </c>
      <c r="I63" s="36">
        <f>IF(AND($D$3&lt;=Général!$B32,$F$3&gt;=Général!$B32),Général!H32,"")</f>
        <v>0.75131000000000003</v>
      </c>
      <c r="J63" s="54">
        <f>IF(AND($M$51&lt;=Général!$B32,$M$52&gt;=Général!$B32,Général!I32="G"),G63*0.81,IF(G63="","",-G63))</f>
        <v>129.60000000000002</v>
      </c>
      <c r="K63" s="54"/>
      <c r="L63" s="54"/>
    </row>
    <row r="64" spans="2:15" ht="15.75" x14ac:dyDescent="0.3">
      <c r="B64" s="93">
        <f>IF(AND($D$3&lt;=Général!B33,$F$3&gt;=Général!B33),Général!B33,"")</f>
        <v>44651.416666666664</v>
      </c>
      <c r="C64" s="94"/>
      <c r="D64" s="107" t="str">
        <f>IF(AND($D$3&lt;=Général!$B33,$F$3&gt;=Général!$B33),Général!C33,"")</f>
        <v>Vente</v>
      </c>
      <c r="E64" s="36">
        <f>IF(AND($D$3&lt;=Général!$B33,$F$3&gt;=Général!$B33),Général!D33,"")</f>
        <v>19084847</v>
      </c>
      <c r="F64" s="36" t="str">
        <f>IF(AND($D$3&lt;=Général!$B33,$F$3&gt;=Général!$B33),Général!E33,"")</f>
        <v>AUD/USD</v>
      </c>
      <c r="G64" s="38">
        <f>IF(OR(COUNTIF(F64,"EUR/USD"),COUNTIF(F64,"AUD/USD"),COUNTIF(F64,"GBP/USD")),IF(AND($N$50=Général!$M$3),ROUND(SUM($J$32,$J$33:L63)/Général!$N$3,0),IF(AND($N$50=Général!$M$4),ROUND(SUM($J$32,$J$33:L63)/Général!$N$4,0),IF(AND($N$50=Général!$M$5),ROUND(SUM($J$32,$J$33:L63)/Général!$N$5,0),IF(AND($N$50=Général!$M$6),ROUND(SUM($J$32,$J$33:L63)/Général!$N$6,0),IF(AND($N$50=Général!$M$7),ROUND(SUM($J$32,$J$33:L63)/Général!$N$7,0),IF(AND($N$50=Général!$M$8),ROUND(SUM($J$32,$J$33:L63)/Général!$N$8,0),IF(AND($N$50=Général!$M$9),ROUND(SUM($J$32,$J$33:L63)/Général!$N$9,0),IF(AND($N$50=Général!$M$10),ROUND(SUM($J$32,$J$33:L63)/Général!$N$10,0),IF(AND($N$50=Général!$M$11),ROUND(SUM($J$32,$J$33:L63)/Général!$N$11,0),IF(AND($N$50=Général!$M$12),ROUND(SUM($J$32,$J$33:L63)/Général!$N$12,0))))))))))),"")</f>
        <v>161</v>
      </c>
      <c r="H64" s="36">
        <f>IF(AND($D$3&lt;=Général!$B33,$F$3&gt;=Général!$B33),Général!G33,"")</f>
        <v>0.74839999999999995</v>
      </c>
      <c r="I64" s="36">
        <f>IF(AND($D$3&lt;=Général!$B33,$F$3&gt;=Général!$B33),Général!H33,"")</f>
        <v>0.74807000000000001</v>
      </c>
      <c r="J64" s="54">
        <f>IF(AND($M$51&lt;=Général!$B33,$M$52&gt;=Général!$B33,Général!I33="G"),G64*0.81,IF(G64="","",-G64))</f>
        <v>130.41</v>
      </c>
      <c r="K64" s="54"/>
      <c r="L64" s="54"/>
    </row>
    <row r="65" spans="2:12" ht="15.75" x14ac:dyDescent="0.3">
      <c r="B65" s="93">
        <f>IF(AND($D$3&lt;=Général!B34,$F$3&gt;=Général!B34),Général!B34,"")</f>
        <v>44656.684027777781</v>
      </c>
      <c r="C65" s="94"/>
      <c r="D65" s="107" t="str">
        <f>IF(AND($D$3&lt;=Général!$B34,$F$3&gt;=Général!$B34),Général!C34,"")</f>
        <v>Achat</v>
      </c>
      <c r="E65" s="36">
        <f>IF(AND($D$3&lt;=Général!$B34,$F$3&gt;=Général!$B34),Général!D34,"")</f>
        <v>19099998</v>
      </c>
      <c r="F65" s="36" t="str">
        <f>IF(AND($D$3&lt;=Général!$B34,$F$3&gt;=Général!$B34),Général!E34,"")</f>
        <v>EUR/USD</v>
      </c>
      <c r="G65" s="38">
        <f>IF(OR(COUNTIF(F65,"EUR/USD"),COUNTIF(F65,"AUD/USD"),COUNTIF(F65,"GBP/USD")),IF(AND($N$50=Général!$M$3),ROUND(SUM($J$32,$J$33:L64)/Général!$N$3,0),IF(AND($N$50=Général!$M$4),ROUND(SUM($J$32,$J$33:L64)/Général!$N$4,0),IF(AND($N$50=Général!$M$5),ROUND(SUM($J$32,$J$33:L64)/Général!$N$5,0),IF(AND($N$50=Général!$M$6),ROUND(SUM($J$32,$J$33:L64)/Général!$N$6,0),IF(AND($N$50=Général!$M$7),ROUND(SUM($J$32,$J$33:L64)/Général!$N$7,0),IF(AND($N$50=Général!$M$8),ROUND(SUM($J$32,$J$33:L64)/Général!$N$8,0),IF(AND($N$50=Général!$M$9),ROUND(SUM($J$32,$J$33:L64)/Général!$N$9,0),IF(AND($N$50=Général!$M$10),ROUND(SUM($J$32,$J$33:L64)/Général!$N$10,0),IF(AND($N$50=Général!$M$11),ROUND(SUM($J$32,$J$33:L64)/Général!$N$11,0),IF(AND($N$50=Général!$M$12),ROUND(SUM($J$32,$J$33:L64)/Général!$N$12,0))))))))))),"")</f>
        <v>161</v>
      </c>
      <c r="H65" s="36">
        <f>IF(AND($D$3&lt;=Général!$B34,$F$3&gt;=Général!$B34),Général!G34,"")</f>
        <v>1.09375</v>
      </c>
      <c r="I65" s="36">
        <f>IF(AND($D$3&lt;=Général!$B34,$F$3&gt;=Général!$B34),Général!H34,"")</f>
        <v>1.09406</v>
      </c>
      <c r="J65" s="54">
        <f>IF(AND($M$51&lt;=Général!$B34,$M$52&gt;=Général!$B34,Général!I34="G"),G65*0.81,IF(G65="","",-G65))</f>
        <v>130.41</v>
      </c>
      <c r="K65" s="54"/>
      <c r="L65" s="54"/>
    </row>
    <row r="66" spans="2:12" ht="15.75" x14ac:dyDescent="0.3">
      <c r="B66" s="93">
        <f>IF(AND($D$3&lt;=Général!B35,$F$3&gt;=Général!B35),Général!B35,"")</f>
        <v>44657.416678240741</v>
      </c>
      <c r="C66" s="94"/>
      <c r="D66" s="107" t="str">
        <f>IF(AND($D$3&lt;=Général!$B35,$F$3&gt;=Général!$B35),Général!C35,"")</f>
        <v>Achat</v>
      </c>
      <c r="E66" s="36">
        <f>IF(AND($D$3&lt;=Général!$B35,$F$3&gt;=Général!$B35),Général!D35,"")</f>
        <v>19115149</v>
      </c>
      <c r="F66" s="36" t="str">
        <f>IF(AND($D$3&lt;=Général!$B35,$F$3&gt;=Général!$B35),Général!E35,"")</f>
        <v>AUD/USD</v>
      </c>
      <c r="G66" s="38">
        <f>IF(OR(COUNTIF(F66,"EUR/USD"),COUNTIF(F66,"AUD/USD"),COUNTIF(F66,"GBP/USD")),IF(AND($N$50=Général!$M$3),ROUND(SUM($J$32,$J$33:L65)/Général!$N$3,0),IF(AND($N$50=Général!$M$4),ROUND(SUM($J$32,$J$33:L65)/Général!$N$4,0),IF(AND($N$50=Général!$M$5),ROUND(SUM($J$32,$J$33:L65)/Général!$N$5,0),IF(AND($N$50=Général!$M$6),ROUND(SUM($J$32,$J$33:L65)/Général!$N$6,0),IF(AND($N$50=Général!$M$7),ROUND(SUM($J$32,$J$33:L65)/Général!$N$7,0),IF(AND($N$50=Général!$M$8),ROUND(SUM($J$32,$J$33:L65)/Général!$N$8,0),IF(AND($N$50=Général!$M$9),ROUND(SUM($J$32,$J$33:L65)/Général!$N$9,0),IF(AND($N$50=Général!$M$10),ROUND(SUM($J$32,$J$33:L65)/Général!$N$10,0),IF(AND($N$50=Général!$M$11),ROUND(SUM($J$32,$J$33:L65)/Général!$N$11,0),IF(AND($N$50=Général!$M$12),ROUND(SUM($J$32,$J$33:L65)/Général!$N$12,0))))))))))),"")</f>
        <v>162</v>
      </c>
      <c r="H66" s="36">
        <f>IF(AND($D$3&lt;=Général!$B35,$F$3&gt;=Général!$B35),Général!G35,"")</f>
        <v>0.75783</v>
      </c>
      <c r="I66" s="36">
        <f>IF(AND($D$3&lt;=Général!$B35,$F$3&gt;=Général!$B35),Général!H35,"")</f>
        <v>0.75805999999999996</v>
      </c>
      <c r="J66" s="54">
        <f>IF(AND($M$51&lt;=Général!$B35,$M$52&gt;=Général!$B35,Général!I35="G"),G66*0.81,IF(G66="","",-G66))</f>
        <v>131.22</v>
      </c>
      <c r="K66" s="54"/>
      <c r="L66" s="54"/>
    </row>
    <row r="67" spans="2:12" ht="15.75" x14ac:dyDescent="0.3">
      <c r="B67" s="93">
        <f>IF(AND($D$3&lt;=Général!B36,$F$3&gt;=Général!B36),Général!B36,"")</f>
        <v>44658.434027777781</v>
      </c>
      <c r="C67" s="94"/>
      <c r="D67" s="107" t="str">
        <f>IF(AND($D$3&lt;=Général!$B36,$F$3&gt;=Général!$B36),Général!C36,"")</f>
        <v>Achat</v>
      </c>
      <c r="E67" s="36">
        <f>IF(AND($D$3&lt;=Général!$B36,$F$3&gt;=Général!$B36),Général!D36,"")</f>
        <v>19130300</v>
      </c>
      <c r="F67" s="36" t="str">
        <f>IF(AND($D$3&lt;=Général!$B36,$F$3&gt;=Général!$B36),Général!E36,"")</f>
        <v>GBP/USD</v>
      </c>
      <c r="G67" s="38">
        <f>IF(OR(COUNTIF(F67,"EUR/USD"),COUNTIF(F67,"AUD/USD"),COUNTIF(F67,"GBP/USD")),IF(AND($N$50=Général!$M$3),ROUND(SUM($J$32,$J$33:L66)/Général!$N$3,0),IF(AND($N$50=Général!$M$4),ROUND(SUM($J$32,$J$33:L66)/Général!$N$4,0),IF(AND($N$50=Général!$M$5),ROUND(SUM($J$32,$J$33:L66)/Général!$N$5,0),IF(AND($N$50=Général!$M$6),ROUND(SUM($J$32,$J$33:L66)/Général!$N$6,0),IF(AND($N$50=Général!$M$7),ROUND(SUM($J$32,$J$33:L66)/Général!$N$7,0),IF(AND($N$50=Général!$M$8),ROUND(SUM($J$32,$J$33:L66)/Général!$N$8,0),IF(AND($N$50=Général!$M$9),ROUND(SUM($J$32,$J$33:L66)/Général!$N$9,0),IF(AND($N$50=Général!$M$10),ROUND(SUM($J$32,$J$33:L66)/Général!$N$10,0),IF(AND($N$50=Général!$M$11),ROUND(SUM($J$32,$J$33:L66)/Général!$N$11,0),IF(AND($N$50=Général!$M$12),ROUND(SUM($J$32,$J$33:L66)/Général!$N$12,0))))))))))),"")</f>
        <v>162</v>
      </c>
      <c r="H67" s="36">
        <f>IF(AND($D$3&lt;=Général!$B36,$F$3&gt;=Général!$B36),Général!G36,"")</f>
        <v>1.30792</v>
      </c>
      <c r="I67" s="36">
        <f>IF(AND($D$3&lt;=Général!$B36,$F$3&gt;=Général!$B36),Général!H36,"")</f>
        <v>1.30827</v>
      </c>
      <c r="J67" s="54">
        <f>IF(AND($M$51&lt;=Général!$B36,$M$52&gt;=Général!$B36,Général!I36="G"),G67*0.81,IF(G67="","",-G67))</f>
        <v>131.22</v>
      </c>
      <c r="K67" s="54"/>
      <c r="L67" s="54"/>
    </row>
    <row r="68" spans="2:12" ht="15.75" x14ac:dyDescent="0.3">
      <c r="B68" s="93" t="str">
        <f>IF(AND($M$51&lt;=Général!B37,$M$52&gt;=Général!B37),Général!B37,"")</f>
        <v/>
      </c>
      <c r="C68" s="94"/>
      <c r="D68" s="107" t="str">
        <f>IF(AND($M$51&lt;=Général!$B37,$M$52&gt;=Général!$B37),Général!C37,"")</f>
        <v/>
      </c>
      <c r="E68" s="36" t="str">
        <f>IF(AND($M$51&lt;=Général!$B37,$M$52&gt;=Général!$B37),Général!D37,"")</f>
        <v/>
      </c>
      <c r="F68" s="36" t="str">
        <f>IF(AND($M$51&lt;=Général!$B37,$M$52&gt;=Général!$B37),Général!E37,"")</f>
        <v/>
      </c>
      <c r="G68" s="38" t="str">
        <f>IF(OR(COUNTIF(F68,"EUR/USD"),COUNTIF(F68,"AUD/USD"),COUNTIF(F68,"GBP/USD")),IF(AND($N$50=Général!$M$3),ROUND(SUM($J$32,$J$33:L67)/Général!$N$3,0),IF(AND($N$50=Général!$M$4),ROUND(SUM($J$32,$J$33:L67)/Général!$N$4,0),IF(AND($N$50=Général!$M$5),ROUND(SUM($J$32,$J$33:L67)/Général!$N$5,0),IF(AND($N$50=Général!$M$6),ROUND(SUM($J$32,$J$33:L67)/Général!$N$6,0),IF(AND($N$50=Général!$M$7),ROUND(SUM($J$32,$J$33:L67)/Général!$N$7,0),IF(AND($N$50=Général!$M$8),ROUND(SUM($J$32,$J$33:L67)/Général!$N$8,0),IF(AND($N$50=Général!$M$9),ROUND(SUM($J$32,$J$33:L67)/Général!$N$9,0),IF(AND($N$50=Général!$M$10),ROUND(SUM($J$32,$J$33:L67)/Général!$N$10,0),IF(AND($N$50=Général!$M$11),ROUND(SUM($J$32,$J$33:L67)/Général!$N$11,0),IF(AND($N$50=Général!$M$12),ROUND(SUM($J$32,$J$33:L67)/Général!$N$12,0))))))))))),"")</f>
        <v/>
      </c>
      <c r="H68" s="36" t="str">
        <f>IF(AND($M$51&lt;=Général!$B37,$M$52&gt;=Général!$B37),Général!G37,"")</f>
        <v/>
      </c>
      <c r="I68" s="36" t="str">
        <f>IF(AND($M$51&lt;=Général!$B37,$M$52&gt;=Général!$B37),Général!H37,"")</f>
        <v/>
      </c>
      <c r="J68" s="54" t="str">
        <f>IF(AND($M$51&lt;=Général!$B37,$M$52&gt;=Général!$B37,Général!I37="G"),G68*0.81,IF(G68="","",-G68))</f>
        <v/>
      </c>
      <c r="K68" s="54"/>
      <c r="L68" s="54"/>
    </row>
    <row r="69" spans="2:12" ht="15.75" x14ac:dyDescent="0.3">
      <c r="B69" s="93" t="str">
        <f>IF(AND($M$51&lt;=Général!B38,$M$52&gt;=Général!B38),Général!B38,"")</f>
        <v/>
      </c>
      <c r="C69" s="94"/>
      <c r="D69" s="107" t="str">
        <f>IF(AND($M$51&lt;=Général!$B38,$M$52&gt;=Général!$B38),Général!C38,"")</f>
        <v/>
      </c>
      <c r="E69" s="36" t="str">
        <f>IF(AND($M$51&lt;=Général!$B38,$M$52&gt;=Général!$B38),Général!D38,"")</f>
        <v/>
      </c>
      <c r="F69" s="36" t="str">
        <f>IF(AND($M$51&lt;=Général!$B38,$M$52&gt;=Général!$B38),Général!E38,"")</f>
        <v/>
      </c>
      <c r="G69" s="38" t="str">
        <f>IF(OR(COUNTIF(F69,"EUR/USD"),COUNTIF(F69,"AUD/USD"),COUNTIF(F69,"GBP/USD")),IF(AND($N$50=Général!$M$3),ROUND(SUM($J$32,$J$33:L68)/Général!$N$3,0),IF(AND($N$50=Général!$M$4),ROUND(SUM($J$32,$J$33:L68)/Général!$N$4,0),IF(AND($N$50=Général!$M$5),ROUND(SUM($J$32,$J$33:L68)/Général!$N$5,0),IF(AND($N$50=Général!$M$6),ROUND(SUM($J$32,$J$33:L68)/Général!$N$6,0),IF(AND($N$50=Général!$M$7),ROUND(SUM($J$32,$J$33:L68)/Général!$N$7,0),IF(AND($N$50=Général!$M$8),ROUND(SUM($J$32,$J$33:L68)/Général!$N$8,0),IF(AND($N$50=Général!$M$9),ROUND(SUM($J$32,$J$33:L68)/Général!$N$9,0),IF(AND($N$50=Général!$M$10),ROUND(SUM($J$32,$J$33:L68)/Général!$N$10,0),IF(AND($N$50=Général!$M$11),ROUND(SUM($J$32,$J$33:L68)/Général!$N$11,0),IF(AND($N$50=Général!$M$12),ROUND(SUM($J$32,$J$33:L68)/Général!$N$12,0))))))))))),"")</f>
        <v/>
      </c>
      <c r="H69" s="36" t="str">
        <f>IF(AND($M$51&lt;=Général!$B38,$M$52&gt;=Général!$B38),Général!G38,"")</f>
        <v/>
      </c>
      <c r="I69" s="36" t="str">
        <f>IF(AND($M$51&lt;=Général!$B38,$M$52&gt;=Général!$B38),Général!H38,"")</f>
        <v/>
      </c>
      <c r="J69" s="54" t="str">
        <f>IF(AND($M$51&lt;=Général!$B38,$M$52&gt;=Général!$B38,Général!I38="G"),G69*0.81,IF(G69="","",-G69))</f>
        <v/>
      </c>
      <c r="K69" s="54"/>
      <c r="L69" s="54"/>
    </row>
    <row r="70" spans="2:12" ht="15.75" x14ac:dyDescent="0.3">
      <c r="B70" s="93" t="str">
        <f>IF(AND($M$51&lt;=Général!B39,$M$52&gt;=Général!B39),Général!B39,"")</f>
        <v/>
      </c>
      <c r="C70" s="94"/>
      <c r="D70" s="107" t="str">
        <f>IF(AND($M$51&lt;=Général!$B39,$M$52&gt;=Général!$B39),Général!C39,"")</f>
        <v/>
      </c>
      <c r="E70" s="36" t="str">
        <f>IF(AND($M$51&lt;=Général!$B39,$M$52&gt;=Général!$B39),Général!D39,"")</f>
        <v/>
      </c>
      <c r="F70" s="36" t="str">
        <f>IF(AND($M$51&lt;=Général!$B39,$M$52&gt;=Général!$B39),Général!E39,"")</f>
        <v/>
      </c>
      <c r="G70" s="38" t="str">
        <f>IF(OR(COUNTIF(F70,"EUR/USD"),COUNTIF(F70,"AUD/USD"),COUNTIF(F70,"GBP/USD")),IF(AND($N$50=Général!$M$3),ROUND(SUM($J$32,$J$33:L69)/Général!$N$3,0),IF(AND($N$50=Général!$M$4),ROUND(SUM($J$32,$J$33:L69)/Général!$N$4,0),IF(AND($N$50=Général!$M$5),ROUND(SUM($J$32,$J$33:L69)/Général!$N$5,0),IF(AND($N$50=Général!$M$6),ROUND(SUM($J$32,$J$33:L69)/Général!$N$6,0),IF(AND($N$50=Général!$M$7),ROUND(SUM($J$32,$J$33:L69)/Général!$N$7,0),IF(AND($N$50=Général!$M$8),ROUND(SUM($J$32,$J$33:L69)/Général!$N$8,0),IF(AND($N$50=Général!$M$9),ROUND(SUM($J$32,$J$33:L69)/Général!$N$9,0),IF(AND($N$50=Général!$M$10),ROUND(SUM($J$32,$J$33:L69)/Général!$N$10,0),IF(AND($N$50=Général!$M$11),ROUND(SUM($J$32,$J$33:L69)/Général!$N$11,0),IF(AND($N$50=Général!$M$12),ROUND(SUM($J$32,$J$33:L69)/Général!$N$12,0))))))))))),"")</f>
        <v/>
      </c>
      <c r="H70" s="36" t="str">
        <f>IF(AND($M$51&lt;=Général!$B39,$M$52&gt;=Général!$B39),Général!G39,"")</f>
        <v/>
      </c>
      <c r="I70" s="36" t="str">
        <f>IF(AND($M$51&lt;=Général!$B39,$M$52&gt;=Général!$B39),Général!H39,"")</f>
        <v/>
      </c>
      <c r="J70" s="54" t="str">
        <f>IF(AND($M$51&lt;=Général!$B39,$M$52&gt;=Général!$B39,Général!I39="G"),G70*0.81,IF(G70="","",-G70))</f>
        <v/>
      </c>
      <c r="K70" s="54"/>
      <c r="L70" s="54"/>
    </row>
    <row r="71" spans="2:12" ht="15.75" x14ac:dyDescent="0.3">
      <c r="B71" s="93" t="str">
        <f>IF(AND($M$51&lt;=Général!B40,$M$52&gt;=Général!B40),Général!B40,"")</f>
        <v/>
      </c>
      <c r="C71" s="94"/>
      <c r="D71" s="107" t="str">
        <f>IF(AND($M$51&lt;=Général!$B40,$M$52&gt;=Général!$B40),Général!C40,"")</f>
        <v/>
      </c>
      <c r="E71" s="36" t="str">
        <f>IF(AND($M$51&lt;=Général!$B40,$M$52&gt;=Général!$B40),Général!D40,"")</f>
        <v/>
      </c>
      <c r="F71" s="36" t="str">
        <f>IF(AND($M$51&lt;=Général!$B40,$M$52&gt;=Général!$B40),Général!E40,"")</f>
        <v/>
      </c>
      <c r="G71" s="38" t="str">
        <f>IF(OR(COUNTIF(F71,"EUR/USD"),COUNTIF(F71,"AUD/USD"),COUNTIF(F71,"GBP/USD")),IF(AND($N$50=Général!$M$3),ROUND(SUM($J$32,$J$33:L70)/Général!$N$3,0),IF(AND($N$50=Général!$M$4),ROUND(SUM($J$32,$J$33:L70)/Général!$N$4,0),IF(AND($N$50=Général!$M$5),ROUND(SUM($J$32,$J$33:L70)/Général!$N$5,0),IF(AND($N$50=Général!$M$6),ROUND(SUM($J$32,$J$33:L70)/Général!$N$6,0),IF(AND($N$50=Général!$M$7),ROUND(SUM($J$32,$J$33:L70)/Général!$N$7,0),IF(AND($N$50=Général!$M$8),ROUND(SUM($J$32,$J$33:L70)/Général!$N$8,0),IF(AND($N$50=Général!$M$9),ROUND(SUM($J$32,$J$33:L70)/Général!$N$9,0),IF(AND($N$50=Général!$M$10),ROUND(SUM($J$32,$J$33:L70)/Général!$N$10,0),IF(AND($N$50=Général!$M$11),ROUND(SUM($J$32,$J$33:L70)/Général!$N$11,0),IF(AND($N$50=Général!$M$12),ROUND(SUM($J$32,$J$33:L70)/Général!$N$12,0))))))))))),"")</f>
        <v/>
      </c>
      <c r="H71" s="36" t="str">
        <f>IF(AND($M$51&lt;=Général!$B40,$M$52&gt;=Général!$B40),Général!G40,"")</f>
        <v/>
      </c>
      <c r="I71" s="36" t="str">
        <f>IF(AND($M$51&lt;=Général!$B40,$M$52&gt;=Général!$B40),Général!H40,"")</f>
        <v/>
      </c>
      <c r="J71" s="54" t="str">
        <f>IF(AND($M$51&lt;=Général!$B40,$M$52&gt;=Général!$B40,Général!I40="G"),G71*0.81,IF(G71="","",-G71))</f>
        <v/>
      </c>
      <c r="K71" s="54"/>
      <c r="L71" s="54"/>
    </row>
    <row r="72" spans="2:12" ht="15.75" x14ac:dyDescent="0.3">
      <c r="B72" s="93" t="str">
        <f>IF(AND($M$51&lt;=Général!B41,$M$52&gt;=Général!B41),Général!B41,"")</f>
        <v/>
      </c>
      <c r="C72" s="94"/>
      <c r="D72" s="107" t="str">
        <f>IF(AND($M$51&lt;=Général!$B41,$M$52&gt;=Général!$B41),Général!C41,"")</f>
        <v/>
      </c>
      <c r="E72" s="36" t="str">
        <f>IF(AND($M$51&lt;=Général!$B41,$M$52&gt;=Général!$B41),Général!D41,"")</f>
        <v/>
      </c>
      <c r="F72" s="36" t="str">
        <f>IF(AND($M$51&lt;=Général!$B41,$M$52&gt;=Général!$B41),Général!E41,"")</f>
        <v/>
      </c>
      <c r="G72" s="38" t="str">
        <f>IF(OR(COUNTIF(F72,"EUR/USD"),COUNTIF(F72,"AUD/USD"),COUNTIF(F72,"GBP/USD")),IF(AND($N$50=Général!$M$3),ROUND(SUM($J$32,$J$33:L71)/Général!$N$3,0),IF(AND($N$50=Général!$M$4),ROUND(SUM($J$32,$J$33:L71)/Général!$N$4,0),IF(AND($N$50=Général!$M$5),ROUND(SUM($J$32,$J$33:L71)/Général!$N$5,0),IF(AND($N$50=Général!$M$6),ROUND(SUM($J$32,$J$33:L71)/Général!$N$6,0),IF(AND($N$50=Général!$M$7),ROUND(SUM($J$32,$J$33:L71)/Général!$N$7,0),IF(AND($N$50=Général!$M$8),ROUND(SUM($J$32,$J$33:L71)/Général!$N$8,0),IF(AND($N$50=Général!$M$9),ROUND(SUM($J$32,$J$33:L71)/Général!$N$9,0),IF(AND($N$50=Général!$M$10),ROUND(SUM($J$32,$J$33:L71)/Général!$N$10,0),IF(AND($N$50=Général!$M$11),ROUND(SUM($J$32,$J$33:L71)/Général!$N$11,0),IF(AND($N$50=Général!$M$12),ROUND(SUM($J$32,$J$33:L71)/Général!$N$12,0))))))))))),"")</f>
        <v/>
      </c>
      <c r="H72" s="36" t="str">
        <f>IF(AND($M$51&lt;=Général!$B41,$M$52&gt;=Général!$B41),Général!G41,"")</f>
        <v/>
      </c>
      <c r="I72" s="36" t="str">
        <f>IF(AND($M$51&lt;=Général!$B41,$M$52&gt;=Général!$B41),Général!H41,"")</f>
        <v/>
      </c>
      <c r="J72" s="54" t="str">
        <f>IF(AND($M$51&lt;=Général!$B41,$M$52&gt;=Général!$B41,Général!I41="G"),G72*0.81,IF(G72="","",-G72))</f>
        <v/>
      </c>
      <c r="K72" s="54"/>
      <c r="L72" s="54"/>
    </row>
    <row r="73" spans="2:12" ht="15.75" x14ac:dyDescent="0.3">
      <c r="B73" s="93" t="str">
        <f>IF(AND($M$51&lt;=Général!B42,$M$52&gt;=Général!B42),Général!B42,"")</f>
        <v/>
      </c>
      <c r="C73" s="94"/>
      <c r="D73" s="107" t="str">
        <f>IF(AND($M$51&lt;=Général!$B42,$M$52&gt;=Général!$B42),Général!C42,"")</f>
        <v/>
      </c>
      <c r="E73" s="36" t="str">
        <f>IF(AND($M$51&lt;=Général!$B42,$M$52&gt;=Général!$B42),Général!D42,"")</f>
        <v/>
      </c>
      <c r="F73" s="36" t="str">
        <f>IF(AND($M$51&lt;=Général!$B42,$M$52&gt;=Général!$B42),Général!E42,"")</f>
        <v/>
      </c>
      <c r="G73" s="38" t="str">
        <f>IF(OR(COUNTIF(F73,"EUR/USD"),COUNTIF(F73,"AUD/USD"),COUNTIF(F73,"GBP/USD")),IF(AND($N$50=Général!$M$3),ROUND(SUM($J$32,$J$33:L72)/Général!$N$3,0),IF(AND($N$50=Général!$M$4),ROUND(SUM($J$32,$J$33:L72)/Général!$N$4,0),IF(AND($N$50=Général!$M$5),ROUND(SUM($J$32,$J$33:L72)/Général!$N$5,0),IF(AND($N$50=Général!$M$6),ROUND(SUM($J$32,$J$33:L72)/Général!$N$6,0),IF(AND($N$50=Général!$M$7),ROUND(SUM($J$32,$J$33:L72)/Général!$N$7,0),IF(AND($N$50=Général!$M$8),ROUND(SUM($J$32,$J$33:L72)/Général!$N$8,0),IF(AND($N$50=Général!$M$9),ROUND(SUM($J$32,$J$33:L72)/Général!$N$9,0),IF(AND($N$50=Général!$M$10),ROUND(SUM($J$32,$J$33:L72)/Général!$N$10,0),IF(AND($N$50=Général!$M$11),ROUND(SUM($J$32,$J$33:L72)/Général!$N$11,0),IF(AND($N$50=Général!$M$12),ROUND(SUM($J$32,$J$33:L72)/Général!$N$12,0))))))))))),"")</f>
        <v/>
      </c>
      <c r="H73" s="36" t="str">
        <f>IF(AND($M$51&lt;=Général!$B42,$M$52&gt;=Général!$B42),Général!G42,"")</f>
        <v/>
      </c>
      <c r="I73" s="36" t="str">
        <f>IF(AND($M$51&lt;=Général!$B42,$M$52&gt;=Général!$B42),Général!H42,"")</f>
        <v/>
      </c>
      <c r="J73" s="54" t="str">
        <f>IF(AND($M$51&lt;=Général!$B42,$M$52&gt;=Général!$B42,Général!I42="G"),G73*0.81,IF(G73="","",-G73))</f>
        <v/>
      </c>
      <c r="K73" s="54"/>
      <c r="L73" s="54"/>
    </row>
    <row r="74" spans="2:12" ht="15.75" x14ac:dyDescent="0.3">
      <c r="B74" s="93" t="str">
        <f>IF(AND($M$51&lt;=Général!B43,$M$52&gt;=Général!B43),Général!B43,"")</f>
        <v/>
      </c>
      <c r="C74" s="94"/>
      <c r="D74" s="107" t="str">
        <f>IF(AND($M$51&lt;=Général!$B43,$M$52&gt;=Général!$B43),Général!C43,"")</f>
        <v/>
      </c>
      <c r="E74" s="36" t="str">
        <f>IF(AND($M$51&lt;=Général!$B43,$M$52&gt;=Général!$B43),Général!D43,"")</f>
        <v/>
      </c>
      <c r="F74" s="36" t="str">
        <f>IF(AND($M$51&lt;=Général!$B43,$M$52&gt;=Général!$B43),Général!E43,"")</f>
        <v/>
      </c>
      <c r="G74" s="38" t="str">
        <f>IF(OR(COUNTIF(F74,"EUR/USD"),COUNTIF(F74,"AUD/USD"),COUNTIF(F74,"GBP/USD")),IF(AND($N$50=Général!$M$3),ROUND(SUM($J$32,$J$33:L73)/Général!$N$3,0),IF(AND($N$50=Général!$M$4),ROUND(SUM($J$32,$J$33:L73)/Général!$N$4,0),IF(AND($N$50=Général!$M$5),ROUND(SUM($J$32,$J$33:L73)/Général!$N$5,0),IF(AND($N$50=Général!$M$6),ROUND(SUM($J$32,$J$33:L73)/Général!$N$6,0),IF(AND($N$50=Général!$M$7),ROUND(SUM($J$32,$J$33:L73)/Général!$N$7,0),IF(AND($N$50=Général!$M$8),ROUND(SUM($J$32,$J$33:L73)/Général!$N$8,0),IF(AND($N$50=Général!$M$9),ROUND(SUM($J$32,$J$33:L73)/Général!$N$9,0),IF(AND($N$50=Général!$M$10),ROUND(SUM($J$32,$J$33:L73)/Général!$N$10,0),IF(AND($N$50=Général!$M$11),ROUND(SUM($J$32,$J$33:L73)/Général!$N$11,0),IF(AND($N$50=Général!$M$12),ROUND(SUM($J$32,$J$33:L73)/Général!$N$12,0))))))))))),"")</f>
        <v/>
      </c>
      <c r="H74" s="36" t="str">
        <f>IF(AND($M$51&lt;=Général!$B43,$M$52&gt;=Général!$B43),Général!G43,"")</f>
        <v/>
      </c>
      <c r="I74" s="36" t="str">
        <f>IF(AND($M$51&lt;=Général!$B43,$M$52&gt;=Général!$B43),Général!H43,"")</f>
        <v/>
      </c>
      <c r="J74" s="54" t="str">
        <f>IF(AND($M$51&lt;=Général!$B43,$M$52&gt;=Général!$B43,Général!I43="G"),G74*0.81,IF(G74="","",-G74))</f>
        <v/>
      </c>
      <c r="K74" s="54"/>
      <c r="L74" s="54"/>
    </row>
    <row r="75" spans="2:12" ht="15.75" x14ac:dyDescent="0.3">
      <c r="B75" s="93" t="str">
        <f>IF(AND($M$51&lt;=Général!B44,$M$52&gt;=Général!B44),Général!B44,"")</f>
        <v/>
      </c>
      <c r="C75" s="94"/>
      <c r="D75" s="107" t="str">
        <f>IF(AND($M$51&lt;=Général!$B44,$M$52&gt;=Général!$B44),Général!C44,"")</f>
        <v/>
      </c>
      <c r="E75" s="36" t="str">
        <f>IF(AND($M$51&lt;=Général!$B44,$M$52&gt;=Général!$B44),Général!D44,"")</f>
        <v/>
      </c>
      <c r="F75" s="36" t="str">
        <f>IF(AND($M$51&lt;=Général!$B44,$M$52&gt;=Général!$B44),Général!E44,"")</f>
        <v/>
      </c>
      <c r="G75" s="38" t="str">
        <f>IF(OR(COUNTIF(F75,"EUR/USD"),COUNTIF(F75,"AUD/USD"),COUNTIF(F75,"GBP/USD")),IF(AND($N$50=Général!$M$3),ROUND(SUM($J$32,$J$33:L74)/Général!$N$3,0),IF(AND($N$50=Général!$M$4),ROUND(SUM($J$32,$J$33:L74)/Général!$N$4,0),IF(AND($N$50=Général!$M$5),ROUND(SUM($J$32,$J$33:L74)/Général!$N$5,0),IF(AND($N$50=Général!$M$6),ROUND(SUM($J$32,$J$33:L74)/Général!$N$6,0),IF(AND($N$50=Général!$M$7),ROUND(SUM($J$32,$J$33:L74)/Général!$N$7,0),IF(AND($N$50=Général!$M$8),ROUND(SUM($J$32,$J$33:L74)/Général!$N$8,0),IF(AND($N$50=Général!$M$9),ROUND(SUM($J$32,$J$33:L74)/Général!$N$9,0),IF(AND($N$50=Général!$M$10),ROUND(SUM($J$32,$J$33:L74)/Général!$N$10,0),IF(AND($N$50=Général!$M$11),ROUND(SUM($J$32,$J$33:L74)/Général!$N$11,0),IF(AND($N$50=Général!$M$12),ROUND(SUM($J$32,$J$33:L74)/Général!$N$12,0))))))))))),"")</f>
        <v/>
      </c>
      <c r="H75" s="36" t="str">
        <f>IF(AND($M$51&lt;=Général!$B44,$M$52&gt;=Général!$B44),Général!G44,"")</f>
        <v/>
      </c>
      <c r="I75" s="36" t="str">
        <f>IF(AND($M$51&lt;=Général!$B44,$M$52&gt;=Général!$B44),Général!H44,"")</f>
        <v/>
      </c>
      <c r="J75" s="54" t="str">
        <f>IF(AND($M$51&lt;=Général!$B44,$M$52&gt;=Général!$B44,Général!I44="G"),G75*0.81,IF(G75="","",-G75))</f>
        <v/>
      </c>
      <c r="K75" s="54"/>
      <c r="L75" s="54"/>
    </row>
    <row r="76" spans="2:12" ht="15.75" x14ac:dyDescent="0.3">
      <c r="B76" s="93" t="str">
        <f>IF(AND($M$51&lt;=Général!B45,$M$52&gt;=Général!B45),Général!B45,"")</f>
        <v/>
      </c>
      <c r="C76" s="94"/>
      <c r="D76" s="107" t="str">
        <f>IF(AND($M$51&lt;=Général!$B45,$M$52&gt;=Général!$B45),Général!C45,"")</f>
        <v/>
      </c>
      <c r="E76" s="36" t="str">
        <f>IF(AND($M$51&lt;=Général!$B45,$M$52&gt;=Général!$B45),Général!D45,"")</f>
        <v/>
      </c>
      <c r="F76" s="36" t="str">
        <f>IF(AND($M$51&lt;=Général!$B45,$M$52&gt;=Général!$B45),Général!E45,"")</f>
        <v/>
      </c>
      <c r="G76" s="38" t="str">
        <f>IF(OR(COUNTIF(F76,"EUR/USD"),COUNTIF(F76,"AUD/USD"),COUNTIF(F76,"GBP/USD")),IF(AND($N$50=Général!$M$3),ROUND(SUM($J$32,$J$33:L75)/Général!$N$3,0),IF(AND($N$50=Général!$M$4),ROUND(SUM($J$32,$J$33:L75)/Général!$N$4,0),IF(AND($N$50=Général!$M$5),ROUND(SUM($J$32,$J$33:L75)/Général!$N$5,0),IF(AND($N$50=Général!$M$6),ROUND(SUM($J$32,$J$33:L75)/Général!$N$6,0),IF(AND($N$50=Général!$M$7),ROUND(SUM($J$32,$J$33:L75)/Général!$N$7,0),IF(AND($N$50=Général!$M$8),ROUND(SUM($J$32,$J$33:L75)/Général!$N$8,0),IF(AND($N$50=Général!$M$9),ROUND(SUM($J$32,$J$33:L75)/Général!$N$9,0),IF(AND($N$50=Général!$M$10),ROUND(SUM($J$32,$J$33:L75)/Général!$N$10,0),IF(AND($N$50=Général!$M$11),ROUND(SUM($J$32,$J$33:L75)/Général!$N$11,0),IF(AND($N$50=Général!$M$12),ROUND(SUM($J$32,$J$33:L75)/Général!$N$12,0))))))))))),"")</f>
        <v/>
      </c>
      <c r="H76" s="36" t="str">
        <f>IF(AND($M$51&lt;=Général!$B45,$M$52&gt;=Général!$B45),Général!G45,"")</f>
        <v/>
      </c>
      <c r="I76" s="36" t="str">
        <f>IF(AND($M$51&lt;=Général!$B45,$M$52&gt;=Général!$B45),Général!H45,"")</f>
        <v/>
      </c>
      <c r="J76" s="54" t="str">
        <f>IF(AND($M$51&lt;=Général!$B45,$M$52&gt;=Général!$B45,Général!I45="G"),G76*0.81,IF(G76="","",-G76))</f>
        <v/>
      </c>
      <c r="K76" s="54"/>
      <c r="L76" s="54"/>
    </row>
    <row r="77" spans="2:12" ht="15.75" x14ac:dyDescent="0.3">
      <c r="B77" s="93" t="str">
        <f>IF(AND($M$51&lt;=Général!B46,$M$52&gt;=Général!B46),Général!B46,"")</f>
        <v/>
      </c>
      <c r="C77" s="94"/>
      <c r="D77" s="107" t="str">
        <f>IF(AND($M$51&lt;=Général!$B46,$M$52&gt;=Général!$B46),Général!C46,"")</f>
        <v/>
      </c>
      <c r="E77" s="36" t="str">
        <f>IF(AND($M$51&lt;=Général!$B46,$M$52&gt;=Général!$B46),Général!D46,"")</f>
        <v/>
      </c>
      <c r="F77" s="36" t="str">
        <f>IF(AND($M$51&lt;=Général!$B46,$M$52&gt;=Général!$B46),Général!E46,"")</f>
        <v/>
      </c>
      <c r="G77" s="38" t="str">
        <f>IF(OR(COUNTIF(F77,"EUR/USD"),COUNTIF(F77,"AUD/USD"),COUNTIF(F77,"GBP/USD")),IF(AND($N$50=Général!$M$3),ROUND(SUM($J$32,$J$33:L76)/Général!$N$3,0),IF(AND($N$50=Général!$M$4),ROUND(SUM($J$32,$J$33:L76)/Général!$N$4,0),IF(AND($N$50=Général!$M$5),ROUND(SUM($J$32,$J$33:L76)/Général!$N$5,0),IF(AND($N$50=Général!$M$6),ROUND(SUM($J$32,$J$33:L76)/Général!$N$6,0),IF(AND($N$50=Général!$M$7),ROUND(SUM($J$32,$J$33:L76)/Général!$N$7,0),IF(AND($N$50=Général!$M$8),ROUND(SUM($J$32,$J$33:L76)/Général!$N$8,0),IF(AND($N$50=Général!$M$9),ROUND(SUM($J$32,$J$33:L76)/Général!$N$9,0),IF(AND($N$50=Général!$M$10),ROUND(SUM($J$32,$J$33:L76)/Général!$N$10,0),IF(AND($N$50=Général!$M$11),ROUND(SUM($J$32,$J$33:L76)/Général!$N$11,0),IF(AND($N$50=Général!$M$12),ROUND(SUM($J$32,$J$33:L76)/Général!$N$12,0))))))))))),"")</f>
        <v/>
      </c>
      <c r="H77" s="36" t="str">
        <f>IF(AND($M$51&lt;=Général!$B46,$M$52&gt;=Général!$B46),Général!G46,"")</f>
        <v/>
      </c>
      <c r="I77" s="36" t="str">
        <f>IF(AND($M$51&lt;=Général!$B46,$M$52&gt;=Général!$B46),Général!H46,"")</f>
        <v/>
      </c>
      <c r="J77" s="54" t="str">
        <f>IF(AND($M$51&lt;=Général!$B46,$M$52&gt;=Général!$B46,Général!I46="G"),G77*0.81,IF(G77="","",-G77))</f>
        <v/>
      </c>
      <c r="K77" s="54"/>
      <c r="L77" s="54"/>
    </row>
    <row r="78" spans="2:12" ht="15.75" x14ac:dyDescent="0.3">
      <c r="B78" s="93" t="str">
        <f>IF(AND($M$51&lt;=Général!B47,$M$52&gt;=Général!B47),Général!B47,"")</f>
        <v/>
      </c>
      <c r="C78" s="94"/>
      <c r="D78" s="107" t="str">
        <f>IF(AND($M$51&lt;=Général!$B47,$M$52&gt;=Général!$B47),Général!C47,"")</f>
        <v/>
      </c>
      <c r="E78" s="36" t="str">
        <f>IF(AND($M$51&lt;=Général!$B47,$M$52&gt;=Général!$B47),Général!D47,"")</f>
        <v/>
      </c>
      <c r="F78" s="36" t="str">
        <f>IF(AND($M$51&lt;=Général!$B47,$M$52&gt;=Général!$B47),Général!E47,"")</f>
        <v/>
      </c>
      <c r="G78" s="38" t="str">
        <f>IF(OR(COUNTIF(F78,"EUR/USD"),COUNTIF(F78,"AUD/USD"),COUNTIF(F78,"GBP/USD")),IF(AND($N$50=Général!$M$3),ROUND(SUM($J$32,$J$33:L77)/Général!$N$3,0),IF(AND($N$50=Général!$M$4),ROUND(SUM($J$32,$J$33:L77)/Général!$N$4,0),IF(AND($N$50=Général!$M$5),ROUND(SUM($J$32,$J$33:L77)/Général!$N$5,0),IF(AND($N$50=Général!$M$6),ROUND(SUM($J$32,$J$33:L77)/Général!$N$6,0),IF(AND($N$50=Général!$M$7),ROUND(SUM($J$32,$J$33:L77)/Général!$N$7,0),IF(AND($N$50=Général!$M$8),ROUND(SUM($J$32,$J$33:L77)/Général!$N$8,0),IF(AND($N$50=Général!$M$9),ROUND(SUM($J$32,$J$33:L77)/Général!$N$9,0),IF(AND($N$50=Général!$M$10),ROUND(SUM($J$32,$J$33:L77)/Général!$N$10,0),IF(AND($N$50=Général!$M$11),ROUND(SUM($J$32,$J$33:L77)/Général!$N$11,0),IF(AND($N$50=Général!$M$12),ROUND(SUM($J$32,$J$33:L77)/Général!$N$12,0))))))))))),"")</f>
        <v/>
      </c>
      <c r="H78" s="36" t="str">
        <f>IF(AND($M$51&lt;=Général!$B47,$M$52&gt;=Général!$B47),Général!G47,"")</f>
        <v/>
      </c>
      <c r="I78" s="36" t="str">
        <f>IF(AND($M$51&lt;=Général!$B47,$M$52&gt;=Général!$B47),Général!H47,"")</f>
        <v/>
      </c>
      <c r="J78" s="54" t="str">
        <f>IF(AND($M$51&lt;=Général!$B47,$M$52&gt;=Général!$B47,Général!I47="G"),G78*0.81,IF(G78="","",-G78))</f>
        <v/>
      </c>
      <c r="K78" s="54"/>
      <c r="L78" s="54"/>
    </row>
    <row r="79" spans="2:12" ht="15.75" x14ac:dyDescent="0.3">
      <c r="B79" s="93" t="str">
        <f>IF(AND($M$51&lt;=Général!B48,$M$52&gt;=Général!B48),Général!B48,"")</f>
        <v/>
      </c>
      <c r="C79" s="94"/>
      <c r="D79" s="107" t="str">
        <f>IF(AND($M$51&lt;=Général!$B48,$M$52&gt;=Général!$B48),Général!C48,"")</f>
        <v/>
      </c>
      <c r="E79" s="36" t="str">
        <f>IF(AND($M$51&lt;=Général!$B48,$M$52&gt;=Général!$B48),Général!D48,"")</f>
        <v/>
      </c>
      <c r="F79" s="36" t="str">
        <f>IF(AND($M$51&lt;=Général!$B48,$M$52&gt;=Général!$B48),Général!E48,"")</f>
        <v/>
      </c>
      <c r="G79" s="38" t="str">
        <f>IF(OR(COUNTIF(F79,"EUR/USD"),COUNTIF(F79,"AUD/USD"),COUNTIF(F79,"GBP/USD")),IF(AND($N$50=Général!$M$3),ROUND(SUM($J$32,$J$33:L78)/Général!$N$3,0),IF(AND($N$50=Général!$M$4),ROUND(SUM($J$32,$J$33:L78)/Général!$N$4,0),IF(AND($N$50=Général!$M$5),ROUND(SUM($J$32,$J$33:L78)/Général!$N$5,0),IF(AND($N$50=Général!$M$6),ROUND(SUM($J$32,$J$33:L78)/Général!$N$6,0),IF(AND($N$50=Général!$M$7),ROUND(SUM($J$32,$J$33:L78)/Général!$N$7,0),IF(AND($N$50=Général!$M$8),ROUND(SUM($J$32,$J$33:L78)/Général!$N$8,0),IF(AND($N$50=Général!$M$9),ROUND(SUM($J$32,$J$33:L78)/Général!$N$9,0),IF(AND($N$50=Général!$M$10),ROUND(SUM($J$32,$J$33:L78)/Général!$N$10,0),IF(AND($N$50=Général!$M$11),ROUND(SUM($J$32,$J$33:L78)/Général!$N$11,0),IF(AND($N$50=Général!$M$12),ROUND(SUM($J$32,$J$33:L78)/Général!$N$12,0))))))))))),"")</f>
        <v/>
      </c>
      <c r="H79" s="36" t="str">
        <f>IF(AND($M$51&lt;=Général!$B48,$M$52&gt;=Général!$B48),Général!G48,"")</f>
        <v/>
      </c>
      <c r="I79" s="36" t="str">
        <f>IF(AND($M$51&lt;=Général!$B48,$M$52&gt;=Général!$B48),Général!H48,"")</f>
        <v/>
      </c>
      <c r="J79" s="54" t="str">
        <f>IF(AND($M$51&lt;=Général!$B48,$M$52&gt;=Général!$B48,Général!I48="G"),G79*0.81,IF(G79="","",-G79))</f>
        <v/>
      </c>
      <c r="K79" s="54"/>
      <c r="L79" s="54"/>
    </row>
    <row r="80" spans="2:12" ht="15.75" x14ac:dyDescent="0.3">
      <c r="B80" s="93" t="str">
        <f>IF(AND($M$51&lt;=Général!B49,$M$52&gt;=Général!B49),Général!B49,"")</f>
        <v/>
      </c>
      <c r="C80" s="94"/>
      <c r="D80" s="107" t="str">
        <f>IF(AND($M$51&lt;=Général!$B49,$M$52&gt;=Général!$B49),Général!C49,"")</f>
        <v/>
      </c>
      <c r="E80" s="36" t="str">
        <f>IF(AND($M$51&lt;=Général!$B49,$M$52&gt;=Général!$B49),Général!D49,"")</f>
        <v/>
      </c>
      <c r="F80" s="36" t="str">
        <f>IF(AND($M$51&lt;=Général!$B49,$M$52&gt;=Général!$B49),Général!E49,"")</f>
        <v/>
      </c>
      <c r="G80" s="38" t="str">
        <f>IF(OR(COUNTIF(F80,"EUR/USD"),COUNTIF(F80,"AUD/USD"),COUNTIF(F80,"GBP/USD")),IF(AND($N$50=Général!$M$3),ROUND(SUM($J$32,$J$33:L79)/Général!$N$3,0),IF(AND($N$50=Général!$M$4),ROUND(SUM($J$32,$J$33:L79)/Général!$N$4,0),IF(AND($N$50=Général!$M$5),ROUND(SUM($J$32,$J$33:L79)/Général!$N$5,0),IF(AND($N$50=Général!$M$6),ROUND(SUM($J$32,$J$33:L79)/Général!$N$6,0),IF(AND($N$50=Général!$M$7),ROUND(SUM($J$32,$J$33:L79)/Général!$N$7,0),IF(AND($N$50=Général!$M$8),ROUND(SUM($J$32,$J$33:L79)/Général!$N$8,0),IF(AND($N$50=Général!$M$9),ROUND(SUM($J$32,$J$33:L79)/Général!$N$9,0),IF(AND($N$50=Général!$M$10),ROUND(SUM($J$32,$J$33:L79)/Général!$N$10,0),IF(AND($N$50=Général!$M$11),ROUND(SUM($J$32,$J$33:L79)/Général!$N$11,0),IF(AND($N$50=Général!$M$12),ROUND(SUM($J$32,$J$33:L79)/Général!$N$12,0))))))))))),"")</f>
        <v/>
      </c>
      <c r="H80" s="36" t="str">
        <f>IF(AND($M$51&lt;=Général!$B49,$M$52&gt;=Général!$B49),Général!G49,"")</f>
        <v/>
      </c>
      <c r="I80" s="36" t="str">
        <f>IF(AND($M$51&lt;=Général!$B49,$M$52&gt;=Général!$B49),Général!H49,"")</f>
        <v/>
      </c>
      <c r="J80" s="54" t="str">
        <f>IF(AND($M$51&lt;=Général!$B49,$M$52&gt;=Général!$B49,Général!I49="G"),G80*0.81,IF(G80="","",-G80))</f>
        <v/>
      </c>
      <c r="K80" s="54"/>
      <c r="L80" s="54"/>
    </row>
    <row r="81" spans="2:12" ht="15.75" x14ac:dyDescent="0.3">
      <c r="B81" s="93" t="str">
        <f>IF(AND($M$51&lt;=Général!B50,$M$52&gt;=Général!B50),Général!B50,"")</f>
        <v/>
      </c>
      <c r="C81" s="94"/>
      <c r="E81" s="36" t="str">
        <f>IF(AND($M$51&lt;=Général!$B50,$M$52&gt;=Général!$B50),Général!D50,"")</f>
        <v/>
      </c>
      <c r="F81" s="36" t="str">
        <f>IF(AND($M$51&lt;=Général!$B50,$M$52&gt;=Général!$B50),Général!E50,"")</f>
        <v/>
      </c>
      <c r="G81" s="38" t="str">
        <f>IF(OR(COUNTIF(F81,"EUR/USD"),COUNTIF(F81,"AUD/USD"),COUNTIF(F81,"GBP/USD")),IF(AND($N$50=Général!$M$3),ROUND(SUM($J$32,$J$33:L80)/Général!$N$3,0),IF(AND($N$50=Général!$M$4),ROUND(SUM($J$32,$J$33:L80)/Général!$N$4,0),IF(AND($N$50=Général!$M$5),ROUND(SUM($J$32,$J$33:L80)/Général!$N$5,0),IF(AND($N$50=Général!$M$6),ROUND(SUM($J$32,$J$33:L80)/Général!$N$6,0),IF(AND($N$50=Général!$M$7),ROUND(SUM($J$32,$J$33:L80)/Général!$N$7,0),IF(AND($N$50=Général!$M$8),ROUND(SUM($J$32,$J$33:L80)/Général!$N$8,0),IF(AND($N$50=Général!$M$9),ROUND(SUM($J$32,$J$33:L80)/Général!$N$9,0),IF(AND($N$50=Général!$M$10),ROUND(SUM($J$32,$J$33:L80)/Général!$N$10,0),IF(AND($N$50=Général!$M$11),ROUND(SUM($J$32,$J$33:L80)/Général!$N$11,0),IF(AND($N$50=Général!$M$12),ROUND(SUM($J$32,$J$33:L80)/Général!$N$12,0))))))))))),"")</f>
        <v/>
      </c>
      <c r="H81" s="36" t="str">
        <f>IF(AND($M$51&lt;=Général!$B50,$M$52&gt;=Général!$B50),Général!G50,"")</f>
        <v/>
      </c>
      <c r="I81" s="36" t="str">
        <f>IF(AND($M$51&lt;=Général!$B50,$M$52&gt;=Général!$B50),Général!H50,"")</f>
        <v/>
      </c>
      <c r="J81" s="54" t="str">
        <f>IF(AND($M$51&lt;=Général!$B50,$M$52&gt;=Général!$B50,Général!I50="G"),G81*0.81,IF(G81="","",-G81))</f>
        <v/>
      </c>
      <c r="K81" s="54"/>
      <c r="L81" s="54"/>
    </row>
    <row r="82" spans="2:12" ht="15.75" x14ac:dyDescent="0.3">
      <c r="B82" s="93" t="str">
        <f>IF(AND($M$51&lt;=Général!B51,$M$52&gt;=Général!B51),Général!B51,"")</f>
        <v/>
      </c>
      <c r="C82" s="94"/>
      <c r="E82" s="36" t="str">
        <f>IF(AND($M$51&lt;=Général!$B51,$M$52&gt;=Général!$B51),Général!D51,"")</f>
        <v/>
      </c>
      <c r="F82" s="36" t="str">
        <f>IF(AND($M$51&lt;=Général!$B51,$M$52&gt;=Général!$B51),Général!E51,"")</f>
        <v/>
      </c>
      <c r="G82" s="38" t="str">
        <f>IF(OR(COUNTIF(F82,"EUR/USD"),COUNTIF(F82,"AUD/USD"),COUNTIF(F82,"GBP/USD")),IF(AND($N$50=Général!$M$3),ROUND(SUM($J$32,$J$33:L81)/Général!$N$3,0),IF(AND($N$50=Général!$M$4),ROUND(SUM($J$32,$J$33:L81)/Général!$N$4,0),IF(AND($N$50=Général!$M$5),ROUND(SUM($J$32,$J$33:L81)/Général!$N$5,0),IF(AND($N$50=Général!$M$6),ROUND(SUM($J$32,$J$33:L81)/Général!$N$6,0),IF(AND($N$50=Général!$M$7),ROUND(SUM($J$32,$J$33:L81)/Général!$N$7,0),IF(AND($N$50=Général!$M$8),ROUND(SUM($J$32,$J$33:L81)/Général!$N$8,0),IF(AND($N$50=Général!$M$9),ROUND(SUM($J$32,$J$33:L81)/Général!$N$9,0),IF(AND($N$50=Général!$M$10),ROUND(SUM($J$32,$J$33:L81)/Général!$N$10,0),IF(AND($N$50=Général!$M$11),ROUND(SUM($J$32,$J$33:L81)/Général!$N$11,0),IF(AND($N$50=Général!$M$12),ROUND(SUM($J$32,$J$33:L81)/Général!$N$12,0))))))))))),"")</f>
        <v/>
      </c>
      <c r="H82" s="36" t="str">
        <f>IF(AND($M$51&lt;=Général!$B51,$M$52&gt;=Général!$B51),Général!G51,"")</f>
        <v/>
      </c>
      <c r="I82" s="36" t="str">
        <f>IF(AND($M$51&lt;=Général!$B51,$M$52&gt;=Général!$B51),Général!H51,"")</f>
        <v/>
      </c>
      <c r="J82" s="54" t="str">
        <f>IF(AND($M$51&lt;=Général!$B51,$M$52&gt;=Général!$B51,Général!I51="G"),G82*0.81,IF(G82="","",-G82))</f>
        <v/>
      </c>
      <c r="K82" s="54"/>
      <c r="L82" s="54"/>
    </row>
    <row r="83" spans="2:12" ht="15.75" x14ac:dyDescent="0.3">
      <c r="B83" s="93" t="str">
        <f>IF(AND($M$51&lt;=Général!B52,$M$52&gt;=Général!B52),Général!B52,"")</f>
        <v/>
      </c>
      <c r="C83" s="94"/>
      <c r="E83" s="36" t="str">
        <f>IF(AND($M$51&lt;=Général!$B52,$M$52&gt;=Général!$B52),Général!D52,"")</f>
        <v/>
      </c>
      <c r="F83" s="36" t="str">
        <f>IF(AND($M$51&lt;=Général!$B52,$M$52&gt;=Général!$B52),Général!E52,"")</f>
        <v/>
      </c>
      <c r="G83" s="38" t="str">
        <f>IF(OR(COUNTIF(F83,"EUR/USD"),COUNTIF(F83,"AUD/USD"),COUNTIF(F83,"GBP/USD")),IF(AND($N$50=Général!$M$3),ROUND(SUM($J$32,$J$33:L82)/Général!$N$3,0),IF(AND($N$50=Général!$M$4),ROUND(SUM($J$32,$J$33:L82)/Général!$N$4,0),IF(AND($N$50=Général!$M$5),ROUND(SUM($J$32,$J$33:L82)/Général!$N$5,0),IF(AND($N$50=Général!$M$6),ROUND(SUM($J$32,$J$33:L82)/Général!$N$6,0),IF(AND($N$50=Général!$M$7),ROUND(SUM($J$32,$J$33:L82)/Général!$N$7,0),IF(AND($N$50=Général!$M$8),ROUND(SUM($J$32,$J$33:L82)/Général!$N$8,0),IF(AND($N$50=Général!$M$9),ROUND(SUM($J$32,$J$33:L82)/Général!$N$9,0),IF(AND($N$50=Général!$M$10),ROUND(SUM($J$32,$J$33:L82)/Général!$N$10,0),IF(AND($N$50=Général!$M$11),ROUND(SUM($J$32,$J$33:L82)/Général!$N$11,0),IF(AND($N$50=Général!$M$12),ROUND(SUM($J$32,$J$33:L82)/Général!$N$12,0))))))))))),"")</f>
        <v/>
      </c>
      <c r="H83" s="36" t="str">
        <f>IF(AND($M$51&lt;=Général!$B52,$M$52&gt;=Général!$B52),Général!G52,"")</f>
        <v/>
      </c>
      <c r="I83" s="36" t="str">
        <f>IF(AND($M$51&lt;=Général!$B52,$M$52&gt;=Général!$B52),Général!H52,"")</f>
        <v/>
      </c>
      <c r="J83" s="54" t="str">
        <f>IF(AND($M$51&lt;=Général!$B52,$M$52&gt;=Général!$B52,Général!I52="G"),G83*0.81,IF(G83="","",-G83))</f>
        <v/>
      </c>
      <c r="K83" s="54"/>
      <c r="L83" s="54"/>
    </row>
    <row r="84" spans="2:12" ht="15.75" x14ac:dyDescent="0.3">
      <c r="B84" s="93" t="str">
        <f>IF(AND($M$51&lt;=Général!B53,$M$52&gt;=Général!B53),Général!B53,"")</f>
        <v/>
      </c>
      <c r="C84" s="94"/>
      <c r="E84" s="36" t="str">
        <f>IF(AND($M$51&lt;=Général!$B53,$M$52&gt;=Général!$B53),Général!D53,"")</f>
        <v/>
      </c>
      <c r="F84" s="36" t="str">
        <f>IF(AND($M$51&lt;=Général!$B53,$M$52&gt;=Général!$B53),Général!E53,"")</f>
        <v/>
      </c>
      <c r="G84" s="38" t="str">
        <f>IF(OR(COUNTIF(F84,"EUR/USD"),COUNTIF(F84,"AUD/USD"),COUNTIF(F84,"GBP/USD")),IF(AND($N$50=Général!$M$3),ROUND(SUM($J$32,$J$33:L83)/Général!$N$3,0),IF(AND($N$50=Général!$M$4),ROUND(SUM($J$32,$J$33:L83)/Général!$N$4,0),IF(AND($N$50=Général!$M$5),ROUND(SUM($J$32,$J$33:L83)/Général!$N$5,0),IF(AND($N$50=Général!$M$6),ROUND(SUM($J$32,$J$33:L83)/Général!$N$6,0),IF(AND($N$50=Général!$M$7),ROUND(SUM($J$32,$J$33:L83)/Général!$N$7,0),IF(AND($N$50=Général!$M$8),ROUND(SUM($J$32,$J$33:L83)/Général!$N$8,0),IF(AND($N$50=Général!$M$9),ROUND(SUM($J$32,$J$33:L83)/Général!$N$9,0),IF(AND($N$50=Général!$M$10),ROUND(SUM($J$32,$J$33:L83)/Général!$N$10,0),IF(AND($N$50=Général!$M$11),ROUND(SUM($J$32,$J$33:L83)/Général!$N$11,0),IF(AND($N$50=Général!$M$12),ROUND(SUM($J$32,$J$33:L83)/Général!$N$12,0))))))))))),"")</f>
        <v/>
      </c>
      <c r="H84" s="36" t="str">
        <f>IF(AND($M$51&lt;=Général!$B53,$M$52&gt;=Général!$B53),Général!G53,"")</f>
        <v/>
      </c>
      <c r="I84" s="36" t="str">
        <f>IF(AND($M$51&lt;=Général!$B53,$M$52&gt;=Général!$B53),Général!H53,"")</f>
        <v/>
      </c>
      <c r="J84" s="54" t="str">
        <f>IF(AND($M$51&lt;=Général!$B53,$M$52&gt;=Général!$B53,Général!I53="G"),G84*0.81,IF(G84="","",-G84))</f>
        <v/>
      </c>
      <c r="K84" s="54"/>
      <c r="L84" s="54"/>
    </row>
    <row r="85" spans="2:12" ht="15.75" x14ac:dyDescent="0.3">
      <c r="B85" s="93" t="str">
        <f>IF(AND($M$51&lt;=Général!B54,$M$52&gt;=Général!B54),Général!B54,"")</f>
        <v/>
      </c>
      <c r="C85" s="94"/>
      <c r="E85" s="36" t="str">
        <f>IF(AND($M$51&lt;=Général!$B54,$M$52&gt;=Général!$B54),Général!D54,"")</f>
        <v/>
      </c>
      <c r="F85" s="36" t="str">
        <f>IF(AND($M$51&lt;=Général!$B54,$M$52&gt;=Général!$B54),Général!E54,"")</f>
        <v/>
      </c>
      <c r="G85" s="38" t="str">
        <f>IF(OR(COUNTIF(F85,"EUR/USD"),COUNTIF(F85,"AUD/USD"),COUNTIF(F85,"GBP/USD")),IF(AND($N$50=Général!$M$3),ROUND(SUM($J$32,$J$33:L84)/Général!$N$3,0),IF(AND($N$50=Général!$M$4),ROUND(SUM($J$32,$J$33:L84)/Général!$N$4,0),IF(AND($N$50=Général!$M$5),ROUND(SUM($J$32,$J$33:L84)/Général!$N$5,0),IF(AND($N$50=Général!$M$6),ROUND(SUM($J$32,$J$33:L84)/Général!$N$6,0),IF(AND($N$50=Général!$M$7),ROUND(SUM($J$32,$J$33:L84)/Général!$N$7,0),IF(AND($N$50=Général!$M$8),ROUND(SUM($J$32,$J$33:L84)/Général!$N$8,0),IF(AND($N$50=Général!$M$9),ROUND(SUM($J$32,$J$33:L84)/Général!$N$9,0),IF(AND($N$50=Général!$M$10),ROUND(SUM($J$32,$J$33:L84)/Général!$N$10,0),IF(AND($N$50=Général!$M$11),ROUND(SUM($J$32,$J$33:L84)/Général!$N$11,0),IF(AND($N$50=Général!$M$12),ROUND(SUM($J$32,$J$33:L84)/Général!$N$12,0))))))))))),"")</f>
        <v/>
      </c>
      <c r="H85" s="36" t="str">
        <f>IF(AND($M$51&lt;=Général!$B54,$M$52&gt;=Général!$B54),Général!G54,"")</f>
        <v/>
      </c>
      <c r="I85" s="36" t="str">
        <f>IF(AND($M$51&lt;=Général!$B54,$M$52&gt;=Général!$B54),Général!H54,"")</f>
        <v/>
      </c>
      <c r="J85" s="54" t="str">
        <f>IF(AND($M$51&lt;=Général!$B54,$M$52&gt;=Général!$B54,Général!I54="G"),G85*0.81,IF(G85="","",-G85))</f>
        <v/>
      </c>
      <c r="K85" s="54"/>
      <c r="L85" s="54"/>
    </row>
    <row r="86" spans="2:12" ht="15.75" x14ac:dyDescent="0.3">
      <c r="B86" s="93" t="str">
        <f>IF(AND($M$51&lt;=Général!B55,$M$52&gt;=Général!B55),Général!B55,"")</f>
        <v/>
      </c>
      <c r="C86" s="94"/>
      <c r="E86" s="36" t="str">
        <f>IF(AND($M$51&lt;=Général!$B55,$M$52&gt;=Général!$B55),Général!D55,"")</f>
        <v/>
      </c>
      <c r="F86" s="36" t="str">
        <f>IF(AND($M$51&lt;=Général!$B55,$M$52&gt;=Général!$B55),Général!E55,"")</f>
        <v/>
      </c>
      <c r="G86" s="38" t="str">
        <f>IF(OR(COUNTIF(F86,"EUR/USD"),COUNTIF(F86,"AUD/USD"),COUNTIF(F86,"GBP/USD")),IF(AND($N$50=Général!$M$3),ROUND(SUM($J$32,$J$33:L85)/Général!$N$3,0),IF(AND($N$50=Général!$M$4),ROUND(SUM($J$32,$J$33:L85)/Général!$N$4,0),IF(AND($N$50=Général!$M$5),ROUND(SUM($J$32,$J$33:L85)/Général!$N$5,0),IF(AND($N$50=Général!$M$6),ROUND(SUM($J$32,$J$33:L85)/Général!$N$6,0),IF(AND($N$50=Général!$M$7),ROUND(SUM($J$32,$J$33:L85)/Général!$N$7,0),IF(AND($N$50=Général!$M$8),ROUND(SUM($J$32,$J$33:L85)/Général!$N$8,0),IF(AND($N$50=Général!$M$9),ROUND(SUM($J$32,$J$33:L85)/Général!$N$9,0),IF(AND($N$50=Général!$M$10),ROUND(SUM($J$32,$J$33:L85)/Général!$N$10,0),IF(AND($N$50=Général!$M$11),ROUND(SUM($J$32,$J$33:L85)/Général!$N$11,0),IF(AND($N$50=Général!$M$12),ROUND(SUM($J$32,$J$33:L85)/Général!$N$12,0))))))))))),"")</f>
        <v/>
      </c>
      <c r="H86" s="36" t="str">
        <f>IF(AND($M$51&lt;=Général!$B55,$M$52&gt;=Général!$B55),Général!G55,"")</f>
        <v/>
      </c>
      <c r="I86" s="36" t="str">
        <f>IF(AND($M$51&lt;=Général!$B55,$M$52&gt;=Général!$B55),Général!H55,"")</f>
        <v/>
      </c>
      <c r="J86" s="54" t="str">
        <f>IF(AND($M$51&lt;=Général!$B55,$M$52&gt;=Général!$B55,Général!I55="G"),G86*0.81,IF(G86="","",-G86))</f>
        <v/>
      </c>
      <c r="K86" s="54"/>
      <c r="L86" s="54"/>
    </row>
    <row r="87" spans="2:12" ht="15.75" x14ac:dyDescent="0.3">
      <c r="B87" s="93" t="str">
        <f>IF(AND($M$51&lt;=Général!B56,$M$52&gt;=Général!B56),Général!B56,"")</f>
        <v/>
      </c>
      <c r="C87" s="94"/>
      <c r="E87" s="36" t="str">
        <f>IF(AND($M$51&lt;=Général!$B56,$M$52&gt;=Général!$B56),Général!D56,"")</f>
        <v/>
      </c>
      <c r="F87" s="36" t="str">
        <f>IF(AND($M$51&lt;=Général!$B56,$M$52&gt;=Général!$B56),Général!E56,"")</f>
        <v/>
      </c>
      <c r="G87" s="38" t="str">
        <f>IF(OR(COUNTIF(F87,"EUR/USD"),COUNTIF(F87,"AUD/USD"),COUNTIF(F87,"GBP/USD")),IF(AND($N$50=Général!$M$3),ROUND(SUM($J$32,$J$33:L86)/Général!$N$3,0),IF(AND($N$50=Général!$M$4),ROUND(SUM($J$32,$J$33:L86)/Général!$N$4,0),IF(AND($N$50=Général!$M$5),ROUND(SUM($J$32,$J$33:L86)/Général!$N$5,0),IF(AND($N$50=Général!$M$6),ROUND(SUM($J$32,$J$33:L86)/Général!$N$6,0),IF(AND($N$50=Général!$M$7),ROUND(SUM($J$32,$J$33:L86)/Général!$N$7,0),IF(AND($N$50=Général!$M$8),ROUND(SUM($J$32,$J$33:L86)/Général!$N$8,0),IF(AND($N$50=Général!$M$9),ROUND(SUM($J$32,$J$33:L86)/Général!$N$9,0),IF(AND($N$50=Général!$M$10),ROUND(SUM($J$32,$J$33:L86)/Général!$N$10,0),IF(AND($N$50=Général!$M$11),ROUND(SUM($J$32,$J$33:L86)/Général!$N$11,0),IF(AND($N$50=Général!$M$12),ROUND(SUM($J$32,$J$33:L86)/Général!$N$12,0))))))))))),"")</f>
        <v/>
      </c>
      <c r="H87" s="36" t="str">
        <f>IF(AND($M$51&lt;=Général!$B56,$M$52&gt;=Général!$B56),Général!G56,"")</f>
        <v/>
      </c>
      <c r="I87" s="36" t="str">
        <f>IF(AND($M$51&lt;=Général!$B56,$M$52&gt;=Général!$B56),Général!H56,"")</f>
        <v/>
      </c>
      <c r="J87" s="54" t="str">
        <f>IF(AND($M$51&lt;=Général!$B56,$M$52&gt;=Général!$B56,Général!I56="G"),G87*0.81,IF(G87="","",-G87))</f>
        <v/>
      </c>
      <c r="K87" s="54"/>
      <c r="L87" s="54"/>
    </row>
    <row r="88" spans="2:12" ht="15.75" x14ac:dyDescent="0.3">
      <c r="B88" s="93" t="str">
        <f>IF(AND($M$51&lt;=Général!B57,$M$52&gt;=Général!B57),Général!B57,"")</f>
        <v/>
      </c>
      <c r="C88" s="94"/>
      <c r="E88" s="36" t="str">
        <f>IF(AND($M$51&lt;=Général!$B57,$M$52&gt;=Général!$B57),Général!D57,"")</f>
        <v/>
      </c>
      <c r="F88" s="36" t="str">
        <f>IF(AND($M$51&lt;=Général!$B57,$M$52&gt;=Général!$B57),Général!E57,"")</f>
        <v/>
      </c>
      <c r="G88" s="38" t="str">
        <f>IF(OR(COUNTIF(F88,"EUR/USD"),COUNTIF(F88,"AUD/USD"),COUNTIF(F88,"GBP/USD")),IF(AND($N$50=Général!$M$3),ROUND(SUM($J$32,$J$33:L87)/Général!$N$3,0),IF(AND($N$50=Général!$M$4),ROUND(SUM($J$32,$J$33:L87)/Général!$N$4,0),IF(AND($N$50=Général!$M$5),ROUND(SUM($J$32,$J$33:L87)/Général!$N$5,0),IF(AND($N$50=Général!$M$6),ROUND(SUM($J$32,$J$33:L87)/Général!$N$6,0),IF(AND($N$50=Général!$M$7),ROUND(SUM($J$32,$J$33:L87)/Général!$N$7,0),IF(AND($N$50=Général!$M$8),ROUND(SUM($J$32,$J$33:L87)/Général!$N$8,0),IF(AND($N$50=Général!$M$9),ROUND(SUM($J$32,$J$33:L87)/Général!$N$9,0),IF(AND($N$50=Général!$M$10),ROUND(SUM($J$32,$J$33:L87)/Général!$N$10,0),IF(AND($N$50=Général!$M$11),ROUND(SUM($J$32,$J$33:L87)/Général!$N$11,0),IF(AND($N$50=Général!$M$12),ROUND(SUM($J$32,$J$33:L87)/Général!$N$12,0))))))))))),"")</f>
        <v/>
      </c>
      <c r="H88" s="36" t="str">
        <f>IF(AND($M$51&lt;=Général!$B57,$M$52&gt;=Général!$B57),Général!G57,"")</f>
        <v/>
      </c>
      <c r="I88" s="36" t="str">
        <f>IF(AND($M$51&lt;=Général!$B57,$M$52&gt;=Général!$B57),Général!H57,"")</f>
        <v/>
      </c>
      <c r="J88" s="54" t="str">
        <f>IF(AND($M$51&lt;=Général!$B57,$M$52&gt;=Général!$B57,Général!I57="G"),G88*0.81,IF(G88="","",-G88))</f>
        <v/>
      </c>
      <c r="K88" s="54"/>
      <c r="L88" s="54"/>
    </row>
    <row r="89" spans="2:12" ht="15.75" x14ac:dyDescent="0.3">
      <c r="B89" s="93" t="str">
        <f>IF(AND($M$51&lt;=Général!B58,$M$52&gt;=Général!B58),Général!B58,"")</f>
        <v/>
      </c>
      <c r="C89" s="94"/>
      <c r="E89" s="36" t="str">
        <f>IF(AND($M$51&lt;=Général!$B58,$M$52&gt;=Général!$B58),Général!D58,"")</f>
        <v/>
      </c>
      <c r="F89" s="36" t="str">
        <f>IF(AND($M$51&lt;=Général!$B58,$M$52&gt;=Général!$B58),Général!E58,"")</f>
        <v/>
      </c>
      <c r="G89" s="38" t="str">
        <f>IF(OR(COUNTIF(F89,"EUR/USD"),COUNTIF(F89,"AUD/USD"),COUNTIF(F89,"GBP/USD")),IF(AND($N$50=Général!$M$3),ROUND(SUM($J$32,$J$33:L88)/Général!$N$3,0),IF(AND($N$50=Général!$M$4),ROUND(SUM($J$32,$J$33:L88)/Général!$N$4,0),IF(AND($N$50=Général!$M$5),ROUND(SUM($J$32,$J$33:L88)/Général!$N$5,0),IF(AND($N$50=Général!$M$6),ROUND(SUM($J$32,$J$33:L88)/Général!$N$6,0),IF(AND($N$50=Général!$M$7),ROUND(SUM($J$32,$J$33:L88)/Général!$N$7,0),IF(AND($N$50=Général!$M$8),ROUND(SUM($J$32,$J$33:L88)/Général!$N$8,0),IF(AND($N$50=Général!$M$9),ROUND(SUM($J$32,$J$33:L88)/Général!$N$9,0),IF(AND($N$50=Général!$M$10),ROUND(SUM($J$32,$J$33:L88)/Général!$N$10,0),IF(AND($N$50=Général!$M$11),ROUND(SUM($J$32,$J$33:L88)/Général!$N$11,0),IF(AND($N$50=Général!$M$12),ROUND(SUM($J$32,$J$33:L88)/Général!$N$12,0))))))))))),"")</f>
        <v/>
      </c>
      <c r="H89" s="36" t="str">
        <f>IF(AND($M$51&lt;=Général!$B58,$M$52&gt;=Général!$B58),Général!G58,"")</f>
        <v/>
      </c>
      <c r="I89" s="36" t="str">
        <f>IF(AND($M$51&lt;=Général!$B58,$M$52&gt;=Général!$B58),Général!H58,"")</f>
        <v/>
      </c>
      <c r="J89" s="54" t="str">
        <f>IF(AND($M$51&lt;=Général!$B58,$M$52&gt;=Général!$B58,Général!I58="G"),G89*0.81,IF(G89="","",-G89))</f>
        <v/>
      </c>
      <c r="K89" s="54"/>
      <c r="L89" s="54"/>
    </row>
    <row r="90" spans="2:12" ht="15.75" x14ac:dyDescent="0.3">
      <c r="B90" s="93" t="str">
        <f>IF(AND($M$51&lt;=Général!B59,$M$52&gt;=Général!B59),Général!B59,"")</f>
        <v/>
      </c>
      <c r="C90" s="94"/>
      <c r="E90" s="36" t="str">
        <f>IF(AND($M$51&lt;=Général!$B59,$M$52&gt;=Général!$B59),Général!D59,"")</f>
        <v/>
      </c>
      <c r="F90" s="36" t="str">
        <f>IF(AND($M$51&lt;=Général!$B59,$M$52&gt;=Général!$B59),Général!E59,"")</f>
        <v/>
      </c>
      <c r="G90" s="38" t="str">
        <f>IF(OR(COUNTIF(F90,"EUR/USD"),COUNTIF(F90,"AUD/USD"),COUNTIF(F90,"GBP/USD")),IF(AND($N$50=Général!$M$3),ROUND(SUM($J$32,$J$33:L89)/Général!$N$3,0),IF(AND($N$50=Général!$M$4),ROUND(SUM($J$32,$J$33:L89)/Général!$N$4,0),IF(AND($N$50=Général!$M$5),ROUND(SUM($J$32,$J$33:L89)/Général!$N$5,0),IF(AND($N$50=Général!$M$6),ROUND(SUM($J$32,$J$33:L89)/Général!$N$6,0),IF(AND($N$50=Général!$M$7),ROUND(SUM($J$32,$J$33:L89)/Général!$N$7,0),IF(AND($N$50=Général!$M$8),ROUND(SUM($J$32,$J$33:L89)/Général!$N$8,0),IF(AND($N$50=Général!$M$9),ROUND(SUM($J$32,$J$33:L89)/Général!$N$9,0),IF(AND($N$50=Général!$M$10),ROUND(SUM($J$32,$J$33:L89)/Général!$N$10,0),IF(AND($N$50=Général!$M$11),ROUND(SUM($J$32,$J$33:L89)/Général!$N$11,0),IF(AND($N$50=Général!$M$12),ROUND(SUM($J$32,$J$33:L89)/Général!$N$12,0))))))))))),"")</f>
        <v/>
      </c>
      <c r="H90" s="36" t="str">
        <f>IF(AND($M$51&lt;=Général!$B59,$M$52&gt;=Général!$B59),Général!G59,"")</f>
        <v/>
      </c>
      <c r="I90" s="36" t="str">
        <f>IF(AND($M$51&lt;=Général!$B59,$M$52&gt;=Général!$B59),Général!H59,"")</f>
        <v/>
      </c>
      <c r="J90" s="54" t="str">
        <f>IF(AND($M$51&lt;=Général!$B59,$M$52&gt;=Général!$B59,Général!I59="G"),G90*0.81,IF(G90="","",-G90))</f>
        <v/>
      </c>
      <c r="K90" s="54"/>
      <c r="L90" s="54"/>
    </row>
    <row r="91" spans="2:12" ht="15.75" x14ac:dyDescent="0.3">
      <c r="B91" s="93" t="str">
        <f>IF(AND($M$51&lt;=Général!B60,$M$52&gt;=Général!B60),Général!B60,"")</f>
        <v/>
      </c>
      <c r="C91" s="94"/>
      <c r="E91" s="36" t="str">
        <f>IF(AND($M$51&lt;=Général!$B60,$M$52&gt;=Général!$B60),Général!D60,"")</f>
        <v/>
      </c>
      <c r="F91" s="36" t="str">
        <f>IF(AND($M$51&lt;=Général!$B60,$M$52&gt;=Général!$B60),Général!E60,"")</f>
        <v/>
      </c>
      <c r="G91" s="38" t="str">
        <f>IF(OR(COUNTIF(F91,"EUR/USD"),COUNTIF(F91,"AUD/USD"),COUNTIF(F91,"GBP/USD")),IF(AND($N$50=Général!$M$3),ROUND(SUM($J$32,$J$33:L90)/Général!$N$3,0),IF(AND($N$50=Général!$M$4),ROUND(SUM($J$32,$J$33:L90)/Général!$N$4,0),IF(AND($N$50=Général!$M$5),ROUND(SUM($J$32,$J$33:L90)/Général!$N$5,0),IF(AND($N$50=Général!$M$6),ROUND(SUM($J$32,$J$33:L90)/Général!$N$6,0),IF(AND($N$50=Général!$M$7),ROUND(SUM($J$32,$J$33:L90)/Général!$N$7,0),IF(AND($N$50=Général!$M$8),ROUND(SUM($J$32,$J$33:L90)/Général!$N$8,0),IF(AND($N$50=Général!$M$9),ROUND(SUM($J$32,$J$33:L90)/Général!$N$9,0),IF(AND($N$50=Général!$M$10),ROUND(SUM($J$32,$J$33:L90)/Général!$N$10,0),IF(AND($N$50=Général!$M$11),ROUND(SUM($J$32,$J$33:L90)/Général!$N$11,0),IF(AND($N$50=Général!$M$12),ROUND(SUM($J$32,$J$33:L90)/Général!$N$12,0))))))))))),"")</f>
        <v/>
      </c>
      <c r="H91" s="36" t="str">
        <f>IF(AND($M$51&lt;=Général!$B60,$M$52&gt;=Général!$B60),Général!G60,"")</f>
        <v/>
      </c>
      <c r="I91" s="36" t="str">
        <f>IF(AND($M$51&lt;=Général!$B60,$M$52&gt;=Général!$B60),Général!H60,"")</f>
        <v/>
      </c>
      <c r="J91" s="54" t="str">
        <f>IF(AND($M$51&lt;=Général!$B60,$M$52&gt;=Général!$B60,Général!I60="G"),G91*0.81,IF(G91="","",-G91))</f>
        <v/>
      </c>
      <c r="K91" s="54"/>
      <c r="L91" s="54"/>
    </row>
    <row r="92" spans="2:12" ht="15.75" x14ac:dyDescent="0.3">
      <c r="B92" s="93" t="str">
        <f>IF(AND($M$51&lt;=Général!B61,$M$52&gt;=Général!B61),Général!B61,"")</f>
        <v/>
      </c>
      <c r="C92" s="94"/>
      <c r="E92" s="36" t="str">
        <f>IF(AND($M$51&lt;=Général!$B61,$M$52&gt;=Général!$B61),Général!D61,"")</f>
        <v/>
      </c>
      <c r="F92" s="36" t="str">
        <f>IF(AND($M$51&lt;=Général!$B61,$M$52&gt;=Général!$B61),Général!E61,"")</f>
        <v/>
      </c>
      <c r="G92" s="38" t="str">
        <f>IF(OR(COUNTIF(F92,"EUR/USD"),COUNTIF(F92,"AUD/USD"),COUNTIF(F92,"GBP/USD")),IF(AND($N$50=Général!$M$3),ROUND(SUM($J$32,$J$33:L91)/Général!$N$3,0),IF(AND($N$50=Général!$M$4),ROUND(SUM($J$32,$J$33:L91)/Général!$N$4,0),IF(AND($N$50=Général!$M$5),ROUND(SUM($J$32,$J$33:L91)/Général!$N$5,0),IF(AND($N$50=Général!$M$6),ROUND(SUM($J$32,$J$33:L91)/Général!$N$6,0),IF(AND($N$50=Général!$M$7),ROUND(SUM($J$32,$J$33:L91)/Général!$N$7,0),IF(AND($N$50=Général!$M$8),ROUND(SUM($J$32,$J$33:L91)/Général!$N$8,0),IF(AND($N$50=Général!$M$9),ROUND(SUM($J$32,$J$33:L91)/Général!$N$9,0),IF(AND($N$50=Général!$M$10),ROUND(SUM($J$32,$J$33:L91)/Général!$N$10,0),IF(AND($N$50=Général!$M$11),ROUND(SUM($J$32,$J$33:L91)/Général!$N$11,0),IF(AND($N$50=Général!$M$12),ROUND(SUM($J$32,$J$33:L91)/Général!$N$12,0))))))))))),"")</f>
        <v/>
      </c>
      <c r="H92" s="36" t="str">
        <f>IF(AND($M$51&lt;=Général!$B61,$M$52&gt;=Général!$B61),Général!G61,"")</f>
        <v/>
      </c>
      <c r="I92" s="36" t="str">
        <f>IF(AND($M$51&lt;=Général!$B61,$M$52&gt;=Général!$B61),Général!H61,"")</f>
        <v/>
      </c>
      <c r="J92" s="54" t="str">
        <f>IF(AND($M$51&lt;=Général!$B61,$M$52&gt;=Général!$B61,Général!I61="G"),G92*0.81,IF(G92="","",-G92))</f>
        <v/>
      </c>
      <c r="K92" s="54"/>
      <c r="L92" s="54"/>
    </row>
    <row r="93" spans="2:12" ht="15.75" x14ac:dyDescent="0.3">
      <c r="B93" s="93" t="str">
        <f>IF(AND($M$51&lt;=Général!B62,$M$52&gt;=Général!B62),Général!B62,"")</f>
        <v/>
      </c>
      <c r="C93" s="94"/>
      <c r="E93" s="36" t="str">
        <f>IF(AND($M$51&lt;=Général!$B62,$M$52&gt;=Général!$B62),Général!D62,"")</f>
        <v/>
      </c>
      <c r="F93" s="36" t="str">
        <f>IF(AND($M$51&lt;=Général!$B62,$M$52&gt;=Général!$B62),Général!E62,"")</f>
        <v/>
      </c>
      <c r="G93" s="38" t="str">
        <f>IF(OR(COUNTIF(F93,"EUR/USD"),COUNTIF(F93,"AUD/USD"),COUNTIF(F93,"GBP/USD")),IF(AND($N$50=Général!$M$3),ROUND(SUM($J$32,$J$33:L92)/Général!$N$3,0),IF(AND($N$50=Général!$M$4),ROUND(SUM($J$32,$J$33:L92)/Général!$N$4,0),IF(AND($N$50=Général!$M$5),ROUND(SUM($J$32,$J$33:L92)/Général!$N$5,0),IF(AND($N$50=Général!$M$6),ROUND(SUM($J$32,$J$33:L92)/Général!$N$6,0),IF(AND($N$50=Général!$M$7),ROUND(SUM($J$32,$J$33:L92)/Général!$N$7,0),IF(AND($N$50=Général!$M$8),ROUND(SUM($J$32,$J$33:L92)/Général!$N$8,0),IF(AND($N$50=Général!$M$9),ROUND(SUM($J$32,$J$33:L92)/Général!$N$9,0),IF(AND($N$50=Général!$M$10),ROUND(SUM($J$32,$J$33:L92)/Général!$N$10,0),IF(AND($N$50=Général!$M$11),ROUND(SUM($J$32,$J$33:L92)/Général!$N$11,0),IF(AND($N$50=Général!$M$12),ROUND(SUM($J$32,$J$33:L92)/Général!$N$12,0))))))))))),"")</f>
        <v/>
      </c>
      <c r="H93" s="36" t="str">
        <f>IF(AND($M$51&lt;=Général!$B62,$M$52&gt;=Général!$B62),Général!G62,"")</f>
        <v/>
      </c>
      <c r="I93" s="36" t="str">
        <f>IF(AND($M$51&lt;=Général!$B62,$M$52&gt;=Général!$B62),Général!H62,"")</f>
        <v/>
      </c>
      <c r="J93" s="54" t="str">
        <f>IF(AND($M$51&lt;=Général!$B62,$M$52&gt;=Général!$B62,Général!I62="G"),G93*0.81,IF(G93="","",-G93))</f>
        <v/>
      </c>
      <c r="K93" s="54"/>
      <c r="L93" s="54"/>
    </row>
    <row r="94" spans="2:12" ht="15.75" x14ac:dyDescent="0.3">
      <c r="B94" s="93" t="str">
        <f>IF($M$51&lt;=Général!B63,Général!B63,"")</f>
        <v/>
      </c>
      <c r="C94" s="94"/>
      <c r="E94" s="36" t="str">
        <f>IF(AND($M$51&lt;=Général!$B63,$M$52&gt;=Général!$B63),Général!D63,"")</f>
        <v/>
      </c>
      <c r="F94" s="36" t="str">
        <f>IF(AND($M$51&lt;=Général!$B63,$M$52&gt;=Général!$B63),Général!E63,"")</f>
        <v/>
      </c>
      <c r="G94" s="38" t="str">
        <f>IF(OR(COUNTIF(F94,"EUR/USD"),COUNTIF(F94,"AUD/USD"),COUNTIF(F94,"GBP/USD")),IF(AND($N$50=Général!$M$3),ROUND(SUM($J$32,$J$33:L93)/Général!$N$3,0),IF(AND($N$50=Général!$M$4),ROUND(SUM($J$32,$J$33:L93)/Général!$N$4,0),IF(AND($N$50=Général!$M$5),ROUND(SUM($J$32,$J$33:L93)/Général!$N$5,0),IF(AND($N$50=Général!$M$6),ROUND(SUM($J$32,$J$33:L93)/Général!$N$6,0),IF(AND($N$50=Général!$M$7),ROUND(SUM($J$32,$J$33:L93)/Général!$N$7,0),IF(AND($N$50=Général!$M$8),ROUND(SUM($J$32,$J$33:L93)/Général!$N$8,0),IF(AND($N$50=Général!$M$9),ROUND(SUM($J$32,$J$33:L93)/Général!$N$9,0),IF(AND($N$50=Général!$M$10),ROUND(SUM($J$32,$J$33:L93)/Général!$N$10,0),IF(AND($N$50=Général!$M$11),ROUND(SUM($J$32,$J$33:L93)/Général!$N$11,0),IF(AND($N$50=Général!$M$12),ROUND(SUM($J$32,$J$33:L93)/Général!$N$12,0))))))))))),"")</f>
        <v/>
      </c>
      <c r="H94" s="36" t="str">
        <f>IF(AND($M$51&lt;=Général!$B63,$M$52&gt;=Général!$B63),Général!G63,"")</f>
        <v/>
      </c>
      <c r="I94" s="36" t="str">
        <f>IF(AND($M$51&lt;=Général!$B63,$M$52&gt;=Général!$B63),Général!H63,"")</f>
        <v/>
      </c>
      <c r="J94" s="54" t="str">
        <f>IF(AND($M$51&lt;=Général!$B63,$M$52&gt;=Général!$B63,Général!I63="G"),G94*0.81,IF(G94="","",-G94))</f>
        <v/>
      </c>
      <c r="K94" s="54"/>
      <c r="L94" s="54"/>
    </row>
    <row r="95" spans="2:12" ht="15.75" x14ac:dyDescent="0.3">
      <c r="B95" s="93" t="str">
        <f>IF($M$51&lt;=Général!B64,Général!B64,"")</f>
        <v/>
      </c>
      <c r="C95" s="94"/>
      <c r="E95" s="36" t="str">
        <f>IF(AND($M$51&lt;=Général!$B64,$M$52&gt;=Général!$B64),Général!D64,"")</f>
        <v/>
      </c>
      <c r="F95" s="36" t="str">
        <f>IF(AND($M$51&lt;=Général!$B64,$M$52&gt;=Général!$B64),Général!E64,"")</f>
        <v/>
      </c>
      <c r="G95" s="38" t="str">
        <f>IF(OR(COUNTIF(F95,"EUR/USD"),COUNTIF(F95,"AUD/USD"),COUNTIF(F95,"GBP/USD")),IF(AND($N$50=Général!$M$3),ROUND(SUM($J$32,$J$33:L94)/Général!$N$3,0),IF(AND($N$50=Général!$M$4),ROUND(SUM($J$32,$J$33:L94)/Général!$N$4,0),IF(AND($N$50=Général!$M$5),ROUND(SUM($J$32,$J$33:L94)/Général!$N$5,0),IF(AND($N$50=Général!$M$6),ROUND(SUM($J$32,$J$33:L94)/Général!$N$6,0),IF(AND($N$50=Général!$M$7),ROUND(SUM($J$32,$J$33:L94)/Général!$N$7,0),IF(AND($N$50=Général!$M$8),ROUND(SUM($J$32,$J$33:L94)/Général!$N$8,0),IF(AND($N$50=Général!$M$9),ROUND(SUM($J$32,$J$33:L94)/Général!$N$9,0),IF(AND($N$50=Général!$M$10),ROUND(SUM($J$32,$J$33:L94)/Général!$N$10,0),IF(AND($N$50=Général!$M$11),ROUND(SUM($J$32,$J$33:L94)/Général!$N$11,0),IF(AND($N$50=Général!$M$12),ROUND(SUM($J$32,$J$33:L94)/Général!$N$12,0))))))))))),"")</f>
        <v/>
      </c>
      <c r="H95" s="36" t="str">
        <f>IF(AND($M$51&lt;=Général!$B64,$M$52&gt;=Général!$B64),Général!G64,"")</f>
        <v/>
      </c>
      <c r="I95" s="36" t="str">
        <f>IF(AND($M$51&lt;=Général!$B64,$M$52&gt;=Général!$B64),Général!H64,"")</f>
        <v/>
      </c>
      <c r="J95" s="54" t="str">
        <f>IF(AND($M$51&lt;=Général!$B64,$M$52&gt;=Général!$B64,Général!I64="G"),G95*0.81,IF(G95="","",-G95))</f>
        <v/>
      </c>
      <c r="K95" s="54"/>
      <c r="L95" s="54"/>
    </row>
    <row r="96" spans="2:12" ht="15.75" x14ac:dyDescent="0.3">
      <c r="B96" s="93" t="str">
        <f>IF($M$51&lt;=Général!B65,Général!B65,"")</f>
        <v/>
      </c>
      <c r="C96" s="94"/>
      <c r="E96" s="36" t="str">
        <f>IF(AND($M$51&lt;=Général!$B65,$M$52&gt;=Général!$B65),Général!D65,"")</f>
        <v/>
      </c>
      <c r="F96" s="36" t="str">
        <f>IF(AND($M$51&lt;=Général!$B65,$M$52&gt;=Général!$B65),Général!E65,"")</f>
        <v/>
      </c>
      <c r="G96" s="38" t="str">
        <f>IF(OR(COUNTIF(F96,"EUR/USD"),COUNTIF(F96,"AUD/USD"),COUNTIF(F96,"GBP/USD")),IF(AND($N$50=Général!$M$3),ROUND(SUM($J$32,$J$33:L95)/Général!$N$3,0),IF(AND($N$50=Général!$M$4),ROUND(SUM($J$32,$J$33:L95)/Général!$N$4,0),IF(AND($N$50=Général!$M$5),ROUND(SUM($J$32,$J$33:L95)/Général!$N$5,0),IF(AND($N$50=Général!$M$6),ROUND(SUM($J$32,$J$33:L95)/Général!$N$6,0),IF(AND($N$50=Général!$M$7),ROUND(SUM($J$32,$J$33:L95)/Général!$N$7,0),IF(AND($N$50=Général!$M$8),ROUND(SUM($J$32,$J$33:L95)/Général!$N$8,0),IF(AND($N$50=Général!$M$9),ROUND(SUM($J$32,$J$33:L95)/Général!$N$9,0),IF(AND($N$50=Général!$M$10),ROUND(SUM($J$32,$J$33:L95)/Général!$N$10,0),IF(AND($N$50=Général!$M$11),ROUND(SUM($J$32,$J$33:L95)/Général!$N$11,0),IF(AND($N$50=Général!$M$12),ROUND(SUM($J$32,$J$33:L95)/Général!$N$12,0))))))))))),"")</f>
        <v/>
      </c>
      <c r="H96" s="36" t="str">
        <f>IF(AND($M$51&lt;=Général!$B65,$M$52&gt;=Général!$B65),Général!G65,"")</f>
        <v/>
      </c>
      <c r="I96" s="36" t="str">
        <f>IF(AND($M$51&lt;=Général!$B65,$M$52&gt;=Général!$B65),Général!H65,"")</f>
        <v/>
      </c>
      <c r="J96" s="54" t="str">
        <f>IF(AND($M$51&lt;=Général!$B65,$M$52&gt;=Général!$B65,Général!I65="G"),G96*0.81,IF(G96="","",-G96))</f>
        <v/>
      </c>
      <c r="K96" s="54"/>
      <c r="L96" s="54"/>
    </row>
    <row r="97" spans="2:12" ht="15.75" x14ac:dyDescent="0.3">
      <c r="B97" s="93" t="str">
        <f>IF($M$51&lt;=Général!B66,Général!B66,"")</f>
        <v/>
      </c>
      <c r="C97" s="94"/>
      <c r="E97" s="36" t="str">
        <f>IF(AND($M$51&lt;=Général!$B66,$M$52&gt;=Général!$B66),Général!D66,"")</f>
        <v/>
      </c>
      <c r="F97" s="36" t="str">
        <f>IF(AND($M$51&lt;=Général!$B66,$M$52&gt;=Général!$B66),Général!E66,"")</f>
        <v/>
      </c>
      <c r="G97" s="38" t="str">
        <f>IF(OR(COUNTIF(F97,"EUR/USD"),COUNTIF(F97,"AUD/USD"),COUNTIF(F97,"GBP/USD")),IF(AND($N$50=Général!$M$3),ROUND(SUM($J$32,$J$33:L96)/Général!$N$3,0),IF(AND($N$50=Général!$M$4),ROUND(SUM($J$32,$J$33:L96)/Général!$N$4,0),IF(AND($N$50=Général!$M$5),ROUND(SUM($J$32,$J$33:L96)/Général!$N$5,0),IF(AND($N$50=Général!$M$6),ROUND(SUM($J$32,$J$33:L96)/Général!$N$6,0),IF(AND($N$50=Général!$M$7),ROUND(SUM($J$32,$J$33:L96)/Général!$N$7,0),IF(AND($N$50=Général!$M$8),ROUND(SUM($J$32,$J$33:L96)/Général!$N$8,0),IF(AND($N$50=Général!$M$9),ROUND(SUM($J$32,$J$33:L96)/Général!$N$9,0),IF(AND($N$50=Général!$M$10),ROUND(SUM($J$32,$J$33:L96)/Général!$N$10,0),IF(AND($N$50=Général!$M$11),ROUND(SUM($J$32,$J$33:L96)/Général!$N$11,0),IF(AND($N$50=Général!$M$12),ROUND(SUM($J$32,$J$33:L96)/Général!$N$12,0))))))))))),"")</f>
        <v/>
      </c>
      <c r="H97" s="36" t="str">
        <f>IF(AND($M$51&lt;=Général!$B66,$M$52&gt;=Général!$B66),Général!G66,"")</f>
        <v/>
      </c>
      <c r="I97" s="36" t="str">
        <f>IF(AND($M$51&lt;=Général!$B66,$M$52&gt;=Général!$B66),Général!H66,"")</f>
        <v/>
      </c>
      <c r="J97" s="54" t="str">
        <f>IF(AND($M$51&lt;=Général!$B66,$M$52&gt;=Général!$B66,Général!I66="G"),G97*0.81,IF(G97="","",-G97))</f>
        <v/>
      </c>
      <c r="K97" s="54"/>
      <c r="L97" s="54"/>
    </row>
    <row r="98" spans="2:12" x14ac:dyDescent="0.2">
      <c r="B98" s="33"/>
      <c r="C98" s="33"/>
      <c r="E98" s="36" t="str">
        <f>IF(AND($M$51&lt;=Général!$B67,$M$52&gt;=Général!$B67),Général!D67,"")</f>
        <v/>
      </c>
      <c r="F98" s="36" t="str">
        <f>IF(AND($M$51&lt;=Général!$B67,$M$52&gt;=Général!$B67),Général!E67,"")</f>
        <v/>
      </c>
      <c r="G98" s="38" t="str">
        <f>IF(OR(COUNTIF(F98,"EUR/USD"),COUNTIF(F98,"AUD/USD"),COUNTIF(F98,"GBP/USD")),IF(AND($N$50=Général!$M$3),ROUND(SUM($J$32,$J$33:L97)/Général!$N$3,0),IF(AND($N$50=Général!$M$4),ROUND(SUM($J$32,$J$33:L97)/Général!$N$4,0),IF(AND($N$50=Général!$M$5),ROUND(SUM($J$32,$J$33:L97)/Général!$N$5,0),IF(AND($N$50=Général!$M$6),ROUND(SUM($J$32,$J$33:L97)/Général!$N$6,0),IF(AND($N$50=Général!$M$7),ROUND(SUM($J$32,$J$33:L97)/Général!$N$7,0),IF(AND($N$50=Général!$M$8),ROUND(SUM($J$32,$J$33:L97)/Général!$N$8,0),IF(AND($N$50=Général!$M$9),ROUND(SUM($J$32,$J$33:L97)/Général!$N$9,0),IF(AND($N$50=Général!$M$10),ROUND(SUM($J$32,$J$33:L97)/Général!$N$10,0),IF(AND($N$50=Général!$M$11),ROUND(SUM($J$32,$J$33:L97)/Général!$N$11,0),IF(AND($N$50=Général!$M$12),ROUND(SUM($J$32,$J$33:L97)/Général!$N$12,0))))))))))),"")</f>
        <v/>
      </c>
      <c r="H98" s="36" t="str">
        <f>IF(AND($M$51&lt;=Général!$B67,$M$52&gt;=Général!$B67),Général!G67,"")</f>
        <v/>
      </c>
      <c r="I98" s="36" t="str">
        <f>IF(AND($M$51&lt;=Général!$B67,$M$52&gt;=Général!$B67),Général!H67,"")</f>
        <v/>
      </c>
      <c r="J98" s="54" t="str">
        <f>IF(AND($M$51&lt;=Général!$B67,$M$52&gt;=Général!$B67,Général!I67="G"),G98*0.81,IF(G98="","",-G98))</f>
        <v/>
      </c>
      <c r="K98" s="54"/>
      <c r="L98" s="54"/>
    </row>
    <row r="99" spans="2:12" x14ac:dyDescent="0.2">
      <c r="B99" s="33"/>
      <c r="C99" s="33"/>
      <c r="E99" s="36" t="str">
        <f>IF(AND($M$51&lt;=Général!$B68,$M$52&gt;=Général!$B68),Général!D68,"")</f>
        <v/>
      </c>
      <c r="F99" s="36" t="str">
        <f>IF(AND($M$51&lt;=Général!$B68,$M$52&gt;=Général!$B68),Général!E68,"")</f>
        <v/>
      </c>
      <c r="G99" s="38" t="str">
        <f>IF(OR(COUNTIF(F99,"EUR/USD"),COUNTIF(F99,"AUD/USD"),COUNTIF(F99,"GBP/USD")),IF(AND($N$50=Général!$M$3),ROUND(SUM($J$32,$J$33:L98)/Général!$N$3,0),IF(AND($N$50=Général!$M$4),ROUND(SUM($J$32,$J$33:L98)/Général!$N$4,0),IF(AND($N$50=Général!$M$5),ROUND(SUM($J$32,$J$33:L98)/Général!$N$5,0),IF(AND($N$50=Général!$M$6),ROUND(SUM($J$32,$J$33:L98)/Général!$N$6,0),IF(AND($N$50=Général!$M$7),ROUND(SUM($J$32,$J$33:L98)/Général!$N$7,0),IF(AND($N$50=Général!$M$8),ROUND(SUM($J$32,$J$33:L98)/Général!$N$8,0),IF(AND($N$50=Général!$M$9),ROUND(SUM($J$32,$J$33:L98)/Général!$N$9,0),IF(AND($N$50=Général!$M$10),ROUND(SUM($J$32,$J$33:L98)/Général!$N$10,0),IF(AND($N$50=Général!$M$11),ROUND(SUM($J$32,$J$33:L98)/Général!$N$11,0),IF(AND($N$50=Général!$M$12),ROUND(SUM($J$32,$J$33:L98)/Général!$N$12,0))))))))))),"")</f>
        <v/>
      </c>
      <c r="H99" s="36" t="str">
        <f>IF(AND($M$51&lt;=Général!$B68,$M$52&gt;=Général!$B68),Général!G68,"")</f>
        <v/>
      </c>
      <c r="I99" s="36" t="str">
        <f>IF(AND($M$51&lt;=Général!$B68,$M$52&gt;=Général!$B68),Général!H68,"")</f>
        <v/>
      </c>
      <c r="J99" s="54" t="str">
        <f>IF(AND($M$51&lt;=Général!$B68,$M$52&gt;=Général!$B68,Général!I68="G"),G99*0.81,IF(G99="","",-G99))</f>
        <v/>
      </c>
      <c r="K99" s="54"/>
      <c r="L99" s="54"/>
    </row>
    <row r="100" spans="2:12" x14ac:dyDescent="0.2">
      <c r="B100" s="33"/>
      <c r="C100" s="33"/>
      <c r="E100" s="36" t="str">
        <f>IF(AND($M$51&lt;=Général!$B69,$M$52&gt;=Général!$B69),Général!D69,"")</f>
        <v/>
      </c>
      <c r="F100" s="36" t="str">
        <f>IF(AND($M$51&lt;=Général!$B69,$M$52&gt;=Général!$B69),Général!E69,"")</f>
        <v/>
      </c>
      <c r="G100" s="38" t="str">
        <f>IF(OR(COUNTIF(F100,"EUR/USD"),COUNTIF(F100,"AUD/USD"),COUNTIF(F100,"GBP/USD")),IF(AND($N$50=Général!$M$3),ROUND(SUM($J$32,$J$33:L99)/Général!$N$3,0),IF(AND($N$50=Général!$M$4),ROUND(SUM($J$32,$J$33:L99)/Général!$N$4,0),IF(AND($N$50=Général!$M$5),ROUND(SUM($J$32,$J$33:L99)/Général!$N$5,0),IF(AND($N$50=Général!$M$6),ROUND(SUM($J$32,$J$33:L99)/Général!$N$6,0),IF(AND($N$50=Général!$M$7),ROUND(SUM($J$32,$J$33:L99)/Général!$N$7,0),IF(AND($N$50=Général!$M$8),ROUND(SUM($J$32,$J$33:L99)/Général!$N$8,0),IF(AND($N$50=Général!$M$9),ROUND(SUM($J$32,$J$33:L99)/Général!$N$9,0),IF(AND($N$50=Général!$M$10),ROUND(SUM($J$32,$J$33:L99)/Général!$N$10,0),IF(AND($N$50=Général!$M$11),ROUND(SUM($J$32,$J$33:L99)/Général!$N$11,0),IF(AND($N$50=Général!$M$12),ROUND(SUM($J$32,$J$33:L99)/Général!$N$12,0))))))))))),"")</f>
        <v/>
      </c>
      <c r="H100" s="36" t="str">
        <f>IF(AND($M$51&lt;=Général!$B69,$M$52&gt;=Général!$B69),Général!G69,"")</f>
        <v/>
      </c>
      <c r="I100" s="36" t="str">
        <f>IF(AND($M$51&lt;=Général!$B69,$M$52&gt;=Général!$B69),Général!H69,"")</f>
        <v/>
      </c>
      <c r="J100" s="54" t="str">
        <f>IF(AND($M$51&lt;=Général!$B69,$M$52&gt;=Général!$B69,Général!I69="G"),G100*0.81,IF(G100="","",-G100))</f>
        <v/>
      </c>
      <c r="K100" s="54"/>
      <c r="L100" s="54"/>
    </row>
    <row r="101" spans="2:12" x14ac:dyDescent="0.2">
      <c r="B101" s="33"/>
      <c r="C101" s="33"/>
      <c r="E101" s="36" t="str">
        <f>IF(AND($M$51&lt;=Général!$B70,$M$52&gt;=Général!$B70),Général!D70,"")</f>
        <v/>
      </c>
      <c r="F101" s="36" t="str">
        <f>IF(AND($M$51&lt;=Général!$B70,$M$52&gt;=Général!$B70),Général!E70,"")</f>
        <v/>
      </c>
      <c r="G101" s="38" t="str">
        <f>IF(OR(COUNTIF(F101,"EUR/USD"),COUNTIF(F101,"AUD/USD"),COUNTIF(F101,"GBP/USD")),IF(AND($N$50=Général!$M$3),ROUND(SUM($J$32,$J$33:L100)/Général!$N$3,0),IF(AND($N$50=Général!$M$4),ROUND(SUM($J$32,$J$33:L100)/Général!$N$4,0),IF(AND($N$50=Général!$M$5),ROUND(SUM($J$32,$J$33:L100)/Général!$N$5,0),IF(AND($N$50=Général!$M$6),ROUND(SUM($J$32,$J$33:L100)/Général!$N$6,0),IF(AND($N$50=Général!$M$7),ROUND(SUM($J$32,$J$33:L100)/Général!$N$7,0),IF(AND($N$50=Général!$M$8),ROUND(SUM($J$32,$J$33:L100)/Général!$N$8,0),IF(AND($N$50=Général!$M$9),ROUND(SUM($J$32,$J$33:L100)/Général!$N$9,0),IF(AND($N$50=Général!$M$10),ROUND(SUM($J$32,$J$33:L100)/Général!$N$10,0),IF(AND($N$50=Général!$M$11),ROUND(SUM($J$32,$J$33:L100)/Général!$N$11,0),IF(AND($N$50=Général!$M$12),ROUND(SUM($J$32,$J$33:L100)/Général!$N$12,0))))))))))),"")</f>
        <v/>
      </c>
      <c r="H101" s="36" t="str">
        <f>IF(AND($M$51&lt;=Général!$B70,$M$52&gt;=Général!$B70),Général!G70,"")</f>
        <v/>
      </c>
      <c r="I101" s="36" t="str">
        <f>IF(AND($M$51&lt;=Général!$B70,$M$52&gt;=Général!$B70),Général!H70,"")</f>
        <v/>
      </c>
      <c r="J101" s="54" t="str">
        <f>IF(AND($M$51&lt;=Général!$B70,$M$52&gt;=Général!$B70,Général!I70="G"),G101*0.81,IF(G101="","",-G101))</f>
        <v/>
      </c>
      <c r="K101" s="54"/>
      <c r="L101" s="54"/>
    </row>
    <row r="102" spans="2:12" x14ac:dyDescent="0.2">
      <c r="B102" s="33"/>
      <c r="C102" s="33"/>
      <c r="E102" s="36" t="str">
        <f>IF(AND($M$51&lt;=Général!$B71,$M$52&gt;=Général!$B71),Général!D71,"")</f>
        <v/>
      </c>
      <c r="F102" s="36" t="str">
        <f>IF(AND($M$51&lt;=Général!$B71,$M$52&gt;=Général!$B71),Général!E71,"")</f>
        <v/>
      </c>
      <c r="G102" s="38" t="str">
        <f>IF(OR(COUNTIF(F102,"EUR/USD"),COUNTIF(F102,"AUD/USD"),COUNTIF(F102,"GBP/USD")),IF(AND($N$50=Général!$M$3),ROUND(SUM($J$32,$J$33:L101)/Général!$N$3,0),IF(AND($N$50=Général!$M$4),ROUND(SUM($J$32,$J$33:L101)/Général!$N$4,0),IF(AND($N$50=Général!$M$5),ROUND(SUM($J$32,$J$33:L101)/Général!$N$5,0),IF(AND($N$50=Général!$M$6),ROUND(SUM($J$32,$J$33:L101)/Général!$N$6,0),IF(AND($N$50=Général!$M$7),ROUND(SUM($J$32,$J$33:L101)/Général!$N$7,0),IF(AND($N$50=Général!$M$8),ROUND(SUM($J$32,$J$33:L101)/Général!$N$8,0),IF(AND($N$50=Général!$M$9),ROUND(SUM($J$32,$J$33:L101)/Général!$N$9,0),IF(AND($N$50=Général!$M$10),ROUND(SUM($J$32,$J$33:L101)/Général!$N$10,0),IF(AND($N$50=Général!$M$11),ROUND(SUM($J$32,$J$33:L101)/Général!$N$11,0),IF(AND($N$50=Général!$M$12),ROUND(SUM($J$32,$J$33:L101)/Général!$N$12,0))))))))))),"")</f>
        <v/>
      </c>
      <c r="H102" s="36" t="str">
        <f>IF(AND($M$51&lt;=Général!$B71,$M$52&gt;=Général!$B71),Général!G71,"")</f>
        <v/>
      </c>
      <c r="I102" s="36" t="str">
        <f>IF(AND($M$51&lt;=Général!$B71,$M$52&gt;=Général!$B71),Général!H71,"")</f>
        <v/>
      </c>
      <c r="J102" s="54" t="str">
        <f>IF(AND($M$51&lt;=Général!$B71,$M$52&gt;=Général!$B71,Général!I71="G"),G102*0.81,IF(G102="","",-G102))</f>
        <v/>
      </c>
      <c r="K102" s="54"/>
      <c r="L102" s="54"/>
    </row>
    <row r="103" spans="2:12" x14ac:dyDescent="0.2">
      <c r="B103" s="33"/>
      <c r="C103" s="33"/>
      <c r="E103" s="36" t="str">
        <f>IF(AND($M$51&lt;=Général!$B72,$M$52&gt;=Général!$B72),Général!D72,"")</f>
        <v/>
      </c>
      <c r="F103" s="36" t="str">
        <f>IF(AND($M$51&lt;=Général!$B72,$M$52&gt;=Général!$B72),Général!E72,"")</f>
        <v/>
      </c>
      <c r="G103" s="38" t="str">
        <f>IF(OR(COUNTIF(F103,"EUR/USD"),COUNTIF(F103,"AUD/USD"),COUNTIF(F103,"GBP/USD")),IF(AND($N$50=Général!$M$3),ROUND(SUM($J$32,$J$33:L102)/Général!$N$3,0),IF(AND($N$50=Général!$M$4),ROUND(SUM($J$32,$J$33:L102)/Général!$N$4,0),IF(AND($N$50=Général!$M$5),ROUND(SUM($J$32,$J$33:L102)/Général!$N$5,0),IF(AND($N$50=Général!$M$6),ROUND(SUM($J$32,$J$33:L102)/Général!$N$6,0),IF(AND($N$50=Général!$M$7),ROUND(SUM($J$32,$J$33:L102)/Général!$N$7,0),IF(AND($N$50=Général!$M$8),ROUND(SUM($J$32,$J$33:L102)/Général!$N$8,0),IF(AND($N$50=Général!$M$9),ROUND(SUM($J$32,$J$33:L102)/Général!$N$9,0),IF(AND($N$50=Général!$M$10),ROUND(SUM($J$32,$J$33:L102)/Général!$N$10,0),IF(AND($N$50=Général!$M$11),ROUND(SUM($J$32,$J$33:L102)/Général!$N$11,0),IF(AND($N$50=Général!$M$12),ROUND(SUM($J$32,$J$33:L102)/Général!$N$12,0))))))))))),"")</f>
        <v/>
      </c>
      <c r="H103" s="36" t="str">
        <f>IF(AND($M$51&lt;=Général!$B72,$M$52&gt;=Général!$B72),Général!G72,"")</f>
        <v/>
      </c>
      <c r="I103" s="36" t="str">
        <f>IF(AND($M$51&lt;=Général!$B72,$M$52&gt;=Général!$B72),Général!H72,"")</f>
        <v/>
      </c>
      <c r="J103" s="54" t="str">
        <f>IF(AND($M$51&lt;=Général!$B72,$M$52&gt;=Général!$B72,Général!I72="G"),G103*0.81,IF(G103="","",-G103))</f>
        <v/>
      </c>
      <c r="K103" s="54"/>
      <c r="L103" s="54"/>
    </row>
    <row r="104" spans="2:12" x14ac:dyDescent="0.2">
      <c r="B104" s="33"/>
      <c r="C104" s="33"/>
      <c r="E104" s="36" t="str">
        <f>IF(AND($M$51&lt;=Général!$B73,$M$52&gt;=Général!$B73),Général!D73,"")</f>
        <v/>
      </c>
      <c r="F104" s="36" t="str">
        <f>IF(AND($M$51&lt;=Général!$B73,$M$52&gt;=Général!$B73),Général!E73,"")</f>
        <v/>
      </c>
      <c r="G104" s="38" t="str">
        <f>IF(OR(COUNTIF(F104,"EUR/USD"),COUNTIF(F104,"AUD/USD"),COUNTIF(F104,"GBP/USD")),IF(AND($N$50=Général!$M$3),ROUND(SUM($J$32,$J$33:L103)/Général!$N$3,0),IF(AND($N$50=Général!$M$4),ROUND(SUM($J$32,$J$33:L103)/Général!$N$4,0),IF(AND($N$50=Général!$M$5),ROUND(SUM($J$32,$J$33:L103)/Général!$N$5,0),IF(AND($N$50=Général!$M$6),ROUND(SUM($J$32,$J$33:L103)/Général!$N$6,0),IF(AND($N$50=Général!$M$7),ROUND(SUM($J$32,$J$33:L103)/Général!$N$7,0),IF(AND($N$50=Général!$M$8),ROUND(SUM($J$32,$J$33:L103)/Général!$N$8,0),IF(AND($N$50=Général!$M$9),ROUND(SUM($J$32,$J$33:L103)/Général!$N$9,0),IF(AND($N$50=Général!$M$10),ROUND(SUM($J$32,$J$33:L103)/Général!$N$10,0),IF(AND($N$50=Général!$M$11),ROUND(SUM($J$32,$J$33:L103)/Général!$N$11,0),IF(AND($N$50=Général!$M$12),ROUND(SUM($J$32,$J$33:L103)/Général!$N$12,0))))))))))),"")</f>
        <v/>
      </c>
      <c r="H104" s="36" t="str">
        <f>IF(AND($M$51&lt;=Général!$B73,$M$52&gt;=Général!$B73),Général!G73,"")</f>
        <v/>
      </c>
      <c r="I104" s="36" t="str">
        <f>IF(AND($M$51&lt;=Général!$B73,$M$52&gt;=Général!$B73),Général!H73,"")</f>
        <v/>
      </c>
      <c r="J104" s="54" t="str">
        <f>IF(AND($M$51&lt;=Général!$B73,$M$52&gt;=Général!$B73,Général!I73="G"),G104*0.81,IF(G104="","",-G104))</f>
        <v/>
      </c>
      <c r="K104" s="54"/>
      <c r="L104" s="54"/>
    </row>
    <row r="105" spans="2:12" x14ac:dyDescent="0.2">
      <c r="B105" s="33"/>
      <c r="C105" s="33"/>
      <c r="E105" s="36" t="str">
        <f>IF(AND($M$51&lt;=Général!$B74,$M$52&gt;=Général!$B74),Général!D74,"")</f>
        <v/>
      </c>
      <c r="F105" s="36" t="str">
        <f>IF(AND($M$51&lt;=Général!$B74,$M$52&gt;=Général!$B74),Général!E74,"")</f>
        <v/>
      </c>
      <c r="G105" s="38" t="str">
        <f>IF(OR(COUNTIF(F105,"EUR/USD"),COUNTIF(F105,"AUD/USD"),COUNTIF(F105,"GBP/USD")),IF(AND($N$50=Général!$M$3),ROUND(SUM($J$32,$J$33:L104)/Général!$N$3,0),IF(AND($N$50=Général!$M$4),ROUND(SUM($J$32,$J$33:L104)/Général!$N$4,0),IF(AND($N$50=Général!$M$5),ROUND(SUM($J$32,$J$33:L104)/Général!$N$5,0),IF(AND($N$50=Général!$M$6),ROUND(SUM($J$32,$J$33:L104)/Général!$N$6,0),IF(AND($N$50=Général!$M$7),ROUND(SUM($J$32,$J$33:L104)/Général!$N$7,0),IF(AND($N$50=Général!$M$8),ROUND(SUM($J$32,$J$33:L104)/Général!$N$8,0),IF(AND($N$50=Général!$M$9),ROUND(SUM($J$32,$J$33:L104)/Général!$N$9,0),IF(AND($N$50=Général!$M$10),ROUND(SUM($J$32,$J$33:L104)/Général!$N$10,0),IF(AND($N$50=Général!$M$11),ROUND(SUM($J$32,$J$33:L104)/Général!$N$11,0),IF(AND($N$50=Général!$M$12),ROUND(SUM($J$32,$J$33:L104)/Général!$N$12,0))))))))))),"")</f>
        <v/>
      </c>
      <c r="H105" s="36" t="str">
        <f>IF(AND($M$51&lt;=Général!$B74,$M$52&gt;=Général!$B74),Général!G74,"")</f>
        <v/>
      </c>
      <c r="I105" s="36" t="str">
        <f>IF(AND($M$51&lt;=Général!$B74,$M$52&gt;=Général!$B74),Général!H74,"")</f>
        <v/>
      </c>
      <c r="J105" s="54" t="str">
        <f>IF(AND($M$51&lt;=Général!$B74,$M$52&gt;=Général!$B74,Général!I74="G"),G105*0.81,IF(G105="","",-G105))</f>
        <v/>
      </c>
      <c r="K105" s="54"/>
      <c r="L105" s="54"/>
    </row>
    <row r="106" spans="2:12" x14ac:dyDescent="0.2">
      <c r="B106" s="33"/>
      <c r="C106" s="33"/>
      <c r="E106" s="36" t="str">
        <f>IF(AND($M$51&lt;=Général!$B75,$M$52&gt;=Général!$B75),Général!D75,"")</f>
        <v/>
      </c>
      <c r="F106" s="36" t="str">
        <f>IF(AND($M$51&lt;=Général!$B75,$M$52&gt;=Général!$B75),Général!E75,"")</f>
        <v/>
      </c>
      <c r="G106" s="38" t="str">
        <f>IF(OR(COUNTIF(F106,"EUR/USD"),COUNTIF(F106,"AUD/USD"),COUNTIF(F106,"GBP/USD")),IF(AND($N$50=Général!$M$3),ROUND(SUM($J$32,$J$33:L105)/Général!$N$3,0),IF(AND($N$50=Général!$M$4),ROUND(SUM($J$32,$J$33:L105)/Général!$N$4,0),IF(AND($N$50=Général!$M$5),ROUND(SUM($J$32,$J$33:L105)/Général!$N$5,0),IF(AND($N$50=Général!$M$6),ROUND(SUM($J$32,$J$33:L105)/Général!$N$6,0),IF(AND($N$50=Général!$M$7),ROUND(SUM($J$32,$J$33:L105)/Général!$N$7,0),IF(AND($N$50=Général!$M$8),ROUND(SUM($J$32,$J$33:L105)/Général!$N$8,0),IF(AND($N$50=Général!$M$9),ROUND(SUM($J$32,$J$33:L105)/Général!$N$9,0),IF(AND($N$50=Général!$M$10),ROUND(SUM($J$32,$J$33:L105)/Général!$N$10,0),IF(AND($N$50=Général!$M$11),ROUND(SUM($J$32,$J$33:L105)/Général!$N$11,0),IF(AND($N$50=Général!$M$12),ROUND(SUM($J$32,$J$33:L105)/Général!$N$12,0))))))))))),"")</f>
        <v/>
      </c>
      <c r="H106" s="36" t="str">
        <f>IF(AND($M$51&lt;=Général!$B75,$M$52&gt;=Général!$B75),Général!G75,"")</f>
        <v/>
      </c>
      <c r="I106" s="36" t="str">
        <f>IF(AND($M$51&lt;=Général!$B75,$M$52&gt;=Général!$B75),Général!H75,"")</f>
        <v/>
      </c>
      <c r="J106" s="54" t="str">
        <f>IF(AND($M$51&lt;=Général!$B75,$M$52&gt;=Général!$B75,Général!I75="G"),G106*0.81,IF(G106="","",-G106))</f>
        <v/>
      </c>
      <c r="K106" s="54"/>
      <c r="L106" s="54"/>
    </row>
    <row r="107" spans="2:12" x14ac:dyDescent="0.2">
      <c r="B107" s="33"/>
      <c r="C107" s="33"/>
      <c r="E107" s="36" t="str">
        <f>IF(AND($M$51&lt;=Général!$B76,$M$52&gt;=Général!$B76),Général!D76,"")</f>
        <v/>
      </c>
      <c r="F107" s="36" t="str">
        <f>IF(AND($M$51&lt;=Général!$B76,$M$52&gt;=Général!$B76),Général!E76,"")</f>
        <v/>
      </c>
      <c r="G107" s="38" t="str">
        <f>IF(OR(COUNTIF(F107,"EUR/USD"),COUNTIF(F107,"AUD/USD"),COUNTIF(F107,"GBP/USD")),IF(AND($N$50=Général!$M$3),ROUND(SUM($J$32,$J$33:L106)/Général!$N$3,0),IF(AND($N$50=Général!$M$4),ROUND(SUM($J$32,$J$33:L106)/Général!$N$4,0),IF(AND($N$50=Général!$M$5),ROUND(SUM($J$32,$J$33:L106)/Général!$N$5,0),IF(AND($N$50=Général!$M$6),ROUND(SUM($J$32,$J$33:L106)/Général!$N$6,0),IF(AND($N$50=Général!$M$7),ROUND(SUM($J$32,$J$33:L106)/Général!$N$7,0),IF(AND($N$50=Général!$M$8),ROUND(SUM($J$32,$J$33:L106)/Général!$N$8,0),IF(AND($N$50=Général!$M$9),ROUND(SUM($J$32,$J$33:L106)/Général!$N$9,0),IF(AND($N$50=Général!$M$10),ROUND(SUM($J$32,$J$33:L106)/Général!$N$10,0),IF(AND($N$50=Général!$M$11),ROUND(SUM($J$32,$J$33:L106)/Général!$N$11,0),IF(AND($N$50=Général!$M$12),ROUND(SUM($J$32,$J$33:L106)/Général!$N$12,0))))))))))),"")</f>
        <v/>
      </c>
      <c r="H107" s="36" t="str">
        <f>IF(AND($M$51&lt;=Général!$B76,$M$52&gt;=Général!$B76),Général!G76,"")</f>
        <v/>
      </c>
      <c r="I107" s="36" t="str">
        <f>IF(AND($M$51&lt;=Général!$B76,$M$52&gt;=Général!$B76),Général!H76,"")</f>
        <v/>
      </c>
      <c r="J107" s="54" t="str">
        <f>IF(AND($M$51&lt;=Général!$B76,$M$52&gt;=Général!$B76,Général!I76="G"),G107*0.81,IF(G107="","",-G107))</f>
        <v/>
      </c>
      <c r="K107" s="54"/>
      <c r="L107" s="54"/>
    </row>
    <row r="108" spans="2:12" x14ac:dyDescent="0.2">
      <c r="B108" s="33"/>
      <c r="C108" s="33"/>
      <c r="E108" s="36" t="str">
        <f>IF(AND($M$51&lt;=Général!$B77,$M$52&gt;=Général!$B77),Général!D77,"")</f>
        <v/>
      </c>
      <c r="F108" s="36" t="str">
        <f>IF(AND($M$51&lt;=Général!$B77,$M$52&gt;=Général!$B77),Général!E77,"")</f>
        <v/>
      </c>
      <c r="G108" s="38" t="str">
        <f>IF(OR(COUNTIF(F108,"EUR/USD"),COUNTIF(F108,"AUD/USD"),COUNTIF(F108,"GBP/USD")),IF(AND($N$50=Général!$M$3),ROUND(SUM($J$32,$J$33:L107)/Général!$N$3,0),IF(AND($N$50=Général!$M$4),ROUND(SUM($J$32,$J$33:L107)/Général!$N$4,0),IF(AND($N$50=Général!$M$5),ROUND(SUM($J$32,$J$33:L107)/Général!$N$5,0),IF(AND($N$50=Général!$M$6),ROUND(SUM($J$32,$J$33:L107)/Général!$N$6,0),IF(AND($N$50=Général!$M$7),ROUND(SUM($J$32,$J$33:L107)/Général!$N$7,0),IF(AND($N$50=Général!$M$8),ROUND(SUM($J$32,$J$33:L107)/Général!$N$8,0),IF(AND($N$50=Général!$M$9),ROUND(SUM($J$32,$J$33:L107)/Général!$N$9,0),IF(AND($N$50=Général!$M$10),ROUND(SUM($J$32,$J$33:L107)/Général!$N$10,0),IF(AND($N$50=Général!$M$11),ROUND(SUM($J$32,$J$33:L107)/Général!$N$11,0),IF(AND($N$50=Général!$M$12),ROUND(SUM($J$32,$J$33:L107)/Général!$N$12,0))))))))))),"")</f>
        <v/>
      </c>
      <c r="H108" s="36" t="str">
        <f>IF(AND($M$51&lt;=Général!$B77,$M$52&gt;=Général!$B77),Général!G77,"")</f>
        <v/>
      </c>
      <c r="I108" s="36" t="str">
        <f>IF(AND($M$51&lt;=Général!$B77,$M$52&gt;=Général!$B77),Général!H77,"")</f>
        <v/>
      </c>
      <c r="J108" s="54" t="str">
        <f>IF(AND($M$51&lt;=Général!$B77,$M$52&gt;=Général!$B77,Général!I77="G"),G108*0.81,IF(G108="","",-G108))</f>
        <v/>
      </c>
      <c r="K108" s="54"/>
      <c r="L108" s="54"/>
    </row>
    <row r="109" spans="2:12" x14ac:dyDescent="0.2">
      <c r="B109" s="33"/>
      <c r="C109" s="33"/>
      <c r="E109" s="36" t="str">
        <f>IF(AND($M$51&lt;=Général!$B78,$M$52&gt;=Général!$B78),Général!D78,"")</f>
        <v/>
      </c>
      <c r="F109" s="36" t="str">
        <f>IF(AND($M$51&lt;=Général!$B78,$M$52&gt;=Général!$B78),Général!E78,"")</f>
        <v/>
      </c>
      <c r="G109" s="38" t="str">
        <f>IF(OR(COUNTIF(F109,"EUR/USD"),COUNTIF(F109,"AUD/USD"),COUNTIF(F109,"GBP/USD")),IF(AND($N$50=Général!$M$3),ROUND(SUM($J$32,$J$33:L108)/Général!$N$3,0),IF(AND($N$50=Général!$M$4),ROUND(SUM($J$32,$J$33:L108)/Général!$N$4,0),IF(AND($N$50=Général!$M$5),ROUND(SUM($J$32,$J$33:L108)/Général!$N$5,0),IF(AND($N$50=Général!$M$6),ROUND(SUM($J$32,$J$33:L108)/Général!$N$6,0),IF(AND($N$50=Général!$M$7),ROUND(SUM($J$32,$J$33:L108)/Général!$N$7,0),IF(AND($N$50=Général!$M$8),ROUND(SUM($J$32,$J$33:L108)/Général!$N$8,0),IF(AND($N$50=Général!$M$9),ROUND(SUM($J$32,$J$33:L108)/Général!$N$9,0),IF(AND($N$50=Général!$M$10),ROUND(SUM($J$32,$J$33:L108)/Général!$N$10,0),IF(AND($N$50=Général!$M$11),ROUND(SUM($J$32,$J$33:L108)/Général!$N$11,0),IF(AND($N$50=Général!$M$12),ROUND(SUM($J$32,$J$33:L108)/Général!$N$12,0))))))))))),"")</f>
        <v/>
      </c>
      <c r="H109" s="36" t="str">
        <f>IF(AND($M$51&lt;=Général!$B78,$M$52&gt;=Général!$B78),Général!G78,"")</f>
        <v/>
      </c>
      <c r="I109" s="36" t="str">
        <f>IF(AND($M$51&lt;=Général!$B78,$M$52&gt;=Général!$B78),Général!H78,"")</f>
        <v/>
      </c>
      <c r="J109" s="54" t="str">
        <f>IF(AND($M$51&lt;=Général!$B78,$M$52&gt;=Général!$B78,Général!I78="G"),G109*0.81,IF(G109="","",-G109))</f>
        <v/>
      </c>
      <c r="K109" s="54"/>
      <c r="L109" s="54"/>
    </row>
    <row r="110" spans="2:12" x14ac:dyDescent="0.2">
      <c r="B110" s="33"/>
      <c r="C110" s="33"/>
      <c r="E110" s="36" t="str">
        <f>IF(AND($M$51&lt;=Général!$B79,$M$52&gt;=Général!$B79),Général!D79,"")</f>
        <v/>
      </c>
      <c r="F110" s="36" t="str">
        <f>IF(AND($M$51&lt;=Général!$B79,$M$52&gt;=Général!$B79),Général!E79,"")</f>
        <v/>
      </c>
      <c r="G110" s="38" t="str">
        <f>IF(AND($M$51&lt;=Général!$B79,$M$52&gt;=Général!$B79),Général!F79,"")</f>
        <v/>
      </c>
      <c r="H110" s="36" t="str">
        <f>IF(AND($M$51&lt;=Général!$B79,$M$52&gt;=Général!$B79),Général!G79,"")</f>
        <v/>
      </c>
      <c r="J110" s="54" t="str">
        <f>IF(AND($M$51&lt;=Général!$B79,$M$52&gt;=Général!$B79),Général!J79,"")</f>
        <v/>
      </c>
      <c r="K110" s="54"/>
      <c r="L110" s="54"/>
    </row>
    <row r="111" spans="2:12" x14ac:dyDescent="0.2">
      <c r="B111" s="33"/>
      <c r="C111" s="33"/>
      <c r="E111" s="36" t="str">
        <f>IF(AND($M$51&lt;=Général!$B80,$M$52&gt;=Général!$B80),Général!D80,"")</f>
        <v/>
      </c>
      <c r="F111" s="36" t="str">
        <f>IF(AND($M$51&lt;=Général!$B80,$M$52&gt;=Général!$B80),Général!E80,"")</f>
        <v/>
      </c>
      <c r="G111" s="38" t="str">
        <f>IF(AND($M$51&lt;=Général!$B80,$M$52&gt;=Général!$B80),Général!F80,"")</f>
        <v/>
      </c>
      <c r="H111" s="36" t="str">
        <f>IF(AND($M$51&lt;=Général!$B80,$M$52&gt;=Général!$B80),Général!G80,"")</f>
        <v/>
      </c>
      <c r="J111" s="54" t="str">
        <f>IF(AND($M$51&lt;=Général!$B80,$M$52&gt;=Général!$B80),Général!J80,"")</f>
        <v/>
      </c>
      <c r="K111" s="54"/>
      <c r="L111" s="54"/>
    </row>
    <row r="112" spans="2:12" x14ac:dyDescent="0.2">
      <c r="B112" s="33"/>
      <c r="C112" s="33"/>
      <c r="E112" s="36" t="str">
        <f>IF(AND($M$51&lt;=Général!$B81,$M$52&gt;=Général!$B81),Général!D81,"")</f>
        <v/>
      </c>
      <c r="F112" s="36" t="str">
        <f>IF(AND($M$51&lt;=Général!$B81,$M$52&gt;=Général!$B81),Général!E81,"")</f>
        <v/>
      </c>
      <c r="G112" s="38" t="str">
        <f>IF(AND($M$51&lt;=Général!$B81,$M$52&gt;=Général!$B81),Général!F81,"")</f>
        <v/>
      </c>
      <c r="H112" s="36" t="str">
        <f>IF(AND($M$51&lt;=Général!$B81,$M$52&gt;=Général!$B81),Général!G81,"")</f>
        <v/>
      </c>
      <c r="J112" s="54" t="str">
        <f>IF(AND($M$51&lt;=Général!$B81,$M$52&gt;=Général!$B81),Général!J81,"")</f>
        <v/>
      </c>
      <c r="K112" s="54"/>
      <c r="L112" s="54"/>
    </row>
    <row r="113" spans="2:12" x14ac:dyDescent="0.2">
      <c r="B113" s="33"/>
      <c r="C113" s="33"/>
      <c r="E113" s="36" t="str">
        <f>IF(AND($M$51&lt;=Général!$B82,$M$52&gt;=Général!$B82),Général!D82,"")</f>
        <v/>
      </c>
      <c r="F113" s="36" t="str">
        <f>IF(AND($M$51&lt;=Général!$B82,$M$52&gt;=Général!$B82),Général!E82,"")</f>
        <v/>
      </c>
      <c r="G113" s="38" t="str">
        <f>IF(AND($M$51&lt;=Général!$B82,$M$52&gt;=Général!$B82),Général!F82,"")</f>
        <v/>
      </c>
      <c r="H113" s="36" t="str">
        <f>IF(AND($M$51&lt;=Général!$B82,$M$52&gt;=Général!$B82),Général!G82,"")</f>
        <v/>
      </c>
      <c r="J113" s="54" t="str">
        <f>IF(AND($M$51&lt;=Général!$B82,$M$52&gt;=Général!$B82),Général!J82,"")</f>
        <v/>
      </c>
      <c r="K113" s="54"/>
      <c r="L113" s="54"/>
    </row>
    <row r="114" spans="2:12" x14ac:dyDescent="0.2">
      <c r="B114" s="33"/>
      <c r="C114" s="33"/>
      <c r="E114" s="36" t="str">
        <f>IF(AND($M$51&lt;=Général!$B83,$M$52&gt;=Général!$B83),Général!D83,"")</f>
        <v/>
      </c>
      <c r="F114" s="36" t="str">
        <f>IF(AND($M$51&lt;=Général!$B83,$M$52&gt;=Général!$B83),Général!E83,"")</f>
        <v/>
      </c>
      <c r="G114" s="38" t="str">
        <f>IF(AND($M$51&lt;=Général!$B83,$M$52&gt;=Général!$B83),Général!F83,"")</f>
        <v/>
      </c>
      <c r="H114" s="36" t="str">
        <f>IF(AND($M$51&lt;=Général!$B83,$M$52&gt;=Général!$B83),Général!G83,"")</f>
        <v/>
      </c>
      <c r="J114" s="54" t="str">
        <f>IF(AND($M$51&lt;=Général!$B83,$M$52&gt;=Général!$B83),Général!J83,"")</f>
        <v/>
      </c>
      <c r="K114" s="54"/>
      <c r="L114" s="54"/>
    </row>
    <row r="115" spans="2:12" x14ac:dyDescent="0.2">
      <c r="B115" s="33"/>
      <c r="C115" s="33"/>
      <c r="E115" s="36" t="str">
        <f>IF(AND($M$51&lt;=Général!$B84,$M$52&gt;=Général!$B84),Général!D84,"")</f>
        <v/>
      </c>
      <c r="F115" s="36" t="str">
        <f>IF(AND($M$51&lt;=Général!$B84,$M$52&gt;=Général!$B84),Général!E84,"")</f>
        <v/>
      </c>
      <c r="G115" s="38" t="str">
        <f>IF(AND($M$51&lt;=Général!$B84,$M$52&gt;=Général!$B84),Général!F84,"")</f>
        <v/>
      </c>
      <c r="H115" s="36" t="str">
        <f>IF(AND($M$51&lt;=Général!$B84,$M$52&gt;=Général!$B84),Général!G84,"")</f>
        <v/>
      </c>
      <c r="J115" s="54" t="str">
        <f>IF(AND($M$51&lt;=Général!$B84,$M$52&gt;=Général!$B84),Général!J84,"")</f>
        <v/>
      </c>
      <c r="K115" s="54"/>
      <c r="L115" s="54"/>
    </row>
    <row r="116" spans="2:12" x14ac:dyDescent="0.2">
      <c r="B116" s="33"/>
      <c r="C116" s="33"/>
      <c r="E116" s="36" t="str">
        <f>IF(AND($M$51&lt;=Général!$B85,$M$52&gt;=Général!$B85),Général!D85,"")</f>
        <v/>
      </c>
      <c r="F116" s="36" t="str">
        <f>IF(AND($M$51&lt;=Général!$B85,$M$52&gt;=Général!$B85),Général!E85,"")</f>
        <v/>
      </c>
      <c r="G116" s="38" t="str">
        <f>IF(AND($M$51&lt;=Général!$B85,$M$52&gt;=Général!$B85),Général!F85,"")</f>
        <v/>
      </c>
      <c r="H116" s="36" t="str">
        <f>IF(AND($M$51&lt;=Général!$B85,$M$52&gt;=Général!$B85),Général!G85,"")</f>
        <v/>
      </c>
      <c r="J116" s="54" t="str">
        <f>IF(AND($M$51&lt;=Général!$B85,$M$52&gt;=Général!$B85),Général!J85,"")</f>
        <v/>
      </c>
      <c r="K116" s="54"/>
      <c r="L116" s="54"/>
    </row>
    <row r="117" spans="2:12" x14ac:dyDescent="0.2">
      <c r="B117" s="33"/>
      <c r="C117" s="33"/>
      <c r="E117" s="36" t="str">
        <f>IF(AND($M$51&lt;=Général!$B86,$M$52&gt;=Général!$B86),Général!D86,"")</f>
        <v/>
      </c>
      <c r="F117" s="36" t="str">
        <f>IF(AND($M$51&lt;=Général!$B86,$M$52&gt;=Général!$B86),Général!E86,"")</f>
        <v/>
      </c>
      <c r="G117" s="38" t="str">
        <f>IF(AND($M$51&lt;=Général!$B86,$M$52&gt;=Général!$B86),Général!F86,"")</f>
        <v/>
      </c>
      <c r="H117" s="36" t="str">
        <f>IF(AND($M$51&lt;=Général!$B86,$M$52&gt;=Général!$B86),Général!G86,"")</f>
        <v/>
      </c>
      <c r="J117" s="54" t="str">
        <f>IF(AND($M$51&lt;=Général!$B86,$M$52&gt;=Général!$B86),Général!J86,"")</f>
        <v/>
      </c>
      <c r="K117" s="54"/>
      <c r="L117" s="54"/>
    </row>
    <row r="118" spans="2:12" x14ac:dyDescent="0.2">
      <c r="B118" s="33"/>
      <c r="C118" s="33"/>
      <c r="E118" s="36" t="str">
        <f>IF(AND($M$51&lt;=Général!$B87,$M$52&gt;=Général!$B87),Général!D87,"")</f>
        <v/>
      </c>
      <c r="F118" s="36" t="str">
        <f>IF(AND($M$51&lt;=Général!$B87,$M$52&gt;=Général!$B87),Général!E87,"")</f>
        <v/>
      </c>
      <c r="G118" s="38" t="str">
        <f>IF(AND($M$51&lt;=Général!$B87,$M$52&gt;=Général!$B87),Général!F87,"")</f>
        <v/>
      </c>
      <c r="H118" s="36" t="str">
        <f>IF(AND($M$51&lt;=Général!$B87,$M$52&gt;=Général!$B87),Général!G87,"")</f>
        <v/>
      </c>
      <c r="J118" s="54" t="str">
        <f>IF(AND($M$51&lt;=Général!$B87,$M$52&gt;=Général!$B87),Général!J87,"")</f>
        <v/>
      </c>
      <c r="K118" s="54"/>
      <c r="L118" s="54"/>
    </row>
    <row r="119" spans="2:12" x14ac:dyDescent="0.2">
      <c r="B119" s="33"/>
      <c r="C119" s="33"/>
      <c r="E119" s="36" t="str">
        <f>IF(AND($M$51&lt;=Général!$B88,$M$52&gt;=Général!$B88),Général!D88,"")</f>
        <v/>
      </c>
      <c r="F119" s="36" t="str">
        <f>IF(AND($M$51&lt;=Général!$B88,$M$52&gt;=Général!$B88),Général!E88,"")</f>
        <v/>
      </c>
      <c r="G119" s="38" t="str">
        <f>IF(AND($M$51&lt;=Général!$B88,$M$52&gt;=Général!$B88),Général!F88,"")</f>
        <v/>
      </c>
      <c r="H119" s="36" t="str">
        <f>IF(AND($M$51&lt;=Général!$B88,$M$52&gt;=Général!$B88),Général!G88,"")</f>
        <v/>
      </c>
      <c r="J119" s="54" t="str">
        <f>IF(AND($M$51&lt;=Général!$B88,$M$52&gt;=Général!$B88),Général!J88,"")</f>
        <v/>
      </c>
      <c r="K119" s="54"/>
      <c r="L119" s="54"/>
    </row>
    <row r="120" spans="2:12" x14ac:dyDescent="0.2">
      <c r="B120" s="33"/>
      <c r="C120" s="33"/>
      <c r="E120" s="36" t="str">
        <f>IF(AND($M$51&lt;=Général!$B89,$M$52&gt;=Général!$B89),Général!D89,"")</f>
        <v/>
      </c>
      <c r="F120" s="36" t="str">
        <f>IF(AND($M$51&lt;=Général!$B89,$M$52&gt;=Général!$B89),Général!E89,"")</f>
        <v/>
      </c>
      <c r="G120" s="38" t="str">
        <f>IF(AND($M$51&lt;=Général!$B89,$M$52&gt;=Général!$B89),Général!F89,"")</f>
        <v/>
      </c>
      <c r="H120" s="36" t="str">
        <f>IF(AND($M$51&lt;=Général!$B89,$M$52&gt;=Général!$B89),Général!G89,"")</f>
        <v/>
      </c>
      <c r="J120" s="54" t="str">
        <f>IF(AND($M$51&lt;=Général!$B89,$M$52&gt;=Général!$B89),Général!J89,"")</f>
        <v/>
      </c>
      <c r="K120" s="54"/>
      <c r="L120" s="54"/>
    </row>
    <row r="121" spans="2:12" x14ac:dyDescent="0.2">
      <c r="B121" s="33"/>
      <c r="C121" s="33"/>
      <c r="E121" s="36" t="str">
        <f>IF(AND($M$51&lt;=Général!$B90,$M$52&gt;=Général!$B90),Général!D90,"")</f>
        <v/>
      </c>
      <c r="F121" s="36" t="str">
        <f>IF(AND($M$51&lt;=Général!$B90,$M$52&gt;=Général!$B90),Général!E90,"")</f>
        <v/>
      </c>
      <c r="G121" s="38" t="str">
        <f>IF(AND($M$51&lt;=Général!$B90,$M$52&gt;=Général!$B90),Général!F90,"")</f>
        <v/>
      </c>
      <c r="H121" s="36" t="str">
        <f>IF(AND($M$51&lt;=Général!$B90,$M$52&gt;=Général!$B90),Général!G90,"")</f>
        <v/>
      </c>
      <c r="J121" s="54" t="str">
        <f>IF(AND($M$51&lt;=Général!$B90,$M$52&gt;=Général!$B90),Général!J90,"")</f>
        <v/>
      </c>
      <c r="K121" s="54"/>
      <c r="L121" s="54"/>
    </row>
    <row r="122" spans="2:12" x14ac:dyDescent="0.2">
      <c r="B122" s="33"/>
      <c r="C122" s="33"/>
      <c r="E122" s="36" t="str">
        <f>IF(AND($M$51&lt;=Général!$B91,$M$52&gt;=Général!$B91),Général!D91,"")</f>
        <v/>
      </c>
      <c r="F122" s="36" t="str">
        <f>IF(AND($M$51&lt;=Général!$B91,$M$52&gt;=Général!$B91),Général!E91,"")</f>
        <v/>
      </c>
      <c r="G122" s="38" t="str">
        <f>IF(AND($M$51&lt;=Général!$B91,$M$52&gt;=Général!$B91),Général!F91,"")</f>
        <v/>
      </c>
      <c r="H122" s="36" t="str">
        <f>IF(AND($M$51&lt;=Général!$B91,$M$52&gt;=Général!$B91),Général!G91,"")</f>
        <v/>
      </c>
      <c r="J122" s="54" t="str">
        <f>IF(AND($M$51&lt;=Général!$B91,$M$52&gt;=Général!$B91),Général!J91,"")</f>
        <v/>
      </c>
      <c r="K122" s="54"/>
      <c r="L122" s="54"/>
    </row>
    <row r="123" spans="2:12" x14ac:dyDescent="0.2">
      <c r="B123" s="33"/>
      <c r="C123" s="33"/>
      <c r="E123" s="36" t="str">
        <f>IF(AND($M$51&lt;=Général!$B92,$M$52&gt;=Général!$B92),Général!D92,"")</f>
        <v/>
      </c>
      <c r="F123" s="36" t="str">
        <f>IF(AND($M$51&lt;=Général!$B92,$M$52&gt;=Général!$B92),Général!E92,"")</f>
        <v/>
      </c>
      <c r="G123" s="38" t="str">
        <f>IF(AND($M$51&lt;=Général!$B92,$M$52&gt;=Général!$B92),Général!F92,"")</f>
        <v/>
      </c>
      <c r="H123" s="36" t="str">
        <f>IF(AND($M$51&lt;=Général!$B92,$M$52&gt;=Général!$B92),Général!G92,"")</f>
        <v/>
      </c>
      <c r="J123" s="54" t="str">
        <f>IF(AND($M$51&lt;=Général!$B92,$M$52&gt;=Général!$B92),Général!J92,"")</f>
        <v/>
      </c>
      <c r="K123" s="54"/>
      <c r="L123" s="54"/>
    </row>
    <row r="124" spans="2:12" x14ac:dyDescent="0.2">
      <c r="B124" s="33"/>
      <c r="C124" s="33"/>
      <c r="E124" s="36" t="str">
        <f>IF(AND($M$51&lt;=Général!$B93,$M$52&gt;=Général!$B93),Général!D93,"")</f>
        <v/>
      </c>
      <c r="F124" s="36" t="str">
        <f>IF(AND($M$51&lt;=Général!$B93,$M$52&gt;=Général!$B93),Général!E93,"")</f>
        <v/>
      </c>
      <c r="G124" s="38" t="str">
        <f>IF(AND($M$51&lt;=Général!$B93,$M$52&gt;=Général!$B93),Général!F93,"")</f>
        <v/>
      </c>
      <c r="H124" s="36" t="str">
        <f>IF(AND($M$51&lt;=Général!$B93,$M$52&gt;=Général!$B93),Général!G93,"")</f>
        <v/>
      </c>
      <c r="J124" s="54" t="str">
        <f>IF(AND($M$51&lt;=Général!$B93,$M$52&gt;=Général!$B93),Général!J93,"")</f>
        <v/>
      </c>
      <c r="K124" s="54"/>
      <c r="L124" s="54"/>
    </row>
    <row r="125" spans="2:12" x14ac:dyDescent="0.2">
      <c r="B125" s="33"/>
      <c r="C125" s="33"/>
      <c r="E125" s="36" t="str">
        <f>IF(AND($M$51&lt;=Général!$B94,$M$52&gt;=Général!$B94),Général!D94,"")</f>
        <v/>
      </c>
      <c r="F125" s="36" t="str">
        <f>IF(AND($M$51&lt;=Général!$B94,$M$52&gt;=Général!$B94),Général!E94,"")</f>
        <v/>
      </c>
      <c r="G125" s="38" t="str">
        <f>IF(AND($M$51&lt;=Général!$B94,$M$52&gt;=Général!$B94),Général!F94,"")</f>
        <v/>
      </c>
      <c r="H125" s="36" t="str">
        <f>IF(AND($M$51&lt;=Général!$B94,$M$52&gt;=Général!$B94),Général!G94,"")</f>
        <v/>
      </c>
      <c r="J125" s="54" t="str">
        <f>IF(AND($M$51&lt;=Général!$B94,$M$52&gt;=Général!$B94),Général!J94,"")</f>
        <v/>
      </c>
      <c r="K125" s="54"/>
      <c r="L125" s="54"/>
    </row>
    <row r="126" spans="2:12" x14ac:dyDescent="0.2">
      <c r="B126" s="33"/>
      <c r="C126" s="33"/>
      <c r="E126" s="36" t="str">
        <f>IF(AND($M$51&lt;=Général!$B95,$M$52&gt;=Général!$B95),Général!D95,"")</f>
        <v/>
      </c>
      <c r="F126" s="36" t="str">
        <f>IF(AND($M$51&lt;=Général!$B95,$M$52&gt;=Général!$B95),Général!E95,"")</f>
        <v/>
      </c>
      <c r="G126" s="38" t="str">
        <f>IF(AND($M$51&lt;=Général!$B95,$M$52&gt;=Général!$B95),Général!F95,"")</f>
        <v/>
      </c>
      <c r="H126" s="36" t="str">
        <f>IF(AND($M$51&lt;=Général!$B95,$M$52&gt;=Général!$B95),Général!G95,"")</f>
        <v/>
      </c>
      <c r="J126" s="54" t="str">
        <f>IF(AND($M$51&lt;=Général!$B95,$M$52&gt;=Général!$B95),Général!J95,"")</f>
        <v/>
      </c>
      <c r="K126" s="54"/>
      <c r="L126" s="54"/>
    </row>
    <row r="127" spans="2:12" x14ac:dyDescent="0.2">
      <c r="B127" s="33"/>
      <c r="C127" s="33"/>
      <c r="E127" s="36" t="str">
        <f>IF(AND($M$51&lt;=Général!$B96,$M$52&gt;=Général!$B96),Général!D96,"")</f>
        <v/>
      </c>
      <c r="F127" s="36" t="str">
        <f>IF(AND($M$51&lt;=Général!$B96,$M$52&gt;=Général!$B96),Général!E96,"")</f>
        <v/>
      </c>
      <c r="G127" s="38" t="str">
        <f>IF(AND($M$51&lt;=Général!$B96,$M$52&gt;=Général!$B96),Général!F96,"")</f>
        <v/>
      </c>
      <c r="H127" s="36" t="str">
        <f>IF(AND($M$51&lt;=Général!$B96,$M$52&gt;=Général!$B96),Général!G96,"")</f>
        <v/>
      </c>
      <c r="J127" s="54" t="str">
        <f>IF(AND($M$51&lt;=Général!$B96,$M$52&gt;=Général!$B96),Général!J96,"")</f>
        <v/>
      </c>
      <c r="K127" s="54"/>
      <c r="L127" s="54"/>
    </row>
    <row r="128" spans="2:12" x14ac:dyDescent="0.2">
      <c r="B128" s="33"/>
      <c r="C128" s="33"/>
      <c r="E128" s="36" t="str">
        <f>IF(AND($M$51&lt;=Général!$B97,$M$52&gt;=Général!$B97),Général!D97,"")</f>
        <v/>
      </c>
      <c r="F128" s="36" t="str">
        <f>IF(AND($M$51&lt;=Général!$B97,$M$52&gt;=Général!$B97),Général!E97,"")</f>
        <v/>
      </c>
      <c r="G128" s="38" t="str">
        <f>IF(AND($M$51&lt;=Général!$B97,$M$52&gt;=Général!$B97),Général!F97,"")</f>
        <v/>
      </c>
      <c r="H128" s="36" t="str">
        <f>IF(AND($M$51&lt;=Général!$B97,$M$52&gt;=Général!$B97),Général!G97,"")</f>
        <v/>
      </c>
      <c r="J128" s="54" t="str">
        <f>IF(AND($M$51&lt;=Général!$B97,$M$52&gt;=Général!$B97),Général!J97,"")</f>
        <v/>
      </c>
      <c r="K128" s="54"/>
      <c r="L128" s="54"/>
    </row>
    <row r="129" spans="2:12" x14ac:dyDescent="0.2">
      <c r="B129" s="33"/>
      <c r="C129" s="33"/>
      <c r="E129" s="36" t="str">
        <f>IF(AND($M$51&lt;=Général!$B98,$M$52&gt;=Général!$B98),Général!D98,"")</f>
        <v/>
      </c>
      <c r="F129" s="36" t="str">
        <f>IF(AND($M$51&lt;=Général!$B98,$M$52&gt;=Général!$B98),Général!E98,"")</f>
        <v/>
      </c>
      <c r="G129" s="38" t="str">
        <f>IF(AND($M$51&lt;=Général!$B98,$M$52&gt;=Général!$B98),Général!F98,"")</f>
        <v/>
      </c>
      <c r="H129" s="36" t="str">
        <f>IF(AND($M$51&lt;=Général!$B98,$M$52&gt;=Général!$B98),Général!G98,"")</f>
        <v/>
      </c>
      <c r="J129" s="54" t="str">
        <f>IF(AND($M$51&lt;=Général!$B98,$M$52&gt;=Général!$B98),Général!J98,"")</f>
        <v/>
      </c>
      <c r="K129" s="54"/>
      <c r="L129" s="54"/>
    </row>
    <row r="130" spans="2:12" x14ac:dyDescent="0.2">
      <c r="B130" s="33"/>
      <c r="C130" s="33"/>
      <c r="E130" s="36" t="str">
        <f>IF(AND($M$51&lt;=Général!$B99,$M$52&gt;=Général!$B99),Général!D99,"")</f>
        <v/>
      </c>
      <c r="F130" s="36" t="str">
        <f>IF(AND($M$51&lt;=Général!$B99,$M$52&gt;=Général!$B99),Général!E99,"")</f>
        <v/>
      </c>
      <c r="G130" s="38" t="str">
        <f>IF(AND($M$51&lt;=Général!$B99,$M$52&gt;=Général!$B99),Général!F99,"")</f>
        <v/>
      </c>
      <c r="H130" s="36" t="str">
        <f>IF(AND($M$51&lt;=Général!$B99,$M$52&gt;=Général!$B99),Général!G99,"")</f>
        <v/>
      </c>
      <c r="J130" s="54" t="str">
        <f>IF(AND($M$51&lt;=Général!$B99,$M$52&gt;=Général!$B99),Général!J99,"")</f>
        <v/>
      </c>
      <c r="K130" s="54"/>
      <c r="L130" s="54"/>
    </row>
    <row r="131" spans="2:12" x14ac:dyDescent="0.2">
      <c r="B131" s="33"/>
      <c r="C131" s="33"/>
      <c r="E131" s="36" t="str">
        <f>IF(AND($M$51&lt;=Général!$B100,$M$52&gt;=Général!$B100),Général!D100,"")</f>
        <v/>
      </c>
      <c r="F131" s="36" t="str">
        <f>IF(AND($M$51&lt;=Général!$B100,$M$52&gt;=Général!$B100),Général!E100,"")</f>
        <v/>
      </c>
      <c r="G131" s="38" t="str">
        <f>IF(AND($M$51&lt;=Général!$B100,$M$52&gt;=Général!$B100),Général!F100,"")</f>
        <v/>
      </c>
      <c r="H131" s="36" t="str">
        <f>IF(AND($M$51&lt;=Général!$B100,$M$52&gt;=Général!$B100),Général!G100,"")</f>
        <v/>
      </c>
      <c r="J131" s="54" t="str">
        <f>IF(AND($M$51&lt;=Général!$B100,$M$52&gt;=Général!$B100),Général!J100,"")</f>
        <v/>
      </c>
      <c r="K131" s="54"/>
      <c r="L131" s="54"/>
    </row>
    <row r="132" spans="2:12" x14ac:dyDescent="0.2">
      <c r="B132" s="33"/>
      <c r="C132" s="33"/>
      <c r="E132" s="36" t="str">
        <f>IF(AND($M$51&lt;=Général!$B101,$M$52&gt;=Général!$B101),Général!D101,"")</f>
        <v/>
      </c>
      <c r="F132" s="36" t="str">
        <f>IF(AND($M$51&lt;=Général!$B101,$M$52&gt;=Général!$B101),Général!E101,"")</f>
        <v/>
      </c>
      <c r="G132" s="38" t="str">
        <f>IF(AND($M$51&lt;=Général!$B101,$M$52&gt;=Général!$B101),Général!F101,"")</f>
        <v/>
      </c>
      <c r="H132" s="36" t="str">
        <f>IF(AND($M$51&lt;=Général!$B101,$M$52&gt;=Général!$B101),Général!G101,"")</f>
        <v/>
      </c>
      <c r="J132" s="54" t="str">
        <f>IF(AND($M$51&lt;=Général!$B101,$M$52&gt;=Général!$B101),Général!J101,"")</f>
        <v/>
      </c>
      <c r="K132" s="54"/>
      <c r="L132" s="54"/>
    </row>
    <row r="133" spans="2:12" x14ac:dyDescent="0.2">
      <c r="B133" s="33"/>
      <c r="C133" s="33"/>
      <c r="E133" s="36" t="str">
        <f>IF(AND($M$51&lt;=Général!$B102,$M$52&gt;=Général!$B102),Général!D102,"")</f>
        <v/>
      </c>
      <c r="F133" s="36" t="str">
        <f>IF(AND($M$51&lt;=Général!$B102,$M$52&gt;=Général!$B102),Général!E102,"")</f>
        <v/>
      </c>
      <c r="G133" s="38" t="str">
        <f>IF(AND($M$51&lt;=Général!$B102,$M$52&gt;=Général!$B102),Général!F102,"")</f>
        <v/>
      </c>
      <c r="H133" s="36" t="str">
        <f>IF(AND($M$51&lt;=Général!$B102,$M$52&gt;=Général!$B102),Général!G102,"")</f>
        <v/>
      </c>
      <c r="J133" s="54" t="str">
        <f>IF(AND($M$51&lt;=Général!$B102,$M$52&gt;=Général!$B102),Général!J102,"")</f>
        <v/>
      </c>
      <c r="K133" s="54"/>
      <c r="L133" s="54"/>
    </row>
    <row r="134" spans="2:12" x14ac:dyDescent="0.2">
      <c r="B134" s="33"/>
      <c r="C134" s="33"/>
      <c r="E134" s="36" t="str">
        <f>IF(AND($M$51&lt;=Général!$B103,$M$52&gt;=Général!$B103),Général!D103,"")</f>
        <v/>
      </c>
      <c r="F134" s="36" t="str">
        <f>IF(AND($M$51&lt;=Général!$B103,$M$52&gt;=Général!$B103),Général!E103,"")</f>
        <v/>
      </c>
      <c r="G134" s="38" t="str">
        <f>IF(AND($M$51&lt;=Général!$B103,$M$52&gt;=Général!$B103),Général!F103,"")</f>
        <v/>
      </c>
      <c r="H134" s="36" t="str">
        <f>IF(AND($M$51&lt;=Général!$B103,$M$52&gt;=Général!$B103),Général!G103,"")</f>
        <v/>
      </c>
      <c r="J134" s="54" t="str">
        <f>IF(AND($M$51&lt;=Général!$B103,$M$52&gt;=Général!$B103),Général!J103,"")</f>
        <v/>
      </c>
      <c r="K134" s="54"/>
      <c r="L134" s="54"/>
    </row>
    <row r="135" spans="2:12" x14ac:dyDescent="0.2">
      <c r="B135" s="33"/>
      <c r="C135" s="33"/>
      <c r="E135" s="36" t="str">
        <f>IF(AND($M$51&lt;=Général!$B104,$M$52&gt;=Général!$B104),Général!D104,"")</f>
        <v/>
      </c>
      <c r="F135" s="36" t="str">
        <f>IF(AND($M$51&lt;=Général!$B104,$M$52&gt;=Général!$B104),Général!E104,"")</f>
        <v/>
      </c>
      <c r="G135" s="38" t="str">
        <f>IF(AND($M$51&lt;=Général!$B104,$M$52&gt;=Général!$B104),Général!F104,"")</f>
        <v/>
      </c>
      <c r="H135" s="36" t="str">
        <f>IF(AND($M$51&lt;=Général!$B104,$M$52&gt;=Général!$B104),Général!G104,"")</f>
        <v/>
      </c>
      <c r="J135" s="54" t="str">
        <f>IF(AND($M$51&lt;=Général!$B104,$M$52&gt;=Général!$B104),Général!J104,"")</f>
        <v/>
      </c>
      <c r="K135" s="54"/>
      <c r="L135" s="54"/>
    </row>
    <row r="136" spans="2:12" x14ac:dyDescent="0.2">
      <c r="B136" s="33"/>
      <c r="C136" s="33"/>
      <c r="E136" s="36" t="str">
        <f>IF(AND($M$51&lt;=Général!$B105,$M$52&gt;=Général!$B105),Général!D105,"")</f>
        <v/>
      </c>
      <c r="F136" s="36" t="str">
        <f>IF(AND($M$51&lt;=Général!$B105,$M$52&gt;=Général!$B105),Général!E105,"")</f>
        <v/>
      </c>
      <c r="G136" s="38" t="str">
        <f>IF(AND($M$51&lt;=Général!$B105,$M$52&gt;=Général!$B105),Général!F105,"")</f>
        <v/>
      </c>
      <c r="H136" s="36" t="str">
        <f>IF(AND($M$51&lt;=Général!$B105,$M$52&gt;=Général!$B105),Général!G105,"")</f>
        <v/>
      </c>
      <c r="J136" s="54" t="str">
        <f>IF(AND($M$51&lt;=Général!$B105,$M$52&gt;=Général!$B105),Général!J105,"")</f>
        <v/>
      </c>
      <c r="K136" s="54"/>
      <c r="L136" s="54"/>
    </row>
    <row r="137" spans="2:12" x14ac:dyDescent="0.2">
      <c r="B137" s="33"/>
      <c r="C137" s="33"/>
      <c r="E137" s="36" t="str">
        <f>IF(AND($M$51&lt;=Général!$B106,$M$52&gt;=Général!$B106),Général!D106,"")</f>
        <v/>
      </c>
      <c r="F137" s="36" t="str">
        <f>IF(AND($M$51&lt;=Général!$B106,$M$52&gt;=Général!$B106),Général!E106,"")</f>
        <v/>
      </c>
      <c r="G137" s="38" t="str">
        <f>IF(AND($M$51&lt;=Général!$B106,$M$52&gt;=Général!$B106),Général!F106,"")</f>
        <v/>
      </c>
      <c r="H137" s="36" t="str">
        <f>IF(AND($M$51&lt;=Général!$B106,$M$52&gt;=Général!$B106),Général!G106,"")</f>
        <v/>
      </c>
      <c r="J137" s="54" t="str">
        <f>IF(AND($M$51&lt;=Général!$B106,$M$52&gt;=Général!$B106),Général!J106,"")</f>
        <v/>
      </c>
      <c r="K137" s="54"/>
      <c r="L137" s="54"/>
    </row>
    <row r="138" spans="2:12" x14ac:dyDescent="0.2">
      <c r="B138" s="33"/>
      <c r="C138" s="33"/>
      <c r="E138" s="36" t="str">
        <f>IF(AND($M$51&lt;=Général!$B107,$M$52&gt;=Général!$B107),Général!D107,"")</f>
        <v/>
      </c>
      <c r="F138" s="36" t="str">
        <f>IF(AND($M$51&lt;=Général!$B107,$M$52&gt;=Général!$B107),Général!E107,"")</f>
        <v/>
      </c>
      <c r="G138" s="38" t="str">
        <f>IF(AND($M$51&lt;=Général!$B107,$M$52&gt;=Général!$B107),Général!F107,"")</f>
        <v/>
      </c>
      <c r="H138" s="36" t="str">
        <f>IF(AND($M$51&lt;=Général!$B107,$M$52&gt;=Général!$B107),Général!G107,"")</f>
        <v/>
      </c>
      <c r="J138" s="54" t="str">
        <f>IF(AND($M$51&lt;=Général!$B107,$M$52&gt;=Général!$B107),Général!J107,"")</f>
        <v/>
      </c>
      <c r="K138" s="54"/>
      <c r="L138" s="54"/>
    </row>
    <row r="139" spans="2:12" x14ac:dyDescent="0.2">
      <c r="B139" s="33"/>
      <c r="C139" s="33"/>
      <c r="E139" s="36" t="str">
        <f>IF(AND($M$51&lt;=Général!$B108,$M$52&gt;=Général!$B108),Général!D108,"")</f>
        <v/>
      </c>
      <c r="F139" s="36" t="str">
        <f>IF(AND($M$51&lt;=Général!$B108,$M$52&gt;=Général!$B108),Général!E108,"")</f>
        <v/>
      </c>
      <c r="G139" s="38" t="str">
        <f>IF(AND($M$51&lt;=Général!$B108,$M$52&gt;=Général!$B108),Général!F108,"")</f>
        <v/>
      </c>
      <c r="H139" s="36" t="str">
        <f>IF(AND($M$51&lt;=Général!$B108,$M$52&gt;=Général!$B108),Général!G108,"")</f>
        <v/>
      </c>
      <c r="J139" s="54" t="str">
        <f>IF(AND($M$51&lt;=Général!$B108,$M$52&gt;=Général!$B108),Général!J108,"")</f>
        <v/>
      </c>
      <c r="K139" s="54"/>
      <c r="L139" s="54"/>
    </row>
    <row r="140" spans="2:12" x14ac:dyDescent="0.2">
      <c r="B140" s="33"/>
      <c r="C140" s="33"/>
      <c r="E140" s="36" t="str">
        <f>IF(AND($M$51&lt;=Général!$B109,$M$52&gt;=Général!$B109),Général!D109,"")</f>
        <v/>
      </c>
      <c r="F140" s="36" t="str">
        <f>IF(AND($M$51&lt;=Général!$B109,$M$52&gt;=Général!$B109),Général!E109,"")</f>
        <v/>
      </c>
      <c r="G140" s="38" t="str">
        <f>IF(AND($M$51&lt;=Général!$B109,$M$52&gt;=Général!$B109),Général!F109,"")</f>
        <v/>
      </c>
      <c r="H140" s="36" t="str">
        <f>IF(AND($M$51&lt;=Général!$B109,$M$52&gt;=Général!$B109),Général!G109,"")</f>
        <v/>
      </c>
      <c r="J140" s="54" t="str">
        <f>IF(AND($M$51&lt;=Général!$B109,$M$52&gt;=Général!$B109),Général!J109,"")</f>
        <v/>
      </c>
      <c r="K140" s="54"/>
      <c r="L140" s="54"/>
    </row>
    <row r="141" spans="2:12" x14ac:dyDescent="0.2">
      <c r="B141" s="33"/>
      <c r="C141" s="33"/>
      <c r="E141" s="36" t="str">
        <f>IF(AND($M$51&lt;=Général!$B110,$M$52&gt;=Général!$B110),Général!D110,"")</f>
        <v/>
      </c>
      <c r="F141" s="36" t="str">
        <f>IF(AND($M$51&lt;=Général!$B110,$M$52&gt;=Général!$B110),Général!E110,"")</f>
        <v/>
      </c>
      <c r="G141" s="38" t="str">
        <f>IF(AND($M$51&lt;=Général!$B110,$M$52&gt;=Général!$B110),Général!F110,"")</f>
        <v/>
      </c>
      <c r="H141" s="36" t="str">
        <f>IF(AND($M$51&lt;=Général!$B110,$M$52&gt;=Général!$B110),Général!G110,"")</f>
        <v/>
      </c>
      <c r="J141" s="54" t="str">
        <f>IF(AND($M$51&lt;=Général!$B110,$M$52&gt;=Général!$B110),Général!J110,"")</f>
        <v/>
      </c>
      <c r="K141" s="54"/>
      <c r="L141" s="54"/>
    </row>
    <row r="142" spans="2:12" x14ac:dyDescent="0.2">
      <c r="B142" s="33"/>
      <c r="C142" s="33"/>
      <c r="E142" s="36" t="str">
        <f>IF(AND($M$51&lt;=Général!$B111,$M$52&gt;=Général!$B111),Général!D111,"")</f>
        <v/>
      </c>
      <c r="F142" s="36" t="str">
        <f>IF(AND($M$51&lt;=Général!$B111,$M$52&gt;=Général!$B111),Général!E111,"")</f>
        <v/>
      </c>
      <c r="G142" s="38" t="str">
        <f>IF(AND($M$51&lt;=Général!$B111,$M$52&gt;=Général!$B111),Général!F111,"")</f>
        <v/>
      </c>
      <c r="H142" s="36" t="str">
        <f>IF(AND($M$51&lt;=Général!$B111,$M$52&gt;=Général!$B111),Général!G111,"")</f>
        <v/>
      </c>
      <c r="J142" s="54" t="str">
        <f>IF(AND($M$51&lt;=Général!$B111,$M$52&gt;=Général!$B111),Général!J111,"")</f>
        <v/>
      </c>
      <c r="K142" s="54"/>
      <c r="L142" s="54"/>
    </row>
    <row r="143" spans="2:12" x14ac:dyDescent="0.2">
      <c r="B143" s="33"/>
      <c r="C143" s="33"/>
      <c r="E143" s="36" t="str">
        <f>IF(AND($M$51&lt;=Général!$B112,$M$52&gt;=Général!$B112),Général!D112,"")</f>
        <v/>
      </c>
      <c r="F143" s="36" t="str">
        <f>IF(AND($M$51&lt;=Général!$B112,$M$52&gt;=Général!$B112),Général!E112,"")</f>
        <v/>
      </c>
      <c r="G143" s="38" t="str">
        <f>IF(AND($M$51&lt;=Général!$B112,$M$52&gt;=Général!$B112),Général!F112,"")</f>
        <v/>
      </c>
      <c r="H143" s="36" t="str">
        <f>IF(AND($M$51&lt;=Général!$B112,$M$52&gt;=Général!$B112),Général!G112,"")</f>
        <v/>
      </c>
      <c r="J143" s="54" t="str">
        <f>IF(AND($M$51&lt;=Général!$B112,$M$52&gt;=Général!$B112),Général!J112,"")</f>
        <v/>
      </c>
      <c r="K143" s="54"/>
      <c r="L143" s="54"/>
    </row>
    <row r="144" spans="2:12" x14ac:dyDescent="0.2">
      <c r="B144" s="33"/>
      <c r="C144" s="33"/>
      <c r="E144" s="36" t="str">
        <f>IF(AND($M$51&lt;=Général!$B113,$M$52&gt;=Général!$B113),Général!D113,"")</f>
        <v/>
      </c>
      <c r="F144" s="36" t="str">
        <f>IF(AND($M$51&lt;=Général!$B113,$M$52&gt;=Général!$B113),Général!E113,"")</f>
        <v/>
      </c>
      <c r="G144" s="38" t="str">
        <f>IF(AND($M$51&lt;=Général!$B113,$M$52&gt;=Général!$B113),Général!F113,"")</f>
        <v/>
      </c>
      <c r="H144" s="36" t="str">
        <f>IF(AND($M$51&lt;=Général!$B113,$M$52&gt;=Général!$B113),Général!G113,"")</f>
        <v/>
      </c>
      <c r="J144" s="54" t="str">
        <f>IF(AND($M$51&lt;=Général!$B113,$M$52&gt;=Général!$B113),Général!J113,"")</f>
        <v/>
      </c>
      <c r="K144" s="54"/>
      <c r="L144" s="54"/>
    </row>
    <row r="145" spans="2:12" x14ac:dyDescent="0.2">
      <c r="B145" s="33"/>
      <c r="C145" s="33"/>
      <c r="E145" s="36" t="str">
        <f>IF(AND($M$51&lt;=Général!$B114,$M$52&gt;=Général!$B114),Général!D114,"")</f>
        <v/>
      </c>
      <c r="F145" s="36" t="str">
        <f>IF(AND($M$51&lt;=Général!$B114,$M$52&gt;=Général!$B114),Général!E114,"")</f>
        <v/>
      </c>
      <c r="G145" s="38" t="str">
        <f>IF(AND($M$51&lt;=Général!$B114,$M$52&gt;=Général!$B114),Général!F114,"")</f>
        <v/>
      </c>
      <c r="H145" s="36" t="str">
        <f>IF(AND($M$51&lt;=Général!$B114,$M$52&gt;=Général!$B114),Général!G114,"")</f>
        <v/>
      </c>
      <c r="J145" s="54" t="str">
        <f>IF(AND($M$51&lt;=Général!$B114,$M$52&gt;=Général!$B114),Général!J114,"")</f>
        <v/>
      </c>
      <c r="K145" s="54"/>
      <c r="L145" s="54"/>
    </row>
    <row r="146" spans="2:12" x14ac:dyDescent="0.2">
      <c r="B146" s="33"/>
      <c r="C146" s="33"/>
      <c r="E146" s="36" t="str">
        <f>IF(AND($M$51&lt;=Général!$B115,$M$52&gt;=Général!$B115),Général!D115,"")</f>
        <v/>
      </c>
      <c r="F146" s="36" t="str">
        <f>IF(AND($M$51&lt;=Général!$B115,$M$52&gt;=Général!$B115),Général!E115,"")</f>
        <v/>
      </c>
      <c r="G146" s="38" t="str">
        <f>IF(AND($M$51&lt;=Général!$B115,$M$52&gt;=Général!$B115),Général!F115,"")</f>
        <v/>
      </c>
      <c r="H146" s="36" t="str">
        <f>IF(AND($M$51&lt;=Général!$B115,$M$52&gt;=Général!$B115),Général!G115,"")</f>
        <v/>
      </c>
      <c r="J146" s="54" t="str">
        <f>IF(AND($M$51&lt;=Général!$B115,$M$52&gt;=Général!$B115),Général!J115,"")</f>
        <v/>
      </c>
      <c r="K146" s="54"/>
      <c r="L146" s="54"/>
    </row>
    <row r="147" spans="2:12" x14ac:dyDescent="0.2">
      <c r="B147" s="33"/>
      <c r="C147" s="33"/>
      <c r="E147" s="36" t="str">
        <f>IF(AND($M$51&lt;=Général!$B116,$M$52&gt;=Général!$B116),Général!D116,"")</f>
        <v/>
      </c>
      <c r="F147" s="36" t="str">
        <f>IF(AND($M$51&lt;=Général!$B116,$M$52&gt;=Général!$B116),Général!E116,"")</f>
        <v/>
      </c>
      <c r="G147" s="38" t="str">
        <f>IF(AND($M$51&lt;=Général!$B116,$M$52&gt;=Général!$B116),Général!F116,"")</f>
        <v/>
      </c>
      <c r="H147" s="36" t="str">
        <f>IF(AND($M$51&lt;=Général!$B116,$M$52&gt;=Général!$B116),Général!G116,"")</f>
        <v/>
      </c>
      <c r="J147" s="54" t="str">
        <f>IF(AND($M$51&lt;=Général!$B116,$M$52&gt;=Général!$B116),Général!J116,"")</f>
        <v/>
      </c>
      <c r="K147" s="54"/>
      <c r="L147" s="54"/>
    </row>
    <row r="148" spans="2:12" x14ac:dyDescent="0.2">
      <c r="B148" s="33"/>
      <c r="C148" s="33"/>
      <c r="E148" s="36" t="str">
        <f>IF(AND($M$51&lt;=Général!$B117,$M$52&gt;=Général!$B117),Général!D117,"")</f>
        <v/>
      </c>
      <c r="F148" s="36" t="str">
        <f>IF(AND($M$51&lt;=Général!$B117,$M$52&gt;=Général!$B117),Général!E117,"")</f>
        <v/>
      </c>
      <c r="G148" s="38" t="str">
        <f>IF(AND($M$51&lt;=Général!$B117,$M$52&gt;=Général!$B117),Général!F117,"")</f>
        <v/>
      </c>
      <c r="H148" s="36" t="str">
        <f>IF(AND($M$51&lt;=Général!$B117,$M$52&gt;=Général!$B117),Général!G117,"")</f>
        <v/>
      </c>
      <c r="J148" s="54" t="str">
        <f>IF(AND($M$51&lt;=Général!$B117,$M$52&gt;=Général!$B117),Général!J117,"")</f>
        <v/>
      </c>
      <c r="K148" s="54"/>
      <c r="L148" s="54"/>
    </row>
    <row r="149" spans="2:12" x14ac:dyDescent="0.2">
      <c r="B149" s="33"/>
      <c r="C149" s="33"/>
      <c r="E149" s="36" t="str">
        <f>IF(AND($M$51&lt;=Général!$B119,$M$52&gt;=Général!$B119),Général!D119,"")</f>
        <v/>
      </c>
      <c r="F149" s="36" t="str">
        <f>IF(AND($M$51&lt;=Général!$B119,$M$52&gt;=Général!$B119),Général!E119,"")</f>
        <v/>
      </c>
      <c r="G149" s="38" t="str">
        <f>IF(AND($M$51&lt;=Général!$B119,$M$52&gt;=Général!$B119),Général!F119,"")</f>
        <v/>
      </c>
      <c r="H149" s="36" t="str">
        <f>IF(AND($M$51&lt;=Général!$B119,$M$52&gt;=Général!$B119),Général!G119,"")</f>
        <v/>
      </c>
      <c r="J149" s="54" t="str">
        <f>IF(AND($M$51&lt;=Général!$B119,$M$52&gt;=Général!$B119),Général!J119,"")</f>
        <v/>
      </c>
      <c r="K149" s="54"/>
      <c r="L149" s="54"/>
    </row>
    <row r="150" spans="2:12" x14ac:dyDescent="0.2">
      <c r="B150" s="33"/>
      <c r="C150" s="33"/>
      <c r="E150" s="36" t="str">
        <f>IF(AND($M$51&lt;=Général!$B120,$M$52&gt;=Général!$B120),Général!D120,"")</f>
        <v/>
      </c>
      <c r="F150" s="36" t="str">
        <f>IF(AND($M$51&lt;=Général!$B120,$M$52&gt;=Général!$B120),Général!E120,"")</f>
        <v/>
      </c>
      <c r="G150" s="38" t="str">
        <f>IF(AND($M$51&lt;=Général!$B120,$M$52&gt;=Général!$B120),Général!F120,"")</f>
        <v/>
      </c>
      <c r="H150" s="36" t="str">
        <f>IF(AND($M$51&lt;=Général!$B120,$M$52&gt;=Général!$B120),Général!G120,"")</f>
        <v/>
      </c>
      <c r="J150" s="54" t="str">
        <f>IF(AND($M$51&lt;=Général!$B120,$M$52&gt;=Général!$B120),Général!J120,"")</f>
        <v/>
      </c>
      <c r="K150" s="54"/>
      <c r="L150" s="54"/>
    </row>
    <row r="151" spans="2:12" x14ac:dyDescent="0.2">
      <c r="B151" s="33"/>
      <c r="C151" s="33"/>
      <c r="E151" s="36" t="str">
        <f>IF(AND($M$51&lt;=Général!$B121,$M$52&gt;=Général!$B121),Général!D121,"")</f>
        <v/>
      </c>
      <c r="F151" s="36" t="str">
        <f>IF(AND($M$51&lt;=Général!$B121,$M$52&gt;=Général!$B121),Général!E121,"")</f>
        <v/>
      </c>
      <c r="G151" s="38" t="str">
        <f>IF(AND($M$51&lt;=Général!$B121,$M$52&gt;=Général!$B121),Général!F121,"")</f>
        <v/>
      </c>
      <c r="H151" s="36" t="str">
        <f>IF(AND($M$51&lt;=Général!$B121,$M$52&gt;=Général!$B121),Général!G121,"")</f>
        <v/>
      </c>
    </row>
    <row r="152" spans="2:12" x14ac:dyDescent="0.2">
      <c r="B152" s="33"/>
      <c r="C152" s="33"/>
      <c r="E152" s="36" t="str">
        <f>IF(AND($M$51&lt;=Général!$B122,$M$52&gt;=Général!$B122),Général!D122,"")</f>
        <v/>
      </c>
      <c r="F152" s="36" t="str">
        <f>IF(AND($M$51&lt;=Général!$B122,$M$52&gt;=Général!$B122),Général!E122,"")</f>
        <v/>
      </c>
      <c r="G152" s="38" t="str">
        <f>IF(AND($M$51&lt;=Général!$B122,$M$52&gt;=Général!$B122),Général!F122,"")</f>
        <v/>
      </c>
      <c r="H152" s="36" t="str">
        <f>IF(AND($M$51&lt;=Général!$B122,$M$52&gt;=Général!$B122),Général!G122,"")</f>
        <v/>
      </c>
    </row>
    <row r="153" spans="2:12" x14ac:dyDescent="0.2">
      <c r="B153" s="33"/>
      <c r="C153" s="33"/>
      <c r="E153" s="36" t="str">
        <f>IF(AND($M$51&lt;=Général!$B123,$M$52&gt;=Général!$B123),Général!D123,"")</f>
        <v/>
      </c>
      <c r="F153" s="36" t="str">
        <f>IF(AND($M$51&lt;=Général!$B123,$M$52&gt;=Général!$B123),Général!E123,"")</f>
        <v/>
      </c>
      <c r="G153" s="38" t="str">
        <f>IF(AND($M$51&lt;=Général!$B123,$M$52&gt;=Général!$B123),Général!F123,"")</f>
        <v/>
      </c>
      <c r="H153" s="36" t="str">
        <f>IF(AND($M$51&lt;=Général!$B123,$M$52&gt;=Général!$B123),Général!G123,"")</f>
        <v/>
      </c>
    </row>
    <row r="154" spans="2:12" x14ac:dyDescent="0.2">
      <c r="B154" s="33"/>
      <c r="C154" s="33"/>
      <c r="E154" s="36" t="str">
        <f>IF(AND($M$51&lt;=Général!$B124,$M$52&gt;=Général!$B124),Général!D124,"")</f>
        <v/>
      </c>
      <c r="F154" s="36" t="str">
        <f>IF(AND($M$51&lt;=Général!$B124,$M$52&gt;=Général!$B124),Général!E124,"")</f>
        <v/>
      </c>
      <c r="G154" s="38" t="str">
        <f>IF(AND($M$51&lt;=Général!$B124,$M$52&gt;=Général!$B124),Général!F124,"")</f>
        <v/>
      </c>
      <c r="H154" s="36" t="str">
        <f>IF(AND($M$51&lt;=Général!$B124,$M$52&gt;=Général!$B124),Général!G124,"")</f>
        <v/>
      </c>
    </row>
    <row r="155" spans="2:12" x14ac:dyDescent="0.2">
      <c r="B155" s="33"/>
      <c r="C155" s="33"/>
      <c r="E155" s="36" t="str">
        <f>IF(AND($M$51&lt;=Général!$B125,$M$52&gt;=Général!$B125),Général!D125,"")</f>
        <v/>
      </c>
      <c r="F155" s="36" t="str">
        <f>IF(AND($M$51&lt;=Général!$B125,$M$52&gt;=Général!$B125),Général!E125,"")</f>
        <v/>
      </c>
      <c r="G155" s="38" t="str">
        <f>IF(AND($M$51&lt;=Général!$B125,$M$52&gt;=Général!$B125),Général!F125,"")</f>
        <v/>
      </c>
      <c r="H155" s="36" t="str">
        <f>IF(AND($M$51&lt;=Général!$B125,$M$52&gt;=Général!$B125),Général!G125,"")</f>
        <v/>
      </c>
    </row>
    <row r="156" spans="2:12" x14ac:dyDescent="0.2">
      <c r="B156" s="33"/>
      <c r="C156" s="33"/>
      <c r="E156" s="36" t="str">
        <f>IF(AND($M$51&lt;=Général!$B126,$M$52&gt;=Général!$B126),Général!D126,"")</f>
        <v/>
      </c>
      <c r="F156" s="36" t="str">
        <f>IF(AND($M$51&lt;=Général!$B126,$M$52&gt;=Général!$B126),Général!E126,"")</f>
        <v/>
      </c>
      <c r="G156" s="38" t="str">
        <f>IF(AND($M$51&lt;=Général!$B126,$M$52&gt;=Général!$B126),Général!F126,"")</f>
        <v/>
      </c>
      <c r="H156" s="36" t="str">
        <f>IF(AND($M$51&lt;=Général!$B126,$M$52&gt;=Général!$B126),Général!G126,"")</f>
        <v/>
      </c>
    </row>
    <row r="157" spans="2:12" x14ac:dyDescent="0.2">
      <c r="B157" s="33"/>
      <c r="C157" s="33"/>
      <c r="E157" s="36" t="str">
        <f>IF(AND($M$51&lt;=Général!$B127,$M$52&gt;=Général!$B127),Général!D127,"")</f>
        <v/>
      </c>
      <c r="F157" s="36" t="str">
        <f>IF(AND($M$51&lt;=Général!$B127,$M$52&gt;=Général!$B127),Général!E127,"")</f>
        <v/>
      </c>
      <c r="G157" s="38" t="str">
        <f>IF(AND($M$51&lt;=Général!$B127,$M$52&gt;=Général!$B127),Général!F127,"")</f>
        <v/>
      </c>
      <c r="H157" s="36" t="str">
        <f>IF(AND($M$51&lt;=Général!$B127,$M$52&gt;=Général!$B127),Général!G127,"")</f>
        <v/>
      </c>
    </row>
    <row r="158" spans="2:12" x14ac:dyDescent="0.2">
      <c r="B158" s="33"/>
      <c r="C158" s="33"/>
      <c r="E158" s="36" t="str">
        <f>IF(AND($M$51&lt;=Général!$B128,$M$52&gt;=Général!$B128),Général!D128,"")</f>
        <v/>
      </c>
      <c r="F158" s="36" t="str">
        <f>IF(AND($M$51&lt;=Général!$B128,$M$52&gt;=Général!$B128),Général!E128,"")</f>
        <v/>
      </c>
      <c r="G158" s="38" t="str">
        <f>IF(AND($M$51&lt;=Général!$B128,$M$52&gt;=Général!$B128),Général!F128,"")</f>
        <v/>
      </c>
      <c r="H158" s="36" t="str">
        <f>IF(AND($M$51&lt;=Général!$B128,$M$52&gt;=Général!$B128),Général!G128,"")</f>
        <v/>
      </c>
    </row>
    <row r="159" spans="2:12" x14ac:dyDescent="0.2">
      <c r="B159" s="33"/>
      <c r="C159" s="33"/>
      <c r="E159" s="36" t="str">
        <f>IF(AND($M$51&lt;=Général!$B129,$M$52&gt;=Général!$B129),Général!D129,"")</f>
        <v/>
      </c>
      <c r="F159" s="36" t="str">
        <f>IF(AND($M$51&lt;=Général!$B129,$M$52&gt;=Général!$B129),Général!E129,"")</f>
        <v/>
      </c>
      <c r="G159" s="38" t="str">
        <f>IF(AND($M$51&lt;=Général!$B129,$M$52&gt;=Général!$B129),Général!F129,"")</f>
        <v/>
      </c>
      <c r="H159" s="36" t="str">
        <f>IF(AND($M$51&lt;=Général!$B129,$M$52&gt;=Général!$B129),Général!G129,"")</f>
        <v/>
      </c>
    </row>
    <row r="160" spans="2:12" x14ac:dyDescent="0.2">
      <c r="B160" s="33"/>
      <c r="C160" s="33"/>
      <c r="E160" s="36" t="str">
        <f>IF(AND($M$51&lt;=Général!$B130,$M$52&gt;=Général!$B130),Général!D130,"")</f>
        <v/>
      </c>
      <c r="F160" s="36" t="str">
        <f>IF(AND($M$51&lt;=Général!$B130,$M$52&gt;=Général!$B130),Général!E130,"")</f>
        <v/>
      </c>
      <c r="G160" s="38" t="str">
        <f>IF(AND($M$51&lt;=Général!$B130,$M$52&gt;=Général!$B130),Général!F130,"")</f>
        <v/>
      </c>
      <c r="H160" s="36" t="str">
        <f>IF(AND($M$51&lt;=Général!$B130,$M$52&gt;=Général!$B130),Général!G130,"")</f>
        <v/>
      </c>
    </row>
    <row r="161" spans="2:8" x14ac:dyDescent="0.2">
      <c r="B161" s="33"/>
      <c r="C161" s="33"/>
      <c r="E161" s="36" t="str">
        <f>IF(AND($M$51&lt;=Général!$B131,$M$52&gt;=Général!$B131),Général!D131,"")</f>
        <v/>
      </c>
      <c r="F161" s="36" t="str">
        <f>IF(AND($M$51&lt;=Général!$B131,$M$52&gt;=Général!$B131),Général!E131,"")</f>
        <v/>
      </c>
      <c r="G161" s="38" t="str">
        <f>IF(AND($M$51&lt;=Général!$B131,$M$52&gt;=Général!$B131),Général!F131,"")</f>
        <v/>
      </c>
      <c r="H161" s="36" t="str">
        <f>IF(AND($M$51&lt;=Général!$B131,$M$52&gt;=Général!$B131),Général!G131,"")</f>
        <v/>
      </c>
    </row>
    <row r="162" spans="2:8" x14ac:dyDescent="0.2">
      <c r="B162" s="33"/>
      <c r="C162" s="33"/>
      <c r="E162" s="36" t="str">
        <f>IF(AND($M$51&lt;=Général!$B132,$M$52&gt;=Général!$B132),Général!D132,"")</f>
        <v/>
      </c>
      <c r="F162" s="36" t="str">
        <f>IF(AND($M$51&lt;=Général!$B132,$M$52&gt;=Général!$B132),Général!E132,"")</f>
        <v/>
      </c>
      <c r="G162" s="38" t="str">
        <f>IF(AND($M$51&lt;=Général!$B132,$M$52&gt;=Général!$B132),Général!F132,"")</f>
        <v/>
      </c>
      <c r="H162" s="36" t="str">
        <f>IF(AND($M$51&lt;=Général!$B132,$M$52&gt;=Général!$B132),Général!G132,"")</f>
        <v/>
      </c>
    </row>
    <row r="163" spans="2:8" x14ac:dyDescent="0.2">
      <c r="B163" s="33"/>
      <c r="C163" s="33"/>
      <c r="E163" s="36" t="str">
        <f>IF(AND($M$51&lt;=Général!$B133,$M$52&gt;=Général!$B133),Général!D133,"")</f>
        <v/>
      </c>
      <c r="F163" s="36" t="str">
        <f>IF(AND($M$51&lt;=Général!$B133,$M$52&gt;=Général!$B133),Général!E133,"")</f>
        <v/>
      </c>
      <c r="G163" s="38" t="str">
        <f>IF(AND($M$51&lt;=Général!$B133,$M$52&gt;=Général!$B133),Général!F133,"")</f>
        <v/>
      </c>
      <c r="H163" s="36" t="str">
        <f>IF(AND($M$51&lt;=Général!$B133,$M$52&gt;=Général!$B133),Général!G133,"")</f>
        <v/>
      </c>
    </row>
    <row r="164" spans="2:8" x14ac:dyDescent="0.2">
      <c r="B164" s="33"/>
      <c r="C164" s="33"/>
      <c r="E164" s="36" t="str">
        <f>IF(AND($M$51&lt;=Général!$B134,$M$52&gt;=Général!$B134),Général!D134,"")</f>
        <v/>
      </c>
      <c r="F164" s="36" t="str">
        <f>IF(AND($M$51&lt;=Général!$B134,$M$52&gt;=Général!$B134),Général!E134,"")</f>
        <v/>
      </c>
      <c r="G164" s="38" t="str">
        <f>IF(AND($M$51&lt;=Général!$B134,$M$52&gt;=Général!$B134),Général!F134,"")</f>
        <v/>
      </c>
      <c r="H164" s="36" t="str">
        <f>IF(AND($M$51&lt;=Général!$B134,$M$52&gt;=Général!$B134),Général!G134,"")</f>
        <v/>
      </c>
    </row>
    <row r="165" spans="2:8" x14ac:dyDescent="0.2">
      <c r="B165" s="33"/>
      <c r="C165" s="33"/>
      <c r="E165" s="36" t="str">
        <f>IF(AND($M$51&lt;=Général!$B135,$M$52&gt;=Général!$B135),Général!D135,"")</f>
        <v/>
      </c>
      <c r="F165" s="36" t="str">
        <f>IF(AND($M$51&lt;=Général!$B135,$M$52&gt;=Général!$B135),Général!E135,"")</f>
        <v/>
      </c>
      <c r="G165" s="38" t="str">
        <f>IF(AND($M$51&lt;=Général!$B135,$M$52&gt;=Général!$B135),Général!F135,"")</f>
        <v/>
      </c>
      <c r="H165" s="36" t="str">
        <f>IF(AND($M$51&lt;=Général!$B135,$M$52&gt;=Général!$B135),Général!G135,"")</f>
        <v/>
      </c>
    </row>
    <row r="166" spans="2:8" x14ac:dyDescent="0.2">
      <c r="B166" s="33"/>
      <c r="C166" s="33"/>
      <c r="E166" s="36" t="str">
        <f>IF(AND($M$51&lt;=Général!$B136,$M$52&gt;=Général!$B136),Général!D136,"")</f>
        <v/>
      </c>
      <c r="F166" s="36" t="str">
        <f>IF(AND($M$51&lt;=Général!$B136,$M$52&gt;=Général!$B136),Général!E136,"")</f>
        <v/>
      </c>
      <c r="G166" s="38" t="str">
        <f>IF(AND($M$51&lt;=Général!$B136,$M$52&gt;=Général!$B136),Général!F136,"")</f>
        <v/>
      </c>
      <c r="H166" s="36" t="str">
        <f>IF(AND($M$51&lt;=Général!$B136,$M$52&gt;=Général!$B136),Général!G136,"")</f>
        <v/>
      </c>
    </row>
    <row r="167" spans="2:8" x14ac:dyDescent="0.2">
      <c r="B167" s="33"/>
      <c r="C167" s="33"/>
      <c r="E167" s="36" t="str">
        <f>IF(AND($M$51&lt;=Général!$B137,$M$52&gt;=Général!$B137),Général!D137,"")</f>
        <v/>
      </c>
      <c r="F167" s="36" t="str">
        <f>IF(AND($M$51&lt;=Général!$B137,$M$52&gt;=Général!$B137),Général!E137,"")</f>
        <v/>
      </c>
      <c r="G167" s="38" t="str">
        <f>IF(AND($M$51&lt;=Général!$B137,$M$52&gt;=Général!$B137),Général!F137,"")</f>
        <v/>
      </c>
      <c r="H167" s="36" t="str">
        <f>IF(AND($M$51&lt;=Général!$B137,$M$52&gt;=Général!$B137),Général!G137,"")</f>
        <v/>
      </c>
    </row>
    <row r="168" spans="2:8" x14ac:dyDescent="0.2">
      <c r="B168" s="33"/>
      <c r="C168" s="33"/>
      <c r="E168" s="36" t="str">
        <f>IF(AND($M$51&lt;=Général!$B138,$M$52&gt;=Général!$B138),Général!D138,"")</f>
        <v/>
      </c>
      <c r="F168" s="36" t="str">
        <f>IF(AND($M$51&lt;=Général!$B138,$M$52&gt;=Général!$B138),Général!E138,"")</f>
        <v/>
      </c>
      <c r="G168" s="38" t="str">
        <f>IF(AND($M$51&lt;=Général!$B138,$M$52&gt;=Général!$B138),Général!F138,"")</f>
        <v/>
      </c>
      <c r="H168" s="36" t="str">
        <f>IF(AND($M$51&lt;=Général!$B138,$M$52&gt;=Général!$B138),Général!G138,"")</f>
        <v/>
      </c>
    </row>
    <row r="169" spans="2:8" x14ac:dyDescent="0.2">
      <c r="B169" s="33"/>
      <c r="C169" s="33"/>
      <c r="E169" s="36" t="str">
        <f>IF(AND($M$51&lt;=Général!$B139,$M$52&gt;=Général!$B139),Général!D139,"")</f>
        <v/>
      </c>
      <c r="F169" s="36" t="str">
        <f>IF(AND($M$51&lt;=Général!$B139,$M$52&gt;=Général!$B139),Général!E139,"")</f>
        <v/>
      </c>
      <c r="G169" s="38" t="str">
        <f>IF(AND($M$51&lt;=Général!$B139,$M$52&gt;=Général!$B139),Général!F139,"")</f>
        <v/>
      </c>
      <c r="H169" s="36" t="str">
        <f>IF(AND($M$51&lt;=Général!$B139,$M$52&gt;=Général!$B139),Général!G139,"")</f>
        <v/>
      </c>
    </row>
    <row r="170" spans="2:8" x14ac:dyDescent="0.2">
      <c r="B170" s="33"/>
      <c r="C170" s="33"/>
      <c r="E170" s="36" t="str">
        <f>IF(AND($M$51&lt;=Général!$B140,$M$52&gt;=Général!$B140),Général!D140,"")</f>
        <v/>
      </c>
      <c r="F170" s="36" t="str">
        <f>IF(AND($M$51&lt;=Général!$B140,$M$52&gt;=Général!$B140),Général!E140,"")</f>
        <v/>
      </c>
      <c r="G170" s="38" t="str">
        <f>IF(AND($M$51&lt;=Général!$B140,$M$52&gt;=Général!$B140),Général!F140,"")</f>
        <v/>
      </c>
      <c r="H170" s="36" t="str">
        <f>IF(AND($M$51&lt;=Général!$B140,$M$52&gt;=Général!$B140),Général!G140,"")</f>
        <v/>
      </c>
    </row>
    <row r="171" spans="2:8" x14ac:dyDescent="0.2">
      <c r="B171" s="33"/>
      <c r="C171" s="33"/>
      <c r="E171" s="36" t="str">
        <f>IF(AND($M$51&lt;=Général!$B141,$M$52&gt;=Général!$B141),Général!D141,"")</f>
        <v/>
      </c>
      <c r="F171" s="36" t="str">
        <f>IF(AND($M$51&lt;=Général!$B141,$M$52&gt;=Général!$B141),Général!E141,"")</f>
        <v/>
      </c>
      <c r="G171" s="38" t="str">
        <f>IF(AND($M$51&lt;=Général!$B141,$M$52&gt;=Général!$B141),Général!F141,"")</f>
        <v/>
      </c>
      <c r="H171" s="36" t="str">
        <f>IF(AND($M$51&lt;=Général!$B141,$M$52&gt;=Général!$B141),Général!G141,"")</f>
        <v/>
      </c>
    </row>
    <row r="172" spans="2:8" x14ac:dyDescent="0.2">
      <c r="B172" s="33"/>
      <c r="C172" s="33"/>
    </row>
    <row r="173" spans="2:8" x14ac:dyDescent="0.2">
      <c r="B173" s="33"/>
      <c r="C173" s="33"/>
    </row>
    <row r="174" spans="2:8" x14ac:dyDescent="0.2">
      <c r="B174" s="33"/>
      <c r="C174" s="33"/>
    </row>
  </sheetData>
  <mergeCells count="215">
    <mergeCell ref="J148:L148"/>
    <mergeCell ref="J149:L149"/>
    <mergeCell ref="J150:L150"/>
    <mergeCell ref="J143:L143"/>
    <mergeCell ref="J144:L144"/>
    <mergeCell ref="J145:L145"/>
    <mergeCell ref="J146:L146"/>
    <mergeCell ref="J147:L147"/>
    <mergeCell ref="J138:L138"/>
    <mergeCell ref="J139:L139"/>
    <mergeCell ref="J140:L140"/>
    <mergeCell ref="J141:L141"/>
    <mergeCell ref="J142:L142"/>
    <mergeCell ref="J133:L133"/>
    <mergeCell ref="J134:L134"/>
    <mergeCell ref="J135:L135"/>
    <mergeCell ref="J136:L136"/>
    <mergeCell ref="J137:L137"/>
    <mergeCell ref="J128:L128"/>
    <mergeCell ref="J129:L129"/>
    <mergeCell ref="J130:L130"/>
    <mergeCell ref="J131:L131"/>
    <mergeCell ref="J132:L132"/>
    <mergeCell ref="J123:L123"/>
    <mergeCell ref="J124:L124"/>
    <mergeCell ref="J125:L125"/>
    <mergeCell ref="J126:L126"/>
    <mergeCell ref="J127:L127"/>
    <mergeCell ref="J118:L118"/>
    <mergeCell ref="J119:L119"/>
    <mergeCell ref="J120:L120"/>
    <mergeCell ref="J121:L121"/>
    <mergeCell ref="J122:L122"/>
    <mergeCell ref="J113:L113"/>
    <mergeCell ref="J114:L114"/>
    <mergeCell ref="J115:L115"/>
    <mergeCell ref="J116:L116"/>
    <mergeCell ref="J117:L117"/>
    <mergeCell ref="J108:L108"/>
    <mergeCell ref="J109:L109"/>
    <mergeCell ref="J110:L110"/>
    <mergeCell ref="J111:L111"/>
    <mergeCell ref="J112:L112"/>
    <mergeCell ref="J103:L103"/>
    <mergeCell ref="J104:L104"/>
    <mergeCell ref="J105:L105"/>
    <mergeCell ref="J106:L106"/>
    <mergeCell ref="J107:L107"/>
    <mergeCell ref="J98:L98"/>
    <mergeCell ref="J99:L99"/>
    <mergeCell ref="J100:L100"/>
    <mergeCell ref="J101:L101"/>
    <mergeCell ref="J102:L102"/>
    <mergeCell ref="J93:L93"/>
    <mergeCell ref="J94:L94"/>
    <mergeCell ref="J95:L95"/>
    <mergeCell ref="J96:L96"/>
    <mergeCell ref="J97:L97"/>
    <mergeCell ref="J88:L88"/>
    <mergeCell ref="J89:L89"/>
    <mergeCell ref="J90:L90"/>
    <mergeCell ref="J91:L91"/>
    <mergeCell ref="J92:L92"/>
    <mergeCell ref="J83:L83"/>
    <mergeCell ref="J84:L84"/>
    <mergeCell ref="J85:L85"/>
    <mergeCell ref="J86:L86"/>
    <mergeCell ref="J87:L87"/>
    <mergeCell ref="J78:L78"/>
    <mergeCell ref="J79:L79"/>
    <mergeCell ref="J80:L80"/>
    <mergeCell ref="J81:L81"/>
    <mergeCell ref="J82:L82"/>
    <mergeCell ref="J73:L73"/>
    <mergeCell ref="J74:L74"/>
    <mergeCell ref="J75:L75"/>
    <mergeCell ref="J76:L76"/>
    <mergeCell ref="J77:L77"/>
    <mergeCell ref="J68:L68"/>
    <mergeCell ref="J69:L69"/>
    <mergeCell ref="J70:L70"/>
    <mergeCell ref="J71:L71"/>
    <mergeCell ref="J72:L72"/>
    <mergeCell ref="J63:L63"/>
    <mergeCell ref="J64:L64"/>
    <mergeCell ref="J65:L65"/>
    <mergeCell ref="J66:L66"/>
    <mergeCell ref="J67:L67"/>
    <mergeCell ref="J58:L58"/>
    <mergeCell ref="J59:L59"/>
    <mergeCell ref="J60:L60"/>
    <mergeCell ref="J61:L61"/>
    <mergeCell ref="J62:L62"/>
    <mergeCell ref="J53:L53"/>
    <mergeCell ref="J54:L54"/>
    <mergeCell ref="J55:L55"/>
    <mergeCell ref="J56:L56"/>
    <mergeCell ref="J57:L57"/>
    <mergeCell ref="B95:C95"/>
    <mergeCell ref="B96:C96"/>
    <mergeCell ref="B97:C97"/>
    <mergeCell ref="J41:L41"/>
    <mergeCell ref="J42:L42"/>
    <mergeCell ref="J43:L43"/>
    <mergeCell ref="J44:L44"/>
    <mergeCell ref="J45:L45"/>
    <mergeCell ref="J46:L46"/>
    <mergeCell ref="J47:L47"/>
    <mergeCell ref="J48:L48"/>
    <mergeCell ref="J49:L49"/>
    <mergeCell ref="J50:L50"/>
    <mergeCell ref="J51:L51"/>
    <mergeCell ref="J52:L52"/>
    <mergeCell ref="B90:C90"/>
    <mergeCell ref="B91:C91"/>
    <mergeCell ref="B92:C92"/>
    <mergeCell ref="B93:C93"/>
    <mergeCell ref="B94:C94"/>
    <mergeCell ref="B85:C85"/>
    <mergeCell ref="B86:C86"/>
    <mergeCell ref="B87:C87"/>
    <mergeCell ref="B88:C88"/>
    <mergeCell ref="B89:C89"/>
    <mergeCell ref="B80:C80"/>
    <mergeCell ref="B81:C81"/>
    <mergeCell ref="B82:C82"/>
    <mergeCell ref="B83:C83"/>
    <mergeCell ref="B84:C84"/>
    <mergeCell ref="B75:C75"/>
    <mergeCell ref="B76:C76"/>
    <mergeCell ref="B77:C77"/>
    <mergeCell ref="B78:C78"/>
    <mergeCell ref="B79:C79"/>
    <mergeCell ref="B70:C70"/>
    <mergeCell ref="B71:C71"/>
    <mergeCell ref="B72:C72"/>
    <mergeCell ref="B73:C73"/>
    <mergeCell ref="B74:C74"/>
    <mergeCell ref="B65:C65"/>
    <mergeCell ref="B66:C66"/>
    <mergeCell ref="B67:C67"/>
    <mergeCell ref="B68:C68"/>
    <mergeCell ref="B69:C69"/>
    <mergeCell ref="B60:C60"/>
    <mergeCell ref="B61:C61"/>
    <mergeCell ref="B62:C62"/>
    <mergeCell ref="B63:C63"/>
    <mergeCell ref="B64:C64"/>
    <mergeCell ref="B55:C55"/>
    <mergeCell ref="B56:C56"/>
    <mergeCell ref="B57:C57"/>
    <mergeCell ref="B58:C58"/>
    <mergeCell ref="B59:C59"/>
    <mergeCell ref="B50:C50"/>
    <mergeCell ref="B51:C51"/>
    <mergeCell ref="B52:C52"/>
    <mergeCell ref="B53:C53"/>
    <mergeCell ref="B54:C54"/>
    <mergeCell ref="B46:C46"/>
    <mergeCell ref="B47:C47"/>
    <mergeCell ref="B48:C48"/>
    <mergeCell ref="B49:C49"/>
    <mergeCell ref="B40:C40"/>
    <mergeCell ref="B41:C41"/>
    <mergeCell ref="B42:C42"/>
    <mergeCell ref="B43:C43"/>
    <mergeCell ref="B44:C44"/>
    <mergeCell ref="H21:L21"/>
    <mergeCell ref="B24:G24"/>
    <mergeCell ref="H24:L24"/>
    <mergeCell ref="J40:L40"/>
    <mergeCell ref="J31:L31"/>
    <mergeCell ref="D32:I32"/>
    <mergeCell ref="M52:N52"/>
    <mergeCell ref="M51:N51"/>
    <mergeCell ref="B38:C38"/>
    <mergeCell ref="B39:C39"/>
    <mergeCell ref="J33:L33"/>
    <mergeCell ref="J32:L32"/>
    <mergeCell ref="J34:L34"/>
    <mergeCell ref="J35:L35"/>
    <mergeCell ref="J36:L36"/>
    <mergeCell ref="J37:L37"/>
    <mergeCell ref="J38:L38"/>
    <mergeCell ref="J39:L39"/>
    <mergeCell ref="B33:C33"/>
    <mergeCell ref="B34:C34"/>
    <mergeCell ref="B35:C35"/>
    <mergeCell ref="B36:C36"/>
    <mergeCell ref="B37:C37"/>
    <mergeCell ref="B45:C45"/>
    <mergeCell ref="B1:K1"/>
    <mergeCell ref="B2:E2"/>
    <mergeCell ref="B7:G7"/>
    <mergeCell ref="M55:N55"/>
    <mergeCell ref="M56:N56"/>
    <mergeCell ref="B14:G14"/>
    <mergeCell ref="I2:L2"/>
    <mergeCell ref="B5:L5"/>
    <mergeCell ref="I7:L7"/>
    <mergeCell ref="I9:L9"/>
    <mergeCell ref="I14:L14"/>
    <mergeCell ref="B17:L17"/>
    <mergeCell ref="B9:H9"/>
    <mergeCell ref="C10:D10"/>
    <mergeCell ref="C11:D11"/>
    <mergeCell ref="G10:H10"/>
    <mergeCell ref="G11:H11"/>
    <mergeCell ref="B27:L27"/>
    <mergeCell ref="B29:G29"/>
    <mergeCell ref="B31:C31"/>
    <mergeCell ref="B32:C32"/>
    <mergeCell ref="B19:G19"/>
    <mergeCell ref="H19:L19"/>
    <mergeCell ref="H20:L20"/>
  </mergeCells>
  <phoneticPr fontId="18" type="noConversion"/>
  <conditionalFormatting sqref="J33:L171">
    <cfRule type="cellIs" dxfId="1" priority="1" operator="lessThan">
      <formula>0</formula>
    </cfRule>
    <cfRule type="cellIs" dxfId="0" priority="2" operator="greaterThan">
      <formula>0</formula>
    </cfRule>
  </conditionalFormatting>
  <dataValidations disablePrompts="1" count="9">
    <dataValidation allowBlank="1" showInputMessage="1" showErrorMessage="1" prompt="Entrez le numéro de la facture dans cette cellule." sqref="C3:C4" xr:uid="{00000000-0002-0000-0000-000001000000}"/>
    <dataValidation allowBlank="1" showInputMessage="1" showErrorMessage="1" prompt="Entrez le nom, le numéro de téléphone et l’adresse e-mail du contact de la société qui émet la facture dans cette cellule." sqref="C16" xr:uid="{00000000-0002-0000-0000-000005000000}"/>
    <dataValidation allowBlank="1" showInputMessage="1" showErrorMessage="1" prompt="Mettre à jour cette cellule avec les dus corrects au Nom de l’Entreprise" sqref="C15" xr:uid="{00000000-0002-0000-0000-000006000000}"/>
    <dataValidation allowBlank="1" showInputMessage="1" showErrorMessage="1" prompt="Entrez les autres coûts de cette cellule" sqref="D13" xr:uid="{00000000-0002-0000-0000-000008000000}"/>
    <dataValidation allowBlank="1" showInputMessage="1" showErrorMessage="1" prompt="Entrez le taux de TVA dans cette cellule" sqref="D12" xr:uid="{00000000-0002-0000-0000-000009000000}"/>
    <dataValidation allowBlank="1" showInputMessage="1" showErrorMessage="1" prompt="Entrez les autres coûts de la cellule droite" sqref="C13" xr:uid="{00000000-0002-0000-0000-00000C000000}"/>
    <dataValidation allowBlank="1" showInputMessage="1" showErrorMessage="1" prompt="Entrez le taux de TVA dans la cellule de droite" sqref="C12" xr:uid="{00000000-0002-0000-0000-00000D000000}"/>
    <dataValidation allowBlank="1" showInputMessage="1" showErrorMessage="1" prompt="Le sous-total est calculé automatiquement dans la cellule à droite." sqref="C11" xr:uid="{00000000-0002-0000-0000-00000E000000}"/>
    <dataValidation allowBlank="1" showInputMessage="1" showErrorMessage="1" prompt="Entrez la description de l’événement dans cette colonne" sqref="B5 B17 B27" xr:uid="{00000000-0002-0000-0000-000010000000}"/>
  </dataValidations>
  <printOptions horizontalCentered="1"/>
  <pageMargins left="0" right="0" top="0" bottom="0" header="0" footer="0"/>
  <pageSetup paperSize="9" fitToWidth="0" fitToHeight="0" orientation="portrait" horizontalDpi="300" verticalDpi="300" r:id="rId1"/>
  <headerFooter alignWithMargins="0"/>
  <drawing r:id="rId2"/>
  <legacy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EEA25CC0A0AC24199CDC46C25B8B0BC" ma:contentTypeVersion="12" ma:contentTypeDescription="Create a new document." ma:contentTypeScope="" ma:versionID="cf6cf056b5324d160236e2ac13572175">
  <xsd:schema xmlns:xsd="http://www.w3.org/2001/XMLSchema" xmlns:xs="http://www.w3.org/2001/XMLSchema" xmlns:p="http://schemas.microsoft.com/office/2006/metadata/properties" xmlns:ns1="http://schemas.microsoft.com/sharepoint/v3" xmlns:ns2="6dc4bcd6-49db-4c07-9060-8acfc67cef9f" xmlns:ns3="fb0879af-3eba-417a-a55a-ffe6dcd6ca77" targetNamespace="http://schemas.microsoft.com/office/2006/metadata/properties" ma:root="true" ma:fieldsID="308e4927137fd5e63b6be1bd7725299e" ns1:_="" ns2:_="" ns3:_="">
    <xsd:import namespace="http://schemas.microsoft.com/sharepoint/v3"/>
    <xsd:import namespace="6dc4bcd6-49db-4c07-9060-8acfc67cef9f"/>
    <xsd:import namespace="fb0879af-3eba-417a-a55a-ffe6dcd6ca7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3:SharedWithUsers" minOccurs="0"/>
                <xsd:element ref="ns3:SharedWithDetails" minOccurs="0"/>
                <xsd:element ref="ns3:LastSharedByUser" minOccurs="0"/>
                <xsd:element ref="ns3:LastSharedByTime" minOccurs="0"/>
                <xsd:element ref="ns1:_ip_UnifiedCompliancePolicyProperties" minOccurs="0"/>
                <xsd:element ref="ns1:_ip_UnifiedCompliancePolicyUIAction" minOccurs="0"/>
                <xsd:element ref="ns2:MediaServiceAutoTags" minOccurs="0"/>
                <xsd:element ref="ns2:MediaServiceEventHashCode" minOccurs="0"/>
                <xsd:element ref="ns2:MediaServiceGenerationTim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5" nillable="true" ma:displayName="Unified Compliance Policy Properties" ma:hidden="true" ma:internalName="_ip_UnifiedCompliancePolicyProperties">
      <xsd:simpleType>
        <xsd:restriction base="dms:Note"/>
      </xsd:simpleType>
    </xsd:element>
    <xsd:element name="_ip_UnifiedCompliancePolicyUIAction" ma:index="16" nillable="true" ma:displayName="Unified Compliance Policy UI Action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c4bcd6-49db-4c07-9060-8acfc67cef9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7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b0879af-3eba-417a-a55a-ffe6dcd6ca77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LastSharedByUser" ma:index="13" nillable="true" ma:displayName="Last Shared By User" ma:hidden="true" ma:internalName="LastSharedByUser" ma:readOnly="true">
      <xsd:simpleType>
        <xsd:restriction base="dms:Note"/>
      </xsd:simpleType>
    </xsd:element>
    <xsd:element name="LastSharedByTime" ma:index="14" nillable="true" ma:displayName="Last Shared By Time" ma:hidden="true" ma:internalName="LastSharedByTime" ma:readOnly="true">
      <xsd:simpleType>
        <xsd:restriction base="dms:DateTim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Props1.xml><?xml version="1.0" encoding="utf-8"?>
<ds:datastoreItem xmlns:ds="http://schemas.openxmlformats.org/officeDocument/2006/customXml" ds:itemID="{95540709-4235-4FD1-8AAC-8299CEA3BA8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6dc4bcd6-49db-4c07-9060-8acfc67cef9f"/>
    <ds:schemaRef ds:uri="fb0879af-3eba-417a-a55a-ffe6dcd6ca7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BF91EDC-427E-4C73-866C-AB4F51F7ECC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C541787-9085-4BE0-8F8F-C60705D8E167}">
  <ds:schemaRefs>
    <ds:schemaRef ds:uri="6dc4bcd6-49db-4c07-9060-8acfc67cef9f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fb0879af-3eba-417a-a55a-ffe6dcd6ca77"/>
    <ds:schemaRef ds:uri="http://schemas.microsoft.com/office/2006/metadata/properties"/>
    <ds:schemaRef ds:uri="http://purl.org/dc/terms/"/>
    <ds:schemaRef ds:uri="http://schemas.microsoft.com/office/infopath/2007/PartnerControls"/>
    <ds:schemaRef ds:uri="http://schemas.microsoft.com/sharepoint/v3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TM89309507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Général</vt:lpstr>
      <vt:lpstr>Modèle 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2018-08-24T15:14:42Z</dcterms:created>
  <dcterms:modified xsi:type="dcterms:W3CDTF">2022-04-08T10:41:58Z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0x010100DEEA25CC0A0AC24199CDC46C25B8B0BC</vt:lpwstr>
  </property>
</Properties>
</file>