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20" windowWidth="29040" windowHeight="15840"/>
  </bookViews>
  <sheets>
    <sheet name="Devis (2)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K4" i="1"/>
  <c r="E8" i="1"/>
  <c r="G8" i="1"/>
  <c r="I8" i="1"/>
  <c r="E12" i="1"/>
  <c r="H12" i="1" s="1"/>
  <c r="I12" i="1"/>
  <c r="I13" i="1"/>
  <c r="E14" i="1"/>
  <c r="H14" i="1" s="1"/>
  <c r="I14" i="1"/>
  <c r="I15" i="1"/>
  <c r="E16" i="1"/>
  <c r="H16" i="1" s="1"/>
  <c r="I16" i="1"/>
  <c r="I17" i="1"/>
  <c r="E18" i="1"/>
  <c r="H18" i="1" s="1"/>
  <c r="J18" i="1" s="1"/>
  <c r="I18" i="1"/>
  <c r="I19" i="1"/>
  <c r="E20" i="1"/>
  <c r="H20" i="1" s="1"/>
  <c r="J20" i="1" s="1"/>
  <c r="I20" i="1"/>
  <c r="I21" i="1"/>
  <c r="E22" i="1"/>
  <c r="H22" i="1" s="1"/>
  <c r="J22" i="1" s="1"/>
  <c r="I22" i="1"/>
  <c r="I23" i="1"/>
  <c r="E24" i="1"/>
  <c r="H24" i="1" s="1"/>
  <c r="I24" i="1"/>
  <c r="I25" i="1"/>
  <c r="E26" i="1"/>
  <c r="H26" i="1" s="1"/>
  <c r="I26" i="1"/>
  <c r="I27" i="1"/>
  <c r="E28" i="1"/>
  <c r="H28" i="1" s="1"/>
  <c r="J28" i="1" s="1"/>
  <c r="I28" i="1"/>
  <c r="I29" i="1"/>
  <c r="E30" i="1"/>
  <c r="H30" i="1" s="1"/>
  <c r="J30" i="1" s="1"/>
  <c r="I30" i="1"/>
  <c r="I31" i="1"/>
  <c r="E32" i="1"/>
  <c r="H32" i="1" s="1"/>
  <c r="J32" i="1" s="1"/>
  <c r="I32" i="1"/>
  <c r="I33" i="1"/>
  <c r="E34" i="1"/>
  <c r="H34" i="1" s="1"/>
  <c r="I34" i="1"/>
  <c r="I35" i="1"/>
  <c r="E36" i="1"/>
  <c r="H36" i="1" s="1"/>
  <c r="I36" i="1"/>
  <c r="I37" i="1"/>
  <c r="E38" i="1"/>
  <c r="H38" i="1" s="1"/>
  <c r="I38" i="1"/>
  <c r="I39" i="1"/>
  <c r="E40" i="1"/>
  <c r="H40" i="1" s="1"/>
  <c r="I40" i="1"/>
  <c r="I41" i="1"/>
  <c r="E42" i="1"/>
  <c r="H42" i="1" s="1"/>
  <c r="J42" i="1" s="1"/>
  <c r="I42" i="1"/>
  <c r="I43" i="1"/>
  <c r="E44" i="1"/>
  <c r="H44" i="1" s="1"/>
  <c r="I44" i="1"/>
  <c r="I45" i="1"/>
  <c r="E46" i="1"/>
  <c r="H46" i="1" s="1"/>
  <c r="J46" i="1" s="1"/>
  <c r="I46" i="1"/>
  <c r="I47" i="1"/>
  <c r="E48" i="1"/>
  <c r="H48" i="1" s="1"/>
  <c r="J48" i="1" s="1"/>
  <c r="I48" i="1"/>
  <c r="I49" i="1"/>
  <c r="E50" i="1"/>
  <c r="H50" i="1" s="1"/>
  <c r="I50" i="1"/>
  <c r="I51" i="1"/>
  <c r="E52" i="1"/>
  <c r="H52" i="1" s="1"/>
  <c r="I52" i="1"/>
  <c r="I53" i="1"/>
  <c r="E54" i="1"/>
  <c r="H54" i="1" s="1"/>
  <c r="I54" i="1"/>
  <c r="I55" i="1"/>
  <c r="E56" i="1"/>
  <c r="H56" i="1" s="1"/>
  <c r="I56" i="1"/>
  <c r="I57" i="1"/>
  <c r="E58" i="1"/>
  <c r="H58" i="1" s="1"/>
  <c r="J58" i="1" s="1"/>
  <c r="I58" i="1"/>
  <c r="I59" i="1"/>
  <c r="E60" i="1"/>
  <c r="H60" i="1" s="1"/>
  <c r="I60" i="1"/>
  <c r="I61" i="1"/>
  <c r="E62" i="1"/>
  <c r="H62" i="1" s="1"/>
  <c r="J62" i="1" s="1"/>
  <c r="I62" i="1"/>
  <c r="I63" i="1"/>
  <c r="E64" i="1"/>
  <c r="H64" i="1" s="1"/>
  <c r="J64" i="1" s="1"/>
  <c r="I64" i="1"/>
  <c r="I65" i="1"/>
  <c r="E66" i="1"/>
  <c r="H66" i="1" s="1"/>
  <c r="I66" i="1"/>
  <c r="I67" i="1"/>
  <c r="E68" i="1"/>
  <c r="H68" i="1" s="1"/>
  <c r="I68" i="1"/>
  <c r="E73" i="1"/>
  <c r="H73" i="1" s="1"/>
  <c r="J73" i="1" s="1"/>
  <c r="I73" i="1"/>
  <c r="I74" i="1"/>
  <c r="E75" i="1"/>
  <c r="H75" i="1" s="1"/>
  <c r="J75" i="1" s="1"/>
  <c r="I75" i="1"/>
  <c r="I76" i="1"/>
  <c r="E77" i="1"/>
  <c r="H77" i="1" s="1"/>
  <c r="J77" i="1" s="1"/>
  <c r="I77" i="1"/>
  <c r="I78" i="1"/>
  <c r="E79" i="1"/>
  <c r="H79" i="1" s="1"/>
  <c r="I79" i="1"/>
  <c r="I80" i="1"/>
  <c r="E81" i="1"/>
  <c r="H81" i="1"/>
  <c r="I81" i="1"/>
  <c r="E85" i="1"/>
  <c r="H85" i="1" s="1"/>
  <c r="I85" i="1"/>
  <c r="I86" i="1"/>
  <c r="E87" i="1"/>
  <c r="H87" i="1" s="1"/>
  <c r="J87" i="1" s="1"/>
  <c r="I87" i="1"/>
  <c r="J68" i="1" l="1"/>
  <c r="J52" i="1"/>
  <c r="J36" i="1"/>
  <c r="J12" i="1"/>
  <c r="J81" i="1"/>
  <c r="J66" i="1"/>
  <c r="J54" i="1"/>
  <c r="J50" i="1"/>
  <c r="J38" i="1"/>
  <c r="J34" i="1"/>
  <c r="J24" i="1"/>
  <c r="J14" i="1"/>
  <c r="H8" i="1"/>
  <c r="H90" i="1" s="1"/>
  <c r="J79" i="1"/>
  <c r="J83" i="1" s="1"/>
  <c r="J60" i="1"/>
  <c r="J56" i="1"/>
  <c r="J44" i="1"/>
  <c r="J40" i="1"/>
  <c r="J26" i="1"/>
  <c r="J16" i="1"/>
  <c r="H89" i="1"/>
  <c r="J85" i="1"/>
  <c r="J89" i="1" s="1"/>
  <c r="J8" i="1"/>
  <c r="H83" i="1"/>
  <c r="H70" i="1"/>
  <c r="H10" i="1" l="1"/>
  <c r="H71" i="1"/>
  <c r="J70" i="1"/>
  <c r="J10" i="1"/>
  <c r="J71" i="1"/>
  <c r="J90" i="1"/>
  <c r="M71" i="1" l="1"/>
</calcChain>
</file>

<file path=xl/sharedStrings.xml><?xml version="1.0" encoding="utf-8"?>
<sst xmlns="http://schemas.openxmlformats.org/spreadsheetml/2006/main" count="262" uniqueCount="80">
  <si>
    <t>TOTAL</t>
  </si>
  <si>
    <t>STOT</t>
  </si>
  <si>
    <t>N1</t>
  </si>
  <si>
    <t>Montant</t>
  </si>
  <si>
    <t>Prix Unitaire</t>
  </si>
  <si>
    <t>Unité</t>
  </si>
  <si>
    <t>Quantité
chapitre</t>
  </si>
  <si>
    <t>Libellé</t>
  </si>
  <si>
    <t>Code article</t>
  </si>
  <si>
    <t>Niveau</t>
  </si>
  <si>
    <t>Table</t>
  </si>
  <si>
    <t>OPTIONS OU VARIANTES</t>
  </si>
  <si>
    <t>OPTIONS</t>
  </si>
  <si>
    <t>TOTAL DEVIS HT</t>
  </si>
  <si>
    <t>Sous-total N1 - STUDY AND DRAWINGS</t>
  </si>
  <si>
    <t xml:space="preserve"> </t>
  </si>
  <si>
    <t>C105L</t>
  </si>
  <si>
    <t>U</t>
  </si>
  <si>
    <t>ECART PRIX / REMISE</t>
  </si>
  <si>
    <t>C105</t>
  </si>
  <si>
    <t>Etude - Dossier</t>
  </si>
  <si>
    <t>MONZ</t>
  </si>
  <si>
    <t>STUDY AND DRAWINGS</t>
  </si>
  <si>
    <t>C103</t>
  </si>
  <si>
    <t>Sous-total N1 - ALARM TRANSMITTER</t>
  </si>
  <si>
    <t>Câbles de raccordement</t>
  </si>
  <si>
    <t>Câble Alarme Boiler Room</t>
  </si>
  <si>
    <t>$</t>
  </si>
  <si>
    <t>Câble Alarme Greenhouse</t>
  </si>
  <si>
    <t>Câble Alarme Irrigation</t>
  </si>
  <si>
    <t xml:space="preserve"> Dialer with double safety for critical applications
- 12 alarm inputs
- 4 switchable outputs
- message b.m.o. spoken message, SMS or pager
- Extra GSM build in module for alarm calls when
the analogue telephone network is not available
(Exclusive antenna. See hardware-options).
- Also recovery reports and day-, night- and week-end programme.</t>
  </si>
  <si>
    <t>Alarm dialer "Octalarm-IP" A12</t>
  </si>
  <si>
    <t>ALARM TRANSMITTER</t>
  </si>
  <si>
    <t>Sous-total N1 - CONTROL</t>
  </si>
  <si>
    <t>Sous-total N2 - Control cables</t>
  </si>
  <si>
    <t>Protection PVC Ø50 pour câble</t>
  </si>
  <si>
    <t>Multiconducteur Sorties en Local Irrigation</t>
  </si>
  <si>
    <t>Multiconducteur Entrées en Local Irrigation</t>
  </si>
  <si>
    <t>Câble sonde Pression/niveau tank</t>
  </si>
  <si>
    <t>Multiconducteur Sorties en Chaufferie : Pompes</t>
  </si>
  <si>
    <t>Multiconducteur Sorties en Chaufferie : Bruleur</t>
  </si>
  <si>
    <t>Multiconducteur Entrées en Chaufferie</t>
  </si>
  <si>
    <t>Câble sonde de température d'eau en chaufferie</t>
  </si>
  <si>
    <t>Câble sonde de température d'eau ballon de stockag</t>
  </si>
  <si>
    <t>Câbles recopie Brûleur</t>
  </si>
  <si>
    <t>Multiconducteur Sorties en Armoire serre</t>
  </si>
  <si>
    <t>Multiconducteur Entrées en Armoire Serre</t>
  </si>
  <si>
    <t>Multiconducteur (15p) Entrées/Sorties</t>
  </si>
  <si>
    <t>Multiconducteur (10p) Entrées/Sorties</t>
  </si>
  <si>
    <t>Multiconducteur (5p) Entrées/Sorties</t>
  </si>
  <si>
    <t>Multiconducteur (3p) Entrées/Sorties</t>
  </si>
  <si>
    <t>Point de connexion Multiconducteur Entrées/Sorties</t>
  </si>
  <si>
    <t>Câble 3G1,5 - 24VAC - Abri ventilé</t>
  </si>
  <si>
    <t>Câble raccordement sonde de température d'eau</t>
  </si>
  <si>
    <t xml:space="preserve"> Distance max 60ml entre DSS et module Ec/pH.
Pensez au coffret et alimentation du module Ec/pH</t>
  </si>
  <si>
    <t>Câble de raccordement pour DSS</t>
  </si>
  <si>
    <t>Câble de raccordement pour Groscale</t>
  </si>
  <si>
    <t xml:space="preserve"> 1 paire par inclinomètre</t>
  </si>
  <si>
    <t>Câble raccordement d'un Inclinomètre (Anjou)</t>
  </si>
  <si>
    <t>Accessoires raccordement Abri Ventilé</t>
  </si>
  <si>
    <t>Câbles et accessoires raccordement Météo</t>
  </si>
  <si>
    <t>Câble alimentation Coffret I/O depuis armoire serr</t>
  </si>
  <si>
    <t>Câble réseau I/O et Télécommande alimentation Coff</t>
  </si>
  <si>
    <t>CO2 Monitor en serre</t>
  </si>
  <si>
    <t>Accessoires de support armoire entre poteaux</t>
  </si>
  <si>
    <t>2ELASAP1</t>
  </si>
  <si>
    <t>Accessoire de câblage éthernet Priva Office</t>
  </si>
  <si>
    <t>ETH000Z</t>
  </si>
  <si>
    <t>Control cables</t>
  </si>
  <si>
    <t xml:space="preserve">  N2</t>
  </si>
  <si>
    <t>Sous-total N2 - Control configuration</t>
  </si>
  <si>
    <t>Configuration CONNEXT</t>
  </si>
  <si>
    <t>Control configuration</t>
  </si>
  <si>
    <t>CONTROL</t>
  </si>
  <si>
    <t>sera</t>
  </si>
  <si>
    <t>est</t>
  </si>
  <si>
    <t>édité le:</t>
  </si>
  <si>
    <t>Client:</t>
  </si>
  <si>
    <t>Devis</t>
  </si>
  <si>
    <t>Coeff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</si>
</sst>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8">
    <xf numFmtId="0" fontId="0" fillId="0" borderId="0" xfId="0"/>
    <xf numFmtId="4" fontId="0" fillId="0" borderId="0" xfId="0" applyNumberFormat="1"/>
    <xf numFmtId="43" fontId="0" fillId="0" borderId="0" xfId="1" applyFont="1"/>
    <xf numFmtId="49" fontId="0" fillId="0" borderId="0" xfId="0" applyNumberFormat="1"/>
    <xf numFmtId="44" fontId="0" fillId="0" borderId="0" xfId="2" applyFont="1"/>
    <xf numFmtId="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3" fontId="0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164" fontId="0" fillId="0" borderId="0" xfId="0" applyNumberFormat="1"/>
    <xf numFmtId="43" fontId="2" fillId="3" borderId="0" xfId="1" applyFont="1" applyFill="1"/>
    <xf numFmtId="14" fontId="2" fillId="3" borderId="0" xfId="0" applyNumberFormat="1" applyFont="1" applyFill="1" applyAlignment="1">
      <alignment horizontal="left"/>
    </xf>
    <xf numFmtId="43" fontId="3" fillId="0" borderId="0" xfId="1" applyFont="1"/>
    <xf numFmtId="49" fontId="0" fillId="0" borderId="0" xfId="0" applyNumberFormat="1" applyAlignment="1">
      <alignment horizontal="center"/>
    </xf>
    <xf numFmtId="0" fontId="0" fillId="0" borderId="0" xfId="0" applyFill="1"/>
    <xf numFmtId="0" fontId="0" fillId="4" borderId="0" xfId="0" applyFill="1"/>
  </cellXfs>
  <cellStyles count="3">
    <cellStyle name="Milliers" xfId="1" builtinId="3"/>
    <cellStyle name="Monétaire" xfId="2" builtinId="4"/>
    <cellStyle name="Normal" xfId="0" builtinId="0"/>
  </cellStyles>
  <dxfs count="8">
    <dxf>
      <fill>
        <patternFill>
          <bgColor rgb="FFDCE6F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</font>
      <numFmt numFmtId="0" formatCode="General"/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9525</xdr:colOff>
          <xdr:row>0</xdr:row>
          <xdr:rowOff>28575</xdr:rowOff>
        </xdr:from>
        <xdr:to>
          <xdr:col>8</xdr:col>
          <xdr:colOff>161925</xdr:colOff>
          <xdr:row>0</xdr:row>
          <xdr:rowOff>247650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 Libellés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4762</xdr:colOff>
          <xdr:row>0</xdr:row>
          <xdr:rowOff>38100</xdr:rowOff>
        </xdr:from>
        <xdr:to>
          <xdr:col>6</xdr:col>
          <xdr:colOff>962025</xdr:colOff>
          <xdr:row>0</xdr:row>
          <xdr:rowOff>247650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Libellés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9525</xdr:colOff>
          <xdr:row>0</xdr:row>
          <xdr:rowOff>28575</xdr:rowOff>
        </xdr:from>
        <xdr:to>
          <xdr:col>6</xdr:col>
          <xdr:colOff>4762</xdr:colOff>
          <xdr:row>0</xdr:row>
          <xdr:rowOff>247650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 Qte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3571875</xdr:colOff>
          <xdr:row>0</xdr:row>
          <xdr:rowOff>28575</xdr:rowOff>
        </xdr:from>
        <xdr:to>
          <xdr:col>4</xdr:col>
          <xdr:colOff>733425</xdr:colOff>
          <xdr:row>0</xdr:row>
          <xdr:rowOff>247650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Qte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409575</xdr:colOff>
          <xdr:row>0</xdr:row>
          <xdr:rowOff>19050</xdr:rowOff>
        </xdr:from>
        <xdr:to>
          <xdr:col>10</xdr:col>
          <xdr:colOff>276225</xdr:colOff>
          <xdr:row>0</xdr:row>
          <xdr:rowOff>257175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ST N1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314325</xdr:colOff>
          <xdr:row>0</xdr:row>
          <xdr:rowOff>19050</xdr:rowOff>
        </xdr:from>
        <xdr:to>
          <xdr:col>11</xdr:col>
          <xdr:colOff>219075</xdr:colOff>
          <xdr:row>0</xdr:row>
          <xdr:rowOff>247650</xdr:rowOff>
        </xdr:to>
        <xdr:sp macro="" textlink="">
          <xdr:nvSpPr>
            <xdr:cNvPr id="1030" name="Button 7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ST N2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247650</xdr:colOff>
          <xdr:row>0</xdr:row>
          <xdr:rowOff>19050</xdr:rowOff>
        </xdr:from>
        <xdr:to>
          <xdr:col>11</xdr:col>
          <xdr:colOff>1181100</xdr:colOff>
          <xdr:row>0</xdr:row>
          <xdr:rowOff>247650</xdr:rowOff>
        </xdr:to>
        <xdr:sp macro="" textlink="">
          <xdr:nvSpPr>
            <xdr:cNvPr id="1031" name="Button 8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ST N3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2686050</xdr:colOff>
          <xdr:row>0</xdr:row>
          <xdr:rowOff>28575</xdr:rowOff>
        </xdr:from>
        <xdr:to>
          <xdr:col>3</xdr:col>
          <xdr:colOff>3514725</xdr:colOff>
          <xdr:row>0</xdr:row>
          <xdr:rowOff>257175</xdr:rowOff>
        </xdr:to>
        <xdr:sp macro="" textlink="">
          <xdr:nvSpPr>
            <xdr:cNvPr id="1032" name="Button 9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266700</xdr:colOff>
          <xdr:row>0</xdr:row>
          <xdr:rowOff>152400</xdr:rowOff>
        </xdr:from>
        <xdr:to>
          <xdr:col>16</xdr:col>
          <xdr:colOff>76200</xdr:colOff>
          <xdr:row>2</xdr:row>
          <xdr:rowOff>152400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N94"/>
  <sheetViews>
    <sheetView tabSelected="1" zoomScale="80" zoomScaleNormal="8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P5" sqref="P5"/>
    </sheetView>
  </sheetViews>
  <sheetFormatPr baseColWidth="10" defaultRowHeight="15" x14ac:dyDescent="0.25"/>
  <cols>
    <col min="1" max="1" width="6.28515625" bestFit="1" customWidth="1"/>
    <col min="3" max="3" width="13.7109375" style="3" customWidth="1"/>
    <col min="4" max="4" width="55.85546875" bestFit="1" customWidth="1"/>
    <col min="6" max="6" width="14.7109375" bestFit="1" customWidth="1"/>
    <col min="7" max="7" width="14.42578125" style="2" bestFit="1" customWidth="1"/>
    <col min="8" max="8" width="13.140625" style="2" bestFit="1" customWidth="1"/>
    <col min="9" max="9" width="29" style="1" bestFit="1" customWidth="1"/>
    <col min="10" max="10" width="15.5703125" style="1" customWidth="1"/>
    <col min="11" max="11" width="14.85546875" customWidth="1"/>
    <col min="12" max="12" width="17.7109375" style="1" customWidth="1"/>
    <col min="13" max="13" width="13.140625" bestFit="1" customWidth="1"/>
  </cols>
  <sheetData>
    <row r="1" spans="1:14" ht="21.75" customHeight="1" x14ac:dyDescent="0.35">
      <c r="H1" s="14">
        <v>1</v>
      </c>
      <c r="N1" s="17">
        <v>1</v>
      </c>
    </row>
    <row r="2" spans="1:14" ht="14.45" x14ac:dyDescent="0.35">
      <c r="B2" t="s">
        <v>78</v>
      </c>
      <c r="C2"/>
      <c r="D2" s="15"/>
      <c r="E2" s="15"/>
      <c r="F2" s="15"/>
      <c r="G2" s="15"/>
      <c r="H2" s="15"/>
      <c r="I2" t="s">
        <v>77</v>
      </c>
      <c r="N2" s="17">
        <v>0</v>
      </c>
    </row>
    <row r="3" spans="1:14" x14ac:dyDescent="0.25">
      <c r="B3" t="s">
        <v>76</v>
      </c>
      <c r="C3" s="13"/>
      <c r="J3" s="1" t="s">
        <v>75</v>
      </c>
      <c r="K3" t="s">
        <v>74</v>
      </c>
    </row>
    <row r="4" spans="1:14" ht="14.45" x14ac:dyDescent="0.35">
      <c r="J4" s="1">
        <f>1.05*1.25</f>
        <v>1.3125</v>
      </c>
      <c r="K4">
        <f>1.05*1.2</f>
        <v>1.26</v>
      </c>
    </row>
    <row r="5" spans="1:14" ht="30" x14ac:dyDescent="0.25">
      <c r="A5" s="6" t="s">
        <v>10</v>
      </c>
      <c r="B5" s="6" t="s">
        <v>9</v>
      </c>
      <c r="C5" s="9" t="s">
        <v>8</v>
      </c>
      <c r="D5" s="6" t="s">
        <v>7</v>
      </c>
      <c r="E5" s="8" t="s">
        <v>6</v>
      </c>
      <c r="F5" s="6" t="s">
        <v>5</v>
      </c>
      <c r="G5" s="7" t="s">
        <v>4</v>
      </c>
      <c r="H5" s="7" t="s">
        <v>3</v>
      </c>
      <c r="I5" s="6" t="s">
        <v>79</v>
      </c>
      <c r="J5" s="5" t="s">
        <v>3</v>
      </c>
      <c r="L5"/>
    </row>
    <row r="6" spans="1:14" ht="14.45" x14ac:dyDescent="0.35">
      <c r="A6" t="s">
        <v>23</v>
      </c>
      <c r="B6" t="s">
        <v>2</v>
      </c>
      <c r="D6" t="s">
        <v>73</v>
      </c>
      <c r="E6">
        <v>0</v>
      </c>
      <c r="M6" s="16"/>
    </row>
    <row r="7" spans="1:14" ht="14.45" x14ac:dyDescent="0.35">
      <c r="A7" t="s">
        <v>23</v>
      </c>
      <c r="B7" t="s">
        <v>69</v>
      </c>
      <c r="D7" t="s">
        <v>72</v>
      </c>
      <c r="E7">
        <v>1</v>
      </c>
      <c r="M7" s="16"/>
    </row>
    <row r="8" spans="1:14" x14ac:dyDescent="0.25">
      <c r="A8" t="s">
        <v>19</v>
      </c>
      <c r="C8" s="3">
        <v>1</v>
      </c>
      <c r="D8" t="s">
        <v>71</v>
      </c>
      <c r="E8">
        <f>$E$6 * $E$7 *1</f>
        <v>0</v>
      </c>
      <c r="F8" t="s">
        <v>17</v>
      </c>
      <c r="G8" s="12">
        <f>120103*1.05*1.25</f>
        <v>157635.1875</v>
      </c>
      <c r="H8" s="2">
        <f>E8*G8</f>
        <v>0</v>
      </c>
      <c r="I8" s="1">
        <f>$K$4/$J$4</f>
        <v>0.96</v>
      </c>
      <c r="J8" s="1">
        <f>H8*I8</f>
        <v>0</v>
      </c>
    </row>
    <row r="9" spans="1:14" ht="14.45" hidden="1" x14ac:dyDescent="0.35">
      <c r="A9" t="s">
        <v>16</v>
      </c>
      <c r="D9" t="s">
        <v>15</v>
      </c>
      <c r="K9">
        <v>1</v>
      </c>
    </row>
    <row r="10" spans="1:14" ht="14.45" customHeight="1" x14ac:dyDescent="0.25">
      <c r="A10" t="s">
        <v>1</v>
      </c>
      <c r="D10" t="s">
        <v>70</v>
      </c>
      <c r="H10" s="4">
        <f>SUMIFS((H8:H9),(A8:A9),"C105")</f>
        <v>0</v>
      </c>
      <c r="J10" s="4">
        <f>SUMIFS((J8:J9),(A8:A9),"C105")</f>
        <v>0</v>
      </c>
      <c r="K10">
        <v>0</v>
      </c>
    </row>
    <row r="11" spans="1:14" x14ac:dyDescent="0.25">
      <c r="A11" t="s">
        <v>23</v>
      </c>
      <c r="B11" t="s">
        <v>69</v>
      </c>
      <c r="D11" t="s">
        <v>68</v>
      </c>
      <c r="E11">
        <v>1</v>
      </c>
      <c r="K11">
        <v>0</v>
      </c>
      <c r="M11" s="16"/>
      <c r="N11" s="16"/>
    </row>
    <row r="12" spans="1:14" x14ac:dyDescent="0.25">
      <c r="A12" t="s">
        <v>19</v>
      </c>
      <c r="C12" s="3" t="s">
        <v>67</v>
      </c>
      <c r="D12" t="s">
        <v>66</v>
      </c>
      <c r="E12">
        <f>$E$6 * $E$11 *1</f>
        <v>0</v>
      </c>
      <c r="F12" t="s">
        <v>17</v>
      </c>
      <c r="G12" s="2">
        <v>112.455</v>
      </c>
      <c r="H12" s="2">
        <f>E12*G12</f>
        <v>0</v>
      </c>
      <c r="I12" s="1">
        <f t="shared" ref="I12:I43" si="0">$K$4/$J$4</f>
        <v>0.96</v>
      </c>
      <c r="J12" s="1">
        <f>H12*I12</f>
        <v>0</v>
      </c>
      <c r="K12">
        <v>0</v>
      </c>
      <c r="M12" s="16"/>
      <c r="N12" s="16"/>
    </row>
    <row r="13" spans="1:14" ht="14.45" hidden="1" x14ac:dyDescent="0.35">
      <c r="A13" t="s">
        <v>16</v>
      </c>
      <c r="D13" t="s">
        <v>15</v>
      </c>
      <c r="I13" s="1">
        <f t="shared" si="0"/>
        <v>0.96</v>
      </c>
      <c r="K13">
        <v>0</v>
      </c>
      <c r="M13" s="16"/>
      <c r="N13" s="16"/>
    </row>
    <row r="14" spans="1:14" ht="14.45" x14ac:dyDescent="0.35">
      <c r="A14" t="s">
        <v>19</v>
      </c>
      <c r="C14" s="3" t="s">
        <v>65</v>
      </c>
      <c r="D14" t="s">
        <v>64</v>
      </c>
      <c r="E14">
        <f>$E$6 * $E$11 *2</f>
        <v>0</v>
      </c>
      <c r="F14" t="s">
        <v>17</v>
      </c>
      <c r="G14" s="2">
        <v>292.92519375000001</v>
      </c>
      <c r="H14" s="2">
        <f>E14*G14</f>
        <v>0</v>
      </c>
      <c r="I14" s="1">
        <f t="shared" si="0"/>
        <v>0.96</v>
      </c>
      <c r="J14" s="1">
        <f>H14*I14</f>
        <v>0</v>
      </c>
      <c r="K14">
        <v>0</v>
      </c>
      <c r="M14" s="16"/>
      <c r="N14" s="16"/>
    </row>
    <row r="15" spans="1:14" ht="14.45" hidden="1" x14ac:dyDescent="0.35">
      <c r="A15" t="s">
        <v>16</v>
      </c>
      <c r="D15" t="s">
        <v>15</v>
      </c>
      <c r="I15" s="1">
        <f t="shared" si="0"/>
        <v>0.96</v>
      </c>
      <c r="K15">
        <v>0</v>
      </c>
      <c r="M15" s="16"/>
      <c r="N15" s="16"/>
    </row>
    <row r="16" spans="1:14" ht="14.45" x14ac:dyDescent="0.35">
      <c r="A16" t="s">
        <v>19</v>
      </c>
      <c r="C16" s="3" t="s">
        <v>27</v>
      </c>
      <c r="D16" t="s">
        <v>63</v>
      </c>
      <c r="E16">
        <f>$E$6 * $E$11 *2</f>
        <v>0</v>
      </c>
      <c r="F16" t="s">
        <v>17</v>
      </c>
      <c r="G16" s="2">
        <v>16.813124999999999</v>
      </c>
      <c r="H16" s="2">
        <f>E16*G16</f>
        <v>0</v>
      </c>
      <c r="I16" s="1">
        <f t="shared" si="0"/>
        <v>0.96</v>
      </c>
      <c r="J16" s="1">
        <f>H16*I16</f>
        <v>0</v>
      </c>
      <c r="K16">
        <v>0</v>
      </c>
      <c r="M16" s="16"/>
      <c r="N16" s="16"/>
    </row>
    <row r="17" spans="1:11" ht="14.45" hidden="1" x14ac:dyDescent="0.35">
      <c r="A17" t="s">
        <v>16</v>
      </c>
      <c r="D17" t="s">
        <v>15</v>
      </c>
      <c r="I17" s="1">
        <f t="shared" si="0"/>
        <v>0.96</v>
      </c>
      <c r="K17">
        <v>0</v>
      </c>
    </row>
    <row r="18" spans="1:11" x14ac:dyDescent="0.25">
      <c r="A18" t="s">
        <v>19</v>
      </c>
      <c r="C18" s="3" t="s">
        <v>27</v>
      </c>
      <c r="D18" t="s">
        <v>62</v>
      </c>
      <c r="E18">
        <f>$E$6 * $E$11 *1</f>
        <v>0</v>
      </c>
      <c r="F18" t="s">
        <v>17</v>
      </c>
      <c r="G18" s="2">
        <v>3735.8668593749999</v>
      </c>
      <c r="H18" s="2">
        <f>E18*G18</f>
        <v>0</v>
      </c>
      <c r="I18" s="1">
        <f t="shared" si="0"/>
        <v>0.96</v>
      </c>
      <c r="J18" s="1">
        <f>H18*I18</f>
        <v>0</v>
      </c>
      <c r="K18">
        <v>0</v>
      </c>
    </row>
    <row r="19" spans="1:11" ht="14.45" hidden="1" x14ac:dyDescent="0.35">
      <c r="A19" t="s">
        <v>16</v>
      </c>
      <c r="D19" t="s">
        <v>15</v>
      </c>
      <c r="I19" s="1">
        <f t="shared" si="0"/>
        <v>0.96</v>
      </c>
      <c r="K19">
        <v>0</v>
      </c>
    </row>
    <row r="20" spans="1:11" x14ac:dyDescent="0.25">
      <c r="A20" t="s">
        <v>19</v>
      </c>
      <c r="C20" s="3" t="s">
        <v>27</v>
      </c>
      <c r="D20" t="s">
        <v>61</v>
      </c>
      <c r="E20">
        <f>$E$6 * $E$11 *2</f>
        <v>0</v>
      </c>
      <c r="F20" t="s">
        <v>17</v>
      </c>
      <c r="G20" s="2">
        <v>154.62562500000001</v>
      </c>
      <c r="H20" s="2">
        <f>E20*G20</f>
        <v>0</v>
      </c>
      <c r="I20" s="1">
        <f t="shared" si="0"/>
        <v>0.96</v>
      </c>
      <c r="J20" s="1">
        <f>H20*I20</f>
        <v>0</v>
      </c>
      <c r="K20">
        <v>0</v>
      </c>
    </row>
    <row r="21" spans="1:11" ht="14.45" hidden="1" x14ac:dyDescent="0.35">
      <c r="A21" t="s">
        <v>16</v>
      </c>
      <c r="D21" t="s">
        <v>15</v>
      </c>
      <c r="I21" s="1">
        <f t="shared" si="0"/>
        <v>0.96</v>
      </c>
      <c r="K21">
        <v>0</v>
      </c>
    </row>
    <row r="22" spans="1:11" x14ac:dyDescent="0.25">
      <c r="A22" t="s">
        <v>19</v>
      </c>
      <c r="C22" s="3" t="s">
        <v>27</v>
      </c>
      <c r="D22" t="s">
        <v>60</v>
      </c>
      <c r="E22">
        <f>$E$6 * $E$11 *1</f>
        <v>0</v>
      </c>
      <c r="F22" t="s">
        <v>17</v>
      </c>
      <c r="G22" s="2">
        <v>77.493054712499998</v>
      </c>
      <c r="H22" s="2">
        <f>E22*G22</f>
        <v>0</v>
      </c>
      <c r="I22" s="1">
        <f t="shared" si="0"/>
        <v>0.96</v>
      </c>
      <c r="J22" s="1">
        <f>H22*I22</f>
        <v>0</v>
      </c>
      <c r="K22">
        <v>0</v>
      </c>
    </row>
    <row r="23" spans="1:11" ht="14.45" hidden="1" x14ac:dyDescent="0.35">
      <c r="A23" t="s">
        <v>16</v>
      </c>
      <c r="D23" t="s">
        <v>15</v>
      </c>
      <c r="I23" s="1">
        <f t="shared" si="0"/>
        <v>0.96</v>
      </c>
      <c r="K23">
        <v>0</v>
      </c>
    </row>
    <row r="24" spans="1:11" x14ac:dyDescent="0.25">
      <c r="A24" t="s">
        <v>19</v>
      </c>
      <c r="C24" s="3" t="s">
        <v>27</v>
      </c>
      <c r="D24" t="s">
        <v>59</v>
      </c>
      <c r="E24">
        <f>$E$6 * $E$11 *18</f>
        <v>0</v>
      </c>
      <c r="F24" t="s">
        <v>17</v>
      </c>
      <c r="G24" s="2">
        <v>22.987256250000002</v>
      </c>
      <c r="H24" s="2">
        <f>E24*G24</f>
        <v>0</v>
      </c>
      <c r="I24" s="1">
        <f t="shared" si="0"/>
        <v>0.96</v>
      </c>
      <c r="J24" s="1">
        <f>H24*I24</f>
        <v>0</v>
      </c>
      <c r="K24">
        <v>0</v>
      </c>
    </row>
    <row r="25" spans="1:11" ht="14.45" hidden="1" x14ac:dyDescent="0.35">
      <c r="A25" t="s">
        <v>16</v>
      </c>
      <c r="D25" t="s">
        <v>15</v>
      </c>
      <c r="I25" s="1">
        <f t="shared" si="0"/>
        <v>0.96</v>
      </c>
      <c r="K25">
        <v>0</v>
      </c>
    </row>
    <row r="26" spans="1:11" x14ac:dyDescent="0.25">
      <c r="A26" t="s">
        <v>19</v>
      </c>
      <c r="C26" s="3" t="s">
        <v>27</v>
      </c>
      <c r="D26" t="s">
        <v>58</v>
      </c>
      <c r="E26">
        <f>$E$6 * $E$11 *10</f>
        <v>0</v>
      </c>
      <c r="F26" t="s">
        <v>17</v>
      </c>
      <c r="G26" s="2">
        <v>6.2111437499999997</v>
      </c>
      <c r="H26" s="2">
        <f>E26*G26</f>
        <v>0</v>
      </c>
      <c r="I26" s="1">
        <f t="shared" si="0"/>
        <v>0.96</v>
      </c>
      <c r="J26" s="1">
        <f>H26*I26</f>
        <v>0</v>
      </c>
      <c r="K26">
        <v>0</v>
      </c>
    </row>
    <row r="27" spans="1:11" ht="14.45" hidden="1" x14ac:dyDescent="0.35">
      <c r="A27" t="s">
        <v>16</v>
      </c>
      <c r="D27" t="s">
        <v>57</v>
      </c>
      <c r="I27" s="1">
        <f t="shared" si="0"/>
        <v>0.96</v>
      </c>
      <c r="K27">
        <v>0</v>
      </c>
    </row>
    <row r="28" spans="1:11" x14ac:dyDescent="0.25">
      <c r="A28" t="s">
        <v>19</v>
      </c>
      <c r="C28" s="3" t="s">
        <v>27</v>
      </c>
      <c r="D28" t="s">
        <v>56</v>
      </c>
      <c r="E28">
        <f>$E$6 * $E$11 *4</f>
        <v>0</v>
      </c>
      <c r="F28" t="s">
        <v>17</v>
      </c>
      <c r="G28" s="2">
        <v>106.11562499999999</v>
      </c>
      <c r="H28" s="2">
        <f>E28*G28</f>
        <v>0</v>
      </c>
      <c r="I28" s="1">
        <f t="shared" si="0"/>
        <v>0.96</v>
      </c>
      <c r="J28" s="1">
        <f>H28*I28</f>
        <v>0</v>
      </c>
      <c r="K28">
        <v>0</v>
      </c>
    </row>
    <row r="29" spans="1:11" ht="14.45" hidden="1" x14ac:dyDescent="0.35">
      <c r="A29" t="s">
        <v>16</v>
      </c>
      <c r="D29" t="s">
        <v>15</v>
      </c>
      <c r="I29" s="1">
        <f t="shared" si="0"/>
        <v>0.96</v>
      </c>
      <c r="K29">
        <v>0</v>
      </c>
    </row>
    <row r="30" spans="1:11" x14ac:dyDescent="0.25">
      <c r="A30" t="s">
        <v>19</v>
      </c>
      <c r="C30" s="3" t="s">
        <v>27</v>
      </c>
      <c r="D30" t="s">
        <v>55</v>
      </c>
      <c r="E30">
        <f>$E$6 * $E$11 *4</f>
        <v>0</v>
      </c>
      <c r="F30" t="s">
        <v>17</v>
      </c>
      <c r="G30" s="2">
        <v>33.075000000000003</v>
      </c>
      <c r="H30" s="2">
        <f>E30*G30</f>
        <v>0</v>
      </c>
      <c r="I30" s="1">
        <f t="shared" si="0"/>
        <v>0.96</v>
      </c>
      <c r="J30" s="1">
        <f>H30*I30</f>
        <v>0</v>
      </c>
      <c r="K30">
        <v>0</v>
      </c>
    </row>
    <row r="31" spans="1:11" ht="29.1" hidden="1" x14ac:dyDescent="0.35">
      <c r="A31" t="s">
        <v>16</v>
      </c>
      <c r="D31" s="10" t="s">
        <v>54</v>
      </c>
      <c r="I31" s="1">
        <f t="shared" si="0"/>
        <v>0.96</v>
      </c>
      <c r="K31">
        <v>0</v>
      </c>
    </row>
    <row r="32" spans="1:11" x14ac:dyDescent="0.25">
      <c r="A32" t="s">
        <v>19</v>
      </c>
      <c r="C32" s="3" t="s">
        <v>27</v>
      </c>
      <c r="D32" t="s">
        <v>53</v>
      </c>
      <c r="E32">
        <f>$E$6 * $E$11 *42</f>
        <v>0</v>
      </c>
      <c r="F32" t="s">
        <v>17</v>
      </c>
      <c r="G32" s="2">
        <v>1.764</v>
      </c>
      <c r="H32" s="2">
        <f>E32*G32</f>
        <v>0</v>
      </c>
      <c r="I32" s="1">
        <f t="shared" si="0"/>
        <v>0.96</v>
      </c>
      <c r="J32" s="1">
        <f>H32*I32</f>
        <v>0</v>
      </c>
      <c r="K32">
        <v>0</v>
      </c>
    </row>
    <row r="33" spans="1:11" ht="14.45" hidden="1" x14ac:dyDescent="0.35">
      <c r="A33" t="s">
        <v>16</v>
      </c>
      <c r="D33" t="s">
        <v>15</v>
      </c>
      <c r="I33" s="1">
        <f t="shared" si="0"/>
        <v>0.96</v>
      </c>
      <c r="K33">
        <v>0</v>
      </c>
    </row>
    <row r="34" spans="1:11" x14ac:dyDescent="0.25">
      <c r="A34" t="s">
        <v>19</v>
      </c>
      <c r="C34" s="3" t="s">
        <v>27</v>
      </c>
      <c r="D34" t="s">
        <v>52</v>
      </c>
      <c r="E34">
        <f>$E$6 * $E$11 *900</f>
        <v>0</v>
      </c>
      <c r="F34" t="s">
        <v>17</v>
      </c>
      <c r="G34" s="2">
        <v>0.63393750000000004</v>
      </c>
      <c r="H34" s="2">
        <f>E34*G34</f>
        <v>0</v>
      </c>
      <c r="I34" s="1">
        <f t="shared" si="0"/>
        <v>0.96</v>
      </c>
      <c r="J34" s="1">
        <f>H34*I34</f>
        <v>0</v>
      </c>
      <c r="K34">
        <v>0</v>
      </c>
    </row>
    <row r="35" spans="1:11" ht="14.45" hidden="1" x14ac:dyDescent="0.35">
      <c r="A35" t="s">
        <v>16</v>
      </c>
      <c r="D35" t="s">
        <v>15</v>
      </c>
      <c r="I35" s="1">
        <f t="shared" si="0"/>
        <v>0.96</v>
      </c>
      <c r="K35">
        <v>0</v>
      </c>
    </row>
    <row r="36" spans="1:11" x14ac:dyDescent="0.25">
      <c r="A36" t="s">
        <v>19</v>
      </c>
      <c r="C36" s="3" t="s">
        <v>27</v>
      </c>
      <c r="D36" t="s">
        <v>51</v>
      </c>
      <c r="E36">
        <f>$E$6 * $E$11 *30</f>
        <v>0</v>
      </c>
      <c r="F36" t="s">
        <v>17</v>
      </c>
      <c r="G36" s="2">
        <v>4.2817687500000003</v>
      </c>
      <c r="H36" s="2">
        <f>E36*G36</f>
        <v>0</v>
      </c>
      <c r="I36" s="1">
        <f t="shared" si="0"/>
        <v>0.96</v>
      </c>
      <c r="J36" s="1">
        <f>H36*I36</f>
        <v>0</v>
      </c>
      <c r="K36">
        <v>0</v>
      </c>
    </row>
    <row r="37" spans="1:11" ht="14.45" hidden="1" x14ac:dyDescent="0.35">
      <c r="A37" t="s">
        <v>16</v>
      </c>
      <c r="D37" t="s">
        <v>15</v>
      </c>
      <c r="I37" s="1">
        <f t="shared" si="0"/>
        <v>0.96</v>
      </c>
      <c r="K37">
        <v>0</v>
      </c>
    </row>
    <row r="38" spans="1:11" x14ac:dyDescent="0.25">
      <c r="A38" t="s">
        <v>19</v>
      </c>
      <c r="C38" s="3" t="s">
        <v>27</v>
      </c>
      <c r="D38" t="s">
        <v>50</v>
      </c>
      <c r="E38">
        <f>$E$6 * $E$11 *400</f>
        <v>0</v>
      </c>
      <c r="F38" t="s">
        <v>17</v>
      </c>
      <c r="G38" s="2">
        <v>0.441</v>
      </c>
      <c r="H38" s="2">
        <f>E38*G38</f>
        <v>0</v>
      </c>
      <c r="I38" s="1">
        <f t="shared" si="0"/>
        <v>0.96</v>
      </c>
      <c r="J38" s="1">
        <f>H38*I38</f>
        <v>0</v>
      </c>
      <c r="K38">
        <v>0</v>
      </c>
    </row>
    <row r="39" spans="1:11" ht="14.45" hidden="1" x14ac:dyDescent="0.35">
      <c r="A39" t="s">
        <v>16</v>
      </c>
      <c r="D39" t="s">
        <v>15</v>
      </c>
      <c r="I39" s="1">
        <f t="shared" si="0"/>
        <v>0.96</v>
      </c>
      <c r="K39">
        <v>0</v>
      </c>
    </row>
    <row r="40" spans="1:11" x14ac:dyDescent="0.25">
      <c r="A40" t="s">
        <v>19</v>
      </c>
      <c r="C40" s="3" t="s">
        <v>27</v>
      </c>
      <c r="D40" t="s">
        <v>49</v>
      </c>
      <c r="E40">
        <f>$E$6 * $E$11 *800</f>
        <v>0</v>
      </c>
      <c r="F40" t="s">
        <v>17</v>
      </c>
      <c r="G40" s="2">
        <v>0.68354999999999999</v>
      </c>
      <c r="H40" s="2">
        <f>E40*G40</f>
        <v>0</v>
      </c>
      <c r="I40" s="1">
        <f t="shared" si="0"/>
        <v>0.96</v>
      </c>
      <c r="J40" s="1">
        <f>H40*I40</f>
        <v>0</v>
      </c>
      <c r="K40">
        <v>0</v>
      </c>
    </row>
    <row r="41" spans="1:11" ht="14.45" hidden="1" x14ac:dyDescent="0.35">
      <c r="A41" t="s">
        <v>16</v>
      </c>
      <c r="D41" t="s">
        <v>15</v>
      </c>
      <c r="I41" s="1">
        <f t="shared" si="0"/>
        <v>0.96</v>
      </c>
      <c r="K41">
        <v>0</v>
      </c>
    </row>
    <row r="42" spans="1:11" x14ac:dyDescent="0.25">
      <c r="A42" t="s">
        <v>19</v>
      </c>
      <c r="C42" s="3" t="s">
        <v>27</v>
      </c>
      <c r="D42" t="s">
        <v>48</v>
      </c>
      <c r="E42">
        <f>$E$6 * $E$11 *900</f>
        <v>0</v>
      </c>
      <c r="F42" t="s">
        <v>17</v>
      </c>
      <c r="G42" s="2">
        <v>1.407065625</v>
      </c>
      <c r="H42" s="2">
        <f>E42*G42</f>
        <v>0</v>
      </c>
      <c r="I42" s="1">
        <f t="shared" si="0"/>
        <v>0.96</v>
      </c>
      <c r="J42" s="1">
        <f>H42*I42</f>
        <v>0</v>
      </c>
      <c r="K42">
        <v>0</v>
      </c>
    </row>
    <row r="43" spans="1:11" ht="14.45" hidden="1" x14ac:dyDescent="0.35">
      <c r="A43" t="s">
        <v>16</v>
      </c>
      <c r="D43" t="s">
        <v>15</v>
      </c>
      <c r="I43" s="1">
        <f t="shared" si="0"/>
        <v>0.96</v>
      </c>
      <c r="K43">
        <v>0</v>
      </c>
    </row>
    <row r="44" spans="1:11" x14ac:dyDescent="0.25">
      <c r="A44" t="s">
        <v>19</v>
      </c>
      <c r="C44" s="3" t="s">
        <v>27</v>
      </c>
      <c r="D44" t="s">
        <v>47</v>
      </c>
      <c r="E44">
        <f>$E$6 * $E$11 *150</f>
        <v>0</v>
      </c>
      <c r="F44" t="s">
        <v>17</v>
      </c>
      <c r="G44" s="2">
        <v>2.0561625000000001</v>
      </c>
      <c r="H44" s="2">
        <f>E44*G44</f>
        <v>0</v>
      </c>
      <c r="I44" s="1">
        <f t="shared" ref="I44:I68" si="1">$K$4/$J$4</f>
        <v>0.96</v>
      </c>
      <c r="J44" s="1">
        <f>H44*I44</f>
        <v>0</v>
      </c>
      <c r="K44">
        <v>0</v>
      </c>
    </row>
    <row r="45" spans="1:11" ht="14.45" hidden="1" x14ac:dyDescent="0.35">
      <c r="A45" t="s">
        <v>16</v>
      </c>
      <c r="D45" t="s">
        <v>15</v>
      </c>
      <c r="I45" s="1">
        <f t="shared" si="1"/>
        <v>0.96</v>
      </c>
      <c r="K45">
        <v>0</v>
      </c>
    </row>
    <row r="46" spans="1:11" x14ac:dyDescent="0.25">
      <c r="A46" t="s">
        <v>19</v>
      </c>
      <c r="C46" s="3" t="s">
        <v>27</v>
      </c>
      <c r="D46" t="s">
        <v>46</v>
      </c>
      <c r="E46">
        <f>$E$6 * $E$11 *4</f>
        <v>0</v>
      </c>
      <c r="F46" t="s">
        <v>17</v>
      </c>
      <c r="G46" s="2">
        <v>214.38509400000001</v>
      </c>
      <c r="H46" s="2">
        <f>E46*G46</f>
        <v>0</v>
      </c>
      <c r="I46" s="1">
        <f t="shared" si="1"/>
        <v>0.96</v>
      </c>
      <c r="J46" s="1">
        <f>H46*I46</f>
        <v>0</v>
      </c>
      <c r="K46">
        <v>0</v>
      </c>
    </row>
    <row r="47" spans="1:11" ht="14.45" hidden="1" x14ac:dyDescent="0.35">
      <c r="A47" t="s">
        <v>16</v>
      </c>
      <c r="D47" t="s">
        <v>15</v>
      </c>
      <c r="I47" s="1">
        <f t="shared" si="1"/>
        <v>0.96</v>
      </c>
      <c r="K47">
        <v>0</v>
      </c>
    </row>
    <row r="48" spans="1:11" ht="14.45" x14ac:dyDescent="0.35">
      <c r="A48" t="s">
        <v>19</v>
      </c>
      <c r="C48" s="3" t="s">
        <v>27</v>
      </c>
      <c r="D48" t="s">
        <v>45</v>
      </c>
      <c r="E48">
        <f>$E$6 * $E$11 *4</f>
        <v>0</v>
      </c>
      <c r="F48" t="s">
        <v>17</v>
      </c>
      <c r="G48" s="2">
        <v>308.424375</v>
      </c>
      <c r="H48" s="2">
        <f>E48*G48</f>
        <v>0</v>
      </c>
      <c r="I48" s="1">
        <f t="shared" si="1"/>
        <v>0.96</v>
      </c>
      <c r="J48" s="1">
        <f>H48*I48</f>
        <v>0</v>
      </c>
      <c r="K48">
        <v>0</v>
      </c>
    </row>
    <row r="49" spans="1:11" ht="14.45" hidden="1" x14ac:dyDescent="0.35">
      <c r="A49" t="s">
        <v>16</v>
      </c>
      <c r="D49" t="s">
        <v>15</v>
      </c>
      <c r="I49" s="1">
        <f t="shared" si="1"/>
        <v>0.96</v>
      </c>
      <c r="K49">
        <v>0</v>
      </c>
    </row>
    <row r="50" spans="1:11" x14ac:dyDescent="0.25">
      <c r="A50" t="s">
        <v>19</v>
      </c>
      <c r="C50" s="3" t="s">
        <v>27</v>
      </c>
      <c r="D50" t="s">
        <v>44</v>
      </c>
      <c r="E50">
        <f>$E$6 * $E$11 *2</f>
        <v>0</v>
      </c>
      <c r="F50" t="s">
        <v>17</v>
      </c>
      <c r="G50" s="2">
        <v>19.809562499999998</v>
      </c>
      <c r="H50" s="2">
        <f>E50*G50</f>
        <v>0</v>
      </c>
      <c r="I50" s="1">
        <f t="shared" si="1"/>
        <v>0.96</v>
      </c>
      <c r="J50" s="1">
        <f>H50*I50</f>
        <v>0</v>
      </c>
      <c r="K50">
        <v>0</v>
      </c>
    </row>
    <row r="51" spans="1:11" ht="14.45" hidden="1" x14ac:dyDescent="0.35">
      <c r="A51" t="s">
        <v>16</v>
      </c>
      <c r="D51" t="s">
        <v>15</v>
      </c>
      <c r="I51" s="1">
        <f t="shared" si="1"/>
        <v>0.96</v>
      </c>
      <c r="K51">
        <v>0</v>
      </c>
    </row>
    <row r="52" spans="1:11" x14ac:dyDescent="0.25">
      <c r="A52" t="s">
        <v>19</v>
      </c>
      <c r="C52" s="3" t="s">
        <v>27</v>
      </c>
      <c r="D52" t="s">
        <v>43</v>
      </c>
      <c r="E52">
        <f>$E$6 * $E$11 *1</f>
        <v>0</v>
      </c>
      <c r="F52" t="s">
        <v>17</v>
      </c>
      <c r="G52" s="2">
        <v>204.26411250000001</v>
      </c>
      <c r="H52" s="2">
        <f>E52*G52</f>
        <v>0</v>
      </c>
      <c r="I52" s="1">
        <f t="shared" si="1"/>
        <v>0.96</v>
      </c>
      <c r="J52" s="1">
        <f>H52*I52</f>
        <v>0</v>
      </c>
      <c r="K52">
        <v>0</v>
      </c>
    </row>
    <row r="53" spans="1:11" ht="14.45" hidden="1" x14ac:dyDescent="0.35">
      <c r="A53" t="s">
        <v>16</v>
      </c>
      <c r="D53" t="s">
        <v>15</v>
      </c>
      <c r="I53" s="1">
        <f t="shared" si="1"/>
        <v>0.96</v>
      </c>
      <c r="K53">
        <v>0</v>
      </c>
    </row>
    <row r="54" spans="1:11" x14ac:dyDescent="0.25">
      <c r="A54" t="s">
        <v>19</v>
      </c>
      <c r="C54" s="3" t="s">
        <v>27</v>
      </c>
      <c r="D54" t="s">
        <v>42</v>
      </c>
      <c r="E54">
        <f>$E$6 * $E$11 *10</f>
        <v>0</v>
      </c>
      <c r="F54" t="s">
        <v>17</v>
      </c>
      <c r="G54" s="2">
        <v>8.82</v>
      </c>
      <c r="H54" s="2">
        <f>E54*G54</f>
        <v>0</v>
      </c>
      <c r="I54" s="1">
        <f t="shared" si="1"/>
        <v>0.96</v>
      </c>
      <c r="J54" s="1">
        <f>H54*I54</f>
        <v>0</v>
      </c>
      <c r="K54">
        <v>0</v>
      </c>
    </row>
    <row r="55" spans="1:11" ht="14.45" hidden="1" x14ac:dyDescent="0.35">
      <c r="A55" t="s">
        <v>16</v>
      </c>
      <c r="D55" t="s">
        <v>15</v>
      </c>
      <c r="I55" s="1">
        <f t="shared" si="1"/>
        <v>0.96</v>
      </c>
      <c r="K55">
        <v>0</v>
      </c>
    </row>
    <row r="56" spans="1:11" x14ac:dyDescent="0.25">
      <c r="A56" t="s">
        <v>19</v>
      </c>
      <c r="C56" s="3" t="s">
        <v>27</v>
      </c>
      <c r="D56" t="s">
        <v>41</v>
      </c>
      <c r="E56">
        <f>$E$6 * $E$11 *2</f>
        <v>0</v>
      </c>
      <c r="F56" t="s">
        <v>17</v>
      </c>
      <c r="G56" s="2">
        <v>73.678531500000005</v>
      </c>
      <c r="H56" s="2">
        <f>E56*G56</f>
        <v>0</v>
      </c>
      <c r="I56" s="1">
        <f t="shared" si="1"/>
        <v>0.96</v>
      </c>
      <c r="J56" s="1">
        <f>H56*I56</f>
        <v>0</v>
      </c>
      <c r="K56">
        <v>0</v>
      </c>
    </row>
    <row r="57" spans="1:11" ht="14.45" hidden="1" x14ac:dyDescent="0.35">
      <c r="A57" t="s">
        <v>16</v>
      </c>
      <c r="D57" t="s">
        <v>15</v>
      </c>
      <c r="I57" s="1">
        <f t="shared" si="1"/>
        <v>0.96</v>
      </c>
      <c r="K57">
        <v>0</v>
      </c>
    </row>
    <row r="58" spans="1:11" ht="14.45" x14ac:dyDescent="0.35">
      <c r="A58" t="s">
        <v>19</v>
      </c>
      <c r="C58" s="3" t="s">
        <v>27</v>
      </c>
      <c r="D58" t="s">
        <v>40</v>
      </c>
      <c r="E58">
        <f>$E$6 * $E$11 *1</f>
        <v>0</v>
      </c>
      <c r="F58" t="s">
        <v>17</v>
      </c>
      <c r="G58" s="2">
        <v>34.177500000000002</v>
      </c>
      <c r="H58" s="2">
        <f>E58*G58</f>
        <v>0</v>
      </c>
      <c r="I58" s="1">
        <f t="shared" si="1"/>
        <v>0.96</v>
      </c>
      <c r="J58" s="1">
        <f>H58*I58</f>
        <v>0</v>
      </c>
      <c r="K58">
        <v>0</v>
      </c>
    </row>
    <row r="59" spans="1:11" ht="14.45" hidden="1" x14ac:dyDescent="0.35">
      <c r="A59" t="s">
        <v>16</v>
      </c>
      <c r="D59" t="s">
        <v>15</v>
      </c>
      <c r="I59" s="1">
        <f t="shared" si="1"/>
        <v>0.96</v>
      </c>
      <c r="K59">
        <v>0</v>
      </c>
    </row>
    <row r="60" spans="1:11" ht="14.45" x14ac:dyDescent="0.35">
      <c r="A60" t="s">
        <v>19</v>
      </c>
      <c r="C60" s="3" t="s">
        <v>27</v>
      </c>
      <c r="D60" t="s">
        <v>39</v>
      </c>
      <c r="E60">
        <f>$E$6 * $E$11 *1</f>
        <v>0</v>
      </c>
      <c r="F60" t="s">
        <v>17</v>
      </c>
      <c r="G60" s="2">
        <v>35.176640624999997</v>
      </c>
      <c r="H60" s="2">
        <f>E60*G60</f>
        <v>0</v>
      </c>
      <c r="I60" s="1">
        <f t="shared" si="1"/>
        <v>0.96</v>
      </c>
      <c r="J60" s="1">
        <f>H60*I60</f>
        <v>0</v>
      </c>
      <c r="K60">
        <v>0</v>
      </c>
    </row>
    <row r="61" spans="1:11" ht="14.45" hidden="1" x14ac:dyDescent="0.35">
      <c r="A61" t="s">
        <v>16</v>
      </c>
      <c r="D61" t="s">
        <v>15</v>
      </c>
      <c r="I61" s="1">
        <f t="shared" si="1"/>
        <v>0.96</v>
      </c>
      <c r="K61">
        <v>0</v>
      </c>
    </row>
    <row r="62" spans="1:11" x14ac:dyDescent="0.25">
      <c r="A62" t="s">
        <v>19</v>
      </c>
      <c r="C62" s="3" t="s">
        <v>27</v>
      </c>
      <c r="D62" t="s">
        <v>38</v>
      </c>
      <c r="E62">
        <f>$E$6 * $E$11 *4</f>
        <v>0</v>
      </c>
      <c r="F62" t="s">
        <v>17</v>
      </c>
      <c r="G62" s="2">
        <v>4.41</v>
      </c>
      <c r="H62" s="2">
        <f>E62*G62</f>
        <v>0</v>
      </c>
      <c r="I62" s="1">
        <f t="shared" si="1"/>
        <v>0.96</v>
      </c>
      <c r="J62" s="1">
        <f>H62*I62</f>
        <v>0</v>
      </c>
      <c r="K62">
        <v>0</v>
      </c>
    </row>
    <row r="63" spans="1:11" ht="14.45" hidden="1" x14ac:dyDescent="0.35">
      <c r="A63" t="s">
        <v>16</v>
      </c>
      <c r="D63" t="s">
        <v>15</v>
      </c>
      <c r="I63" s="1">
        <f t="shared" si="1"/>
        <v>0.96</v>
      </c>
      <c r="K63">
        <v>0</v>
      </c>
    </row>
    <row r="64" spans="1:11" x14ac:dyDescent="0.25">
      <c r="A64" t="s">
        <v>19</v>
      </c>
      <c r="C64" s="3" t="s">
        <v>27</v>
      </c>
      <c r="D64" t="s">
        <v>37</v>
      </c>
      <c r="E64">
        <f>$E$6 * $E$11 *1</f>
        <v>0</v>
      </c>
      <c r="F64" t="s">
        <v>17</v>
      </c>
      <c r="G64" s="2">
        <v>71.68025025</v>
      </c>
      <c r="H64" s="2">
        <f>E64*G64</f>
        <v>0</v>
      </c>
      <c r="I64" s="1">
        <f t="shared" si="1"/>
        <v>0.96</v>
      </c>
      <c r="J64" s="1">
        <f>H64*I64</f>
        <v>0</v>
      </c>
      <c r="K64">
        <v>0</v>
      </c>
    </row>
    <row r="65" spans="1:13" ht="14.45" hidden="1" x14ac:dyDescent="0.35">
      <c r="A65" t="s">
        <v>16</v>
      </c>
      <c r="D65" t="s">
        <v>15</v>
      </c>
      <c r="I65" s="1">
        <f t="shared" si="1"/>
        <v>0.96</v>
      </c>
      <c r="K65">
        <v>0</v>
      </c>
    </row>
    <row r="66" spans="1:13" ht="14.45" x14ac:dyDescent="0.35">
      <c r="A66" t="s">
        <v>19</v>
      </c>
      <c r="C66" s="3" t="s">
        <v>27</v>
      </c>
      <c r="D66" t="s">
        <v>36</v>
      </c>
      <c r="E66">
        <f>$E$6 * $E$11 *1</f>
        <v>0</v>
      </c>
      <c r="F66" t="s">
        <v>17</v>
      </c>
      <c r="G66" s="2">
        <v>70.353281249999995</v>
      </c>
      <c r="H66" s="2">
        <f>E66*G66</f>
        <v>0</v>
      </c>
      <c r="I66" s="1">
        <f t="shared" si="1"/>
        <v>0.96</v>
      </c>
      <c r="J66" s="1">
        <f>H66*I66</f>
        <v>0</v>
      </c>
      <c r="K66">
        <v>0</v>
      </c>
    </row>
    <row r="67" spans="1:13" ht="14.45" hidden="1" x14ac:dyDescent="0.35">
      <c r="A67" t="s">
        <v>16</v>
      </c>
      <c r="D67" t="s">
        <v>15</v>
      </c>
      <c r="I67" s="1">
        <f t="shared" si="1"/>
        <v>0.96</v>
      </c>
      <c r="K67">
        <v>0</v>
      </c>
    </row>
    <row r="68" spans="1:13" x14ac:dyDescent="0.25">
      <c r="A68" t="s">
        <v>19</v>
      </c>
      <c r="C68" s="3">
        <v>1</v>
      </c>
      <c r="D68" t="s">
        <v>35</v>
      </c>
      <c r="E68">
        <f>$E$6 * $E$11 *1</f>
        <v>0</v>
      </c>
      <c r="F68" t="s">
        <v>17</v>
      </c>
      <c r="G68" s="2">
        <v>53.388562499999999</v>
      </c>
      <c r="H68" s="2">
        <f>E68*G68</f>
        <v>0</v>
      </c>
      <c r="I68" s="1">
        <f t="shared" si="1"/>
        <v>0.96</v>
      </c>
      <c r="J68" s="1">
        <f>H68*I68</f>
        <v>0</v>
      </c>
      <c r="K68">
        <v>0</v>
      </c>
    </row>
    <row r="69" spans="1:13" ht="14.45" hidden="1" x14ac:dyDescent="0.35">
      <c r="A69" t="s">
        <v>16</v>
      </c>
      <c r="D69" t="s">
        <v>15</v>
      </c>
      <c r="K69">
        <v>1</v>
      </c>
    </row>
    <row r="70" spans="1:13" ht="14.45" x14ac:dyDescent="0.35">
      <c r="A70" t="s">
        <v>1</v>
      </c>
      <c r="D70" t="s">
        <v>34</v>
      </c>
      <c r="H70" s="4">
        <f>SUMIFS((H11:H69),(A11:A69),"C105")</f>
        <v>0</v>
      </c>
      <c r="J70" s="4">
        <f>SUMIFS((J11:J69),(A11:A69),"C105")</f>
        <v>0</v>
      </c>
      <c r="K70">
        <v>0</v>
      </c>
    </row>
    <row r="71" spans="1:13" ht="14.45" x14ac:dyDescent="0.35">
      <c r="A71" t="s">
        <v>1</v>
      </c>
      <c r="D71" t="s">
        <v>33</v>
      </c>
      <c r="H71" s="4">
        <f>SUMIFS((H7:H70),(A7:A70),"C105")</f>
        <v>0</v>
      </c>
      <c r="J71" s="4">
        <f>SUMIFS((J7:J70),(A7:A70),"C105")</f>
        <v>0</v>
      </c>
      <c r="K71">
        <v>0</v>
      </c>
      <c r="M71" s="11">
        <f>SUMPRODUCT(J8:J71,K8:K71)</f>
        <v>0</v>
      </c>
    </row>
    <row r="72" spans="1:13" ht="14.45" x14ac:dyDescent="0.35">
      <c r="A72" t="s">
        <v>23</v>
      </c>
      <c r="B72" t="s">
        <v>2</v>
      </c>
      <c r="D72" t="s">
        <v>32</v>
      </c>
      <c r="E72">
        <v>1</v>
      </c>
    </row>
    <row r="73" spans="1:13" ht="14.45" x14ac:dyDescent="0.35">
      <c r="A73" t="s">
        <v>19</v>
      </c>
      <c r="C73" s="3" t="s">
        <v>27</v>
      </c>
      <c r="D73" t="s">
        <v>31</v>
      </c>
      <c r="E73">
        <f>$E$72 * 1</f>
        <v>1</v>
      </c>
      <c r="F73" t="s">
        <v>17</v>
      </c>
      <c r="G73" s="2">
        <v>1471.1484375</v>
      </c>
      <c r="H73" s="2">
        <f>E73*G73</f>
        <v>1471.1484375</v>
      </c>
      <c r="I73" s="1">
        <f t="shared" ref="I73:I81" si="2">$K$4/$J$4</f>
        <v>0.96</v>
      </c>
      <c r="J73" s="1">
        <f>H73*I73</f>
        <v>1412.3025</v>
      </c>
    </row>
    <row r="74" spans="1:13" ht="144.94999999999999" hidden="1" x14ac:dyDescent="0.35">
      <c r="A74" t="s">
        <v>16</v>
      </c>
      <c r="D74" s="10" t="s">
        <v>30</v>
      </c>
      <c r="I74" s="1">
        <f t="shared" si="2"/>
        <v>0.96</v>
      </c>
    </row>
    <row r="75" spans="1:13" x14ac:dyDescent="0.25">
      <c r="A75" t="s">
        <v>19</v>
      </c>
      <c r="C75" s="3" t="s">
        <v>27</v>
      </c>
      <c r="D75" t="s">
        <v>29</v>
      </c>
      <c r="E75">
        <f>$E$72 * 1</f>
        <v>1</v>
      </c>
      <c r="F75" t="s">
        <v>17</v>
      </c>
      <c r="G75" s="2">
        <v>98.386706250000003</v>
      </c>
      <c r="H75" s="2">
        <f>E75*G75</f>
        <v>98.386706250000003</v>
      </c>
      <c r="I75" s="1">
        <f t="shared" si="2"/>
        <v>0.96</v>
      </c>
      <c r="J75" s="1">
        <f>H75*I75</f>
        <v>94.451238000000004</v>
      </c>
    </row>
    <row r="76" spans="1:13" ht="14.45" hidden="1" x14ac:dyDescent="0.35">
      <c r="A76" t="s">
        <v>16</v>
      </c>
      <c r="D76" t="s">
        <v>15</v>
      </c>
      <c r="I76" s="1">
        <f t="shared" si="2"/>
        <v>0.96</v>
      </c>
    </row>
    <row r="77" spans="1:13" x14ac:dyDescent="0.25">
      <c r="A77" t="s">
        <v>19</v>
      </c>
      <c r="C77" s="3" t="s">
        <v>27</v>
      </c>
      <c r="D77" t="s">
        <v>28</v>
      </c>
      <c r="E77">
        <f>$E$72 * 1</f>
        <v>1</v>
      </c>
      <c r="F77" t="s">
        <v>17</v>
      </c>
      <c r="G77" s="2">
        <v>593.12557500000003</v>
      </c>
      <c r="H77" s="2">
        <f>E77*G77</f>
        <v>593.12557500000003</v>
      </c>
      <c r="I77" s="1">
        <f t="shared" si="2"/>
        <v>0.96</v>
      </c>
      <c r="J77" s="1">
        <f>H77*I77</f>
        <v>569.40055199999995</v>
      </c>
    </row>
    <row r="78" spans="1:13" ht="14.45" hidden="1" x14ac:dyDescent="0.35">
      <c r="A78" t="s">
        <v>16</v>
      </c>
      <c r="D78" t="s">
        <v>15</v>
      </c>
      <c r="I78" s="1">
        <f t="shared" si="2"/>
        <v>0.96</v>
      </c>
    </row>
    <row r="79" spans="1:13" x14ac:dyDescent="0.25">
      <c r="A79" t="s">
        <v>19</v>
      </c>
      <c r="C79" s="3" t="s">
        <v>27</v>
      </c>
      <c r="D79" t="s">
        <v>26</v>
      </c>
      <c r="E79">
        <f>$E$72 * 1</f>
        <v>1</v>
      </c>
      <c r="F79" t="s">
        <v>17</v>
      </c>
      <c r="G79" s="2">
        <v>151.91701875000001</v>
      </c>
      <c r="H79" s="2">
        <f>E79*G79</f>
        <v>151.91701875000001</v>
      </c>
      <c r="I79" s="1">
        <f t="shared" si="2"/>
        <v>0.96</v>
      </c>
      <c r="J79" s="1">
        <f>H79*I79</f>
        <v>145.840338</v>
      </c>
    </row>
    <row r="80" spans="1:13" ht="14.45" hidden="1" x14ac:dyDescent="0.35">
      <c r="A80" t="s">
        <v>16</v>
      </c>
      <c r="D80" t="s">
        <v>15</v>
      </c>
      <c r="I80" s="1">
        <f t="shared" si="2"/>
        <v>0.96</v>
      </c>
    </row>
    <row r="81" spans="1:10" x14ac:dyDescent="0.25">
      <c r="A81" t="s">
        <v>19</v>
      </c>
      <c r="C81" s="3">
        <v>1</v>
      </c>
      <c r="D81" t="s">
        <v>25</v>
      </c>
      <c r="E81">
        <f>$E$72 * 1</f>
        <v>1</v>
      </c>
      <c r="F81" t="s">
        <v>17</v>
      </c>
      <c r="G81" s="2">
        <v>138.788433</v>
      </c>
      <c r="H81" s="2">
        <f>E81*G81</f>
        <v>138.788433</v>
      </c>
      <c r="I81" s="1">
        <f t="shared" si="2"/>
        <v>0.96</v>
      </c>
      <c r="J81" s="1">
        <f>H81*I81</f>
        <v>133.23689568</v>
      </c>
    </row>
    <row r="82" spans="1:10" ht="14.45" hidden="1" x14ac:dyDescent="0.35">
      <c r="A82" t="s">
        <v>16</v>
      </c>
      <c r="D82" t="s">
        <v>15</v>
      </c>
    </row>
    <row r="83" spans="1:10" ht="14.45" x14ac:dyDescent="0.35">
      <c r="A83" t="s">
        <v>1</v>
      </c>
      <c r="D83" t="s">
        <v>24</v>
      </c>
      <c r="H83" s="4">
        <f>SUMIFS((H71:H82),(A71:A82),"C105")</f>
        <v>2453.3661705000004</v>
      </c>
      <c r="J83" s="4">
        <f>SUMIFS((J71:J82),(A71:A82),"C105")</f>
        <v>2355.23152368</v>
      </c>
    </row>
    <row r="84" spans="1:10" ht="14.45" x14ac:dyDescent="0.35">
      <c r="A84" t="s">
        <v>23</v>
      </c>
      <c r="B84" t="s">
        <v>2</v>
      </c>
      <c r="D84" t="s">
        <v>22</v>
      </c>
      <c r="E84">
        <v>1</v>
      </c>
    </row>
    <row r="85" spans="1:10" ht="14.45" x14ac:dyDescent="0.35">
      <c r="A85" t="s">
        <v>19</v>
      </c>
      <c r="C85" s="3" t="s">
        <v>21</v>
      </c>
      <c r="D85" t="s">
        <v>20</v>
      </c>
      <c r="E85">
        <f>$E$84 * 1</f>
        <v>1</v>
      </c>
      <c r="F85" t="s">
        <v>17</v>
      </c>
      <c r="G85" s="2">
        <v>3032.6047290000001</v>
      </c>
      <c r="H85" s="2">
        <f>E85*G85</f>
        <v>3032.6047290000001</v>
      </c>
      <c r="I85" s="1">
        <f>$K$4/$J$4</f>
        <v>0.96</v>
      </c>
      <c r="J85" s="1">
        <f>H85*I85</f>
        <v>2911.3005398400001</v>
      </c>
    </row>
    <row r="86" spans="1:10" ht="14.45" hidden="1" x14ac:dyDescent="0.35">
      <c r="A86" t="s">
        <v>16</v>
      </c>
      <c r="D86" t="s">
        <v>15</v>
      </c>
      <c r="I86" s="1">
        <f>$K$4/$J$4</f>
        <v>0.96</v>
      </c>
    </row>
    <row r="87" spans="1:10" ht="14.45" x14ac:dyDescent="0.35">
      <c r="A87" t="s">
        <v>19</v>
      </c>
      <c r="C87" s="3">
        <v>2</v>
      </c>
      <c r="D87" t="s">
        <v>18</v>
      </c>
      <c r="E87">
        <f>$E$84 * 1</f>
        <v>1</v>
      </c>
      <c r="F87" t="s">
        <v>17</v>
      </c>
      <c r="G87" s="2">
        <v>-2.6249999999999999E-2</v>
      </c>
      <c r="H87" s="2">
        <f>E87*G87</f>
        <v>-2.6249999999999999E-2</v>
      </c>
      <c r="I87" s="1">
        <f>$K$4/$J$4</f>
        <v>0.96</v>
      </c>
      <c r="J87" s="1">
        <f>H87*I87</f>
        <v>-2.5199999999999997E-2</v>
      </c>
    </row>
    <row r="88" spans="1:10" ht="14.45" hidden="1" x14ac:dyDescent="0.35">
      <c r="A88" t="s">
        <v>16</v>
      </c>
      <c r="D88" t="s">
        <v>15</v>
      </c>
    </row>
    <row r="89" spans="1:10" ht="14.45" x14ac:dyDescent="0.35">
      <c r="A89" t="s">
        <v>1</v>
      </c>
      <c r="D89" t="s">
        <v>14</v>
      </c>
      <c r="H89" s="4">
        <f>SUMIFS((H84:H88),(A84:A88),"C105")</f>
        <v>3032.5784790000002</v>
      </c>
      <c r="J89" s="4">
        <f>SUMIFS((J84:J88),(A84:A88),"C105")</f>
        <v>2911.27533984</v>
      </c>
    </row>
    <row r="90" spans="1:10" ht="14.45" x14ac:dyDescent="0.35">
      <c r="A90" t="s">
        <v>0</v>
      </c>
      <c r="G90" s="2" t="s">
        <v>13</v>
      </c>
      <c r="H90" s="4">
        <f>SUMIFS((H7:H89),(A7:A89),"C105")</f>
        <v>5485.9446495000002</v>
      </c>
      <c r="J90" s="4">
        <f>SUMIFS((J7:J89),(A7:A89),"C105")</f>
        <v>5266.5068635200005</v>
      </c>
    </row>
    <row r="94" spans="1:10" ht="14.45" x14ac:dyDescent="0.35">
      <c r="A94" t="s">
        <v>12</v>
      </c>
      <c r="D94" t="s">
        <v>11</v>
      </c>
    </row>
  </sheetData>
  <mergeCells count="1">
    <mergeCell ref="D2:H2"/>
  </mergeCells>
  <conditionalFormatting sqref="D1:D1048576">
    <cfRule type="expression" dxfId="7" priority="13">
      <formula>($A1="OPTIONS")</formula>
    </cfRule>
  </conditionalFormatting>
  <conditionalFormatting sqref="B1:D1048576">
    <cfRule type="expression" dxfId="6" priority="14">
      <formula>($B1="    N3")</formula>
    </cfRule>
    <cfRule type="expression" dxfId="5" priority="15">
      <formula>($B1="  N2")</formula>
    </cfRule>
    <cfRule type="expression" dxfId="4" priority="16">
      <formula>($B1="N1")</formula>
    </cfRule>
  </conditionalFormatting>
  <conditionalFormatting sqref="G5:J5 I1:L1 I3:L4 I2:J2 I6:L1048576">
    <cfRule type="expression" dxfId="3" priority="12">
      <formula>($A1="TOTAL")</formula>
    </cfRule>
  </conditionalFormatting>
  <conditionalFormatting sqref="D1:J1 D2 D3:J1048576">
    <cfRule type="expression" dxfId="2" priority="9">
      <formula>LEFT($D1,13)="Sous-total N3"</formula>
    </cfRule>
    <cfRule type="expression" dxfId="1" priority="10">
      <formula>LEFT($D1,13)="Sous-total N2"</formula>
    </cfRule>
    <cfRule type="expression" dxfId="0" priority="11">
      <formula>LEFT($D1,13)="Sous-total N1"</formula>
    </cfRule>
  </conditionalFormatting>
  <dataValidations count="1">
    <dataValidation type="list" allowBlank="1" showInputMessage="1" showErrorMessage="1" sqref="K10:K68">
      <formula1>IF($E$6=0,0,IF($E$6=1,$N$1:$N$2))</formula1>
    </dataValidation>
  </dataValidations>
  <pageMargins left="0.7" right="0.7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_Libelle">
                <anchor>
                  <from>
                    <xdr:col>7</xdr:col>
                    <xdr:colOff>9525</xdr:colOff>
                    <xdr:row>0</xdr:row>
                    <xdr:rowOff>28575</xdr:rowOff>
                  </from>
                  <to>
                    <xdr:col>8</xdr:col>
                    <xdr:colOff>161925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e_Libelle">
                <anchor>
                  <from>
                    <xdr:col>6</xdr:col>
                    <xdr:colOff>0</xdr:colOff>
                    <xdr:row>0</xdr:row>
                    <xdr:rowOff>38100</xdr:rowOff>
                  </from>
                  <to>
                    <xdr:col>6</xdr:col>
                    <xdr:colOff>962025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sque_Qte">
                <anchor>
                  <from>
                    <xdr:col>5</xdr:col>
                    <xdr:colOff>9525</xdr:colOff>
                    <xdr:row>0</xdr:row>
                    <xdr:rowOff>28575</xdr:rowOff>
                  </from>
                  <to>
                    <xdr:col>6</xdr:col>
                    <xdr:colOff>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Affiche_Qte">
                <anchor>
                  <from>
                    <xdr:col>3</xdr:col>
                    <xdr:colOff>3571875</xdr:colOff>
                    <xdr:row>0</xdr:row>
                    <xdr:rowOff>28575</xdr:rowOff>
                  </from>
                  <to>
                    <xdr:col>4</xdr:col>
                    <xdr:colOff>733425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Affiche_STOT1">
                <anchor moveWithCells="1" sizeWithCells="1">
                  <from>
                    <xdr:col>9</xdr:col>
                    <xdr:colOff>409575</xdr:colOff>
                    <xdr:row>0</xdr:row>
                    <xdr:rowOff>19050</xdr:rowOff>
                  </from>
                  <to>
                    <xdr:col>10</xdr:col>
                    <xdr:colOff>276225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7">
              <controlPr defaultSize="0" print="0" autoFill="0" autoPict="0" macro="[0]!Affiche_STOT2">
                <anchor moveWithCells="1" sizeWithCells="1">
                  <from>
                    <xdr:col>10</xdr:col>
                    <xdr:colOff>314325</xdr:colOff>
                    <xdr:row>0</xdr:row>
                    <xdr:rowOff>19050</xdr:rowOff>
                  </from>
                  <to>
                    <xdr:col>11</xdr:col>
                    <xdr:colOff>219075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8">
              <controlPr defaultSize="0" print="0" autoFill="0" autoPict="0" macro="[0]!Affiche_STOT3">
                <anchor moveWithCells="1" sizeWithCells="1">
                  <from>
                    <xdr:col>11</xdr:col>
                    <xdr:colOff>247650</xdr:colOff>
                    <xdr:row>0</xdr:row>
                    <xdr:rowOff>19050</xdr:rowOff>
                  </from>
                  <to>
                    <xdr:col>12</xdr:col>
                    <xdr:colOff>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9">
              <controlPr defaultSize="0" print="0" autoFill="0" autoPict="0" macro="[0]!Reinit">
                <anchor moveWithCells="1" sizeWithCells="1">
                  <from>
                    <xdr:col>3</xdr:col>
                    <xdr:colOff>2686050</xdr:colOff>
                    <xdr:row>0</xdr:row>
                    <xdr:rowOff>28575</xdr:rowOff>
                  </from>
                  <to>
                    <xdr:col>3</xdr:col>
                    <xdr:colOff>3514725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Button 15">
              <controlPr defaultSize="0" print="0" autoFill="0" autoPict="0" macro="[0]!change0">
                <anchor moveWithCells="1" sizeWithCells="1">
                  <from>
                    <xdr:col>14</xdr:col>
                    <xdr:colOff>266700</xdr:colOff>
                    <xdr:row>0</xdr:row>
                    <xdr:rowOff>152400</xdr:rowOff>
                  </from>
                  <to>
                    <xdr:col>16</xdr:col>
                    <xdr:colOff>76200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Ariane Debarge</dc:creator>
  <cp:lastModifiedBy>FAUROUX JULIEN (CRAM ILE-DE-FRANCE)</cp:lastModifiedBy>
  <dcterms:created xsi:type="dcterms:W3CDTF">2021-02-11T15:44:06Z</dcterms:created>
  <dcterms:modified xsi:type="dcterms:W3CDTF">2021-04-16T13:28:11Z</dcterms:modified>
</cp:coreProperties>
</file>