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5" yWindow="-105" windowWidth="23250" windowHeight="12570" activeTab="1"/>
  </bookViews>
  <sheets>
    <sheet name="Exemple" sheetId="14" r:id="rId1"/>
    <sheet name="Janvier" sheetId="6" r:id="rId2"/>
    <sheet name="Février" sheetId="7" r:id="rId3"/>
    <sheet name="Mars" sheetId="8" r:id="rId4"/>
    <sheet name="Avril" sheetId="10" r:id="rId5"/>
    <sheet name="Mai" sheetId="11" r:id="rId6"/>
    <sheet name="Juin" sheetId="13" r:id="rId7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7" l="1"/>
  <c r="G5" i="7" l="1"/>
  <c r="F9" i="7" l="1"/>
  <c r="D9" i="6" l="1"/>
  <c r="D10" i="6"/>
  <c r="D11" i="6"/>
  <c r="D12" i="6"/>
  <c r="D13" i="6"/>
  <c r="D14" i="6"/>
  <c r="D17" i="6"/>
  <c r="D18" i="6"/>
  <c r="D19" i="6"/>
  <c r="D20" i="6"/>
  <c r="D21" i="6"/>
  <c r="D24" i="6"/>
  <c r="D25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37" i="14" l="1"/>
  <c r="D36" i="14"/>
  <c r="D35" i="14"/>
  <c r="D34" i="14"/>
  <c r="D33" i="14"/>
  <c r="F33" i="14" s="1"/>
  <c r="D28" i="14"/>
  <c r="D27" i="14"/>
  <c r="D21" i="14"/>
  <c r="F21" i="14" s="1"/>
  <c r="D20" i="14"/>
  <c r="D13" i="14"/>
  <c r="F13" i="14" s="1"/>
  <c r="D16" i="14"/>
  <c r="F16" i="14" s="1"/>
  <c r="D15" i="14"/>
  <c r="D14" i="14"/>
  <c r="F14" i="14" s="1"/>
  <c r="E40" i="14"/>
  <c r="C40" i="14"/>
  <c r="H39" i="14"/>
  <c r="F39" i="14"/>
  <c r="B39" i="14"/>
  <c r="A39" i="14"/>
  <c r="D39" i="14" s="1"/>
  <c r="F38" i="14"/>
  <c r="B38" i="14"/>
  <c r="H38" i="14" s="1"/>
  <c r="H37" i="14"/>
  <c r="F37" i="14"/>
  <c r="B37" i="14"/>
  <c r="A37" i="14"/>
  <c r="F36" i="14"/>
  <c r="B36" i="14"/>
  <c r="H36" i="14" s="1"/>
  <c r="H35" i="14"/>
  <c r="F35" i="14"/>
  <c r="B35" i="14"/>
  <c r="A35" i="14"/>
  <c r="F34" i="14"/>
  <c r="B34" i="14"/>
  <c r="H34" i="14" s="1"/>
  <c r="B33" i="14"/>
  <c r="H33" i="14" s="1"/>
  <c r="F32" i="14"/>
  <c r="B32" i="14"/>
  <c r="H32" i="14" s="1"/>
  <c r="H31" i="14"/>
  <c r="F31" i="14"/>
  <c r="B31" i="14"/>
  <c r="A31" i="14"/>
  <c r="D31" i="14" s="1"/>
  <c r="F30" i="14"/>
  <c r="B30" i="14"/>
  <c r="H30" i="14" s="1"/>
  <c r="H29" i="14"/>
  <c r="F29" i="14"/>
  <c r="B29" i="14"/>
  <c r="A29" i="14"/>
  <c r="D29" i="14" s="1"/>
  <c r="F28" i="14"/>
  <c r="B28" i="14"/>
  <c r="H28" i="14" s="1"/>
  <c r="H27" i="14"/>
  <c r="F27" i="14"/>
  <c r="B27" i="14"/>
  <c r="A27" i="14"/>
  <c r="F26" i="14"/>
  <c r="B26" i="14"/>
  <c r="H26" i="14" s="1"/>
  <c r="F25" i="14"/>
  <c r="B25" i="14"/>
  <c r="H25" i="14" s="1"/>
  <c r="F24" i="14"/>
  <c r="B24" i="14"/>
  <c r="H24" i="14" s="1"/>
  <c r="H23" i="14"/>
  <c r="F23" i="14"/>
  <c r="B23" i="14"/>
  <c r="A23" i="14"/>
  <c r="D23" i="14" s="1"/>
  <c r="F22" i="14"/>
  <c r="B22" i="14"/>
  <c r="H22" i="14" s="1"/>
  <c r="H21" i="14"/>
  <c r="B21" i="14"/>
  <c r="A21" i="14"/>
  <c r="F20" i="14"/>
  <c r="B20" i="14"/>
  <c r="H20" i="14" s="1"/>
  <c r="H19" i="14"/>
  <c r="F19" i="14"/>
  <c r="B19" i="14"/>
  <c r="A19" i="14"/>
  <c r="D19" i="14" s="1"/>
  <c r="F18" i="14"/>
  <c r="B18" i="14"/>
  <c r="H18" i="14" s="1"/>
  <c r="F17" i="14"/>
  <c r="B17" i="14"/>
  <c r="H17" i="14" s="1"/>
  <c r="B16" i="14"/>
  <c r="H16" i="14" s="1"/>
  <c r="H15" i="14"/>
  <c r="F15" i="14"/>
  <c r="B15" i="14"/>
  <c r="A15" i="14"/>
  <c r="B14" i="14"/>
  <c r="H14" i="14" s="1"/>
  <c r="H13" i="14"/>
  <c r="B13" i="14"/>
  <c r="A13" i="14"/>
  <c r="F12" i="14"/>
  <c r="B12" i="14"/>
  <c r="H12" i="14" s="1"/>
  <c r="H11" i="14"/>
  <c r="F11" i="14"/>
  <c r="B11" i="14"/>
  <c r="A11" i="14"/>
  <c r="D11" i="14" s="1"/>
  <c r="F10" i="14"/>
  <c r="B10" i="14"/>
  <c r="H10" i="14" s="1"/>
  <c r="F9" i="14"/>
  <c r="B9" i="14"/>
  <c r="H9" i="14" s="1"/>
  <c r="A9" i="14"/>
  <c r="D9" i="14" s="1"/>
  <c r="D3" i="14"/>
  <c r="A1" i="14"/>
  <c r="E40" i="13"/>
  <c r="C40" i="13"/>
  <c r="F39" i="13"/>
  <c r="B39" i="13"/>
  <c r="H39" i="13" s="1"/>
  <c r="F38" i="13"/>
  <c r="B38" i="13"/>
  <c r="H38" i="13" s="1"/>
  <c r="F37" i="13"/>
  <c r="B37" i="13"/>
  <c r="H37" i="13" s="1"/>
  <c r="F36" i="13"/>
  <c r="B36" i="13"/>
  <c r="H36" i="13" s="1"/>
  <c r="F35" i="13"/>
  <c r="B35" i="13"/>
  <c r="H35" i="13" s="1"/>
  <c r="F34" i="13"/>
  <c r="B34" i="13"/>
  <c r="H34" i="13" s="1"/>
  <c r="F33" i="13"/>
  <c r="B33" i="13"/>
  <c r="H33" i="13" s="1"/>
  <c r="F32" i="13"/>
  <c r="B32" i="13"/>
  <c r="H32" i="13" s="1"/>
  <c r="F31" i="13"/>
  <c r="B31" i="13"/>
  <c r="H31" i="13" s="1"/>
  <c r="F30" i="13"/>
  <c r="B30" i="13"/>
  <c r="H30" i="13" s="1"/>
  <c r="F29" i="13"/>
  <c r="B29" i="13"/>
  <c r="H29" i="13" s="1"/>
  <c r="F28" i="13"/>
  <c r="B28" i="13"/>
  <c r="H28" i="13" s="1"/>
  <c r="F27" i="13"/>
  <c r="B27" i="13"/>
  <c r="H27" i="13" s="1"/>
  <c r="F26" i="13"/>
  <c r="B26" i="13"/>
  <c r="H26" i="13" s="1"/>
  <c r="F25" i="13"/>
  <c r="B25" i="13"/>
  <c r="H25" i="13" s="1"/>
  <c r="F24" i="13"/>
  <c r="B24" i="13"/>
  <c r="H24" i="13" s="1"/>
  <c r="F23" i="13"/>
  <c r="B23" i="13"/>
  <c r="H23" i="13" s="1"/>
  <c r="F22" i="13"/>
  <c r="B22" i="13"/>
  <c r="H22" i="13" s="1"/>
  <c r="F21" i="13"/>
  <c r="B21" i="13"/>
  <c r="H21" i="13" s="1"/>
  <c r="F20" i="13"/>
  <c r="B20" i="13"/>
  <c r="H20" i="13" s="1"/>
  <c r="F19" i="13"/>
  <c r="B19" i="13"/>
  <c r="H19" i="13" s="1"/>
  <c r="A19" i="13"/>
  <c r="D19" i="13" s="1"/>
  <c r="F18" i="13"/>
  <c r="B18" i="13"/>
  <c r="H18" i="13" s="1"/>
  <c r="F17" i="13"/>
  <c r="B17" i="13"/>
  <c r="H17" i="13" s="1"/>
  <c r="A17" i="13"/>
  <c r="D17" i="13" s="1"/>
  <c r="F16" i="13"/>
  <c r="B16" i="13"/>
  <c r="H16" i="13" s="1"/>
  <c r="F15" i="13"/>
  <c r="B15" i="13"/>
  <c r="H15" i="13" s="1"/>
  <c r="A15" i="13"/>
  <c r="D15" i="13" s="1"/>
  <c r="F14" i="13"/>
  <c r="B14" i="13"/>
  <c r="H14" i="13" s="1"/>
  <c r="F13" i="13"/>
  <c r="B13" i="13"/>
  <c r="H13" i="13" s="1"/>
  <c r="A13" i="13"/>
  <c r="D13" i="13" s="1"/>
  <c r="F12" i="13"/>
  <c r="B12" i="13"/>
  <c r="H12" i="13" s="1"/>
  <c r="F11" i="13"/>
  <c r="B11" i="13"/>
  <c r="H11" i="13" s="1"/>
  <c r="A11" i="13"/>
  <c r="D11" i="13" s="1"/>
  <c r="F10" i="13"/>
  <c r="B10" i="13"/>
  <c r="H10" i="13" s="1"/>
  <c r="F9" i="13"/>
  <c r="F40" i="13" s="1"/>
  <c r="B9" i="13"/>
  <c r="H9" i="13" s="1"/>
  <c r="A9" i="13"/>
  <c r="D9" i="13" s="1"/>
  <c r="D3" i="13"/>
  <c r="A1" i="13"/>
  <c r="E40" i="11"/>
  <c r="C40" i="11"/>
  <c r="F39" i="11"/>
  <c r="B39" i="11"/>
  <c r="H39" i="11" s="1"/>
  <c r="F38" i="11"/>
  <c r="B38" i="11"/>
  <c r="H38" i="11" s="1"/>
  <c r="F37" i="11"/>
  <c r="B37" i="11"/>
  <c r="H37" i="11" s="1"/>
  <c r="F36" i="11"/>
  <c r="B36" i="11"/>
  <c r="H36" i="11" s="1"/>
  <c r="F35" i="11"/>
  <c r="B35" i="11"/>
  <c r="H35" i="11" s="1"/>
  <c r="F34" i="11"/>
  <c r="B34" i="11"/>
  <c r="H34" i="11" s="1"/>
  <c r="F33" i="11"/>
  <c r="B33" i="11"/>
  <c r="H33" i="11" s="1"/>
  <c r="F32" i="11"/>
  <c r="B32" i="11"/>
  <c r="H32" i="11" s="1"/>
  <c r="F31" i="11"/>
  <c r="B31" i="11"/>
  <c r="H31" i="11" s="1"/>
  <c r="F30" i="11"/>
  <c r="B30" i="11"/>
  <c r="H30" i="11" s="1"/>
  <c r="F29" i="11"/>
  <c r="B29" i="11"/>
  <c r="H29" i="11" s="1"/>
  <c r="F28" i="11"/>
  <c r="B28" i="11"/>
  <c r="H28" i="11" s="1"/>
  <c r="F27" i="11"/>
  <c r="B27" i="11"/>
  <c r="H27" i="11" s="1"/>
  <c r="F26" i="11"/>
  <c r="B26" i="11"/>
  <c r="H26" i="11" s="1"/>
  <c r="F25" i="11"/>
  <c r="B25" i="11"/>
  <c r="H25" i="11" s="1"/>
  <c r="F24" i="11"/>
  <c r="B24" i="11"/>
  <c r="H24" i="11" s="1"/>
  <c r="F23" i="11"/>
  <c r="B23" i="11"/>
  <c r="H23" i="11" s="1"/>
  <c r="F22" i="11"/>
  <c r="B22" i="11"/>
  <c r="H22" i="11" s="1"/>
  <c r="F21" i="11"/>
  <c r="B21" i="11"/>
  <c r="H21" i="11" s="1"/>
  <c r="F20" i="11"/>
  <c r="B20" i="11"/>
  <c r="H20" i="11" s="1"/>
  <c r="F19" i="11"/>
  <c r="B19" i="11"/>
  <c r="H19" i="11" s="1"/>
  <c r="F18" i="11"/>
  <c r="B18" i="11"/>
  <c r="H18" i="11" s="1"/>
  <c r="F17" i="11"/>
  <c r="B17" i="11"/>
  <c r="H17" i="11" s="1"/>
  <c r="F16" i="11"/>
  <c r="B16" i="11"/>
  <c r="H16" i="11" s="1"/>
  <c r="F15" i="11"/>
  <c r="B15" i="11"/>
  <c r="H15" i="11" s="1"/>
  <c r="F14" i="11"/>
  <c r="B14" i="11"/>
  <c r="H14" i="11" s="1"/>
  <c r="F13" i="11"/>
  <c r="B13" i="11"/>
  <c r="H13" i="11" s="1"/>
  <c r="F12" i="11"/>
  <c r="B12" i="11"/>
  <c r="H12" i="11" s="1"/>
  <c r="F11" i="11"/>
  <c r="B11" i="11"/>
  <c r="H11" i="11" s="1"/>
  <c r="F10" i="11"/>
  <c r="B10" i="11"/>
  <c r="H10" i="11" s="1"/>
  <c r="F9" i="11"/>
  <c r="F40" i="11" s="1"/>
  <c r="B9" i="11"/>
  <c r="H9" i="11" s="1"/>
  <c r="G7" i="11" s="1"/>
  <c r="A9" i="11"/>
  <c r="D9" i="11" s="1"/>
  <c r="D3" i="11"/>
  <c r="A1" i="11"/>
  <c r="E39" i="10"/>
  <c r="C39" i="10"/>
  <c r="F38" i="10"/>
  <c r="B38" i="10"/>
  <c r="H38" i="10" s="1"/>
  <c r="F37" i="10"/>
  <c r="B37" i="10"/>
  <c r="H37" i="10" s="1"/>
  <c r="F36" i="10"/>
  <c r="B36" i="10"/>
  <c r="H36" i="10" s="1"/>
  <c r="F35" i="10"/>
  <c r="B35" i="10"/>
  <c r="H35" i="10" s="1"/>
  <c r="F34" i="10"/>
  <c r="B34" i="10"/>
  <c r="H34" i="10" s="1"/>
  <c r="F33" i="10"/>
  <c r="B33" i="10"/>
  <c r="H33" i="10" s="1"/>
  <c r="F32" i="10"/>
  <c r="B32" i="10"/>
  <c r="H32" i="10" s="1"/>
  <c r="F31" i="10"/>
  <c r="B31" i="10"/>
  <c r="H31" i="10" s="1"/>
  <c r="F30" i="10"/>
  <c r="B30" i="10"/>
  <c r="H30" i="10" s="1"/>
  <c r="F29" i="10"/>
  <c r="B29" i="10"/>
  <c r="H29" i="10" s="1"/>
  <c r="F28" i="10"/>
  <c r="B28" i="10"/>
  <c r="H28" i="10" s="1"/>
  <c r="F27" i="10"/>
  <c r="B27" i="10"/>
  <c r="H27" i="10" s="1"/>
  <c r="F26" i="10"/>
  <c r="B26" i="10"/>
  <c r="H26" i="10" s="1"/>
  <c r="F25" i="10"/>
  <c r="B25" i="10"/>
  <c r="H25" i="10" s="1"/>
  <c r="F24" i="10"/>
  <c r="B24" i="10"/>
  <c r="H24" i="10" s="1"/>
  <c r="F23" i="10"/>
  <c r="B23" i="10"/>
  <c r="H23" i="10" s="1"/>
  <c r="F22" i="10"/>
  <c r="B22" i="10"/>
  <c r="H22" i="10" s="1"/>
  <c r="F21" i="10"/>
  <c r="B21" i="10"/>
  <c r="H21" i="10" s="1"/>
  <c r="F20" i="10"/>
  <c r="B20" i="10"/>
  <c r="H20" i="10" s="1"/>
  <c r="F19" i="10"/>
  <c r="B19" i="10"/>
  <c r="H19" i="10" s="1"/>
  <c r="F18" i="10"/>
  <c r="B18" i="10"/>
  <c r="H18" i="10" s="1"/>
  <c r="F17" i="10"/>
  <c r="B17" i="10"/>
  <c r="H17" i="10" s="1"/>
  <c r="F16" i="10"/>
  <c r="B16" i="10"/>
  <c r="H16" i="10" s="1"/>
  <c r="F15" i="10"/>
  <c r="B15" i="10"/>
  <c r="H15" i="10" s="1"/>
  <c r="F14" i="10"/>
  <c r="B14" i="10"/>
  <c r="H14" i="10" s="1"/>
  <c r="F13" i="10"/>
  <c r="B13" i="10"/>
  <c r="H13" i="10" s="1"/>
  <c r="F12" i="10"/>
  <c r="B12" i="10"/>
  <c r="H12" i="10" s="1"/>
  <c r="F11" i="10"/>
  <c r="B11" i="10"/>
  <c r="H11" i="10" s="1"/>
  <c r="A11" i="10"/>
  <c r="D11" i="10" s="1"/>
  <c r="F10" i="10"/>
  <c r="B10" i="10"/>
  <c r="H10" i="10" s="1"/>
  <c r="F9" i="10"/>
  <c r="B9" i="10"/>
  <c r="H9" i="10" s="1"/>
  <c r="G7" i="10" s="1"/>
  <c r="D3" i="10"/>
  <c r="A1" i="10" s="1"/>
  <c r="E40" i="8"/>
  <c r="C40" i="8"/>
  <c r="F39" i="8"/>
  <c r="B39" i="8"/>
  <c r="H39" i="8" s="1"/>
  <c r="F38" i="8"/>
  <c r="B38" i="8"/>
  <c r="H38" i="8" s="1"/>
  <c r="F37" i="8"/>
  <c r="B37" i="8"/>
  <c r="H37" i="8" s="1"/>
  <c r="F36" i="8"/>
  <c r="B36" i="8"/>
  <c r="H36" i="8" s="1"/>
  <c r="F35" i="8"/>
  <c r="B35" i="8"/>
  <c r="H35" i="8" s="1"/>
  <c r="F34" i="8"/>
  <c r="B34" i="8"/>
  <c r="H34" i="8" s="1"/>
  <c r="F33" i="8"/>
  <c r="B33" i="8"/>
  <c r="H33" i="8" s="1"/>
  <c r="F32" i="8"/>
  <c r="B32" i="8"/>
  <c r="H32" i="8" s="1"/>
  <c r="F31" i="8"/>
  <c r="B31" i="8"/>
  <c r="H31" i="8" s="1"/>
  <c r="F30" i="8"/>
  <c r="B30" i="8"/>
  <c r="H30" i="8" s="1"/>
  <c r="F29" i="8"/>
  <c r="B29" i="8"/>
  <c r="H29" i="8" s="1"/>
  <c r="F28" i="8"/>
  <c r="B28" i="8"/>
  <c r="H28" i="8" s="1"/>
  <c r="F27" i="8"/>
  <c r="B27" i="8"/>
  <c r="H27" i="8" s="1"/>
  <c r="F26" i="8"/>
  <c r="B26" i="8"/>
  <c r="H26" i="8" s="1"/>
  <c r="F25" i="8"/>
  <c r="B25" i="8"/>
  <c r="H25" i="8" s="1"/>
  <c r="F24" i="8"/>
  <c r="B24" i="8"/>
  <c r="H24" i="8" s="1"/>
  <c r="F23" i="8"/>
  <c r="B23" i="8"/>
  <c r="H23" i="8" s="1"/>
  <c r="F22" i="8"/>
  <c r="B22" i="8"/>
  <c r="H22" i="8" s="1"/>
  <c r="F21" i="8"/>
  <c r="B21" i="8"/>
  <c r="H21" i="8" s="1"/>
  <c r="F20" i="8"/>
  <c r="B20" i="8"/>
  <c r="H20" i="8" s="1"/>
  <c r="F19" i="8"/>
  <c r="B19" i="8"/>
  <c r="H19" i="8" s="1"/>
  <c r="F18" i="8"/>
  <c r="B18" i="8"/>
  <c r="H18" i="8" s="1"/>
  <c r="F17" i="8"/>
  <c r="B17" i="8"/>
  <c r="H17" i="8" s="1"/>
  <c r="F16" i="8"/>
  <c r="B16" i="8"/>
  <c r="H16" i="8" s="1"/>
  <c r="F15" i="8"/>
  <c r="B15" i="8"/>
  <c r="H15" i="8" s="1"/>
  <c r="F14" i="8"/>
  <c r="B14" i="8"/>
  <c r="H14" i="8" s="1"/>
  <c r="F13" i="8"/>
  <c r="B13" i="8"/>
  <c r="H13" i="8" s="1"/>
  <c r="F12" i="8"/>
  <c r="B12" i="8"/>
  <c r="H12" i="8" s="1"/>
  <c r="F11" i="8"/>
  <c r="B11" i="8"/>
  <c r="H11" i="8" s="1"/>
  <c r="F10" i="8"/>
  <c r="B10" i="8"/>
  <c r="H10" i="8" s="1"/>
  <c r="F9" i="8"/>
  <c r="B9" i="8"/>
  <c r="H9" i="8" s="1"/>
  <c r="G7" i="8" s="1"/>
  <c r="D3" i="8"/>
  <c r="A1" i="8"/>
  <c r="E37" i="7"/>
  <c r="C37" i="7"/>
  <c r="F36" i="7"/>
  <c r="B36" i="7"/>
  <c r="H36" i="7" s="1"/>
  <c r="F35" i="7"/>
  <c r="B35" i="7"/>
  <c r="H35" i="7" s="1"/>
  <c r="F34" i="7"/>
  <c r="B34" i="7"/>
  <c r="H34" i="7" s="1"/>
  <c r="F33" i="7"/>
  <c r="B33" i="7"/>
  <c r="H33" i="7" s="1"/>
  <c r="F32" i="7"/>
  <c r="B32" i="7"/>
  <c r="H32" i="7" s="1"/>
  <c r="F31" i="7"/>
  <c r="B31" i="7"/>
  <c r="H31" i="7" s="1"/>
  <c r="F30" i="7"/>
  <c r="B30" i="7"/>
  <c r="H30" i="7" s="1"/>
  <c r="F29" i="7"/>
  <c r="B29" i="7"/>
  <c r="H29" i="7" s="1"/>
  <c r="F28" i="7"/>
  <c r="B28" i="7"/>
  <c r="H28" i="7" s="1"/>
  <c r="F27" i="7"/>
  <c r="B27" i="7"/>
  <c r="H27" i="7" s="1"/>
  <c r="F26" i="7"/>
  <c r="B26" i="7"/>
  <c r="H26" i="7" s="1"/>
  <c r="F25" i="7"/>
  <c r="B25" i="7"/>
  <c r="H25" i="7" s="1"/>
  <c r="F24" i="7"/>
  <c r="B24" i="7"/>
  <c r="H24" i="7" s="1"/>
  <c r="F23" i="7"/>
  <c r="B23" i="7"/>
  <c r="H23" i="7" s="1"/>
  <c r="F22" i="7"/>
  <c r="B22" i="7"/>
  <c r="H22" i="7" s="1"/>
  <c r="F21" i="7"/>
  <c r="B21" i="7"/>
  <c r="H21" i="7" s="1"/>
  <c r="F20" i="7"/>
  <c r="B20" i="7"/>
  <c r="H20" i="7" s="1"/>
  <c r="F19" i="7"/>
  <c r="B19" i="7"/>
  <c r="H19" i="7" s="1"/>
  <c r="F18" i="7"/>
  <c r="B18" i="7"/>
  <c r="H18" i="7" s="1"/>
  <c r="F17" i="7"/>
  <c r="B17" i="7"/>
  <c r="H17" i="7" s="1"/>
  <c r="F16" i="7"/>
  <c r="B16" i="7"/>
  <c r="H16" i="7" s="1"/>
  <c r="F15" i="7"/>
  <c r="B15" i="7"/>
  <c r="H15" i="7" s="1"/>
  <c r="F14" i="7"/>
  <c r="B14" i="7"/>
  <c r="H14" i="7" s="1"/>
  <c r="F13" i="7"/>
  <c r="B13" i="7"/>
  <c r="H13" i="7" s="1"/>
  <c r="F12" i="7"/>
  <c r="B12" i="7"/>
  <c r="H12" i="7" s="1"/>
  <c r="B11" i="7"/>
  <c r="H11" i="7" s="1"/>
  <c r="B10" i="7"/>
  <c r="H10" i="7" s="1"/>
  <c r="B9" i="7"/>
  <c r="D3" i="7"/>
  <c r="A1" i="7" s="1"/>
  <c r="A15" i="7" l="1"/>
  <c r="D15" i="7" s="1"/>
  <c r="H9" i="7"/>
  <c r="A11" i="7"/>
  <c r="D11" i="7" s="1"/>
  <c r="F11" i="7" s="1"/>
  <c r="G7" i="14"/>
  <c r="F40" i="14"/>
  <c r="A17" i="14"/>
  <c r="D17" i="14" s="1"/>
  <c r="A25" i="14"/>
  <c r="D25" i="14" s="1"/>
  <c r="A33" i="14"/>
  <c r="G6" i="14"/>
  <c r="G4" i="14"/>
  <c r="G5" i="14"/>
  <c r="A10" i="14"/>
  <c r="D10" i="14" s="1"/>
  <c r="A12" i="14"/>
  <c r="D12" i="14" s="1"/>
  <c r="A14" i="14"/>
  <c r="A16" i="14"/>
  <c r="A18" i="14"/>
  <c r="D18" i="14" s="1"/>
  <c r="A20" i="14"/>
  <c r="A22" i="14"/>
  <c r="D22" i="14" s="1"/>
  <c r="A24" i="14"/>
  <c r="D24" i="14" s="1"/>
  <c r="A26" i="14"/>
  <c r="D26" i="14" s="1"/>
  <c r="A28" i="14"/>
  <c r="A30" i="14"/>
  <c r="D30" i="14" s="1"/>
  <c r="A32" i="14"/>
  <c r="D32" i="14" s="1"/>
  <c r="A34" i="14"/>
  <c r="A36" i="14"/>
  <c r="A38" i="14"/>
  <c r="D38" i="14" s="1"/>
  <c r="G7" i="13"/>
  <c r="A21" i="13"/>
  <c r="D21" i="13" s="1"/>
  <c r="A23" i="13"/>
  <c r="D23" i="13" s="1"/>
  <c r="A25" i="13"/>
  <c r="D25" i="13" s="1"/>
  <c r="A27" i="13"/>
  <c r="D27" i="13" s="1"/>
  <c r="A29" i="13"/>
  <c r="D29" i="13" s="1"/>
  <c r="A31" i="13"/>
  <c r="D31" i="13" s="1"/>
  <c r="A33" i="13"/>
  <c r="D33" i="13" s="1"/>
  <c r="A35" i="13"/>
  <c r="D35" i="13" s="1"/>
  <c r="A37" i="13"/>
  <c r="D37" i="13" s="1"/>
  <c r="A39" i="13"/>
  <c r="D39" i="13" s="1"/>
  <c r="G6" i="13"/>
  <c r="G4" i="13"/>
  <c r="G5" i="13"/>
  <c r="A10" i="13"/>
  <c r="D10" i="13" s="1"/>
  <c r="A12" i="13"/>
  <c r="D12" i="13" s="1"/>
  <c r="A14" i="13"/>
  <c r="D14" i="13" s="1"/>
  <c r="A16" i="13"/>
  <c r="D16" i="13" s="1"/>
  <c r="A18" i="13"/>
  <c r="D18" i="13" s="1"/>
  <c r="A20" i="13"/>
  <c r="D20" i="13" s="1"/>
  <c r="A22" i="13"/>
  <c r="D22" i="13" s="1"/>
  <c r="A24" i="13"/>
  <c r="D24" i="13" s="1"/>
  <c r="A26" i="13"/>
  <c r="D26" i="13" s="1"/>
  <c r="A28" i="13"/>
  <c r="D28" i="13" s="1"/>
  <c r="A30" i="13"/>
  <c r="D30" i="13" s="1"/>
  <c r="A32" i="13"/>
  <c r="D32" i="13" s="1"/>
  <c r="A34" i="13"/>
  <c r="D34" i="13" s="1"/>
  <c r="A36" i="13"/>
  <c r="D36" i="13" s="1"/>
  <c r="A38" i="13"/>
  <c r="D38" i="13" s="1"/>
  <c r="A11" i="11"/>
  <c r="D11" i="11" s="1"/>
  <c r="A13" i="11"/>
  <c r="D13" i="11" s="1"/>
  <c r="A15" i="11"/>
  <c r="D15" i="11" s="1"/>
  <c r="A17" i="11"/>
  <c r="D17" i="11" s="1"/>
  <c r="A19" i="11"/>
  <c r="D19" i="11" s="1"/>
  <c r="A21" i="11"/>
  <c r="D21" i="11" s="1"/>
  <c r="A23" i="11"/>
  <c r="D23" i="11" s="1"/>
  <c r="A25" i="11"/>
  <c r="D25" i="11" s="1"/>
  <c r="A27" i="11"/>
  <c r="D27" i="11" s="1"/>
  <c r="A29" i="11"/>
  <c r="D29" i="11" s="1"/>
  <c r="A31" i="11"/>
  <c r="D31" i="11" s="1"/>
  <c r="A33" i="11"/>
  <c r="D33" i="11" s="1"/>
  <c r="A35" i="11"/>
  <c r="D35" i="11" s="1"/>
  <c r="A37" i="11"/>
  <c r="D37" i="11" s="1"/>
  <c r="A39" i="11"/>
  <c r="D39" i="11" s="1"/>
  <c r="G6" i="11"/>
  <c r="G4" i="11"/>
  <c r="G5" i="11"/>
  <c r="A10" i="11"/>
  <c r="D10" i="11" s="1"/>
  <c r="A12" i="11"/>
  <c r="D12" i="11" s="1"/>
  <c r="A14" i="11"/>
  <c r="D14" i="11" s="1"/>
  <c r="A16" i="11"/>
  <c r="D16" i="11" s="1"/>
  <c r="A18" i="11"/>
  <c r="D18" i="11" s="1"/>
  <c r="A20" i="11"/>
  <c r="D20" i="11" s="1"/>
  <c r="A22" i="11"/>
  <c r="D22" i="11" s="1"/>
  <c r="A24" i="11"/>
  <c r="D24" i="11" s="1"/>
  <c r="A26" i="11"/>
  <c r="D26" i="11" s="1"/>
  <c r="A28" i="11"/>
  <c r="D28" i="11" s="1"/>
  <c r="A30" i="11"/>
  <c r="D30" i="11" s="1"/>
  <c r="A32" i="11"/>
  <c r="D32" i="11" s="1"/>
  <c r="A34" i="11"/>
  <c r="D34" i="11" s="1"/>
  <c r="A36" i="11"/>
  <c r="D36" i="11" s="1"/>
  <c r="A38" i="11"/>
  <c r="D38" i="11" s="1"/>
  <c r="A9" i="10"/>
  <c r="D9" i="10" s="1"/>
  <c r="F39" i="10"/>
  <c r="A13" i="10"/>
  <c r="D13" i="10" s="1"/>
  <c r="A15" i="10"/>
  <c r="D15" i="10" s="1"/>
  <c r="A17" i="10"/>
  <c r="D17" i="10" s="1"/>
  <c r="A19" i="10"/>
  <c r="D19" i="10" s="1"/>
  <c r="A21" i="10"/>
  <c r="D21" i="10" s="1"/>
  <c r="A23" i="10"/>
  <c r="D23" i="10" s="1"/>
  <c r="A25" i="10"/>
  <c r="D25" i="10" s="1"/>
  <c r="A27" i="10"/>
  <c r="D27" i="10" s="1"/>
  <c r="A29" i="10"/>
  <c r="D29" i="10" s="1"/>
  <c r="A31" i="10"/>
  <c r="D31" i="10" s="1"/>
  <c r="A33" i="10"/>
  <c r="D33" i="10" s="1"/>
  <c r="A35" i="10"/>
  <c r="D35" i="10" s="1"/>
  <c r="A37" i="10"/>
  <c r="D37" i="10" s="1"/>
  <c r="G6" i="10"/>
  <c r="G4" i="10"/>
  <c r="G5" i="10"/>
  <c r="A10" i="10"/>
  <c r="D10" i="10" s="1"/>
  <c r="A12" i="10"/>
  <c r="D12" i="10" s="1"/>
  <c r="A14" i="10"/>
  <c r="D14" i="10" s="1"/>
  <c r="A16" i="10"/>
  <c r="D16" i="10" s="1"/>
  <c r="A18" i="10"/>
  <c r="D18" i="10" s="1"/>
  <c r="A20" i="10"/>
  <c r="D20" i="10" s="1"/>
  <c r="A22" i="10"/>
  <c r="D22" i="10" s="1"/>
  <c r="A24" i="10"/>
  <c r="D24" i="10" s="1"/>
  <c r="A26" i="10"/>
  <c r="D26" i="10" s="1"/>
  <c r="A28" i="10"/>
  <c r="D28" i="10" s="1"/>
  <c r="A30" i="10"/>
  <c r="D30" i="10" s="1"/>
  <c r="A32" i="10"/>
  <c r="D32" i="10" s="1"/>
  <c r="A34" i="10"/>
  <c r="D34" i="10" s="1"/>
  <c r="A36" i="10"/>
  <c r="D36" i="10" s="1"/>
  <c r="A38" i="10"/>
  <c r="D38" i="10" s="1"/>
  <c r="A9" i="8"/>
  <c r="D9" i="8" s="1"/>
  <c r="F40" i="8"/>
  <c r="A11" i="8"/>
  <c r="D11" i="8" s="1"/>
  <c r="A13" i="8"/>
  <c r="D13" i="8" s="1"/>
  <c r="A15" i="8"/>
  <c r="D15" i="8" s="1"/>
  <c r="A17" i="8"/>
  <c r="D17" i="8" s="1"/>
  <c r="A19" i="8"/>
  <c r="D19" i="8" s="1"/>
  <c r="A21" i="8"/>
  <c r="D21" i="8" s="1"/>
  <c r="A23" i="8"/>
  <c r="D23" i="8" s="1"/>
  <c r="A25" i="8"/>
  <c r="D25" i="8" s="1"/>
  <c r="A27" i="8"/>
  <c r="D27" i="8" s="1"/>
  <c r="A29" i="8"/>
  <c r="D29" i="8" s="1"/>
  <c r="A31" i="8"/>
  <c r="D31" i="8" s="1"/>
  <c r="A33" i="8"/>
  <c r="D33" i="8" s="1"/>
  <c r="A35" i="8"/>
  <c r="D35" i="8" s="1"/>
  <c r="A37" i="8"/>
  <c r="D37" i="8" s="1"/>
  <c r="A39" i="8"/>
  <c r="D39" i="8" s="1"/>
  <c r="G6" i="8"/>
  <c r="G4" i="8"/>
  <c r="G5" i="8"/>
  <c r="A10" i="8"/>
  <c r="D10" i="8" s="1"/>
  <c r="A12" i="8"/>
  <c r="D12" i="8" s="1"/>
  <c r="A14" i="8"/>
  <c r="D14" i="8" s="1"/>
  <c r="A16" i="8"/>
  <c r="D16" i="8" s="1"/>
  <c r="A18" i="8"/>
  <c r="D18" i="8" s="1"/>
  <c r="A20" i="8"/>
  <c r="D20" i="8" s="1"/>
  <c r="A22" i="8"/>
  <c r="D22" i="8" s="1"/>
  <c r="A24" i="8"/>
  <c r="D24" i="8" s="1"/>
  <c r="A26" i="8"/>
  <c r="D26" i="8" s="1"/>
  <c r="A28" i="8"/>
  <c r="D28" i="8" s="1"/>
  <c r="A30" i="8"/>
  <c r="D30" i="8" s="1"/>
  <c r="A32" i="8"/>
  <c r="D32" i="8" s="1"/>
  <c r="A34" i="8"/>
  <c r="D34" i="8" s="1"/>
  <c r="A36" i="8"/>
  <c r="D36" i="8" s="1"/>
  <c r="A38" i="8"/>
  <c r="D38" i="8" s="1"/>
  <c r="A9" i="7"/>
  <c r="A13" i="7"/>
  <c r="D13" i="7" s="1"/>
  <c r="A17" i="7"/>
  <c r="D17" i="7" s="1"/>
  <c r="A19" i="7"/>
  <c r="D19" i="7" s="1"/>
  <c r="A21" i="7"/>
  <c r="D21" i="7" s="1"/>
  <c r="A23" i="7"/>
  <c r="D23" i="7" s="1"/>
  <c r="A25" i="7"/>
  <c r="D25" i="7" s="1"/>
  <c r="A27" i="7"/>
  <c r="D27" i="7" s="1"/>
  <c r="A29" i="7"/>
  <c r="D29" i="7" s="1"/>
  <c r="A31" i="7"/>
  <c r="D31" i="7" s="1"/>
  <c r="A33" i="7"/>
  <c r="D33" i="7" s="1"/>
  <c r="A35" i="7"/>
  <c r="D35" i="7" s="1"/>
  <c r="A10" i="7"/>
  <c r="D10" i="7" s="1"/>
  <c r="F10" i="7" s="1"/>
  <c r="F37" i="7" s="1"/>
  <c r="A12" i="7"/>
  <c r="D12" i="7" s="1"/>
  <c r="A14" i="7"/>
  <c r="D14" i="7" s="1"/>
  <c r="A16" i="7"/>
  <c r="D16" i="7" s="1"/>
  <c r="A18" i="7"/>
  <c r="D18" i="7" s="1"/>
  <c r="A20" i="7"/>
  <c r="D20" i="7" s="1"/>
  <c r="A22" i="7"/>
  <c r="D22" i="7" s="1"/>
  <c r="A24" i="7"/>
  <c r="D24" i="7" s="1"/>
  <c r="A26" i="7"/>
  <c r="D26" i="7" s="1"/>
  <c r="A28" i="7"/>
  <c r="D28" i="7" s="1"/>
  <c r="A30" i="7"/>
  <c r="D30" i="7" s="1"/>
  <c r="A32" i="7"/>
  <c r="D32" i="7" s="1"/>
  <c r="A34" i="7"/>
  <c r="D34" i="7" s="1"/>
  <c r="A36" i="7"/>
  <c r="D36" i="7" s="1"/>
  <c r="H11" i="6"/>
  <c r="H13" i="6"/>
  <c r="H15" i="6"/>
  <c r="B10" i="6"/>
  <c r="H10" i="6" s="1"/>
  <c r="B11" i="6"/>
  <c r="B12" i="6"/>
  <c r="H12" i="6" s="1"/>
  <c r="B13" i="6"/>
  <c r="B14" i="6"/>
  <c r="H14" i="6" s="1"/>
  <c r="B15" i="6"/>
  <c r="B16" i="6"/>
  <c r="H16" i="6" s="1"/>
  <c r="B17" i="6"/>
  <c r="H17" i="6" s="1"/>
  <c r="B18" i="6"/>
  <c r="H18" i="6" s="1"/>
  <c r="B19" i="6"/>
  <c r="H19" i="6" s="1"/>
  <c r="B20" i="6"/>
  <c r="H20" i="6" s="1"/>
  <c r="B21" i="6"/>
  <c r="H21" i="6" s="1"/>
  <c r="B22" i="6"/>
  <c r="H22" i="6" s="1"/>
  <c r="B23" i="6"/>
  <c r="H23" i="6" s="1"/>
  <c r="B24" i="6"/>
  <c r="H24" i="6" s="1"/>
  <c r="B25" i="6"/>
  <c r="H25" i="6" s="1"/>
  <c r="B26" i="6"/>
  <c r="H26" i="6" s="1"/>
  <c r="B27" i="6"/>
  <c r="H27" i="6" s="1"/>
  <c r="B28" i="6"/>
  <c r="H28" i="6" s="1"/>
  <c r="B29" i="6"/>
  <c r="H29" i="6" s="1"/>
  <c r="B30" i="6"/>
  <c r="H30" i="6" s="1"/>
  <c r="B31" i="6"/>
  <c r="H31" i="6" s="1"/>
  <c r="B32" i="6"/>
  <c r="H32" i="6" s="1"/>
  <c r="B33" i="6"/>
  <c r="H33" i="6" s="1"/>
  <c r="B34" i="6"/>
  <c r="H34" i="6" s="1"/>
  <c r="B35" i="6"/>
  <c r="H35" i="6" s="1"/>
  <c r="B36" i="6"/>
  <c r="H36" i="6" s="1"/>
  <c r="B37" i="6"/>
  <c r="H37" i="6" s="1"/>
  <c r="B38" i="6"/>
  <c r="H38" i="6" s="1"/>
  <c r="B39" i="6"/>
  <c r="H39" i="6" s="1"/>
  <c r="B9" i="6"/>
  <c r="H9" i="6" s="1"/>
  <c r="G7" i="7" l="1"/>
  <c r="G6" i="7"/>
  <c r="A11" i="6"/>
  <c r="E40" i="6"/>
  <c r="C40" i="6"/>
  <c r="F39" i="6"/>
  <c r="A39" i="6"/>
  <c r="F38" i="6"/>
  <c r="A38" i="6"/>
  <c r="F37" i="6"/>
  <c r="A37" i="6"/>
  <c r="F36" i="6"/>
  <c r="A36" i="6"/>
  <c r="F35" i="6"/>
  <c r="A35" i="6"/>
  <c r="F34" i="6"/>
  <c r="A34" i="6"/>
  <c r="F33" i="6"/>
  <c r="A33" i="6"/>
  <c r="F32" i="6"/>
  <c r="A32" i="6"/>
  <c r="F31" i="6"/>
  <c r="A31" i="6"/>
  <c r="F30" i="6"/>
  <c r="A30" i="6"/>
  <c r="F29" i="6"/>
  <c r="A29" i="6"/>
  <c r="F28" i="6"/>
  <c r="A28" i="6"/>
  <c r="F27" i="6"/>
  <c r="A27" i="6"/>
  <c r="F26" i="6"/>
  <c r="A26" i="6"/>
  <c r="F25" i="6"/>
  <c r="A25" i="6"/>
  <c r="F24" i="6"/>
  <c r="A24" i="6"/>
  <c r="F23" i="6"/>
  <c r="A23" i="6"/>
  <c r="F22" i="6"/>
  <c r="A22" i="6"/>
  <c r="F21" i="6"/>
  <c r="A21" i="6"/>
  <c r="F20" i="6"/>
  <c r="A20" i="6"/>
  <c r="F19" i="6"/>
  <c r="A19" i="6"/>
  <c r="F18" i="6"/>
  <c r="A18" i="6"/>
  <c r="F17" i="6"/>
  <c r="A17" i="6"/>
  <c r="F16" i="6"/>
  <c r="A16" i="6"/>
  <c r="F15" i="6"/>
  <c r="A15" i="6"/>
  <c r="F14" i="6"/>
  <c r="A14" i="6"/>
  <c r="F13" i="6"/>
  <c r="A13" i="6"/>
  <c r="F12" i="6"/>
  <c r="A12" i="6"/>
  <c r="F11" i="6"/>
  <c r="F10" i="6"/>
  <c r="A10" i="6"/>
  <c r="F9" i="6"/>
  <c r="A9" i="6"/>
  <c r="D3" i="6"/>
  <c r="A1" i="6" s="1"/>
  <c r="G7" i="6" l="1"/>
  <c r="G5" i="6"/>
  <c r="G4" i="6"/>
  <c r="G6" i="6"/>
  <c r="F40" i="6"/>
</calcChain>
</file>

<file path=xl/sharedStrings.xml><?xml version="1.0" encoding="utf-8"?>
<sst xmlns="http://schemas.openxmlformats.org/spreadsheetml/2006/main" count="163" uniqueCount="47">
  <si>
    <t>Heure de départ</t>
  </si>
  <si>
    <t>Temps de pause</t>
  </si>
  <si>
    <t>Heure d'arrivé</t>
  </si>
  <si>
    <t>Date</t>
  </si>
  <si>
    <t>Temps travaillé</t>
  </si>
  <si>
    <t>Jours</t>
  </si>
  <si>
    <t>Responsable</t>
  </si>
  <si>
    <t>Commentaire</t>
  </si>
  <si>
    <t>Agent</t>
  </si>
  <si>
    <t>Prénom</t>
  </si>
  <si>
    <t>Nom</t>
  </si>
  <si>
    <t>1ere semaine</t>
  </si>
  <si>
    <t>2eme semaine</t>
  </si>
  <si>
    <t>3eme semaine</t>
  </si>
  <si>
    <t>4eme semaine</t>
  </si>
  <si>
    <t>Heure / mois</t>
  </si>
  <si>
    <t>Heure / semaine</t>
  </si>
  <si>
    <t>N°semaine</t>
  </si>
  <si>
    <t>Jour de l'An</t>
  </si>
  <si>
    <t>Année</t>
  </si>
  <si>
    <t>Mois</t>
  </si>
  <si>
    <t>Cette feuille est un exemple</t>
  </si>
  <si>
    <t>Saisie des heures (format)</t>
  </si>
  <si>
    <r>
      <t xml:space="preserve">pour écrire 8h je saisi </t>
    </r>
    <r>
      <rPr>
        <b/>
        <sz val="11"/>
        <color rgb="FFFF0000"/>
        <rFont val="Calibri"/>
        <family val="2"/>
        <scheme val="minor"/>
      </rPr>
      <t>08:00</t>
    </r>
  </si>
  <si>
    <t>Dans l'exemple : la 1ere semaine j'ai été très régulier</t>
  </si>
  <si>
    <t>Le temps total de travail est bien de 35h (+0:00 dans le tableau jaune)</t>
  </si>
  <si>
    <t>La 2ème semaine j'ai fait plus d'heures</t>
  </si>
  <si>
    <t>Le temps total de travail est bien de 37h45min (+2:45 dans le tableau jaune)</t>
  </si>
  <si>
    <t>La 3ème semaine j'ai été très actif en début et moins en fin de semaine</t>
  </si>
  <si>
    <t>Le temps total de travail est bien de 3hmin (+0:00 dans le tableau jaune)</t>
  </si>
  <si>
    <r>
      <t xml:space="preserve">Indiquez les jours fériés avec une couleur différente (ici </t>
    </r>
    <r>
      <rPr>
        <sz val="11"/>
        <color rgb="FF00B050"/>
        <rFont val="Calibri"/>
        <family val="2"/>
        <scheme val="minor"/>
      </rPr>
      <t>vert</t>
    </r>
    <r>
      <rPr>
        <sz val="11"/>
        <color theme="1"/>
        <rFont val="Calibri"/>
        <family val="2"/>
        <scheme val="minor"/>
      </rPr>
      <t>)</t>
    </r>
  </si>
  <si>
    <t>Les jours fériés (sauf avis contraire son payés ==&gt; Saisir 7h de travail</t>
  </si>
  <si>
    <t>Juste</t>
  </si>
  <si>
    <t>Leblanc</t>
  </si>
  <si>
    <t>Dominique Raccon</t>
  </si>
  <si>
    <t xml:space="preserve">Le temps de pause est modifiable mais il doit être au minimum de 30 min (00:30) </t>
  </si>
  <si>
    <t>pendant la période exceptionnelle liée au COVID. En temps normal elle sera de 45mn (00:45)</t>
  </si>
  <si>
    <t>Julien</t>
  </si>
  <si>
    <t>Christine DORGERE</t>
  </si>
  <si>
    <t>FAUROUX</t>
  </si>
  <si>
    <t>réunion avec VB s'est éternissée</t>
  </si>
  <si>
    <t>je rattrape cette semaine, les 35 min de trop de vendredi</t>
  </si>
  <si>
    <t>XXX</t>
  </si>
  <si>
    <t>WWW</t>
  </si>
  <si>
    <t>CD</t>
  </si>
  <si>
    <t>j'équilibre ici les 30 min de trop des précendents jorus</t>
  </si>
  <si>
    <t>Car j'ai équilibré mes temps de travail par semaine ( ce que demande 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</si>
</sst>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 mmm\.\ yyyy"/>
    <numFmt numFmtId="165" formatCode="h:mm;@"/>
    <numFmt numFmtId="166" formatCode="[h]:mm"/>
    <numFmt numFmtId="167" formatCode="&quot;+ &quot;[h]:mm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scheme val="minor"/>
    </font>
    <font>
      <sz val="11"/>
      <color rgb="FF4F81BD"/>
      <name val="Calibri"/>
    </font>
    <font>
      <sz val="11"/>
      <color theme="4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Arial"/>
    </font>
    <font>
      <sz val="11"/>
      <color theme="4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>
      <alignment horizontal="left"/>
    </xf>
  </cellStyleXfs>
  <cellXfs count="56">
    <xf numFmtId="0" fontId="0" fillId="0" borderId="0" xfId="0"/>
    <xf numFmtId="0" fontId="4" fillId="2" borderId="0" xfId="0" applyFont="1" applyFill="1"/>
    <xf numFmtId="0" fontId="5" fillId="0" borderId="0" xfId="0" applyFont="1" applyBorder="1"/>
    <xf numFmtId="0" fontId="0" fillId="0" borderId="0" xfId="0" applyAlignment="1">
      <alignment horizontal="center" vertical="center"/>
    </xf>
    <xf numFmtId="166" fontId="5" fillId="0" borderId="0" xfId="1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6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/>
    <xf numFmtId="166" fontId="6" fillId="0" borderId="0" xfId="1" applyNumberFormat="1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6" fontId="6" fillId="0" borderId="0" xfId="1" applyNumberFormat="1" applyFont="1" applyFill="1" applyAlignment="1">
      <alignment horizontal="center" vertical="center"/>
    </xf>
    <xf numFmtId="0" fontId="5" fillId="0" borderId="0" xfId="0" applyFont="1" applyFill="1" applyBorder="1"/>
    <xf numFmtId="166" fontId="5" fillId="0" borderId="0" xfId="0" applyNumberFormat="1" applyFont="1" applyFill="1" applyBorder="1" applyAlignment="1">
      <alignment horizontal="center" vertical="center"/>
    </xf>
    <xf numFmtId="0" fontId="5" fillId="4" borderId="0" xfId="0" applyFont="1" applyFill="1"/>
    <xf numFmtId="164" fontId="3" fillId="4" borderId="0" xfId="0" applyNumberFormat="1" applyFont="1" applyFill="1" applyBorder="1" applyAlignment="1">
      <alignment horizontal="center" vertical="center"/>
    </xf>
    <xf numFmtId="166" fontId="5" fillId="4" borderId="0" xfId="1" applyNumberFormat="1" applyFont="1" applyFill="1" applyAlignment="1">
      <alignment horizontal="center" vertical="center"/>
    </xf>
    <xf numFmtId="166" fontId="5" fillId="4" borderId="0" xfId="1" applyNumberFormat="1" applyFont="1" applyFill="1" applyBorder="1" applyAlignment="1">
      <alignment horizontal="center" vertical="center"/>
    </xf>
    <xf numFmtId="166" fontId="5" fillId="4" borderId="0" xfId="0" applyNumberFormat="1" applyFont="1" applyFill="1" applyBorder="1" applyAlignment="1">
      <alignment horizontal="center" vertical="center"/>
    </xf>
    <xf numFmtId="4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vertical="center"/>
    </xf>
    <xf numFmtId="0" fontId="9" fillId="0" borderId="0" xfId="1" applyNumberFormat="1" applyFont="1" applyFill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11" fillId="6" borderId="0" xfId="0" applyFont="1" applyFill="1" applyAlignment="1">
      <alignment horizontal="center" vertical="center"/>
    </xf>
    <xf numFmtId="0" fontId="5" fillId="7" borderId="0" xfId="0" applyFont="1" applyFill="1"/>
    <xf numFmtId="0" fontId="5" fillId="7" borderId="0" xfId="0" quotePrefix="1" applyFont="1" applyFill="1" applyAlignment="1"/>
    <xf numFmtId="0" fontId="0" fillId="3" borderId="3" xfId="0" applyFill="1" applyBorder="1" applyAlignment="1">
      <alignment horizontal="center" vertical="center"/>
    </xf>
    <xf numFmtId="46" fontId="0" fillId="3" borderId="4" xfId="0" applyNumberForma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46" fontId="0" fillId="8" borderId="6" xfId="0" applyNumberFormat="1" applyFill="1" applyBorder="1" applyAlignment="1">
      <alignment horizontal="center" vertical="center"/>
    </xf>
    <xf numFmtId="0" fontId="5" fillId="0" borderId="0" xfId="0" applyFont="1" applyFill="1"/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46" fontId="0" fillId="0" borderId="0" xfId="0" applyNumberFormat="1"/>
    <xf numFmtId="0" fontId="14" fillId="0" borderId="0" xfId="0" applyFont="1" applyFill="1" applyBorder="1" applyAlignment="1">
      <alignment vertical="center"/>
    </xf>
    <xf numFmtId="166" fontId="8" fillId="0" borderId="0" xfId="0" applyNumberFormat="1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166" fontId="5" fillId="0" borderId="0" xfId="1" applyNumberFormat="1" applyFont="1" applyFill="1" applyAlignment="1">
      <alignment horizontal="left" vertical="center"/>
    </xf>
    <xf numFmtId="166" fontId="5" fillId="4" borderId="0" xfId="1" applyNumberFormat="1" applyFont="1" applyFill="1" applyAlignment="1">
      <alignment horizontal="left" vertical="center"/>
    </xf>
    <xf numFmtId="166" fontId="6" fillId="0" borderId="0" xfId="1" applyNumberFormat="1" applyFont="1" applyFill="1" applyAlignment="1">
      <alignment horizontal="left" vertical="center"/>
    </xf>
  </cellXfs>
  <cellStyles count="2">
    <cellStyle name="Heure" xfId="1"/>
    <cellStyle name="Normal" xfId="0" builtinId="0"/>
  </cellStyles>
  <dxfs count="2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[h]:mm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[h]:mm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h]:mm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3399"/>
      <color rgb="FFCCFF66"/>
      <color rgb="FFFF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9" name="Exemple" displayName="Exemple" ref="A8:H40" totalsRowCount="1" headerRowDxfId="172" dataDxfId="171" dataCellStyle="Heure">
  <autoFilter ref="A8:H3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Jours" dataDxfId="170">
      <calculatedColumnFormula>TEXT(B9,"jjjj")</calculatedColumnFormula>
    </tableColumn>
    <tableColumn id="2" name="Date" dataDxfId="169" totalsRowDxfId="168">
      <calculatedColumnFormula>DATE($K$1,$K$2,ROW(A1))</calculatedColumnFormula>
    </tableColumn>
    <tableColumn id="3" name="Heure d'arrivé" totalsRowFunction="custom" dataDxfId="167" totalsRowDxfId="166" dataCellStyle="Heure">
      <totalsRowFormula>IFERROR(SUBTOTAL(101,Exemple[Heure d''arrivé]),"")</totalsRowFormula>
    </tableColumn>
    <tableColumn id="4" name="Temps de pause" dataDxfId="165" totalsRowDxfId="164" dataCellStyle="Heure">
      <calculatedColumnFormula>IF(OR(Exemple[[#This Row],[Jours]]="samedi",Exemple[[#This Row],[Jours]]="dimanche"),"","00:45")</calculatedColumnFormula>
    </tableColumn>
    <tableColumn id="5" name="Heure de départ" totalsRowFunction="custom" dataDxfId="163" totalsRowDxfId="162" dataCellStyle="Heure">
      <totalsRowFormula>IFERROR(SUBTOTAL(101,Exemple[Heure de départ]),"")</totalsRowFormula>
    </tableColumn>
    <tableColumn id="6" name="Temps travaillé" totalsRowFunction="custom" dataDxfId="161" totalsRowDxfId="160">
      <calculatedColumnFormula>IF(AND(C9&lt;&gt;0,E9&lt;&gt;0),(E9-D9-C9),"Temps à saisir")</calculatedColumnFormula>
      <totalsRowFormula>IFERROR(SUBTOTAL(9,F9:F39),"")</totalsRowFormula>
    </tableColumn>
    <tableColumn id="7" name="Commentaire" dataDxfId="159" totalsRowDxfId="158" dataCellStyle="Heure"/>
    <tableColumn id="8" name="N°semaine" dataDxfId="157" totalsRowDxfId="156" dataCellStyle="Heure">
      <calculatedColumnFormula>WEEKNUM(Exemple[[#This Row],[Date]],21)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6" name="Janvier" displayName="Janvier" ref="A8:H40" totalsRowCount="1" headerRowDxfId="136" dataDxfId="135" dataCellStyle="Heure">
  <autoFilter ref="A8:H3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Jours" dataDxfId="134">
      <calculatedColumnFormula>TEXT(B9,"jjjj")</calculatedColumnFormula>
    </tableColumn>
    <tableColumn id="2" name="Date" dataDxfId="133" totalsRowDxfId="6">
      <calculatedColumnFormula>DATE($K$1,$K$2,ROW(A1))</calculatedColumnFormula>
    </tableColumn>
    <tableColumn id="3" name="Heure d'arrivé" totalsRowFunction="custom" dataDxfId="132" totalsRowDxfId="5" dataCellStyle="Heure">
      <totalsRowFormula>IFERROR(SUBTOTAL(101,Janvier[Heure d''arrivé]),"")</totalsRowFormula>
    </tableColumn>
    <tableColumn id="4" name="Temps de pause" dataDxfId="131" totalsRowDxfId="4" dataCellStyle="Heure">
      <calculatedColumnFormula>IF(OR(Janvier[[#This Row],[Jours]]="samedi",Janvier[[#This Row],[Jours]]="dimanche"),"","00:30")</calculatedColumnFormula>
    </tableColumn>
    <tableColumn id="5" name="Heure de départ" totalsRowFunction="custom" dataDxfId="130" totalsRowDxfId="3" dataCellStyle="Heure">
      <totalsRowFormula>IFERROR(SUBTOTAL(101,Janvier[Heure de départ]),"")</totalsRowFormula>
    </tableColumn>
    <tableColumn id="6" name="Temps travaillé" totalsRowFunction="custom" dataDxfId="129" totalsRowDxfId="2">
      <calculatedColumnFormula>IF(AND(C9&lt;&gt;0,E9&lt;&gt;0),(E9-D9-C9),"Temps à saisir")</calculatedColumnFormula>
      <totalsRowFormula>IFERROR(SUBTOTAL(9,F9:F39),"")</totalsRowFormula>
    </tableColumn>
    <tableColumn id="7" name="Commentaire" dataDxfId="128" totalsRowDxfId="1" dataCellStyle="Heure"/>
    <tableColumn id="8" name="N°semaine" dataDxfId="127" totalsRowDxfId="0" dataCellStyle="Heure">
      <calculatedColumnFormula>WEEKNUM(Janvier[[#This Row],[Date]],21)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Février" displayName="Février" ref="A8:H37" totalsRowCount="1" headerRowDxfId="119" dataDxfId="118" dataCellStyle="Heure">
  <autoFilter ref="A8:H3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Jours" dataDxfId="117">
      <calculatedColumnFormula>TEXT(B9,"jjjj")</calculatedColumnFormula>
    </tableColumn>
    <tableColumn id="2" name="Date" dataDxfId="116" totalsRowDxfId="13">
      <calculatedColumnFormula>DATE($K$1,$K$2,ROW(A1))</calculatedColumnFormula>
    </tableColumn>
    <tableColumn id="3" name="Heure d'arrivé" totalsRowFunction="custom" dataDxfId="115" totalsRowDxfId="12" dataCellStyle="Heure">
      <totalsRowFormula>IFERROR(SUBTOTAL(101,Février[Heure d''arrivé]),"")</totalsRowFormula>
    </tableColumn>
    <tableColumn id="4" name="Temps de pause" dataDxfId="114" totalsRowDxfId="11" dataCellStyle="Heure">
      <calculatedColumnFormula>IF(OR(Février[[#This Row],[Jours]]="samedi",Février[[#This Row],[Jours]]="dimanche"),"","00:30")</calculatedColumnFormula>
    </tableColumn>
    <tableColumn id="5" name="Heure de départ" totalsRowFunction="custom" dataDxfId="113" totalsRowDxfId="10" dataCellStyle="Heure">
      <totalsRowFormula>IFERROR(SUBTOTAL(101,Février[Heure de départ]),"")</totalsRowFormula>
    </tableColumn>
    <tableColumn id="6" name="Temps travaillé" totalsRowFunction="custom" dataDxfId="112" totalsRowDxfId="9">
      <calculatedColumnFormula>IF(AND(C9&lt;&gt;0,E9&lt;&gt;0),(E9-D9-C9),"Temps à saisir")</calculatedColumnFormula>
      <totalsRowFormula>IFERROR(SUBTOTAL(9,F9:F36),"")</totalsRowFormula>
    </tableColumn>
    <tableColumn id="7" name="Commentaire" dataDxfId="111" totalsRowDxfId="8" dataCellStyle="Heure"/>
    <tableColumn id="8" name="N°semaine" dataDxfId="110" totalsRowDxfId="7" dataCellStyle="Heure">
      <calculatedColumnFormula>WEEKNUM(Février[[#This Row],[Date]],21)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Mars" displayName="Mars" ref="A8:H40" totalsRowCount="1" headerRowDxfId="102" dataDxfId="101" dataCellStyle="Heure">
  <autoFilter ref="A8:H3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Jours" dataDxfId="100">
      <calculatedColumnFormula>TEXT(B9,"jjjj")</calculatedColumnFormula>
    </tableColumn>
    <tableColumn id="2" name="Date" dataDxfId="99" totalsRowDxfId="98">
      <calculatedColumnFormula>DATE($K$1,$K$2,ROW(A1))</calculatedColumnFormula>
    </tableColumn>
    <tableColumn id="3" name="Heure d'arrivé" totalsRowFunction="custom" dataDxfId="97" totalsRowDxfId="96" dataCellStyle="Heure">
      <totalsRowFormula>IFERROR(SUBTOTAL(101,Mars[Heure d''arrivé]),"")</totalsRowFormula>
    </tableColumn>
    <tableColumn id="4" name="Temps de pause" dataDxfId="95" totalsRowDxfId="94" dataCellStyle="Heure">
      <calculatedColumnFormula>IF(OR(Mars[[#This Row],[Jours]]="samedi",Mars[[#This Row],[Jours]]="dimanche"),"","00:45")</calculatedColumnFormula>
    </tableColumn>
    <tableColumn id="5" name="Heure de départ" totalsRowFunction="custom" dataDxfId="93" totalsRowDxfId="92" dataCellStyle="Heure">
      <totalsRowFormula>IFERROR(SUBTOTAL(101,Mars[Heure de départ]),"")</totalsRowFormula>
    </tableColumn>
    <tableColumn id="6" name="Temps travaillé" totalsRowFunction="custom" dataDxfId="91" totalsRowDxfId="90">
      <calculatedColumnFormula>IF(AND(C9&lt;&gt;0,E9&lt;&gt;0),(E9-D9-C9),"Temps à saisir")</calculatedColumnFormula>
      <totalsRowFormula>IFERROR(SUBTOTAL(9,F9:F39),"")</totalsRowFormula>
    </tableColumn>
    <tableColumn id="7" name="Commentaire" dataDxfId="89" totalsRowDxfId="88" dataCellStyle="Heure"/>
    <tableColumn id="8" name="N°semaine" dataDxfId="87" totalsRowDxfId="86" dataCellStyle="Heure">
      <calculatedColumnFormula>WEEKNUM(Mars[[#This Row],[Date]],21)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4" name="Avril" displayName="Avril" ref="A8:H39" totalsRowCount="1" headerRowDxfId="78" dataDxfId="77" dataCellStyle="Heure">
  <autoFilter ref="A8:H3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Jours" dataDxfId="76">
      <calculatedColumnFormula>TEXT(B9,"jjjj")</calculatedColumnFormula>
    </tableColumn>
    <tableColumn id="2" name="Date" dataDxfId="75" totalsRowDxfId="74">
      <calculatedColumnFormula>DATE($K$1,$K$2,ROW(A1))</calculatedColumnFormula>
    </tableColumn>
    <tableColumn id="3" name="Heure d'arrivé" totalsRowFunction="custom" dataDxfId="73" totalsRowDxfId="72" dataCellStyle="Heure">
      <totalsRowFormula>IFERROR(SUBTOTAL(101,Avril[Heure d''arrivé]),"")</totalsRowFormula>
    </tableColumn>
    <tableColumn id="4" name="Temps de pause" dataDxfId="71" totalsRowDxfId="70" dataCellStyle="Heure">
      <calculatedColumnFormula>IF(OR(Avril[[#This Row],[Jours]]="samedi",Avril[[#This Row],[Jours]]="dimanche"),"","00:45")</calculatedColumnFormula>
    </tableColumn>
    <tableColumn id="5" name="Heure de départ" totalsRowFunction="custom" dataDxfId="69" totalsRowDxfId="68" dataCellStyle="Heure">
      <totalsRowFormula>IFERROR(SUBTOTAL(101,Avril[Heure de départ]),"")</totalsRowFormula>
    </tableColumn>
    <tableColumn id="6" name="Temps travaillé" totalsRowFunction="custom" dataDxfId="67" totalsRowDxfId="66">
      <calculatedColumnFormula>IF(AND(C9&lt;&gt;0,E9&lt;&gt;0),(E9-D9-C9),"Temps à saisir")</calculatedColumnFormula>
      <totalsRowFormula>IFERROR(SUBTOTAL(9,F9:F38),"")</totalsRowFormula>
    </tableColumn>
    <tableColumn id="7" name="Commentaire" dataDxfId="65" totalsRowDxfId="64" dataCellStyle="Heure"/>
    <tableColumn id="8" name="N°semaine" dataDxfId="63" totalsRowDxfId="62" dataCellStyle="Heure">
      <calculatedColumnFormula>WEEKNUM(Avril[[#This Row],[Date]],21)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5" name="Mai" displayName="Mai" ref="A8:H40" totalsRowCount="1" headerRowDxfId="54" dataDxfId="53" dataCellStyle="Heure">
  <autoFilter ref="A8:H3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Jours" dataDxfId="52">
      <calculatedColumnFormula>TEXT(B9,"jjjj")</calculatedColumnFormula>
    </tableColumn>
    <tableColumn id="2" name="Date" dataDxfId="51" totalsRowDxfId="50">
      <calculatedColumnFormula>DATE($K$1,$K$2,ROW(A1))</calculatedColumnFormula>
    </tableColumn>
    <tableColumn id="3" name="Heure d'arrivé" totalsRowFunction="custom" dataDxfId="49" totalsRowDxfId="48" dataCellStyle="Heure">
      <totalsRowFormula>IFERROR(SUBTOTAL(101,Mai[Heure d''arrivé]),"")</totalsRowFormula>
    </tableColumn>
    <tableColumn id="4" name="Temps de pause" dataDxfId="47" totalsRowDxfId="46" dataCellStyle="Heure">
      <calculatedColumnFormula>IF(OR(Mai[[#This Row],[Jours]]="samedi",Mai[[#This Row],[Jours]]="dimanche"),"","00:45")</calculatedColumnFormula>
    </tableColumn>
    <tableColumn id="5" name="Heure de départ" totalsRowFunction="custom" dataDxfId="45" totalsRowDxfId="44" dataCellStyle="Heure">
      <totalsRowFormula>IFERROR(SUBTOTAL(101,Mai[Heure de départ]),"")</totalsRowFormula>
    </tableColumn>
    <tableColumn id="6" name="Temps travaillé" totalsRowFunction="custom" dataDxfId="43" totalsRowDxfId="42">
      <calculatedColumnFormula>IF(AND(C9&lt;&gt;0,E9&lt;&gt;0),(E9-D9-C9),"Temps à saisir")</calculatedColumnFormula>
      <totalsRowFormula>IFERROR(SUBTOTAL(9,F9:F39),"")</totalsRowFormula>
    </tableColumn>
    <tableColumn id="7" name="Commentaire" dataDxfId="41" totalsRowDxfId="40" dataCellStyle="Heure"/>
    <tableColumn id="8" name="N°semaine" dataDxfId="39" totalsRowDxfId="38" dataCellStyle="Heure">
      <calculatedColumnFormula>WEEKNUM(Mai[[#This Row],[Date]],21)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8" name="Juin" displayName="Juin" ref="A8:H40" totalsRowCount="1" headerRowDxfId="30" dataDxfId="29" dataCellStyle="Heure">
  <autoFilter ref="A8:H3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Jours" dataDxfId="28">
      <calculatedColumnFormula>TEXT(B9,"jjjj")</calculatedColumnFormula>
    </tableColumn>
    <tableColumn id="2" name="Date" dataDxfId="27" totalsRowDxfId="26">
      <calculatedColumnFormula>DATE($K$1,$K$2,ROW(A1))</calculatedColumnFormula>
    </tableColumn>
    <tableColumn id="3" name="Heure d'arrivé" totalsRowFunction="custom" dataDxfId="25" totalsRowDxfId="24" dataCellStyle="Heure">
      <totalsRowFormula>IFERROR(SUBTOTAL(101,Juin[Heure d''arrivé]),"")</totalsRowFormula>
    </tableColumn>
    <tableColumn id="4" name="Temps de pause" dataDxfId="23" totalsRowDxfId="22" dataCellStyle="Heure">
      <calculatedColumnFormula>IF(OR(Juin[[#This Row],[Jours]]="samedi",Juin[[#This Row],[Jours]]="dimanche"),"","00:45")</calculatedColumnFormula>
    </tableColumn>
    <tableColumn id="5" name="Heure de départ" totalsRowFunction="custom" dataDxfId="21" totalsRowDxfId="20" dataCellStyle="Heure">
      <totalsRowFormula>IFERROR(SUBTOTAL(101,Juin[Heure de départ]),"")</totalsRowFormula>
    </tableColumn>
    <tableColumn id="6" name="Temps travaillé" totalsRowFunction="custom" dataDxfId="19" totalsRowDxfId="18">
      <calculatedColumnFormula>IF(AND(C9&lt;&gt;0,E9&lt;&gt;0),(E9-D9-C9),"Temps à saisir")</calculatedColumnFormula>
      <totalsRowFormula>IFERROR(SUBTOTAL(9,F9:F39),"")</totalsRowFormula>
    </tableColumn>
    <tableColumn id="7" name="Commentaire" dataDxfId="17" totalsRowDxfId="16" dataCellStyle="Heure"/>
    <tableColumn id="8" name="N°semaine" dataDxfId="15" totalsRowDxfId="14" dataCellStyle="Heure">
      <calculatedColumnFormula>WEEKNUM(Juin[[#This Row],[Date]],21)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3399"/>
  </sheetPr>
  <dimension ref="A1:N41"/>
  <sheetViews>
    <sheetView workbookViewId="0">
      <pane ySplit="8" topLeftCell="A9" activePane="bottomLeft" state="frozen"/>
      <selection activeCell="B31" sqref="B31"/>
      <selection pane="bottomLeft" activeCell="B5" sqref="B5"/>
    </sheetView>
  </sheetViews>
  <sheetFormatPr baseColWidth="10" defaultRowHeight="15"/>
  <cols>
    <col min="1" max="1" width="17.28515625" customWidth="1"/>
    <col min="2" max="2" width="18.42578125" customWidth="1"/>
    <col min="3" max="5" width="16" customWidth="1"/>
    <col min="6" max="6" width="16.42578125" customWidth="1"/>
    <col min="7" max="7" width="16" style="3" customWidth="1"/>
    <col min="8" max="8" width="14.42578125" hidden="1" customWidth="1"/>
    <col min="9" max="9" width="2.28515625" customWidth="1"/>
    <col min="10" max="10" width="12.7109375" customWidth="1"/>
    <col min="11" max="11" width="8.7109375" customWidth="1"/>
    <col min="12" max="12" width="76.7109375" bestFit="1" customWidth="1"/>
    <col min="13" max="13" width="6.140625" bestFit="1" customWidth="1"/>
    <col min="14" max="14" width="5" bestFit="1" customWidth="1"/>
  </cols>
  <sheetData>
    <row r="1" spans="1:14" ht="18.75">
      <c r="A1" s="1" t="str">
        <f ca="1">CONCATENATE("Feuille de suivis de travail ","- ",D3," enregistré le ",TEXT((TODAY()),"jj/mm/aa")," à ",HOUR(NOW())," h ",TEXT(MINUTE(NOW()),"mm"))</f>
        <v>Feuille de suivis de travail - JL enregistré le 05/02/21 à 8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</row>
    <row r="2" spans="1:14">
      <c r="F2" s="42"/>
      <c r="G2" s="43"/>
      <c r="J2" s="37" t="s">
        <v>20</v>
      </c>
      <c r="K2" s="39">
        <v>1</v>
      </c>
    </row>
    <row r="3" spans="1:14">
      <c r="A3" s="9" t="s">
        <v>8</v>
      </c>
      <c r="B3" s="10" t="s">
        <v>32</v>
      </c>
      <c r="C3" s="10" t="s">
        <v>33</v>
      </c>
      <c r="D3" s="11" t="str">
        <f>CONCATENATE(LEFT(B3,1),LEFT(C3,1))</f>
        <v>JL</v>
      </c>
      <c r="F3" s="27" t="s">
        <v>16</v>
      </c>
      <c r="G3" s="26">
        <v>1.4583333333333333</v>
      </c>
      <c r="K3" s="3"/>
    </row>
    <row r="4" spans="1:14">
      <c r="F4" s="28" t="s">
        <v>11</v>
      </c>
      <c r="G4" s="32">
        <f>MAX(SUMIFS(Exemple[Temps travaillé],Exemple[N°semaine],IF($H$9&gt;=52,ROW(A1),$H$9+ROW(A1))),$G$3)-MIN(SUMIFS(Exemple[Temps travaillé],Exemple[N°semaine],IF($H$9&gt;=52,ROW(A1),$H$9+ROW(A1))),$G$3)</f>
        <v>0</v>
      </c>
      <c r="K4" s="3"/>
    </row>
    <row r="5" spans="1:14">
      <c r="A5" s="9" t="s">
        <v>6</v>
      </c>
      <c r="B5" s="10" t="s">
        <v>34</v>
      </c>
      <c r="F5" s="28" t="s">
        <v>12</v>
      </c>
      <c r="G5" s="32">
        <f>MAX(SUMIFS(Exemple[Temps travaillé],Exemple[N°semaine],IF($H$9&gt;=52,ROW(A2),$H$9+ROW(A2))),$G$3)-MIN(SUMIFS(Exemple[Temps travaillé],Exemple[N°semaine],IF($H$9&gt;=52,ROW(A2),$H$9+ROW(A2))),$G$3)</f>
        <v>0.11458333333333326</v>
      </c>
      <c r="K5" s="3"/>
      <c r="L5" s="49"/>
    </row>
    <row r="6" spans="1:14">
      <c r="F6" s="28" t="s">
        <v>13</v>
      </c>
      <c r="G6" s="32">
        <f>MAX(SUMIFS(Exemple[Temps travaillé],Exemple[N°semaine],IF($H$9&gt;=52,ROW(A3),$H$9+ROW(A3))),$G$3)-MIN(SUMIFS(Exemple[Temps travaillé],Exemple[N°semaine],IF($H$9&gt;=52,ROW(A3),$H$9+ROW(A3))),$G$3)</f>
        <v>0</v>
      </c>
      <c r="K6" s="3"/>
    </row>
    <row r="7" spans="1:14">
      <c r="F7" s="29" t="s">
        <v>14</v>
      </c>
      <c r="G7" s="32">
        <f>MAX(SUMIFS(Exemple[Temps travaillé],Exemple[N°semaine],IF($H$9&gt;=52,ROW(A4),$H$9+ROW(A4))),$G$3)-MIN(SUMIFS(Exemple[Temps travaillé],Exemple[N°semaine],IF($H$9&gt;=52,ROW(A4),$H$9+ROW(A4))),$G$3)</f>
        <v>0</v>
      </c>
    </row>
    <row r="8" spans="1:14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  <c r="N8"/>
    </row>
    <row r="9" spans="1:14">
      <c r="A9" s="21" t="str">
        <f>TEXT(B9,"jjjj")</f>
        <v>vendredi</v>
      </c>
      <c r="B9" s="22">
        <f t="shared" ref="B9:B39" si="0">DATE($K$1,$K$2,ROW(A1))</f>
        <v>44197</v>
      </c>
      <c r="C9" s="23">
        <v>0.3125</v>
      </c>
      <c r="D9" s="24" t="str">
        <f>IF(OR(Exemple[[#This Row],[Jours]]="samedi",Exemple[[#This Row],[Jours]]="dimanche"),"","00:45")</f>
        <v>00:45</v>
      </c>
      <c r="E9" s="23">
        <v>0.63541666666666663</v>
      </c>
      <c r="F9" s="25">
        <f t="shared" ref="F9:F38" si="1">IF(AND(C9&lt;&gt;0,E9&lt;&gt;0),(E9-D9-C9),"Temps à saisir")</f>
        <v>0.29166666666666663</v>
      </c>
      <c r="G9" s="23" t="s">
        <v>18</v>
      </c>
      <c r="H9" s="31">
        <f>WEEKNUM(Exemple[[#This Row],[Date]],21)</f>
        <v>53</v>
      </c>
      <c r="I9" s="31"/>
      <c r="J9" s="31"/>
    </row>
    <row r="10" spans="1:14">
      <c r="A10" s="2" t="str">
        <f>TEXT(B10,"jjjj")</f>
        <v>samedi</v>
      </c>
      <c r="B10" s="12">
        <f t="shared" si="0"/>
        <v>44198</v>
      </c>
      <c r="C10" s="14"/>
      <c r="D10" s="14" t="str">
        <f>IF(OR(Exemple[[#This Row],[Jours]]="samedi",Exemple[[#This Row],[Jours]]="dimanche"),"","00:45")</f>
        <v/>
      </c>
      <c r="E10" s="14"/>
      <c r="F10" s="13" t="str">
        <f t="shared" si="1"/>
        <v>Temps à saisir</v>
      </c>
      <c r="G10" s="4"/>
      <c r="H10" s="31">
        <f>WEEKNUM(Exemple[[#This Row],[Date]],21)</f>
        <v>53</v>
      </c>
      <c r="I10" s="31"/>
      <c r="J10" s="31"/>
      <c r="K10" s="3"/>
      <c r="L10" t="s">
        <v>21</v>
      </c>
    </row>
    <row r="11" spans="1:14">
      <c r="A11" s="2" t="str">
        <f>TEXT(B11,"jjjj")</f>
        <v>dimanche</v>
      </c>
      <c r="B11" s="12">
        <f t="shared" si="0"/>
        <v>44199</v>
      </c>
      <c r="C11" s="14"/>
      <c r="D11" s="14" t="str">
        <f>IF(OR(Exemple[[#This Row],[Jours]]="samedi",Exemple[[#This Row],[Jours]]="dimanche"),"","00:45")</f>
        <v/>
      </c>
      <c r="E11" s="14"/>
      <c r="F11" s="13" t="str">
        <f t="shared" si="1"/>
        <v>Temps à saisir</v>
      </c>
      <c r="G11" s="4"/>
      <c r="H11" s="31">
        <f>WEEKNUM(Exemple[[#This Row],[Date]],21)</f>
        <v>53</v>
      </c>
      <c r="I11" s="31"/>
      <c r="J11" s="31"/>
      <c r="K11" s="3"/>
      <c r="L11" t="s">
        <v>30</v>
      </c>
    </row>
    <row r="12" spans="1:14">
      <c r="A12" s="2" t="str">
        <f t="shared" ref="A12:A38" si="2">TEXT(B12,"jjjj")</f>
        <v>lundi</v>
      </c>
      <c r="B12" s="12">
        <f t="shared" si="0"/>
        <v>44200</v>
      </c>
      <c r="C12" s="14">
        <v>0.34375</v>
      </c>
      <c r="D12" s="14" t="str">
        <f>IF(OR(Exemple[[#This Row],[Jours]]="samedi",Exemple[[#This Row],[Jours]]="dimanche"),"","00:45")</f>
        <v>00:45</v>
      </c>
      <c r="E12" s="14">
        <v>0.66666666666666663</v>
      </c>
      <c r="F12" s="13">
        <f t="shared" si="1"/>
        <v>0.29166666666666663</v>
      </c>
      <c r="G12" s="4"/>
      <c r="H12" s="31">
        <f>WEEKNUM(Exemple[[#This Row],[Date]],21)</f>
        <v>1</v>
      </c>
      <c r="I12" s="31"/>
      <c r="J12" s="31"/>
      <c r="K12" s="3"/>
      <c r="L12" t="s">
        <v>31</v>
      </c>
    </row>
    <row r="13" spans="1:14">
      <c r="A13" s="2" t="str">
        <f t="shared" si="2"/>
        <v>mardi</v>
      </c>
      <c r="B13" s="12">
        <f t="shared" si="0"/>
        <v>44201</v>
      </c>
      <c r="C13" s="14">
        <v>0.34375</v>
      </c>
      <c r="D13" s="14" t="str">
        <f>IF(OR(Exemple[[#This Row],[Jours]]="samedi",Exemple[[#This Row],[Jours]]="dimanche"),"","00:45")</f>
        <v>00:45</v>
      </c>
      <c r="E13" s="14">
        <v>0.66666666666666663</v>
      </c>
      <c r="F13" s="13">
        <f>IF(AND(C13&lt;&gt;0,E13&lt;&gt;0),(E13-D13-C13),"Temps à saisir")</f>
        <v>0.29166666666666663</v>
      </c>
      <c r="G13" s="4"/>
      <c r="H13" s="31">
        <f>WEEKNUM(Exemple[[#This Row],[Date]],21)</f>
        <v>1</v>
      </c>
      <c r="I13" s="31"/>
      <c r="J13" s="31"/>
      <c r="L13" s="45"/>
    </row>
    <row r="14" spans="1:14">
      <c r="A14" s="2" t="str">
        <f t="shared" si="2"/>
        <v>mercredi</v>
      </c>
      <c r="B14" s="12">
        <f t="shared" si="0"/>
        <v>44202</v>
      </c>
      <c r="C14" s="14">
        <v>0.34375</v>
      </c>
      <c r="D14" s="14" t="str">
        <f>IF(OR(Exemple[[#This Row],[Jours]]="samedi",Exemple[[#This Row],[Jours]]="dimanche"),"","00:45")</f>
        <v>00:45</v>
      </c>
      <c r="E14" s="14">
        <v>0.66666666666666663</v>
      </c>
      <c r="F14" s="13">
        <f>IF(AND(C14&lt;&gt;0,E14&lt;&gt;0),(E14-D14-C14),"Temps à saisir")</f>
        <v>0.29166666666666663</v>
      </c>
      <c r="G14" s="4"/>
      <c r="H14" s="31">
        <f>WEEKNUM(Exemple[[#This Row],[Date]],21)</f>
        <v>1</v>
      </c>
      <c r="I14" s="31"/>
      <c r="J14" s="31"/>
      <c r="K14" s="3"/>
    </row>
    <row r="15" spans="1:14">
      <c r="A15" s="2" t="str">
        <f t="shared" si="2"/>
        <v>jeudi</v>
      </c>
      <c r="B15" s="12">
        <f t="shared" si="0"/>
        <v>44203</v>
      </c>
      <c r="C15" s="14">
        <v>0.34375</v>
      </c>
      <c r="D15" s="14" t="str">
        <f>IF(OR(Exemple[[#This Row],[Jours]]="samedi",Exemple[[#This Row],[Jours]]="dimanche"),"","00:45")</f>
        <v>00:45</v>
      </c>
      <c r="E15" s="14">
        <v>0.66666666666666663</v>
      </c>
      <c r="F15" s="13">
        <f>IF(AND(C15&lt;&gt;0,E15&lt;&gt;0),(E15-D15-C15),"Temps à saisir")</f>
        <v>0.29166666666666663</v>
      </c>
      <c r="G15" s="4"/>
      <c r="H15" s="31">
        <f>WEEKNUM(Exemple[[#This Row],[Date]],21)</f>
        <v>1</v>
      </c>
      <c r="I15" s="31"/>
      <c r="J15" s="31"/>
      <c r="K15" s="3"/>
      <c r="L15" t="s">
        <v>22</v>
      </c>
    </row>
    <row r="16" spans="1:14">
      <c r="A16" s="2" t="str">
        <f t="shared" si="2"/>
        <v>vendredi</v>
      </c>
      <c r="B16" s="12">
        <f t="shared" si="0"/>
        <v>44204</v>
      </c>
      <c r="C16" s="14">
        <v>0.34375</v>
      </c>
      <c r="D16" s="14" t="str">
        <f>IF(OR(Exemple[[#This Row],[Jours]]="samedi",Exemple[[#This Row],[Jours]]="dimanche"),"","00:45")</f>
        <v>00:45</v>
      </c>
      <c r="E16" s="14">
        <v>0.66666666666666663</v>
      </c>
      <c r="F16" s="13">
        <f>IF(AND(C16&lt;&gt;0,E16&lt;&gt;0),(E16-D16-C16),"Temps à saisir")</f>
        <v>0.29166666666666663</v>
      </c>
      <c r="G16" s="4"/>
      <c r="H16" s="31">
        <f>WEEKNUM(Exemple[[#This Row],[Date]],21)</f>
        <v>1</v>
      </c>
      <c r="I16" s="31"/>
      <c r="J16" s="31"/>
      <c r="K16" s="3"/>
      <c r="L16" t="s">
        <v>23</v>
      </c>
    </row>
    <row r="17" spans="1:12">
      <c r="A17" s="2" t="str">
        <f t="shared" si="2"/>
        <v>samedi</v>
      </c>
      <c r="B17" s="12">
        <f t="shared" si="0"/>
        <v>44205</v>
      </c>
      <c r="C17" s="14"/>
      <c r="D17" s="14" t="str">
        <f>IF(OR(Exemple[[#This Row],[Jours]]="samedi",Exemple[[#This Row],[Jours]]="dimanche"),"","00:45")</f>
        <v/>
      </c>
      <c r="E17" s="14"/>
      <c r="F17" s="13" t="str">
        <f t="shared" si="1"/>
        <v>Temps à saisir</v>
      </c>
      <c r="G17" s="4"/>
      <c r="H17" s="31">
        <f>WEEKNUM(Exemple[[#This Row],[Date]],21)</f>
        <v>1</v>
      </c>
      <c r="I17" s="31"/>
      <c r="J17" s="31"/>
      <c r="K17" s="3"/>
    </row>
    <row r="18" spans="1:12">
      <c r="A18" s="2" t="str">
        <f t="shared" si="2"/>
        <v>dimanche</v>
      </c>
      <c r="B18" s="12">
        <f t="shared" si="0"/>
        <v>44206</v>
      </c>
      <c r="C18" s="14"/>
      <c r="D18" s="14" t="str">
        <f>IF(OR(Exemple[[#This Row],[Jours]]="samedi",Exemple[[#This Row],[Jours]]="dimanche"),"","00:45")</f>
        <v/>
      </c>
      <c r="E18" s="14"/>
      <c r="F18" s="13" t="str">
        <f t="shared" si="1"/>
        <v>Temps à saisir</v>
      </c>
      <c r="G18" s="4"/>
      <c r="H18" s="31">
        <f>WEEKNUM(Exemple[[#This Row],[Date]],21)</f>
        <v>1</v>
      </c>
      <c r="I18" s="31"/>
      <c r="J18" s="31"/>
      <c r="K18" s="3"/>
      <c r="L18" t="s">
        <v>35</v>
      </c>
    </row>
    <row r="19" spans="1:12">
      <c r="A19" s="19" t="str">
        <f t="shared" si="2"/>
        <v>lundi</v>
      </c>
      <c r="B19" s="12">
        <f t="shared" si="0"/>
        <v>44207</v>
      </c>
      <c r="C19" s="14">
        <v>0.3125</v>
      </c>
      <c r="D19" s="14" t="str">
        <f>IF(OR(Exemple[[#This Row],[Jours]]="samedi",Exemple[[#This Row],[Jours]]="dimanche"),"","00:45")</f>
        <v>00:45</v>
      </c>
      <c r="E19" s="14">
        <v>0.6875</v>
      </c>
      <c r="F19" s="20">
        <f t="shared" si="1"/>
        <v>0.34375</v>
      </c>
      <c r="G19" s="4"/>
      <c r="H19" s="31">
        <f>WEEKNUM(Exemple[[#This Row],[Date]],21)</f>
        <v>2</v>
      </c>
      <c r="I19" s="31"/>
      <c r="J19" s="31"/>
      <c r="K19" s="3"/>
      <c r="L19" t="s">
        <v>36</v>
      </c>
    </row>
    <row r="20" spans="1:12">
      <c r="A20" s="2" t="str">
        <f t="shared" si="2"/>
        <v>mardi</v>
      </c>
      <c r="B20" s="12">
        <f t="shared" si="0"/>
        <v>44208</v>
      </c>
      <c r="C20" s="14">
        <v>0.3125</v>
      </c>
      <c r="D20" s="14" t="str">
        <f>IF(OR(Exemple[[#This Row],[Jours]]="samedi",Exemple[[#This Row],[Jours]]="dimanche"),"","00:45")</f>
        <v>00:45</v>
      </c>
      <c r="E20" s="14">
        <v>0.6875</v>
      </c>
      <c r="F20" s="13">
        <f t="shared" si="1"/>
        <v>0.34375</v>
      </c>
      <c r="G20" s="4"/>
      <c r="H20" s="31">
        <f>WEEKNUM(Exemple[[#This Row],[Date]],21)</f>
        <v>2</v>
      </c>
      <c r="I20" s="31"/>
      <c r="J20" s="31"/>
      <c r="K20" s="3"/>
    </row>
    <row r="21" spans="1:12">
      <c r="A21" s="2" t="str">
        <f t="shared" si="2"/>
        <v>mercredi</v>
      </c>
      <c r="B21" s="12">
        <f t="shared" si="0"/>
        <v>44209</v>
      </c>
      <c r="C21" s="14">
        <v>0.3125</v>
      </c>
      <c r="D21" s="14" t="str">
        <f>IF(OR(Exemple[[#This Row],[Jours]]="samedi",Exemple[[#This Row],[Jours]]="dimanche"),"","00:45")</f>
        <v>00:45</v>
      </c>
      <c r="E21" s="14">
        <v>0.6875</v>
      </c>
      <c r="F21" s="13">
        <f t="shared" si="1"/>
        <v>0.34375</v>
      </c>
      <c r="G21" s="4"/>
      <c r="H21" s="31">
        <f>WEEKNUM(Exemple[[#This Row],[Date]],21)</f>
        <v>2</v>
      </c>
      <c r="I21" s="31"/>
      <c r="J21" s="31"/>
      <c r="K21" s="3"/>
      <c r="L21" t="s">
        <v>24</v>
      </c>
    </row>
    <row r="22" spans="1:12">
      <c r="A22" s="2" t="str">
        <f t="shared" si="2"/>
        <v>jeudi</v>
      </c>
      <c r="B22" s="12">
        <f t="shared" si="0"/>
        <v>44210</v>
      </c>
      <c r="C22" s="14">
        <v>0.3125</v>
      </c>
      <c r="D22" s="14" t="str">
        <f>IF(OR(Exemple[[#This Row],[Jours]]="samedi",Exemple[[#This Row],[Jours]]="dimanche"),"","00:45")</f>
        <v>00:45</v>
      </c>
      <c r="E22" s="14">
        <v>0.63541666666666663</v>
      </c>
      <c r="F22" s="13">
        <f t="shared" si="1"/>
        <v>0.29166666666666663</v>
      </c>
      <c r="G22" s="4"/>
      <c r="H22" s="31">
        <f>WEEKNUM(Exemple[[#This Row],[Date]],21)</f>
        <v>2</v>
      </c>
      <c r="I22" s="31"/>
      <c r="J22" s="31"/>
      <c r="K22" s="3"/>
      <c r="L22" s="46" t="s">
        <v>25</v>
      </c>
    </row>
    <row r="23" spans="1:12">
      <c r="A23" s="2" t="str">
        <f t="shared" si="2"/>
        <v>vendredi</v>
      </c>
      <c r="B23" s="12">
        <f t="shared" si="0"/>
        <v>44211</v>
      </c>
      <c r="C23" s="14">
        <v>0.35416666666666669</v>
      </c>
      <c r="D23" s="14" t="str">
        <f>IF(OR(Exemple[[#This Row],[Jours]]="samedi",Exemple[[#This Row],[Jours]]="dimanche"),"","00:45")</f>
        <v>00:45</v>
      </c>
      <c r="E23" s="14">
        <v>0.63541666666666663</v>
      </c>
      <c r="F23" s="13">
        <f t="shared" si="1"/>
        <v>0.24999999999999994</v>
      </c>
      <c r="G23" s="4"/>
      <c r="H23" s="31">
        <f>WEEKNUM(Exemple[[#This Row],[Date]],21)</f>
        <v>2</v>
      </c>
      <c r="I23" s="31"/>
      <c r="J23" s="31"/>
      <c r="K23" s="3"/>
    </row>
    <row r="24" spans="1:12">
      <c r="A24" s="2" t="str">
        <f t="shared" si="2"/>
        <v>samedi</v>
      </c>
      <c r="B24" s="12">
        <f t="shared" si="0"/>
        <v>44212</v>
      </c>
      <c r="C24" s="14"/>
      <c r="D24" s="14" t="str">
        <f>IF(OR(Exemple[[#This Row],[Jours]]="samedi",Exemple[[#This Row],[Jours]]="dimanche"),"","00:45")</f>
        <v/>
      </c>
      <c r="E24" s="14"/>
      <c r="F24" s="13" t="str">
        <f t="shared" si="1"/>
        <v>Temps à saisir</v>
      </c>
      <c r="G24" s="4"/>
      <c r="H24" s="31">
        <f>WEEKNUM(Exemple[[#This Row],[Date]],21)</f>
        <v>2</v>
      </c>
      <c r="I24" s="31"/>
      <c r="J24" s="31"/>
      <c r="K24" s="3"/>
      <c r="L24" t="s">
        <v>26</v>
      </c>
    </row>
    <row r="25" spans="1:12">
      <c r="A25" s="2" t="str">
        <f t="shared" si="2"/>
        <v>dimanche</v>
      </c>
      <c r="B25" s="12">
        <f t="shared" si="0"/>
        <v>44213</v>
      </c>
      <c r="C25" s="14"/>
      <c r="D25" s="14" t="str">
        <f>IF(OR(Exemple[[#This Row],[Jours]]="samedi",Exemple[[#This Row],[Jours]]="dimanche"),"","00:45")</f>
        <v/>
      </c>
      <c r="E25" s="14"/>
      <c r="F25" s="13" t="str">
        <f t="shared" si="1"/>
        <v>Temps à saisir</v>
      </c>
      <c r="G25" s="4"/>
      <c r="H25" s="31">
        <f>WEEKNUM(Exemple[[#This Row],[Date]],21)</f>
        <v>2</v>
      </c>
      <c r="I25" s="31"/>
      <c r="J25" s="31"/>
      <c r="K25" s="3"/>
      <c r="L25" s="46" t="s">
        <v>27</v>
      </c>
    </row>
    <row r="26" spans="1:12">
      <c r="A26" s="2" t="str">
        <f t="shared" si="2"/>
        <v>lundi</v>
      </c>
      <c r="B26" s="12">
        <f t="shared" si="0"/>
        <v>44214</v>
      </c>
      <c r="C26" s="14">
        <v>0.3125</v>
      </c>
      <c r="D26" s="14" t="str">
        <f>IF(OR(Exemple[[#This Row],[Jours]]="samedi",Exemple[[#This Row],[Jours]]="dimanche"),"","00:45")</f>
        <v>00:45</v>
      </c>
      <c r="E26" s="14">
        <v>0.66666666666666663</v>
      </c>
      <c r="F26" s="13">
        <f t="shared" si="1"/>
        <v>0.32291666666666663</v>
      </c>
      <c r="G26" s="4"/>
      <c r="H26" s="31">
        <f>WEEKNUM(Exemple[[#This Row],[Date]],21)</f>
        <v>3</v>
      </c>
      <c r="I26" s="31"/>
      <c r="J26" s="31"/>
      <c r="K26" s="3"/>
    </row>
    <row r="27" spans="1:12">
      <c r="A27" s="2" t="str">
        <f t="shared" si="2"/>
        <v>mardi</v>
      </c>
      <c r="B27" s="12">
        <f t="shared" si="0"/>
        <v>44215</v>
      </c>
      <c r="C27" s="14">
        <v>0.3125</v>
      </c>
      <c r="D27" s="14" t="str">
        <f>IF(OR(Exemple[[#This Row],[Jours]]="samedi",Exemple[[#This Row],[Jours]]="dimanche"),"","00:45")</f>
        <v>00:45</v>
      </c>
      <c r="E27" s="14">
        <v>0.66666666666666663</v>
      </c>
      <c r="F27" s="13">
        <f t="shared" si="1"/>
        <v>0.32291666666666663</v>
      </c>
      <c r="G27" s="4"/>
      <c r="H27" s="31">
        <f>WEEKNUM(Exemple[[#This Row],[Date]],21)</f>
        <v>3</v>
      </c>
      <c r="I27" s="31"/>
      <c r="J27" s="31"/>
      <c r="K27" s="3"/>
      <c r="L27" t="s">
        <v>28</v>
      </c>
    </row>
    <row r="28" spans="1:12">
      <c r="A28" s="2" t="str">
        <f t="shared" si="2"/>
        <v>mercredi</v>
      </c>
      <c r="B28" s="12">
        <f t="shared" si="0"/>
        <v>44216</v>
      </c>
      <c r="C28" s="14">
        <v>0.3125</v>
      </c>
      <c r="D28" s="14" t="str">
        <f>IF(OR(Exemple[[#This Row],[Jours]]="samedi",Exemple[[#This Row],[Jours]]="dimanche"),"","00:45")</f>
        <v>00:45</v>
      </c>
      <c r="E28" s="14">
        <v>0.66666666666666663</v>
      </c>
      <c r="F28" s="13">
        <f t="shared" si="1"/>
        <v>0.32291666666666663</v>
      </c>
      <c r="G28" s="4"/>
      <c r="H28" s="31">
        <f>WEEKNUM(Exemple[[#This Row],[Date]],21)</f>
        <v>3</v>
      </c>
      <c r="I28" s="31"/>
      <c r="J28" s="31"/>
      <c r="K28" s="3"/>
      <c r="L28" s="46" t="s">
        <v>29</v>
      </c>
    </row>
    <row r="29" spans="1:12">
      <c r="A29" s="2" t="str">
        <f t="shared" si="2"/>
        <v>jeudi</v>
      </c>
      <c r="B29" s="12">
        <f t="shared" si="0"/>
        <v>44217</v>
      </c>
      <c r="C29" s="14">
        <v>0.33333333333333331</v>
      </c>
      <c r="D29" s="14" t="str">
        <f>IF(OR(Exemple[[#This Row],[Jours]]="samedi",Exemple[[#This Row],[Jours]]="dimanche"),"","00:45")</f>
        <v>00:45</v>
      </c>
      <c r="E29" s="14">
        <v>0.625</v>
      </c>
      <c r="F29" s="13">
        <f t="shared" si="1"/>
        <v>0.26041666666666669</v>
      </c>
      <c r="G29" s="4"/>
      <c r="H29" s="31">
        <f>WEEKNUM(Exemple[[#This Row],[Date]],21)</f>
        <v>3</v>
      </c>
      <c r="I29" s="31"/>
      <c r="J29" s="31"/>
      <c r="K29" s="3"/>
      <c r="L29" s="47" t="s">
        <v>29</v>
      </c>
    </row>
    <row r="30" spans="1:12">
      <c r="A30" s="2" t="str">
        <f t="shared" si="2"/>
        <v>vendredi</v>
      </c>
      <c r="B30" s="12">
        <f t="shared" si="0"/>
        <v>44218</v>
      </c>
      <c r="C30" s="14">
        <v>0.38541666666666669</v>
      </c>
      <c r="D30" s="14" t="str">
        <f>IF(OR(Exemple[[#This Row],[Jours]]="samedi",Exemple[[#This Row],[Jours]]="dimanche"),"","00:45")</f>
        <v>00:45</v>
      </c>
      <c r="E30" s="14">
        <v>0.64583333333333337</v>
      </c>
      <c r="F30" s="13">
        <f t="shared" si="1"/>
        <v>0.22916666666666669</v>
      </c>
      <c r="G30" s="4"/>
      <c r="H30" s="31">
        <f>WEEKNUM(Exemple[[#This Row],[Date]],21)</f>
        <v>3</v>
      </c>
      <c r="I30" s="31"/>
      <c r="J30" s="31"/>
      <c r="K30" s="3"/>
      <c r="L30" s="48" t="s">
        <v>46</v>
      </c>
    </row>
    <row r="31" spans="1:12">
      <c r="A31" s="2" t="str">
        <f t="shared" si="2"/>
        <v>samedi</v>
      </c>
      <c r="B31" s="12">
        <f t="shared" si="0"/>
        <v>44219</v>
      </c>
      <c r="C31" s="14"/>
      <c r="D31" s="14" t="str">
        <f>IF(OR(Exemple[[#This Row],[Jours]]="samedi",Exemple[[#This Row],[Jours]]="dimanche"),"","00:45")</f>
        <v/>
      </c>
      <c r="E31" s="14"/>
      <c r="F31" s="13" t="str">
        <f t="shared" si="1"/>
        <v>Temps à saisir</v>
      </c>
      <c r="G31" s="4"/>
      <c r="H31" s="31">
        <f>WEEKNUM(Exemple[[#This Row],[Date]],21)</f>
        <v>3</v>
      </c>
      <c r="I31" s="31"/>
      <c r="J31" s="31"/>
      <c r="K31" s="3"/>
    </row>
    <row r="32" spans="1:12">
      <c r="A32" s="2" t="str">
        <f t="shared" si="2"/>
        <v>dimanche</v>
      </c>
      <c r="B32" s="12">
        <f t="shared" si="0"/>
        <v>44220</v>
      </c>
      <c r="C32" s="14"/>
      <c r="D32" s="14" t="str">
        <f>IF(OR(Exemple[[#This Row],[Jours]]="samedi",Exemple[[#This Row],[Jours]]="dimanche"),"","00:45")</f>
        <v/>
      </c>
      <c r="E32" s="14"/>
      <c r="F32" s="13" t="str">
        <f t="shared" si="1"/>
        <v>Temps à saisir</v>
      </c>
      <c r="G32" s="4"/>
      <c r="H32" s="31">
        <f>WEEKNUM(Exemple[[#This Row],[Date]],21)</f>
        <v>3</v>
      </c>
      <c r="I32" s="31"/>
      <c r="J32" s="31"/>
      <c r="K32" s="3"/>
    </row>
    <row r="33" spans="1:14">
      <c r="A33" s="2" t="str">
        <f t="shared" si="2"/>
        <v>lundi</v>
      </c>
      <c r="B33" s="12">
        <f t="shared" si="0"/>
        <v>44221</v>
      </c>
      <c r="C33" s="14">
        <v>0.34375</v>
      </c>
      <c r="D33" s="14" t="str">
        <f>IF(OR(Exemple[[#This Row],[Jours]]="samedi",Exemple[[#This Row],[Jours]]="dimanche"),"","00:45")</f>
        <v>00:45</v>
      </c>
      <c r="E33" s="14">
        <v>0.66666666666666663</v>
      </c>
      <c r="F33" s="13">
        <f t="shared" si="1"/>
        <v>0.29166666666666663</v>
      </c>
      <c r="G33" s="4"/>
      <c r="H33" s="31">
        <f>WEEKNUM(Exemple[[#This Row],[Date]],21)</f>
        <v>4</v>
      </c>
      <c r="I33" s="31"/>
      <c r="J33" s="31"/>
      <c r="K33" s="3"/>
    </row>
    <row r="34" spans="1:14">
      <c r="A34" s="2" t="str">
        <f t="shared" si="2"/>
        <v>mardi</v>
      </c>
      <c r="B34" s="12">
        <f t="shared" si="0"/>
        <v>44222</v>
      </c>
      <c r="C34" s="14">
        <v>0.34375</v>
      </c>
      <c r="D34" s="14" t="str">
        <f>IF(OR(Exemple[[#This Row],[Jours]]="samedi",Exemple[[#This Row],[Jours]]="dimanche"),"","00:45")</f>
        <v>00:45</v>
      </c>
      <c r="E34" s="14">
        <v>0.66666666666666663</v>
      </c>
      <c r="F34" s="13">
        <f t="shared" si="1"/>
        <v>0.29166666666666663</v>
      </c>
      <c r="G34" s="4"/>
      <c r="H34" s="31">
        <f>WEEKNUM(Exemple[[#This Row],[Date]],21)</f>
        <v>4</v>
      </c>
      <c r="I34" s="31"/>
      <c r="J34" s="31"/>
      <c r="K34" s="3"/>
    </row>
    <row r="35" spans="1:14">
      <c r="A35" s="2" t="str">
        <f>TEXT(B35,"jjjj")</f>
        <v>mercredi</v>
      </c>
      <c r="B35" s="12">
        <f t="shared" si="0"/>
        <v>44223</v>
      </c>
      <c r="C35" s="14">
        <v>0.34375</v>
      </c>
      <c r="D35" s="14" t="str">
        <f>IF(OR(Exemple[[#This Row],[Jours]]="samedi",Exemple[[#This Row],[Jours]]="dimanche"),"","00:45")</f>
        <v>00:45</v>
      </c>
      <c r="E35" s="14">
        <v>0.66666666666666663</v>
      </c>
      <c r="F35" s="13">
        <f t="shared" si="1"/>
        <v>0.29166666666666663</v>
      </c>
      <c r="G35" s="4"/>
      <c r="H35" s="31">
        <f>WEEKNUM(Exemple[[#This Row],[Date]],21)</f>
        <v>4</v>
      </c>
      <c r="I35" s="31"/>
      <c r="J35" s="31"/>
      <c r="K35" s="3"/>
    </row>
    <row r="36" spans="1:14">
      <c r="A36" s="2" t="str">
        <f t="shared" si="2"/>
        <v>jeudi</v>
      </c>
      <c r="B36" s="12">
        <f t="shared" si="0"/>
        <v>44224</v>
      </c>
      <c r="C36" s="14">
        <v>0.34375</v>
      </c>
      <c r="D36" s="14" t="str">
        <f>IF(OR(Exemple[[#This Row],[Jours]]="samedi",Exemple[[#This Row],[Jours]]="dimanche"),"","00:45")</f>
        <v>00:45</v>
      </c>
      <c r="E36" s="14">
        <v>0.66666666666666663</v>
      </c>
      <c r="F36" s="13">
        <f t="shared" si="1"/>
        <v>0.29166666666666663</v>
      </c>
      <c r="G36" s="4"/>
      <c r="H36" s="31">
        <f>WEEKNUM(Exemple[[#This Row],[Date]],21)</f>
        <v>4</v>
      </c>
      <c r="I36" s="31"/>
      <c r="J36" s="31"/>
      <c r="K36" s="3"/>
    </row>
    <row r="37" spans="1:14">
      <c r="A37" s="2" t="str">
        <f t="shared" si="2"/>
        <v>vendredi</v>
      </c>
      <c r="B37" s="12">
        <f t="shared" si="0"/>
        <v>44225</v>
      </c>
      <c r="C37" s="14">
        <v>0.34375</v>
      </c>
      <c r="D37" s="14" t="str">
        <f>IF(OR(Exemple[[#This Row],[Jours]]="samedi",Exemple[[#This Row],[Jours]]="dimanche"),"","00:45")</f>
        <v>00:45</v>
      </c>
      <c r="E37" s="14">
        <v>0.66666666666666663</v>
      </c>
      <c r="F37" s="13">
        <f t="shared" si="1"/>
        <v>0.29166666666666663</v>
      </c>
      <c r="G37" s="4"/>
      <c r="H37" s="31">
        <f>WEEKNUM(Exemple[[#This Row],[Date]],21)</f>
        <v>4</v>
      </c>
      <c r="I37" s="31"/>
      <c r="J37" s="31"/>
      <c r="K37" s="3"/>
    </row>
    <row r="38" spans="1:14">
      <c r="A38" s="2" t="str">
        <f t="shared" si="2"/>
        <v>samedi</v>
      </c>
      <c r="B38" s="12">
        <f t="shared" si="0"/>
        <v>44226</v>
      </c>
      <c r="C38" s="14"/>
      <c r="D38" s="14" t="str">
        <f>IF(OR(Exemple[[#This Row],[Jours]]="samedi",Exemple[[#This Row],[Jours]]="dimanche"),"","00:45")</f>
        <v/>
      </c>
      <c r="E38" s="14"/>
      <c r="F38" s="13" t="str">
        <f t="shared" si="1"/>
        <v>Temps à saisir</v>
      </c>
      <c r="G38" s="4"/>
      <c r="H38" s="31">
        <f>WEEKNUM(Exemple[[#This Row],[Date]],21)</f>
        <v>4</v>
      </c>
      <c r="I38" s="31"/>
      <c r="J38" s="31"/>
      <c r="K38" s="3"/>
    </row>
    <row r="39" spans="1:14">
      <c r="A39" s="15" t="str">
        <f>TEXT(B39,"jjjj")</f>
        <v>dimanche</v>
      </c>
      <c r="B39" s="12">
        <f t="shared" si="0"/>
        <v>44227</v>
      </c>
      <c r="C39" s="16"/>
      <c r="D39" s="14" t="str">
        <f>IF(OR(Exemple[[#This Row],[Jours]]="samedi",Exemple[[#This Row],[Jours]]="dimanche"),"","00:45")</f>
        <v/>
      </c>
      <c r="E39" s="16"/>
      <c r="F39" s="17" t="str">
        <f>IF(AND(C39&lt;&gt;0,E39&lt;&gt;0),(E39-D39-C39),"Temps à saisir")</f>
        <v>Temps à saisir</v>
      </c>
      <c r="G39" s="18"/>
      <c r="H39" s="31">
        <f>WEEKNUM(Exemple[[#This Row],[Date]],21)</f>
        <v>4</v>
      </c>
      <c r="I39" s="31"/>
      <c r="J39" s="31"/>
      <c r="K39" s="3"/>
    </row>
    <row r="40" spans="1:14">
      <c r="B40" s="33"/>
      <c r="C40" s="34">
        <f>IFERROR(SUBTOTAL(101,Exemple[Heure d''arrivé]),"")</f>
        <v>0.33382936507936506</v>
      </c>
      <c r="D40" s="34"/>
      <c r="E40" s="34">
        <f>IFERROR(SUBTOTAL(101,Exemple[Heure de départ]),"")</f>
        <v>0.66220238095238082</v>
      </c>
      <c r="F40" s="8">
        <f>IFERROR(SUBTOTAL(9,F9:F39),"")</f>
        <v>6.2395833333333348</v>
      </c>
      <c r="G40" s="35"/>
      <c r="H40" s="36"/>
      <c r="I40" s="36"/>
      <c r="J40" s="30"/>
      <c r="K40" s="3"/>
    </row>
    <row r="41" spans="1:14" s="6" customFormat="1" ht="42.75" customHeight="1">
      <c r="A41" s="7"/>
      <c r="B41"/>
      <c r="C41"/>
      <c r="D41"/>
      <c r="E41"/>
      <c r="F41"/>
      <c r="G41" s="7"/>
      <c r="L41"/>
      <c r="M41"/>
      <c r="N41"/>
    </row>
  </sheetData>
  <conditionalFormatting sqref="A44:F390 A42:E43 A40:G40 G1:G2 A41 A9:C12 E9:G12 E17:G19 A17:C19 F13:G16 A13:B16 A22:C26 A20:B21 E22:G26 F20:G21 E29:G32 F27:G28 A29:C32 A27:B28 A38:C39 A33:B37 E38:G39 F33:G37">
    <cfRule type="expression" dxfId="221" priority="46">
      <formula>A1="samedi"</formula>
    </cfRule>
    <cfRule type="expression" dxfId="220" priority="48">
      <formula>A1="dimanche"</formula>
    </cfRule>
  </conditionalFormatting>
  <conditionalFormatting sqref="B9:C12 E9:G12 E17:G19 B17:C19 F13:G16 B13:B16 B22:C26 B20:B21 E22:G26 F20:G21 E29:G32 F27:G28 B29:C32 B27:B28 B38:C39 B33:B37 E38:G39 F33:G37">
    <cfRule type="expression" dxfId="219" priority="47">
      <formula>B9="samedi"</formula>
    </cfRule>
  </conditionalFormatting>
  <conditionalFormatting sqref="G4:G7">
    <cfRule type="expression" dxfId="218" priority="49">
      <formula>AND(G4&lt;&gt;"Saisir temps",SUMIFS($F$9:$F$39,$H$9:$H$39,IF($H$9&gt;=52,ROW(A1),$H$9+ROW(A1)))&lt;$G$3)</formula>
    </cfRule>
  </conditionalFormatting>
  <conditionalFormatting sqref="D9:D12 D17:D19 D22:D26 D29:D32 D38:D39">
    <cfRule type="expression" dxfId="217" priority="43">
      <formula>D9="samedi"</formula>
    </cfRule>
    <cfRule type="expression" dxfId="216" priority="45">
      <formula>D9="dimanche"</formula>
    </cfRule>
  </conditionalFormatting>
  <conditionalFormatting sqref="D9:D12 D17:D19 D22:D26 D29:D32 D38:D39">
    <cfRule type="expression" dxfId="215" priority="44">
      <formula>D9="samedi"</formula>
    </cfRule>
  </conditionalFormatting>
  <conditionalFormatting sqref="C14:C16 E14:E16">
    <cfRule type="expression" dxfId="214" priority="40">
      <formula>C14="samedi"</formula>
    </cfRule>
    <cfRule type="expression" dxfId="213" priority="42">
      <formula>C14="dimanche"</formula>
    </cfRule>
  </conditionalFormatting>
  <conditionalFormatting sqref="C14:C16 E14:E16">
    <cfRule type="expression" dxfId="212" priority="41">
      <formula>C14="samedi"</formula>
    </cfRule>
  </conditionalFormatting>
  <conditionalFormatting sqref="D14:D16">
    <cfRule type="expression" dxfId="211" priority="37">
      <formula>D14="samedi"</formula>
    </cfRule>
    <cfRule type="expression" dxfId="210" priority="39">
      <formula>D14="dimanche"</formula>
    </cfRule>
  </conditionalFormatting>
  <conditionalFormatting sqref="D14:D16">
    <cfRule type="expression" dxfId="209" priority="38">
      <formula>D14="samedi"</formula>
    </cfRule>
  </conditionalFormatting>
  <conditionalFormatting sqref="C13 E13">
    <cfRule type="expression" dxfId="208" priority="34">
      <formula>C13="samedi"</formula>
    </cfRule>
    <cfRule type="expression" dxfId="207" priority="36">
      <formula>C13="dimanche"</formula>
    </cfRule>
  </conditionalFormatting>
  <conditionalFormatting sqref="C13 E13">
    <cfRule type="expression" dxfId="206" priority="35">
      <formula>C13="samedi"</formula>
    </cfRule>
  </conditionalFormatting>
  <conditionalFormatting sqref="D13">
    <cfRule type="expression" dxfId="205" priority="31">
      <formula>D13="samedi"</formula>
    </cfRule>
    <cfRule type="expression" dxfId="204" priority="33">
      <formula>D13="dimanche"</formula>
    </cfRule>
  </conditionalFormatting>
  <conditionalFormatting sqref="D13">
    <cfRule type="expression" dxfId="203" priority="32">
      <formula>D13="samedi"</formula>
    </cfRule>
  </conditionalFormatting>
  <conditionalFormatting sqref="E20:E21 C20:C21">
    <cfRule type="expression" dxfId="202" priority="28">
      <formula>C20="samedi"</formula>
    </cfRule>
    <cfRule type="expression" dxfId="201" priority="30">
      <formula>C20="dimanche"</formula>
    </cfRule>
  </conditionalFormatting>
  <conditionalFormatting sqref="E20:E21 C20:C21">
    <cfRule type="expression" dxfId="200" priority="29">
      <formula>C20="samedi"</formula>
    </cfRule>
  </conditionalFormatting>
  <conditionalFormatting sqref="D20:D21">
    <cfRule type="expression" dxfId="199" priority="25">
      <formula>D20="samedi"</formula>
    </cfRule>
    <cfRule type="expression" dxfId="198" priority="27">
      <formula>D20="dimanche"</formula>
    </cfRule>
  </conditionalFormatting>
  <conditionalFormatting sqref="D20:D21">
    <cfRule type="expression" dxfId="197" priority="26">
      <formula>D20="samedi"</formula>
    </cfRule>
  </conditionalFormatting>
  <conditionalFormatting sqref="C27:C28 E27:E28">
    <cfRule type="expression" dxfId="196" priority="22">
      <formula>C27="samedi"</formula>
    </cfRule>
    <cfRule type="expression" dxfId="195" priority="24">
      <formula>C27="dimanche"</formula>
    </cfRule>
  </conditionalFormatting>
  <conditionalFormatting sqref="C27:C28 E27:E28">
    <cfRule type="expression" dxfId="194" priority="23">
      <formula>C27="samedi"</formula>
    </cfRule>
  </conditionalFormatting>
  <conditionalFormatting sqref="D27:D28">
    <cfRule type="expression" dxfId="193" priority="19">
      <formula>D27="samedi"</formula>
    </cfRule>
    <cfRule type="expression" dxfId="192" priority="21">
      <formula>D27="dimanche"</formula>
    </cfRule>
  </conditionalFormatting>
  <conditionalFormatting sqref="D27:D28">
    <cfRule type="expression" dxfId="191" priority="20">
      <formula>D27="samedi"</formula>
    </cfRule>
  </conditionalFormatting>
  <conditionalFormatting sqref="C33 E33">
    <cfRule type="expression" dxfId="190" priority="16">
      <formula>C33="samedi"</formula>
    </cfRule>
    <cfRule type="expression" dxfId="189" priority="18">
      <formula>C33="dimanche"</formula>
    </cfRule>
  </conditionalFormatting>
  <conditionalFormatting sqref="C33 E33">
    <cfRule type="expression" dxfId="188" priority="17">
      <formula>C33="samedi"</formula>
    </cfRule>
  </conditionalFormatting>
  <conditionalFormatting sqref="D33">
    <cfRule type="expression" dxfId="187" priority="13">
      <formula>D33="samedi"</formula>
    </cfRule>
    <cfRule type="expression" dxfId="186" priority="15">
      <formula>D33="dimanche"</formula>
    </cfRule>
  </conditionalFormatting>
  <conditionalFormatting sqref="D33">
    <cfRule type="expression" dxfId="185" priority="14">
      <formula>D33="samedi"</formula>
    </cfRule>
  </conditionalFormatting>
  <conditionalFormatting sqref="C35:C37 E35:E37">
    <cfRule type="expression" dxfId="184" priority="10">
      <formula>C35="samedi"</formula>
    </cfRule>
    <cfRule type="expression" dxfId="183" priority="12">
      <formula>C35="dimanche"</formula>
    </cfRule>
  </conditionalFormatting>
  <conditionalFormatting sqref="C35:C37 E35:E37">
    <cfRule type="expression" dxfId="182" priority="11">
      <formula>C35="samedi"</formula>
    </cfRule>
  </conditionalFormatting>
  <conditionalFormatting sqref="D35:D37">
    <cfRule type="expression" dxfId="181" priority="7">
      <formula>D35="samedi"</formula>
    </cfRule>
    <cfRule type="expression" dxfId="180" priority="9">
      <formula>D35="dimanche"</formula>
    </cfRule>
  </conditionalFormatting>
  <conditionalFormatting sqref="D35:D37">
    <cfRule type="expression" dxfId="179" priority="8">
      <formula>D35="samedi"</formula>
    </cfRule>
  </conditionalFormatting>
  <conditionalFormatting sqref="C34 E34">
    <cfRule type="expression" dxfId="178" priority="4">
      <formula>C34="samedi"</formula>
    </cfRule>
    <cfRule type="expression" dxfId="177" priority="6">
      <formula>C34="dimanche"</formula>
    </cfRule>
  </conditionalFormatting>
  <conditionalFormatting sqref="C34 E34">
    <cfRule type="expression" dxfId="176" priority="5">
      <formula>C34="samedi"</formula>
    </cfRule>
  </conditionalFormatting>
  <conditionalFormatting sqref="D34">
    <cfRule type="expression" dxfId="175" priority="1">
      <formula>D34="samedi"</formula>
    </cfRule>
    <cfRule type="expression" dxfId="174" priority="3">
      <formula>D34="dimanche"</formula>
    </cfRule>
  </conditionalFormatting>
  <conditionalFormatting sqref="D34">
    <cfRule type="expression" dxfId="173" priority="2">
      <formula>D34="samedi"</formula>
    </cfRule>
  </conditionalFormatting>
  <dataValidations count="1">
    <dataValidation allowBlank="1" showErrorMessage="1" sqref="B9:E3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41"/>
  <sheetViews>
    <sheetView tabSelected="1" workbookViewId="0">
      <pane ySplit="8" topLeftCell="A9" activePane="bottomLeft" state="frozen"/>
      <selection activeCell="B31" sqref="B31"/>
      <selection pane="bottomLeft" activeCell="G4" sqref="G4"/>
    </sheetView>
  </sheetViews>
  <sheetFormatPr baseColWidth="10" defaultRowHeight="15"/>
  <cols>
    <col min="1" max="1" width="17.28515625" customWidth="1"/>
    <col min="2" max="2" width="18.42578125" customWidth="1"/>
    <col min="3" max="5" width="16" customWidth="1"/>
    <col min="6" max="6" width="16.42578125" customWidth="1"/>
    <col min="7" max="7" width="16" style="3" customWidth="1"/>
    <col min="8" max="8" width="14.42578125" hidden="1" customWidth="1"/>
    <col min="9" max="9" width="2.28515625" customWidth="1"/>
    <col min="10" max="10" width="12.7109375" customWidth="1"/>
    <col min="11" max="11" width="8.7109375" customWidth="1"/>
    <col min="12" max="12" width="12.7109375" customWidth="1"/>
    <col min="13" max="13" width="6.140625" style="3" bestFit="1" customWidth="1"/>
    <col min="14" max="14" width="5" bestFit="1" customWidth="1"/>
  </cols>
  <sheetData>
    <row r="1" spans="1:13" ht="18.75">
      <c r="A1" s="1" t="str">
        <f ca="1">CONCATENATE("Feuille de suivis de travail ","- ",D3," enregistré le ",TEXT((TODAY()),"jj/mm/aa")," à ",HOUR(NOW())," h ",TEXT(MINUTE(NOW()),"mm"))</f>
        <v>Feuille de suivis de travail - JF enregistré le 05/02/21 à 8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  <c r="M1"/>
    </row>
    <row r="2" spans="1:13">
      <c r="F2" s="42"/>
      <c r="G2" s="43"/>
      <c r="J2" s="37" t="s">
        <v>20</v>
      </c>
      <c r="K2" s="39">
        <v>1</v>
      </c>
      <c r="M2"/>
    </row>
    <row r="3" spans="1:13">
      <c r="A3" s="9" t="s">
        <v>8</v>
      </c>
      <c r="B3" s="10" t="s">
        <v>37</v>
      </c>
      <c r="C3" s="10" t="s">
        <v>39</v>
      </c>
      <c r="D3" s="11" t="str">
        <f>CONCATENATE(LEFT(B3,1),LEFT(C3,1))</f>
        <v>JF</v>
      </c>
      <c r="F3" s="27" t="s">
        <v>16</v>
      </c>
      <c r="G3" s="26">
        <v>1.4583333333333333</v>
      </c>
      <c r="K3" s="3"/>
      <c r="M3"/>
    </row>
    <row r="4" spans="1:13">
      <c r="F4" s="28" t="s">
        <v>11</v>
      </c>
      <c r="G4" s="32">
        <f>MAX(SUMIFS(Janvier[Temps travaillé],Janvier[N°semaine],IF($H$9&gt;=52,ROW(A1),$H$9+ROW(A1))),$G$3)-MIN(SUMIFS(Janvier[Temps travaillé],Janvier[N°semaine],IF($H$9&gt;=52,ROW(A1),$H$9+ROW(A1))),$G$3)</f>
        <v>0</v>
      </c>
      <c r="K4" s="3"/>
      <c r="M4"/>
    </row>
    <row r="5" spans="1:13">
      <c r="A5" s="9" t="s">
        <v>6</v>
      </c>
      <c r="B5" s="10" t="s">
        <v>38</v>
      </c>
      <c r="F5" s="28" t="s">
        <v>12</v>
      </c>
      <c r="G5" s="32">
        <f>MAX(SUMIFS(Janvier[Temps travaillé],Janvier[N°semaine],IF($H$9&gt;=52,ROW(A2),$H$9+ROW(A2))),$G$3)-MIN(SUMIFS(Janvier[Temps travaillé],Janvier[N°semaine],IF($H$9&gt;=52,ROW(A2),$H$9+ROW(A2))),$G$3)</f>
        <v>2.430555555555558E-2</v>
      </c>
      <c r="K5" s="3"/>
      <c r="M5"/>
    </row>
    <row r="6" spans="1:13">
      <c r="F6" s="28" t="s">
        <v>13</v>
      </c>
      <c r="G6" s="32">
        <f>MAX(SUMIFS(Janvier[Temps travaillé],Janvier[N°semaine],IF($H$9&gt;=52,ROW(A3),$H$9+ROW(A3))),$G$3)-MIN(SUMIFS(Janvier[Temps travaillé],Janvier[N°semaine],IF($H$9&gt;=52,ROW(A3),$H$9+ROW(A3))),$G$3)</f>
        <v>2.4305555555555358E-2</v>
      </c>
      <c r="K6" s="3"/>
      <c r="M6"/>
    </row>
    <row r="7" spans="1:13">
      <c r="F7" s="29" t="s">
        <v>14</v>
      </c>
      <c r="G7" s="32">
        <f>MAX(SUMIFS(Janvier[Temps travaillé],Janvier[N°semaine],IF($H$9&gt;=52,ROW(A4),$H$9+ROW(A4))),$G$3)-MIN(SUMIFS(Janvier[Temps travaillé],Janvier[N°semaine],IF($H$9&gt;=52,ROW(A4),$H$9+ROW(A4))),$G$3)</f>
        <v>0</v>
      </c>
    </row>
    <row r="8" spans="1:13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</row>
    <row r="9" spans="1:13">
      <c r="A9" s="21" t="str">
        <f>TEXT(B9,"jjjj")</f>
        <v>vendredi</v>
      </c>
      <c r="B9" s="22">
        <f t="shared" ref="B9:B39" si="0">DATE($K$1,$K$2,ROW(A1))</f>
        <v>44197</v>
      </c>
      <c r="C9" s="23">
        <v>0.3125</v>
      </c>
      <c r="D9" s="24" t="str">
        <f>IF(OR(Janvier[[#This Row],[Jours]]="samedi",Janvier[[#This Row],[Jours]]="dimanche"),"","00:30")</f>
        <v>00:30</v>
      </c>
      <c r="E9" s="23">
        <v>0.625</v>
      </c>
      <c r="F9" s="25">
        <f t="shared" ref="F9:F38" si="1">IF(AND(C9&lt;&gt;0,E9&lt;&gt;0),(E9-D9-C9),"Temps à saisir")</f>
        <v>0.29166666666666663</v>
      </c>
      <c r="G9" s="54" t="s">
        <v>18</v>
      </c>
      <c r="H9" s="31">
        <f>WEEKNUM(Janvier[[#This Row],[Date]],21)</f>
        <v>53</v>
      </c>
      <c r="I9" s="31"/>
      <c r="J9" s="31"/>
      <c r="M9"/>
    </row>
    <row r="10" spans="1:13">
      <c r="A10" s="2" t="str">
        <f>TEXT(B10,"jjjj")</f>
        <v>samedi</v>
      </c>
      <c r="B10" s="12">
        <f t="shared" si="0"/>
        <v>44198</v>
      </c>
      <c r="C10" s="14"/>
      <c r="D10" s="14" t="str">
        <f>IF(OR(Janvier[[#This Row],[Jours]]="samedi",Janvier[[#This Row],[Jours]]="dimanche"),"","00:30")</f>
        <v/>
      </c>
      <c r="E10" s="14"/>
      <c r="F10" s="13" t="str">
        <f t="shared" si="1"/>
        <v>Temps à saisir</v>
      </c>
      <c r="G10" s="53"/>
      <c r="H10" s="31">
        <f>WEEKNUM(Janvier[[#This Row],[Date]],21)</f>
        <v>53</v>
      </c>
      <c r="I10" s="31"/>
      <c r="J10" s="31"/>
      <c r="K10" s="3"/>
      <c r="M10"/>
    </row>
    <row r="11" spans="1:13">
      <c r="A11" s="2" t="str">
        <f>TEXT(B11,"jjjj")</f>
        <v>dimanche</v>
      </c>
      <c r="B11" s="12">
        <f t="shared" si="0"/>
        <v>44199</v>
      </c>
      <c r="C11" s="14"/>
      <c r="D11" s="14" t="str">
        <f>IF(OR(Janvier[[#This Row],[Jours]]="samedi",Janvier[[#This Row],[Jours]]="dimanche"),"","00:30")</f>
        <v/>
      </c>
      <c r="E11" s="14"/>
      <c r="F11" s="13" t="str">
        <f t="shared" si="1"/>
        <v>Temps à saisir</v>
      </c>
      <c r="G11" s="53"/>
      <c r="H11" s="31">
        <f>WEEKNUM(Janvier[[#This Row],[Date]],21)</f>
        <v>53</v>
      </c>
      <c r="I11" s="31"/>
      <c r="J11" s="31"/>
      <c r="K11" s="3"/>
      <c r="M11"/>
    </row>
    <row r="12" spans="1:13">
      <c r="A12" s="2" t="str">
        <f t="shared" ref="A12:A38" si="2">TEXT(B12,"jjjj")</f>
        <v>lundi</v>
      </c>
      <c r="B12" s="12">
        <f t="shared" si="0"/>
        <v>44200</v>
      </c>
      <c r="C12" s="14">
        <v>0.31597222222222221</v>
      </c>
      <c r="D12" s="14" t="str">
        <f>IF(OR(Janvier[[#This Row],[Jours]]="samedi",Janvier[[#This Row],[Jours]]="dimanche"),"","00:30")</f>
        <v>00:30</v>
      </c>
      <c r="E12" s="14">
        <v>0.65972222222222221</v>
      </c>
      <c r="F12" s="13">
        <f t="shared" si="1"/>
        <v>0.32291666666666663</v>
      </c>
      <c r="G12" s="53"/>
      <c r="H12" s="31">
        <f>WEEKNUM(Janvier[[#This Row],[Date]],21)</f>
        <v>1</v>
      </c>
      <c r="I12" s="31"/>
      <c r="J12" s="31"/>
      <c r="K12" s="3"/>
      <c r="M12"/>
    </row>
    <row r="13" spans="1:13">
      <c r="A13" s="2" t="str">
        <f t="shared" si="2"/>
        <v>mardi</v>
      </c>
      <c r="B13" s="12">
        <f t="shared" si="0"/>
        <v>44201</v>
      </c>
      <c r="C13" s="14">
        <v>0.3125</v>
      </c>
      <c r="D13" s="14" t="str">
        <f>IF(OR(Janvier[[#This Row],[Jours]]="samedi",Janvier[[#This Row],[Jours]]="dimanche"),"","00:30")</f>
        <v>00:30</v>
      </c>
      <c r="E13" s="14">
        <v>0.64583333333333337</v>
      </c>
      <c r="F13" s="13">
        <f>IF(AND(C13&lt;&gt;0,E13&lt;&gt;0),(E13-D13-C13),"Temps à saisir")</f>
        <v>0.3125</v>
      </c>
      <c r="G13" s="53"/>
      <c r="H13" s="31">
        <f>WEEKNUM(Janvier[[#This Row],[Date]],21)</f>
        <v>1</v>
      </c>
      <c r="I13" s="31"/>
      <c r="J13" s="31"/>
      <c r="M13"/>
    </row>
    <row r="14" spans="1:13">
      <c r="A14" s="2" t="str">
        <f t="shared" si="2"/>
        <v>mercredi</v>
      </c>
      <c r="B14" s="12">
        <f t="shared" si="0"/>
        <v>44202</v>
      </c>
      <c r="C14" s="14">
        <v>0.3125</v>
      </c>
      <c r="D14" s="14" t="str">
        <f>IF(OR(Janvier[[#This Row],[Jours]]="samedi",Janvier[[#This Row],[Jours]]="dimanche"),"","00:30")</f>
        <v>00:30</v>
      </c>
      <c r="E14" s="14">
        <v>0.625</v>
      </c>
      <c r="F14" s="13">
        <f>IF(AND(C14&lt;&gt;0,E14&lt;&gt;0),(E14-D14-C14),"Temps à saisir")</f>
        <v>0.29166666666666663</v>
      </c>
      <c r="G14" s="53"/>
      <c r="H14" s="31">
        <f>WEEKNUM(Janvier[[#This Row],[Date]],21)</f>
        <v>1</v>
      </c>
      <c r="I14" s="31"/>
      <c r="J14" s="31"/>
      <c r="K14" s="3"/>
      <c r="M14"/>
    </row>
    <row r="15" spans="1:13">
      <c r="A15" s="2" t="str">
        <f t="shared" si="2"/>
        <v>jeudi</v>
      </c>
      <c r="B15" s="12">
        <f t="shared" si="0"/>
        <v>44203</v>
      </c>
      <c r="C15" s="14">
        <v>0.32291666666666669</v>
      </c>
      <c r="D15" s="14">
        <v>3.125E-2</v>
      </c>
      <c r="E15" s="14">
        <v>0.625</v>
      </c>
      <c r="F15" s="13">
        <f>IF(AND(C15&lt;&gt;0,E15&lt;&gt;0),(E15-D15-C15),"Temps à saisir")</f>
        <v>0.27083333333333331</v>
      </c>
      <c r="G15" s="53"/>
      <c r="H15" s="31">
        <f>WEEKNUM(Janvier[[#This Row],[Date]],21)</f>
        <v>1</v>
      </c>
      <c r="I15" s="31"/>
      <c r="J15" s="31"/>
      <c r="K15" s="3"/>
      <c r="M15"/>
    </row>
    <row r="16" spans="1:13">
      <c r="A16" s="2" t="str">
        <f t="shared" si="2"/>
        <v>vendredi</v>
      </c>
      <c r="B16" s="12">
        <f t="shared" si="0"/>
        <v>44204</v>
      </c>
      <c r="C16" s="14">
        <v>0.33333333333333331</v>
      </c>
      <c r="D16" s="14">
        <v>4.1666666666666664E-2</v>
      </c>
      <c r="E16" s="14">
        <v>0.63541666666666663</v>
      </c>
      <c r="F16" s="13">
        <f>IF(AND(C16&lt;&gt;0,E16&lt;&gt;0),(E16-D16-C16),"Temps à saisir")</f>
        <v>0.26041666666666669</v>
      </c>
      <c r="G16" s="53"/>
      <c r="H16" s="31">
        <f>WEEKNUM(Janvier[[#This Row],[Date]],21)</f>
        <v>1</v>
      </c>
      <c r="I16" s="31"/>
      <c r="J16" s="31"/>
      <c r="K16" s="3"/>
      <c r="M16"/>
    </row>
    <row r="17" spans="1:13">
      <c r="A17" s="2" t="str">
        <f t="shared" si="2"/>
        <v>samedi</v>
      </c>
      <c r="B17" s="12">
        <f t="shared" si="0"/>
        <v>44205</v>
      </c>
      <c r="C17" s="14"/>
      <c r="D17" s="14" t="str">
        <f>IF(OR(Janvier[[#This Row],[Jours]]="samedi",Janvier[[#This Row],[Jours]]="dimanche"),"","00:30")</f>
        <v/>
      </c>
      <c r="E17" s="14"/>
      <c r="F17" s="13" t="str">
        <f t="shared" si="1"/>
        <v>Temps à saisir</v>
      </c>
      <c r="G17" s="53"/>
      <c r="H17" s="31">
        <f>WEEKNUM(Janvier[[#This Row],[Date]],21)</f>
        <v>1</v>
      </c>
      <c r="I17" s="31"/>
      <c r="J17" s="31"/>
      <c r="K17" s="3"/>
      <c r="M17"/>
    </row>
    <row r="18" spans="1:13">
      <c r="A18" s="2" t="str">
        <f t="shared" si="2"/>
        <v>dimanche</v>
      </c>
      <c r="B18" s="12">
        <f t="shared" si="0"/>
        <v>44206</v>
      </c>
      <c r="C18" s="14"/>
      <c r="D18" s="14" t="str">
        <f>IF(OR(Janvier[[#This Row],[Jours]]="samedi",Janvier[[#This Row],[Jours]]="dimanche"),"","00:30")</f>
        <v/>
      </c>
      <c r="E18" s="14"/>
      <c r="F18" s="13" t="str">
        <f t="shared" si="1"/>
        <v>Temps à saisir</v>
      </c>
      <c r="G18" s="53"/>
      <c r="H18" s="31">
        <f>WEEKNUM(Janvier[[#This Row],[Date]],21)</f>
        <v>1</v>
      </c>
      <c r="I18" s="31"/>
      <c r="J18" s="31"/>
      <c r="K18" s="3"/>
      <c r="M18"/>
    </row>
    <row r="19" spans="1:13">
      <c r="A19" s="19" t="str">
        <f t="shared" si="2"/>
        <v>lundi</v>
      </c>
      <c r="B19" s="12">
        <f t="shared" si="0"/>
        <v>44207</v>
      </c>
      <c r="C19" s="14">
        <v>0.32291666666666669</v>
      </c>
      <c r="D19" s="14" t="str">
        <f>IF(OR(Janvier[[#This Row],[Jours]]="samedi",Janvier[[#This Row],[Jours]]="dimanche"),"","00:30")</f>
        <v>00:30</v>
      </c>
      <c r="E19" s="14">
        <v>0.63888888888888895</v>
      </c>
      <c r="F19" s="20">
        <f t="shared" si="1"/>
        <v>0.2951388888888889</v>
      </c>
      <c r="G19" s="53"/>
      <c r="H19" s="31">
        <f>WEEKNUM(Janvier[[#This Row],[Date]],21)</f>
        <v>2</v>
      </c>
      <c r="I19" s="31"/>
      <c r="J19" s="31"/>
      <c r="K19" s="3"/>
      <c r="M19"/>
    </row>
    <row r="20" spans="1:13">
      <c r="A20" s="2" t="str">
        <f t="shared" si="2"/>
        <v>mardi</v>
      </c>
      <c r="B20" s="12">
        <f t="shared" si="0"/>
        <v>44208</v>
      </c>
      <c r="C20" s="14">
        <v>0.31597222222222221</v>
      </c>
      <c r="D20" s="14" t="str">
        <f>IF(OR(Janvier[[#This Row],[Jours]]="samedi",Janvier[[#This Row],[Jours]]="dimanche"),"","00:30")</f>
        <v>00:30</v>
      </c>
      <c r="E20" s="14">
        <v>0.63888888888888895</v>
      </c>
      <c r="F20" s="13">
        <f t="shared" si="1"/>
        <v>0.30208333333333337</v>
      </c>
      <c r="G20" s="53"/>
      <c r="H20" s="31">
        <f>WEEKNUM(Janvier[[#This Row],[Date]],21)</f>
        <v>2</v>
      </c>
      <c r="I20" s="31"/>
      <c r="J20" s="31"/>
      <c r="K20" s="3"/>
      <c r="M20"/>
    </row>
    <row r="21" spans="1:13">
      <c r="A21" s="2" t="str">
        <f t="shared" si="2"/>
        <v>mercredi</v>
      </c>
      <c r="B21" s="12">
        <f t="shared" si="0"/>
        <v>44209</v>
      </c>
      <c r="C21" s="14">
        <v>0.31944444444444448</v>
      </c>
      <c r="D21" s="14" t="str">
        <f>IF(OR(Janvier[[#This Row],[Jours]]="samedi",Janvier[[#This Row],[Jours]]="dimanche"),"","00:30")</f>
        <v>00:30</v>
      </c>
      <c r="E21" s="14">
        <v>0.70138888888888884</v>
      </c>
      <c r="F21" s="13">
        <f t="shared" si="1"/>
        <v>0.36111111111111099</v>
      </c>
      <c r="G21" s="53"/>
      <c r="H21" s="31">
        <f>WEEKNUM(Janvier[[#This Row],[Date]],21)</f>
        <v>2</v>
      </c>
      <c r="I21" s="31"/>
      <c r="J21" s="31"/>
      <c r="K21" s="3"/>
      <c r="M21"/>
    </row>
    <row r="22" spans="1:13">
      <c r="A22" s="2" t="str">
        <f t="shared" si="2"/>
        <v>jeudi</v>
      </c>
      <c r="B22" s="12">
        <f t="shared" si="0"/>
        <v>44210</v>
      </c>
      <c r="C22" s="14">
        <v>0.33333333333333331</v>
      </c>
      <c r="D22" s="14">
        <v>4.1666666666666664E-2</v>
      </c>
      <c r="E22" s="14">
        <v>0.625</v>
      </c>
      <c r="F22" s="13">
        <f t="shared" si="1"/>
        <v>0.25000000000000006</v>
      </c>
      <c r="G22" s="53"/>
      <c r="H22" s="31">
        <f>WEEKNUM(Janvier[[#This Row],[Date]],21)</f>
        <v>2</v>
      </c>
      <c r="I22" s="31"/>
      <c r="J22" s="31"/>
      <c r="K22" s="3"/>
      <c r="M22"/>
    </row>
    <row r="23" spans="1:13">
      <c r="A23" s="2" t="str">
        <f t="shared" si="2"/>
        <v>vendredi</v>
      </c>
      <c r="B23" s="12">
        <f t="shared" si="0"/>
        <v>44211</v>
      </c>
      <c r="C23" s="14">
        <v>0.36458333333333331</v>
      </c>
      <c r="D23" s="14">
        <v>2.0833333333333332E-2</v>
      </c>
      <c r="E23" s="14">
        <v>0.65972222222222221</v>
      </c>
      <c r="F23" s="13">
        <f t="shared" si="1"/>
        <v>0.27430555555555552</v>
      </c>
      <c r="G23" s="53" t="s">
        <v>40</v>
      </c>
      <c r="H23" s="31">
        <f>WEEKNUM(Janvier[[#This Row],[Date]],21)</f>
        <v>2</v>
      </c>
      <c r="I23" s="31"/>
      <c r="J23" s="31"/>
      <c r="K23" s="3"/>
      <c r="M23"/>
    </row>
    <row r="24" spans="1:13">
      <c r="A24" s="2" t="str">
        <f t="shared" si="2"/>
        <v>samedi</v>
      </c>
      <c r="B24" s="12">
        <f t="shared" si="0"/>
        <v>44212</v>
      </c>
      <c r="C24" s="14"/>
      <c r="D24" s="14" t="str">
        <f>IF(OR(Janvier[[#This Row],[Jours]]="samedi",Janvier[[#This Row],[Jours]]="dimanche"),"","00:30")</f>
        <v/>
      </c>
      <c r="E24" s="14"/>
      <c r="F24" s="13" t="str">
        <f t="shared" si="1"/>
        <v>Temps à saisir</v>
      </c>
      <c r="G24" s="53"/>
      <c r="H24" s="31">
        <f>WEEKNUM(Janvier[[#This Row],[Date]],21)</f>
        <v>2</v>
      </c>
      <c r="I24" s="31"/>
      <c r="J24" s="31"/>
      <c r="K24" s="3"/>
      <c r="M24"/>
    </row>
    <row r="25" spans="1:13">
      <c r="A25" s="2" t="str">
        <f t="shared" si="2"/>
        <v>dimanche</v>
      </c>
      <c r="B25" s="12">
        <f t="shared" si="0"/>
        <v>44213</v>
      </c>
      <c r="C25" s="14"/>
      <c r="D25" s="14" t="str">
        <f>IF(OR(Janvier[[#This Row],[Jours]]="samedi",Janvier[[#This Row],[Jours]]="dimanche"),"","00:30")</f>
        <v/>
      </c>
      <c r="E25" s="14"/>
      <c r="F25" s="13" t="str">
        <f t="shared" si="1"/>
        <v>Temps à saisir</v>
      </c>
      <c r="G25" s="53"/>
      <c r="H25" s="31">
        <f>WEEKNUM(Janvier[[#This Row],[Date]],21)</f>
        <v>2</v>
      </c>
      <c r="I25" s="31"/>
      <c r="J25" s="31"/>
      <c r="K25" s="3"/>
      <c r="M25"/>
    </row>
    <row r="26" spans="1:13">
      <c r="A26" s="2" t="str">
        <f t="shared" si="2"/>
        <v>lundi</v>
      </c>
      <c r="B26" s="12">
        <f t="shared" si="0"/>
        <v>44214</v>
      </c>
      <c r="C26" s="14">
        <v>0.33333333333333331</v>
      </c>
      <c r="D26" s="14">
        <v>2.4305555555555556E-2</v>
      </c>
      <c r="E26" s="14">
        <v>0.625</v>
      </c>
      <c r="F26" s="13">
        <f t="shared" si="1"/>
        <v>0.2673611111111111</v>
      </c>
      <c r="G26" s="53" t="s">
        <v>41</v>
      </c>
      <c r="H26" s="31">
        <f>WEEKNUM(Janvier[[#This Row],[Date]],21)</f>
        <v>3</v>
      </c>
      <c r="I26" s="31"/>
      <c r="J26" s="31"/>
      <c r="K26" s="3"/>
      <c r="M26"/>
    </row>
    <row r="27" spans="1:13">
      <c r="A27" s="2" t="str">
        <f t="shared" si="2"/>
        <v>mardi</v>
      </c>
      <c r="B27" s="12">
        <f t="shared" si="0"/>
        <v>44215</v>
      </c>
      <c r="C27" s="14">
        <v>0.32291666666666669</v>
      </c>
      <c r="D27" s="14" t="str">
        <f>IF(OR(Janvier[[#This Row],[Jours]]="samedi",Janvier[[#This Row],[Jours]]="dimanche"),"","00:30")</f>
        <v>00:30</v>
      </c>
      <c r="E27" s="14">
        <v>0.64930555555555558</v>
      </c>
      <c r="F27" s="13">
        <f t="shared" si="1"/>
        <v>0.30555555555555552</v>
      </c>
      <c r="G27" s="53"/>
      <c r="H27" s="31">
        <f>WEEKNUM(Janvier[[#This Row],[Date]],21)</f>
        <v>3</v>
      </c>
      <c r="I27" s="31"/>
      <c r="J27" s="31"/>
      <c r="K27" s="3"/>
      <c r="M27"/>
    </row>
    <row r="28" spans="1:13">
      <c r="A28" s="2" t="str">
        <f t="shared" si="2"/>
        <v>mercredi</v>
      </c>
      <c r="B28" s="12">
        <f t="shared" si="0"/>
        <v>44216</v>
      </c>
      <c r="C28" s="14">
        <v>0.3298611111111111</v>
      </c>
      <c r="D28" s="14" t="str">
        <f>IF(OR(Janvier[[#This Row],[Jours]]="samedi",Janvier[[#This Row],[Jours]]="dimanche"),"","00:30")</f>
        <v>00:30</v>
      </c>
      <c r="E28" s="14">
        <v>0.64583333333333337</v>
      </c>
      <c r="F28" s="13">
        <f t="shared" si="1"/>
        <v>0.2951388888888889</v>
      </c>
      <c r="G28" s="53"/>
      <c r="H28" s="31">
        <f>WEEKNUM(Janvier[[#This Row],[Date]],21)</f>
        <v>3</v>
      </c>
      <c r="I28" s="31"/>
      <c r="J28" s="31"/>
      <c r="K28" s="3"/>
      <c r="M28"/>
    </row>
    <row r="29" spans="1:13">
      <c r="A29" s="2" t="str">
        <f t="shared" si="2"/>
        <v>jeudi</v>
      </c>
      <c r="B29" s="12">
        <f t="shared" si="0"/>
        <v>44217</v>
      </c>
      <c r="C29" s="14">
        <v>0.33333333333333331</v>
      </c>
      <c r="D29" s="14" t="str">
        <f>IF(OR(Janvier[[#This Row],[Jours]]="samedi",Janvier[[#This Row],[Jours]]="dimanche"),"","00:30")</f>
        <v>00:30</v>
      </c>
      <c r="E29" s="14">
        <v>0.63888888888888895</v>
      </c>
      <c r="F29" s="13">
        <f t="shared" si="1"/>
        <v>0.28472222222222227</v>
      </c>
      <c r="G29" s="53"/>
      <c r="H29" s="31">
        <f>WEEKNUM(Janvier[[#This Row],[Date]],21)</f>
        <v>3</v>
      </c>
      <c r="I29" s="31"/>
      <c r="J29" s="31"/>
      <c r="K29" s="3"/>
      <c r="M29"/>
    </row>
    <row r="30" spans="1:13">
      <c r="A30" s="2" t="str">
        <f t="shared" si="2"/>
        <v>vendredi</v>
      </c>
      <c r="B30" s="12">
        <f t="shared" si="0"/>
        <v>44218</v>
      </c>
      <c r="C30" s="14">
        <v>0.3298611111111111</v>
      </c>
      <c r="D30" s="14" t="str">
        <f>IF(OR(Janvier[[#This Row],[Jours]]="samedi",Janvier[[#This Row],[Jours]]="dimanche"),"","00:30")</f>
        <v>00:30</v>
      </c>
      <c r="E30" s="14">
        <v>0.63194444444444442</v>
      </c>
      <c r="F30" s="13">
        <f t="shared" si="1"/>
        <v>0.28124999999999994</v>
      </c>
      <c r="G30" s="53"/>
      <c r="H30" s="31">
        <f>WEEKNUM(Janvier[[#This Row],[Date]],21)</f>
        <v>3</v>
      </c>
      <c r="I30" s="31"/>
      <c r="J30" s="31"/>
      <c r="K30" s="3"/>
      <c r="M30"/>
    </row>
    <row r="31" spans="1:13">
      <c r="A31" s="2" t="str">
        <f t="shared" si="2"/>
        <v>samedi</v>
      </c>
      <c r="B31" s="12">
        <f t="shared" si="0"/>
        <v>44219</v>
      </c>
      <c r="C31" s="14"/>
      <c r="D31" s="14" t="str">
        <f>IF(OR(Janvier[[#This Row],[Jours]]="samedi",Janvier[[#This Row],[Jours]]="dimanche"),"","00:30")</f>
        <v/>
      </c>
      <c r="E31" s="14"/>
      <c r="F31" s="13" t="str">
        <f t="shared" si="1"/>
        <v>Temps à saisir</v>
      </c>
      <c r="G31" s="53"/>
      <c r="H31" s="31">
        <f>WEEKNUM(Janvier[[#This Row],[Date]],21)</f>
        <v>3</v>
      </c>
      <c r="I31" s="31"/>
      <c r="J31" s="31"/>
      <c r="K31" s="3"/>
      <c r="M31"/>
    </row>
    <row r="32" spans="1:13">
      <c r="A32" s="2" t="str">
        <f t="shared" si="2"/>
        <v>dimanche</v>
      </c>
      <c r="B32" s="12">
        <f t="shared" si="0"/>
        <v>44220</v>
      </c>
      <c r="C32" s="14"/>
      <c r="D32" s="14" t="str">
        <f>IF(OR(Janvier[[#This Row],[Jours]]="samedi",Janvier[[#This Row],[Jours]]="dimanche"),"","00:30")</f>
        <v/>
      </c>
      <c r="E32" s="14"/>
      <c r="F32" s="13" t="str">
        <f t="shared" si="1"/>
        <v>Temps à saisir</v>
      </c>
      <c r="G32" s="53"/>
      <c r="H32" s="31">
        <f>WEEKNUM(Janvier[[#This Row],[Date]],21)</f>
        <v>3</v>
      </c>
      <c r="I32" s="31"/>
      <c r="J32" s="31"/>
      <c r="K32" s="3"/>
      <c r="M32"/>
    </row>
    <row r="33" spans="1:13">
      <c r="A33" s="2" t="str">
        <f t="shared" si="2"/>
        <v>lundi</v>
      </c>
      <c r="B33" s="12">
        <f t="shared" si="0"/>
        <v>44221</v>
      </c>
      <c r="C33" s="14">
        <v>0.31944444444444448</v>
      </c>
      <c r="D33" s="14" t="str">
        <f>IF(OR(Janvier[[#This Row],[Jours]]="samedi",Janvier[[#This Row],[Jours]]="dimanche"),"","00:30")</f>
        <v>00:30</v>
      </c>
      <c r="E33" s="14">
        <v>0.65277777777777779</v>
      </c>
      <c r="F33" s="13">
        <f t="shared" si="1"/>
        <v>0.31249999999999994</v>
      </c>
      <c r="G33" s="53"/>
      <c r="H33" s="31">
        <f>WEEKNUM(Janvier[[#This Row],[Date]],21)</f>
        <v>4</v>
      </c>
      <c r="I33" s="31"/>
      <c r="J33" s="31"/>
      <c r="K33" s="3"/>
      <c r="M33"/>
    </row>
    <row r="34" spans="1:13">
      <c r="A34" s="2" t="str">
        <f t="shared" si="2"/>
        <v>mardi</v>
      </c>
      <c r="B34" s="12">
        <f t="shared" si="0"/>
        <v>44222</v>
      </c>
      <c r="C34" s="14">
        <v>0.3298611111111111</v>
      </c>
      <c r="D34" s="14" t="str">
        <f>IF(OR(Janvier[[#This Row],[Jours]]="samedi",Janvier[[#This Row],[Jours]]="dimanche"),"","00:30")</f>
        <v>00:30</v>
      </c>
      <c r="E34" s="14">
        <v>0.64583333333333337</v>
      </c>
      <c r="F34" s="13">
        <f t="shared" si="1"/>
        <v>0.2951388888888889</v>
      </c>
      <c r="G34" s="53"/>
      <c r="H34" s="31">
        <f>WEEKNUM(Janvier[[#This Row],[Date]],21)</f>
        <v>4</v>
      </c>
      <c r="I34" s="31"/>
      <c r="J34" s="31"/>
      <c r="K34" s="3"/>
      <c r="M34"/>
    </row>
    <row r="35" spans="1:13">
      <c r="A35" s="2" t="str">
        <f>TEXT(B35,"jjjj")</f>
        <v>mercredi</v>
      </c>
      <c r="B35" s="12">
        <f t="shared" si="0"/>
        <v>44223</v>
      </c>
      <c r="C35" s="14">
        <v>0.3125</v>
      </c>
      <c r="D35" s="14" t="str">
        <f>IF(OR(Janvier[[#This Row],[Jours]]="samedi",Janvier[[#This Row],[Jours]]="dimanche"),"","00:30")</f>
        <v>00:30</v>
      </c>
      <c r="E35" s="14">
        <v>0.64583333333333337</v>
      </c>
      <c r="F35" s="13">
        <f t="shared" si="1"/>
        <v>0.3125</v>
      </c>
      <c r="G35" s="53"/>
      <c r="H35" s="31">
        <f>WEEKNUM(Janvier[[#This Row],[Date]],21)</f>
        <v>4</v>
      </c>
      <c r="I35" s="31"/>
      <c r="J35" s="31"/>
      <c r="K35" s="3"/>
      <c r="M35"/>
    </row>
    <row r="36" spans="1:13">
      <c r="A36" s="2" t="str">
        <f t="shared" si="2"/>
        <v>jeudi</v>
      </c>
      <c r="B36" s="12">
        <f t="shared" si="0"/>
        <v>44224</v>
      </c>
      <c r="C36" s="14">
        <v>0.3263888888888889</v>
      </c>
      <c r="D36" s="14" t="str">
        <f>IF(OR(Janvier[[#This Row],[Jours]]="samedi",Janvier[[#This Row],[Jours]]="dimanche"),"","00:30")</f>
        <v>00:30</v>
      </c>
      <c r="E36" s="14">
        <v>0.625</v>
      </c>
      <c r="F36" s="13">
        <f t="shared" si="1"/>
        <v>0.27777777777777773</v>
      </c>
      <c r="G36" s="53"/>
      <c r="H36" s="31">
        <f>WEEKNUM(Janvier[[#This Row],[Date]],21)</f>
        <v>4</v>
      </c>
      <c r="I36" s="31"/>
      <c r="J36" s="31"/>
      <c r="K36" s="3"/>
      <c r="M36"/>
    </row>
    <row r="37" spans="1:13">
      <c r="A37" s="2" t="str">
        <f t="shared" si="2"/>
        <v>vendredi</v>
      </c>
      <c r="B37" s="12">
        <f t="shared" si="0"/>
        <v>44225</v>
      </c>
      <c r="C37" s="14">
        <v>0.32291666666666669</v>
      </c>
      <c r="D37" s="14" t="str">
        <f>IF(OR(Janvier[[#This Row],[Jours]]="samedi",Janvier[[#This Row],[Jours]]="dimanche"),"","00:30")</f>
        <v>00:30</v>
      </c>
      <c r="E37" s="14">
        <v>0.60416666666666663</v>
      </c>
      <c r="F37" s="13">
        <f t="shared" si="1"/>
        <v>0.26041666666666657</v>
      </c>
      <c r="G37" s="53" t="s">
        <v>45</v>
      </c>
      <c r="H37" s="31">
        <f>WEEKNUM(Janvier[[#This Row],[Date]],21)</f>
        <v>4</v>
      </c>
      <c r="I37" s="31"/>
      <c r="J37" s="31"/>
      <c r="K37" s="3"/>
      <c r="M37"/>
    </row>
    <row r="38" spans="1:13">
      <c r="A38" s="2" t="str">
        <f t="shared" si="2"/>
        <v>samedi</v>
      </c>
      <c r="B38" s="12">
        <f t="shared" si="0"/>
        <v>44226</v>
      </c>
      <c r="C38" s="14"/>
      <c r="D38" s="14" t="str">
        <f>IF(OR(Janvier[[#This Row],[Jours]]="samedi",Janvier[[#This Row],[Jours]]="dimanche"),"","00:30")</f>
        <v/>
      </c>
      <c r="E38" s="14"/>
      <c r="F38" s="13" t="str">
        <f t="shared" si="1"/>
        <v>Temps à saisir</v>
      </c>
      <c r="G38" s="53"/>
      <c r="H38" s="31">
        <f>WEEKNUM(Janvier[[#This Row],[Date]],21)</f>
        <v>4</v>
      </c>
      <c r="I38" s="31"/>
      <c r="J38" s="31"/>
      <c r="K38" s="3"/>
      <c r="M38"/>
    </row>
    <row r="39" spans="1:13">
      <c r="A39" s="15" t="str">
        <f>TEXT(B39,"jjjj")</f>
        <v>dimanche</v>
      </c>
      <c r="B39" s="12">
        <f t="shared" si="0"/>
        <v>44227</v>
      </c>
      <c r="C39" s="16"/>
      <c r="D39" s="14" t="str">
        <f>IF(OR(Janvier[[#This Row],[Jours]]="samedi",Janvier[[#This Row],[Jours]]="dimanche"),"","00:30")</f>
        <v/>
      </c>
      <c r="E39" s="16"/>
      <c r="F39" s="17" t="str">
        <f>IF(AND(C39&lt;&gt;0,E39&lt;&gt;0),(E39-D39-C39),"Temps à saisir")</f>
        <v>Temps à saisir</v>
      </c>
      <c r="G39" s="55"/>
      <c r="H39" s="31">
        <f>WEEKNUM(Janvier[[#This Row],[Date]],21)</f>
        <v>4</v>
      </c>
      <c r="I39" s="31"/>
      <c r="J39" s="31"/>
      <c r="K39" s="3"/>
      <c r="M39"/>
    </row>
    <row r="40" spans="1:13">
      <c r="B40" s="50"/>
      <c r="C40" s="51">
        <f>IFERROR(SUBTOTAL(101,Janvier[Heure d''arrivé]),"")</f>
        <v>0.32506613756613756</v>
      </c>
      <c r="D40" s="51"/>
      <c r="E40" s="51">
        <f>IFERROR(SUBTOTAL(101,Janvier[Heure de départ]),"")</f>
        <v>0.64021164021164034</v>
      </c>
      <c r="F40" s="8">
        <f>IFERROR(SUBTOTAL(9,F9:F39),"")</f>
        <v>6.1250000000000009</v>
      </c>
      <c r="G40" s="52"/>
      <c r="H40" s="30"/>
      <c r="I40" s="36"/>
      <c r="J40" s="30"/>
      <c r="K40" s="3"/>
      <c r="M40"/>
    </row>
    <row r="41" spans="1:13" s="6" customFormat="1" ht="42.75" customHeight="1">
      <c r="A41" s="7"/>
      <c r="B41"/>
      <c r="C41"/>
      <c r="D41"/>
      <c r="E41"/>
      <c r="F41"/>
      <c r="G41" s="7"/>
      <c r="L41"/>
    </row>
  </sheetData>
  <phoneticPr fontId="7" type="noConversion"/>
  <conditionalFormatting sqref="A44:F390 A42:E43 A40:G40 G1:G2 A41 A9:C13 E9:G13 E17:G39 A14:B16 F14:G16 A17:C39">
    <cfRule type="expression" dxfId="155" priority="21">
      <formula>A1="samedi"</formula>
    </cfRule>
    <cfRule type="expression" dxfId="154" priority="23">
      <formula>A1="dimanche"</formula>
    </cfRule>
  </conditionalFormatting>
  <conditionalFormatting sqref="B9:C13 E9:G13 E17:G39 B14:B16 F14:G16 B17:C39">
    <cfRule type="expression" dxfId="153" priority="22">
      <formula>B9="samedi"</formula>
    </cfRule>
  </conditionalFormatting>
  <conditionalFormatting sqref="G4:G7">
    <cfRule type="expression" dxfId="152" priority="30">
      <formula>AND(G4&lt;&gt;"Saisir temps",SUMIFS($F$9:$F$39,$H$9:$H$39,IF($H$9&gt;=52,ROW(A1),$H$9+ROW(A1)))&lt;$G$3)</formula>
    </cfRule>
  </conditionalFormatting>
  <conditionalFormatting sqref="D9:D13 D17:D39">
    <cfRule type="expression" dxfId="151" priority="13">
      <formula>D9="samedi"</formula>
    </cfRule>
    <cfRule type="expression" dxfId="150" priority="15">
      <formula>D9="dimanche"</formula>
    </cfRule>
  </conditionalFormatting>
  <conditionalFormatting sqref="D9:D13 D17:D39">
    <cfRule type="expression" dxfId="149" priority="14">
      <formula>D9="samedi"</formula>
    </cfRule>
  </conditionalFormatting>
  <conditionalFormatting sqref="C14:C15 E14:E15">
    <cfRule type="expression" dxfId="148" priority="10">
      <formula>C14="samedi"</formula>
    </cfRule>
    <cfRule type="expression" dxfId="147" priority="12">
      <formula>C14="dimanche"</formula>
    </cfRule>
  </conditionalFormatting>
  <conditionalFormatting sqref="C14:C15 E14:E15">
    <cfRule type="expression" dxfId="146" priority="11">
      <formula>C14="samedi"</formula>
    </cfRule>
  </conditionalFormatting>
  <conditionalFormatting sqref="D14:D15">
    <cfRule type="expression" dxfId="145" priority="7">
      <formula>D14="samedi"</formula>
    </cfRule>
    <cfRule type="expression" dxfId="144" priority="9">
      <formula>D14="dimanche"</formula>
    </cfRule>
  </conditionalFormatting>
  <conditionalFormatting sqref="D14:D15">
    <cfRule type="expression" dxfId="143" priority="8">
      <formula>D14="samedi"</formula>
    </cfRule>
  </conditionalFormatting>
  <conditionalFormatting sqref="C16 E16">
    <cfRule type="expression" dxfId="142" priority="4">
      <formula>C16="samedi"</formula>
    </cfRule>
    <cfRule type="expression" dxfId="141" priority="6">
      <formula>C16="dimanche"</formula>
    </cfRule>
  </conditionalFormatting>
  <conditionalFormatting sqref="C16 E16">
    <cfRule type="expression" dxfId="140" priority="5">
      <formula>C16="samedi"</formula>
    </cfRule>
  </conditionalFormatting>
  <conditionalFormatting sqref="D16">
    <cfRule type="expression" dxfId="139" priority="1">
      <formula>D16="samedi"</formula>
    </cfRule>
    <cfRule type="expression" dxfId="138" priority="3">
      <formula>D16="dimanche"</formula>
    </cfRule>
  </conditionalFormatting>
  <conditionalFormatting sqref="D16">
    <cfRule type="expression" dxfId="137" priority="2">
      <formula>D16="samedi"</formula>
    </cfRule>
  </conditionalFormatting>
  <dataValidations count="1">
    <dataValidation allowBlank="1" showErrorMessage="1" sqref="B9:E3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8"/>
  <sheetViews>
    <sheetView workbookViewId="0">
      <pane ySplit="8" topLeftCell="A9" activePane="bottomLeft" state="frozen"/>
      <selection activeCell="B31" sqref="B31"/>
      <selection pane="bottomLeft" activeCell="G6" sqref="G6"/>
    </sheetView>
  </sheetViews>
  <sheetFormatPr baseColWidth="10" defaultRowHeight="15"/>
  <cols>
    <col min="1" max="1" width="17.28515625" customWidth="1"/>
    <col min="2" max="2" width="18.42578125" customWidth="1"/>
    <col min="3" max="5" width="16" customWidth="1"/>
    <col min="6" max="6" width="16.42578125" customWidth="1"/>
    <col min="7" max="7" width="16" style="3" customWidth="1"/>
    <col min="8" max="8" width="14.42578125" hidden="1" customWidth="1"/>
    <col min="9" max="9" width="2.28515625" customWidth="1"/>
    <col min="10" max="10" width="12.7109375" customWidth="1"/>
    <col min="11" max="11" width="8.7109375" customWidth="1"/>
    <col min="12" max="12" width="12.7109375" customWidth="1"/>
    <col min="13" max="13" width="6.140625" style="3" bestFit="1" customWidth="1"/>
    <col min="14" max="14" width="7.5703125" bestFit="1" customWidth="1"/>
  </cols>
  <sheetData>
    <row r="1" spans="1:13" ht="18.75">
      <c r="A1" s="1" t="str">
        <f ca="1">CONCATENATE("Feuille de suivis de travail ","- ",D3," enregistré le ",TEXT((TODAY()),"jj/mm/aa")," à ",HOUR(NOW())," h ",TEXT(MINUTE(NOW()),"mm"))</f>
        <v>Feuille de suivis de travail - XW enregistré le 05/02/21 à 8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  <c r="M1"/>
    </row>
    <row r="2" spans="1:13">
      <c r="F2" s="42"/>
      <c r="G2" s="43"/>
      <c r="J2" s="37" t="s">
        <v>20</v>
      </c>
      <c r="K2" s="39">
        <v>2</v>
      </c>
      <c r="M2"/>
    </row>
    <row r="3" spans="1:13">
      <c r="A3" s="9" t="s">
        <v>8</v>
      </c>
      <c r="B3" s="10" t="s">
        <v>42</v>
      </c>
      <c r="C3" s="10" t="s">
        <v>43</v>
      </c>
      <c r="D3" s="11" t="str">
        <f>CONCATENATE(LEFT(B3,1),LEFT(C3,1))</f>
        <v>XW</v>
      </c>
      <c r="F3" s="27" t="s">
        <v>16</v>
      </c>
      <c r="G3" s="26">
        <v>1.4583333333333333</v>
      </c>
      <c r="K3" s="3"/>
      <c r="M3"/>
    </row>
    <row r="4" spans="1:13">
      <c r="F4" s="28" t="s">
        <v>11</v>
      </c>
      <c r="G4" s="32">
        <f>MAX(SUMIFS(Février[Temps travaillé],Février[N°semaine],IF($H$9&gt;=52,ROW(A1),$H$9+ROW(A1))),$G$3)-MIN(SUMIFS(Février[Temps travaillé],Février[N°semaine],IF($H$9&gt;=52,ROW(A1),$H$9+ROW(A1))),$G$3)</f>
        <v>1.4583333333333333</v>
      </c>
      <c r="K4" s="3"/>
      <c r="M4"/>
    </row>
    <row r="5" spans="1:13">
      <c r="A5" s="9" t="s">
        <v>6</v>
      </c>
      <c r="B5" s="10" t="s">
        <v>44</v>
      </c>
      <c r="F5" s="28" t="s">
        <v>12</v>
      </c>
      <c r="G5" s="32">
        <f>MAX(SUMIFS(Février[Temps travaillé],Février[N°semaine],IF($H$9&gt;=52,ROW(A2),$H$9+ROW(A2))),$G$3)-MIN(SUMIFS(Février[Temps travaillé],Février[N°semaine],IF($H$9&gt;=52,ROW(A2),$H$9+ROW(A2))),$G$3)</f>
        <v>1.4583333333333333</v>
      </c>
      <c r="K5" s="3"/>
      <c r="M5"/>
    </row>
    <row r="6" spans="1:13">
      <c r="F6" s="28" t="s">
        <v>13</v>
      </c>
      <c r="G6" s="32">
        <f>MAX(SUMIFS(Février[Temps travaillé],Février[N°semaine],IF($H$9&gt;=52,ROW(A3),$H$9+ROW(A3))),$G$3)-MIN(SUMIFS(Février[Temps travaillé],Février[N°semaine],IF($H$9&gt;=52,ROW(A3),$H$9+ROW(A3))),$G$3)</f>
        <v>1.4583333333333333</v>
      </c>
      <c r="K6" s="3"/>
      <c r="M6"/>
    </row>
    <row r="7" spans="1:13">
      <c r="F7" s="29" t="s">
        <v>14</v>
      </c>
      <c r="G7" s="32">
        <f>MAX(SUMIFS(Février[Temps travaillé],Février[N°semaine],IF($H$9&gt;=52,ROW(A4),$H$9+ROW(A4))),$G$3)-MIN(SUMIFS(Février[Temps travaillé],Février[N°semaine],IF($H$9&gt;=52,ROW(A4),$H$9+ROW(A4))),$G$3)</f>
        <v>1.4583333333333333</v>
      </c>
    </row>
    <row r="8" spans="1:13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</row>
    <row r="9" spans="1:13">
      <c r="A9" s="44" t="str">
        <f>TEXT(B9,"jjjj")</f>
        <v>lundi</v>
      </c>
      <c r="B9" s="12">
        <f t="shared" ref="B9:B36" si="0">DATE($K$1,$K$2,ROW(A1))</f>
        <v>44228</v>
      </c>
      <c r="C9" s="4">
        <v>0.31944444444444448</v>
      </c>
      <c r="D9" s="14">
        <v>3.125E-2</v>
      </c>
      <c r="E9" s="4">
        <v>0.64236111111111105</v>
      </c>
      <c r="F9" s="20">
        <f>IF(AND(C9&lt;&gt;0,E9&lt;&gt;0),(E9-D9-C9),"Temps à saisir")</f>
        <v>0.29166666666666657</v>
      </c>
      <c r="G9" s="4"/>
      <c r="H9" s="31">
        <f>WEEKNUM(Février[[#This Row],[Date]],21)</f>
        <v>5</v>
      </c>
      <c r="I9" s="31"/>
      <c r="J9" s="31"/>
      <c r="M9"/>
    </row>
    <row r="10" spans="1:13">
      <c r="A10" s="2" t="str">
        <f>TEXT(B10,"jjjj")</f>
        <v>mardi</v>
      </c>
      <c r="B10" s="12">
        <f t="shared" si="0"/>
        <v>44229</v>
      </c>
      <c r="C10" s="14">
        <v>0.3263888888888889</v>
      </c>
      <c r="D10" s="14" t="str">
        <f>IF(OR(Février[[#This Row],[Jours]]="samedi",Février[[#This Row],[Jours]]="dimanche"),"","00:30")</f>
        <v>00:30</v>
      </c>
      <c r="E10" s="14">
        <v>0.64236111111111105</v>
      </c>
      <c r="F10" s="13">
        <f t="shared" ref="F10:F36" si="1">IF(AND(C10&lt;&gt;0,E10&lt;&gt;0),(E10-D10-C10),"Temps à saisir")</f>
        <v>0.29513888888888878</v>
      </c>
      <c r="G10" s="4"/>
      <c r="H10" s="31">
        <f>WEEKNUM(Février[[#This Row],[Date]],21)</f>
        <v>5</v>
      </c>
      <c r="I10" s="31"/>
      <c r="J10" s="31"/>
      <c r="K10" s="3"/>
      <c r="M10"/>
    </row>
    <row r="11" spans="1:13">
      <c r="A11" s="2" t="str">
        <f>TEXT(B11,"jjjj")</f>
        <v>mercredi</v>
      </c>
      <c r="B11" s="12">
        <f t="shared" si="0"/>
        <v>44230</v>
      </c>
      <c r="C11" s="14">
        <v>0.31944444444444448</v>
      </c>
      <c r="D11" s="14" t="str">
        <f>IF(OR(Février[[#This Row],[Jours]]="samedi",Février[[#This Row],[Jours]]="dimanche"),"","00:30")</f>
        <v>00:30</v>
      </c>
      <c r="E11" s="14">
        <v>0.63888888888888895</v>
      </c>
      <c r="F11" s="13">
        <f t="shared" si="1"/>
        <v>0.2986111111111111</v>
      </c>
      <c r="G11" s="4"/>
      <c r="H11" s="31">
        <f>WEEKNUM(Février[[#This Row],[Date]],21)</f>
        <v>5</v>
      </c>
      <c r="I11" s="31"/>
      <c r="J11" s="31"/>
      <c r="K11" s="3"/>
      <c r="M11"/>
    </row>
    <row r="12" spans="1:13">
      <c r="A12" s="2" t="str">
        <f t="shared" ref="A12:A36" si="2">TEXT(B12,"jjjj")</f>
        <v>jeudi</v>
      </c>
      <c r="B12" s="12">
        <f t="shared" si="0"/>
        <v>44231</v>
      </c>
      <c r="C12" s="14">
        <v>0.31944444444444448</v>
      </c>
      <c r="D12" s="14" t="str">
        <f>IF(OR(Février[[#This Row],[Jours]]="samedi",Février[[#This Row],[Jours]]="dimanche"),"","00:30")</f>
        <v>00:30</v>
      </c>
      <c r="E12" s="14">
        <v>0.63888888888888895</v>
      </c>
      <c r="F12" s="13">
        <f t="shared" si="1"/>
        <v>0.2986111111111111</v>
      </c>
      <c r="G12" s="4"/>
      <c r="H12" s="31">
        <f>WEEKNUM(Février[[#This Row],[Date]],21)</f>
        <v>5</v>
      </c>
      <c r="I12" s="31"/>
      <c r="J12" s="31"/>
      <c r="K12" s="3"/>
      <c r="M12"/>
    </row>
    <row r="13" spans="1:13">
      <c r="A13" s="2" t="str">
        <f t="shared" si="2"/>
        <v>vendredi</v>
      </c>
      <c r="B13" s="12">
        <f t="shared" si="0"/>
        <v>44232</v>
      </c>
      <c r="C13" s="14">
        <v>0.3125</v>
      </c>
      <c r="D13" s="14" t="str">
        <f>IF(OR(Février[[#This Row],[Jours]]="samedi",Février[[#This Row],[Jours]]="dimanche"),"","00:30")</f>
        <v>00:30</v>
      </c>
      <c r="E13" s="14">
        <v>0.625</v>
      </c>
      <c r="F13" s="13">
        <f>IF(AND(C13&lt;&gt;0,E13&lt;&gt;0),(E13-D13-C13),"Temps à saisir")</f>
        <v>0.29166666666666663</v>
      </c>
      <c r="G13" s="4"/>
      <c r="H13" s="31">
        <f>WEEKNUM(Février[[#This Row],[Date]],21)</f>
        <v>5</v>
      </c>
      <c r="I13" s="31"/>
      <c r="J13" s="31"/>
      <c r="M13"/>
    </row>
    <row r="14" spans="1:13">
      <c r="A14" s="2" t="str">
        <f t="shared" si="2"/>
        <v>samedi</v>
      </c>
      <c r="B14" s="12">
        <f t="shared" si="0"/>
        <v>44233</v>
      </c>
      <c r="C14" s="14"/>
      <c r="D14" s="14" t="str">
        <f>IF(OR(Février[[#This Row],[Jours]]="samedi",Février[[#This Row],[Jours]]="dimanche"),"","00:30")</f>
        <v/>
      </c>
      <c r="E14" s="14"/>
      <c r="F14" s="13" t="str">
        <f>IF(AND(C14&lt;&gt;0,E14&lt;&gt;0),(E14-D14-C14),"Temps à saisir")</f>
        <v>Temps à saisir</v>
      </c>
      <c r="G14" s="4"/>
      <c r="H14" s="31">
        <f>WEEKNUM(Février[[#This Row],[Date]],21)</f>
        <v>5</v>
      </c>
      <c r="I14" s="31"/>
      <c r="J14" s="31"/>
      <c r="K14" s="3"/>
      <c r="M14"/>
    </row>
    <row r="15" spans="1:13">
      <c r="A15" s="2" t="str">
        <f t="shared" si="2"/>
        <v>dimanche</v>
      </c>
      <c r="B15" s="12">
        <f t="shared" si="0"/>
        <v>44234</v>
      </c>
      <c r="C15" s="14"/>
      <c r="D15" s="14" t="str">
        <f>IF(OR(Février[[#This Row],[Jours]]="samedi",Février[[#This Row],[Jours]]="dimanche"),"","00:30")</f>
        <v/>
      </c>
      <c r="E15" s="14"/>
      <c r="F15" s="13" t="str">
        <f>IF(AND(C15&lt;&gt;0,E15&lt;&gt;0),(E15-D15-C15),"Temps à saisir")</f>
        <v>Temps à saisir</v>
      </c>
      <c r="G15" s="4"/>
      <c r="H15" s="31">
        <f>WEEKNUM(Février[[#This Row],[Date]],21)</f>
        <v>5</v>
      </c>
      <c r="I15" s="31"/>
      <c r="J15" s="31"/>
      <c r="K15" s="3"/>
      <c r="M15"/>
    </row>
    <row r="16" spans="1:13">
      <c r="A16" s="2" t="str">
        <f t="shared" si="2"/>
        <v>lundi</v>
      </c>
      <c r="B16" s="12">
        <f t="shared" si="0"/>
        <v>44235</v>
      </c>
      <c r="C16" s="14"/>
      <c r="D16" s="14" t="str">
        <f>IF(OR(Février[[#This Row],[Jours]]="samedi",Février[[#This Row],[Jours]]="dimanche"),"","00:30")</f>
        <v>00:30</v>
      </c>
      <c r="E16" s="14"/>
      <c r="F16" s="13" t="str">
        <f>IF(AND(C16&lt;&gt;0,E16&lt;&gt;0),(E16-D16-C16),"Temps à saisir")</f>
        <v>Temps à saisir</v>
      </c>
      <c r="G16" s="4"/>
      <c r="H16" s="31">
        <f>WEEKNUM(Février[[#This Row],[Date]],21)</f>
        <v>6</v>
      </c>
      <c r="I16" s="31"/>
      <c r="J16" s="31"/>
      <c r="K16" s="3"/>
      <c r="M16"/>
    </row>
    <row r="17" spans="1:13">
      <c r="A17" s="2" t="str">
        <f t="shared" si="2"/>
        <v>mardi</v>
      </c>
      <c r="B17" s="12">
        <f t="shared" si="0"/>
        <v>44236</v>
      </c>
      <c r="C17" s="14"/>
      <c r="D17" s="14" t="str">
        <f>IF(OR(Février[[#This Row],[Jours]]="samedi",Février[[#This Row],[Jours]]="dimanche"),"","00:30")</f>
        <v>00:30</v>
      </c>
      <c r="E17" s="14"/>
      <c r="F17" s="13" t="str">
        <f t="shared" si="1"/>
        <v>Temps à saisir</v>
      </c>
      <c r="G17" s="4"/>
      <c r="H17" s="31">
        <f>WEEKNUM(Février[[#This Row],[Date]],21)</f>
        <v>6</v>
      </c>
      <c r="I17" s="31"/>
      <c r="J17" s="31"/>
      <c r="K17" s="3"/>
      <c r="M17"/>
    </row>
    <row r="18" spans="1:13">
      <c r="A18" s="2" t="str">
        <f t="shared" si="2"/>
        <v>mercredi</v>
      </c>
      <c r="B18" s="12">
        <f t="shared" si="0"/>
        <v>44237</v>
      </c>
      <c r="C18" s="14"/>
      <c r="D18" s="14" t="str">
        <f>IF(OR(Février[[#This Row],[Jours]]="samedi",Février[[#This Row],[Jours]]="dimanche"),"","00:30")</f>
        <v>00:30</v>
      </c>
      <c r="E18" s="14"/>
      <c r="F18" s="13" t="str">
        <f t="shared" si="1"/>
        <v>Temps à saisir</v>
      </c>
      <c r="G18" s="4"/>
      <c r="H18" s="31">
        <f>WEEKNUM(Février[[#This Row],[Date]],21)</f>
        <v>6</v>
      </c>
      <c r="I18" s="31"/>
      <c r="J18" s="31"/>
      <c r="K18" s="3"/>
      <c r="M18"/>
    </row>
    <row r="19" spans="1:13">
      <c r="A19" s="19" t="str">
        <f t="shared" si="2"/>
        <v>jeudi</v>
      </c>
      <c r="B19" s="12">
        <f t="shared" si="0"/>
        <v>44238</v>
      </c>
      <c r="C19" s="14"/>
      <c r="D19" s="14" t="str">
        <f>IF(OR(Février[[#This Row],[Jours]]="samedi",Février[[#This Row],[Jours]]="dimanche"),"","00:30")</f>
        <v>00:30</v>
      </c>
      <c r="E19" s="14"/>
      <c r="F19" s="20" t="str">
        <f t="shared" si="1"/>
        <v>Temps à saisir</v>
      </c>
      <c r="G19" s="4"/>
      <c r="H19" s="31">
        <f>WEEKNUM(Février[[#This Row],[Date]],21)</f>
        <v>6</v>
      </c>
      <c r="I19" s="31"/>
      <c r="J19" s="31"/>
      <c r="K19" s="3"/>
      <c r="M19"/>
    </row>
    <row r="20" spans="1:13">
      <c r="A20" s="2" t="str">
        <f t="shared" si="2"/>
        <v>vendredi</v>
      </c>
      <c r="B20" s="12">
        <f t="shared" si="0"/>
        <v>44239</v>
      </c>
      <c r="C20" s="14"/>
      <c r="D20" s="14" t="str">
        <f>IF(OR(Février[[#This Row],[Jours]]="samedi",Février[[#This Row],[Jours]]="dimanche"),"","00:30")</f>
        <v>00:30</v>
      </c>
      <c r="E20" s="14"/>
      <c r="F20" s="13" t="str">
        <f t="shared" si="1"/>
        <v>Temps à saisir</v>
      </c>
      <c r="G20" s="4"/>
      <c r="H20" s="31">
        <f>WEEKNUM(Février[[#This Row],[Date]],21)</f>
        <v>6</v>
      </c>
      <c r="I20" s="31"/>
      <c r="J20" s="31"/>
      <c r="K20" s="3"/>
      <c r="M20"/>
    </row>
    <row r="21" spans="1:13">
      <c r="A21" s="2" t="str">
        <f t="shared" si="2"/>
        <v>samedi</v>
      </c>
      <c r="B21" s="12">
        <f t="shared" si="0"/>
        <v>44240</v>
      </c>
      <c r="C21" s="14"/>
      <c r="D21" s="14" t="str">
        <f>IF(OR(Février[[#This Row],[Jours]]="samedi",Février[[#This Row],[Jours]]="dimanche"),"","00:30")</f>
        <v/>
      </c>
      <c r="E21" s="14"/>
      <c r="F21" s="13" t="str">
        <f t="shared" si="1"/>
        <v>Temps à saisir</v>
      </c>
      <c r="G21" s="4"/>
      <c r="H21" s="31">
        <f>WEEKNUM(Février[[#This Row],[Date]],21)</f>
        <v>6</v>
      </c>
      <c r="I21" s="31"/>
      <c r="J21" s="31"/>
      <c r="K21" s="3"/>
      <c r="M21"/>
    </row>
    <row r="22" spans="1:13">
      <c r="A22" s="2" t="str">
        <f t="shared" si="2"/>
        <v>dimanche</v>
      </c>
      <c r="B22" s="12">
        <f t="shared" si="0"/>
        <v>44241</v>
      </c>
      <c r="C22" s="14"/>
      <c r="D22" s="14" t="str">
        <f>IF(OR(Février[[#This Row],[Jours]]="samedi",Février[[#This Row],[Jours]]="dimanche"),"","00:30")</f>
        <v/>
      </c>
      <c r="E22" s="14"/>
      <c r="F22" s="13" t="str">
        <f t="shared" si="1"/>
        <v>Temps à saisir</v>
      </c>
      <c r="G22" s="4"/>
      <c r="H22" s="31">
        <f>WEEKNUM(Février[[#This Row],[Date]],21)</f>
        <v>6</v>
      </c>
      <c r="I22" s="31"/>
      <c r="J22" s="31"/>
      <c r="K22" s="3"/>
      <c r="M22"/>
    </row>
    <row r="23" spans="1:13">
      <c r="A23" s="2" t="str">
        <f t="shared" si="2"/>
        <v>lundi</v>
      </c>
      <c r="B23" s="12">
        <f t="shared" si="0"/>
        <v>44242</v>
      </c>
      <c r="C23" s="14"/>
      <c r="D23" s="14" t="str">
        <f>IF(OR(Février[[#This Row],[Jours]]="samedi",Février[[#This Row],[Jours]]="dimanche"),"","00:30")</f>
        <v>00:30</v>
      </c>
      <c r="E23" s="14"/>
      <c r="F23" s="13" t="str">
        <f t="shared" si="1"/>
        <v>Temps à saisir</v>
      </c>
      <c r="G23" s="4"/>
      <c r="H23" s="31">
        <f>WEEKNUM(Février[[#This Row],[Date]],21)</f>
        <v>7</v>
      </c>
      <c r="I23" s="31"/>
      <c r="J23" s="31"/>
      <c r="K23" s="3"/>
      <c r="M23"/>
    </row>
    <row r="24" spans="1:13">
      <c r="A24" s="2" t="str">
        <f t="shared" si="2"/>
        <v>mardi</v>
      </c>
      <c r="B24" s="12">
        <f t="shared" si="0"/>
        <v>44243</v>
      </c>
      <c r="C24" s="14"/>
      <c r="D24" s="14" t="str">
        <f>IF(OR(Février[[#This Row],[Jours]]="samedi",Février[[#This Row],[Jours]]="dimanche"),"","00:30")</f>
        <v>00:30</v>
      </c>
      <c r="E24" s="14"/>
      <c r="F24" s="13" t="str">
        <f t="shared" si="1"/>
        <v>Temps à saisir</v>
      </c>
      <c r="G24" s="4"/>
      <c r="H24" s="31">
        <f>WEEKNUM(Février[[#This Row],[Date]],21)</f>
        <v>7</v>
      </c>
      <c r="I24" s="31"/>
      <c r="J24" s="31"/>
      <c r="K24" s="3"/>
      <c r="M24"/>
    </row>
    <row r="25" spans="1:13">
      <c r="A25" s="2" t="str">
        <f t="shared" si="2"/>
        <v>mercredi</v>
      </c>
      <c r="B25" s="12">
        <f t="shared" si="0"/>
        <v>44244</v>
      </c>
      <c r="C25" s="14"/>
      <c r="D25" s="14" t="str">
        <f>IF(OR(Février[[#This Row],[Jours]]="samedi",Février[[#This Row],[Jours]]="dimanche"),"","00:30")</f>
        <v>00:30</v>
      </c>
      <c r="E25" s="14"/>
      <c r="F25" s="13" t="str">
        <f t="shared" si="1"/>
        <v>Temps à saisir</v>
      </c>
      <c r="G25" s="4"/>
      <c r="H25" s="31">
        <f>WEEKNUM(Février[[#This Row],[Date]],21)</f>
        <v>7</v>
      </c>
      <c r="I25" s="31"/>
      <c r="J25" s="31"/>
      <c r="K25" s="3"/>
      <c r="M25"/>
    </row>
    <row r="26" spans="1:13">
      <c r="A26" s="2" t="str">
        <f t="shared" si="2"/>
        <v>jeudi</v>
      </c>
      <c r="B26" s="12">
        <f t="shared" si="0"/>
        <v>44245</v>
      </c>
      <c r="C26" s="14"/>
      <c r="D26" s="14" t="str">
        <f>IF(OR(Février[[#This Row],[Jours]]="samedi",Février[[#This Row],[Jours]]="dimanche"),"","00:30")</f>
        <v>00:30</v>
      </c>
      <c r="E26" s="14"/>
      <c r="F26" s="13" t="str">
        <f t="shared" si="1"/>
        <v>Temps à saisir</v>
      </c>
      <c r="G26" s="4"/>
      <c r="H26" s="31">
        <f>WEEKNUM(Février[[#This Row],[Date]],21)</f>
        <v>7</v>
      </c>
      <c r="I26" s="31"/>
      <c r="J26" s="31"/>
      <c r="K26" s="3"/>
      <c r="M26"/>
    </row>
    <row r="27" spans="1:13">
      <c r="A27" s="2" t="str">
        <f t="shared" si="2"/>
        <v>vendredi</v>
      </c>
      <c r="B27" s="12">
        <f t="shared" si="0"/>
        <v>44246</v>
      </c>
      <c r="C27" s="14"/>
      <c r="D27" s="14" t="str">
        <f>IF(OR(Février[[#This Row],[Jours]]="samedi",Février[[#This Row],[Jours]]="dimanche"),"","00:30")</f>
        <v>00:30</v>
      </c>
      <c r="E27" s="14"/>
      <c r="F27" s="13" t="str">
        <f t="shared" si="1"/>
        <v>Temps à saisir</v>
      </c>
      <c r="G27" s="4"/>
      <c r="H27" s="31">
        <f>WEEKNUM(Février[[#This Row],[Date]],21)</f>
        <v>7</v>
      </c>
      <c r="I27" s="31"/>
      <c r="J27" s="31"/>
      <c r="K27" s="3"/>
      <c r="M27"/>
    </row>
    <row r="28" spans="1:13">
      <c r="A28" s="2" t="str">
        <f t="shared" si="2"/>
        <v>samedi</v>
      </c>
      <c r="B28" s="12">
        <f t="shared" si="0"/>
        <v>44247</v>
      </c>
      <c r="C28" s="14"/>
      <c r="D28" s="14" t="str">
        <f>IF(OR(Février[[#This Row],[Jours]]="samedi",Février[[#This Row],[Jours]]="dimanche"),"","00:30")</f>
        <v/>
      </c>
      <c r="E28" s="14"/>
      <c r="F28" s="13" t="str">
        <f t="shared" si="1"/>
        <v>Temps à saisir</v>
      </c>
      <c r="G28" s="4"/>
      <c r="H28" s="31">
        <f>WEEKNUM(Février[[#This Row],[Date]],21)</f>
        <v>7</v>
      </c>
      <c r="I28" s="31"/>
      <c r="J28" s="31"/>
      <c r="K28" s="3"/>
      <c r="M28"/>
    </row>
    <row r="29" spans="1:13">
      <c r="A29" s="2" t="str">
        <f t="shared" si="2"/>
        <v>dimanche</v>
      </c>
      <c r="B29" s="12">
        <f t="shared" si="0"/>
        <v>44248</v>
      </c>
      <c r="C29" s="14"/>
      <c r="D29" s="14" t="str">
        <f>IF(OR(Février[[#This Row],[Jours]]="samedi",Février[[#This Row],[Jours]]="dimanche"),"","00:30")</f>
        <v/>
      </c>
      <c r="E29" s="14"/>
      <c r="F29" s="13" t="str">
        <f t="shared" si="1"/>
        <v>Temps à saisir</v>
      </c>
      <c r="G29" s="4"/>
      <c r="H29" s="31">
        <f>WEEKNUM(Février[[#This Row],[Date]],21)</f>
        <v>7</v>
      </c>
      <c r="I29" s="31"/>
      <c r="J29" s="31"/>
      <c r="K29" s="3"/>
      <c r="M29"/>
    </row>
    <row r="30" spans="1:13">
      <c r="A30" s="2" t="str">
        <f t="shared" si="2"/>
        <v>lundi</v>
      </c>
      <c r="B30" s="12">
        <f t="shared" si="0"/>
        <v>44249</v>
      </c>
      <c r="C30" s="14"/>
      <c r="D30" s="14" t="str">
        <f>IF(OR(Février[[#This Row],[Jours]]="samedi",Février[[#This Row],[Jours]]="dimanche"),"","00:30")</f>
        <v>00:30</v>
      </c>
      <c r="E30" s="14"/>
      <c r="F30" s="13" t="str">
        <f t="shared" si="1"/>
        <v>Temps à saisir</v>
      </c>
      <c r="G30" s="4"/>
      <c r="H30" s="31">
        <f>WEEKNUM(Février[[#This Row],[Date]],21)</f>
        <v>8</v>
      </c>
      <c r="I30" s="31"/>
      <c r="J30" s="31"/>
      <c r="K30" s="3"/>
      <c r="M30"/>
    </row>
    <row r="31" spans="1:13">
      <c r="A31" s="2" t="str">
        <f t="shared" si="2"/>
        <v>mardi</v>
      </c>
      <c r="B31" s="12">
        <f t="shared" si="0"/>
        <v>44250</v>
      </c>
      <c r="C31" s="14"/>
      <c r="D31" s="14" t="str">
        <f>IF(OR(Février[[#This Row],[Jours]]="samedi",Février[[#This Row],[Jours]]="dimanche"),"","00:30")</f>
        <v>00:30</v>
      </c>
      <c r="E31" s="14"/>
      <c r="F31" s="13" t="str">
        <f t="shared" si="1"/>
        <v>Temps à saisir</v>
      </c>
      <c r="G31" s="4"/>
      <c r="H31" s="31">
        <f>WEEKNUM(Février[[#This Row],[Date]],21)</f>
        <v>8</v>
      </c>
      <c r="I31" s="31"/>
      <c r="J31" s="31"/>
      <c r="K31" s="3"/>
      <c r="M31"/>
    </row>
    <row r="32" spans="1:13">
      <c r="A32" s="2" t="str">
        <f t="shared" si="2"/>
        <v>mercredi</v>
      </c>
      <c r="B32" s="12">
        <f t="shared" si="0"/>
        <v>44251</v>
      </c>
      <c r="C32" s="14"/>
      <c r="D32" s="14" t="str">
        <f>IF(OR(Février[[#This Row],[Jours]]="samedi",Février[[#This Row],[Jours]]="dimanche"),"","00:30")</f>
        <v>00:30</v>
      </c>
      <c r="E32" s="14"/>
      <c r="F32" s="13" t="str">
        <f t="shared" si="1"/>
        <v>Temps à saisir</v>
      </c>
      <c r="G32" s="4"/>
      <c r="H32" s="31">
        <f>WEEKNUM(Février[[#This Row],[Date]],21)</f>
        <v>8</v>
      </c>
      <c r="I32" s="31"/>
      <c r="J32" s="31"/>
      <c r="K32" s="3"/>
      <c r="M32"/>
    </row>
    <row r="33" spans="1:13">
      <c r="A33" s="2" t="str">
        <f t="shared" si="2"/>
        <v>jeudi</v>
      </c>
      <c r="B33" s="12">
        <f t="shared" si="0"/>
        <v>44252</v>
      </c>
      <c r="C33" s="14"/>
      <c r="D33" s="14" t="str">
        <f>IF(OR(Février[[#This Row],[Jours]]="samedi",Février[[#This Row],[Jours]]="dimanche"),"","00:30")</f>
        <v>00:30</v>
      </c>
      <c r="E33" s="14"/>
      <c r="F33" s="13" t="str">
        <f t="shared" si="1"/>
        <v>Temps à saisir</v>
      </c>
      <c r="G33" s="4"/>
      <c r="H33" s="31">
        <f>WEEKNUM(Février[[#This Row],[Date]],21)</f>
        <v>8</v>
      </c>
      <c r="I33" s="31"/>
      <c r="J33" s="31"/>
      <c r="K33" s="3"/>
      <c r="M33"/>
    </row>
    <row r="34" spans="1:13">
      <c r="A34" s="2" t="str">
        <f t="shared" si="2"/>
        <v>vendredi</v>
      </c>
      <c r="B34" s="12">
        <f t="shared" si="0"/>
        <v>44253</v>
      </c>
      <c r="C34" s="14"/>
      <c r="D34" s="14" t="str">
        <f>IF(OR(Février[[#This Row],[Jours]]="samedi",Février[[#This Row],[Jours]]="dimanche"),"","00:30")</f>
        <v>00:30</v>
      </c>
      <c r="E34" s="14"/>
      <c r="F34" s="13" t="str">
        <f t="shared" si="1"/>
        <v>Temps à saisir</v>
      </c>
      <c r="G34" s="4"/>
      <c r="H34" s="31">
        <f>WEEKNUM(Février[[#This Row],[Date]],21)</f>
        <v>8</v>
      </c>
      <c r="I34" s="31"/>
      <c r="J34" s="31"/>
      <c r="K34" s="3"/>
      <c r="M34"/>
    </row>
    <row r="35" spans="1:13">
      <c r="A35" s="2" t="str">
        <f>TEXT(B35,"jjjj")</f>
        <v>samedi</v>
      </c>
      <c r="B35" s="12">
        <f t="shared" si="0"/>
        <v>44254</v>
      </c>
      <c r="C35" s="14"/>
      <c r="D35" s="14" t="str">
        <f>IF(OR(Février[[#This Row],[Jours]]="samedi",Février[[#This Row],[Jours]]="dimanche"),"","00:30")</f>
        <v/>
      </c>
      <c r="E35" s="14"/>
      <c r="F35" s="13" t="str">
        <f t="shared" si="1"/>
        <v>Temps à saisir</v>
      </c>
      <c r="G35" s="4"/>
      <c r="H35" s="31">
        <f>WEEKNUM(Février[[#This Row],[Date]],21)</f>
        <v>8</v>
      </c>
      <c r="I35" s="31"/>
      <c r="J35" s="31"/>
      <c r="K35" s="3"/>
      <c r="M35"/>
    </row>
    <row r="36" spans="1:13">
      <c r="A36" s="2" t="str">
        <f t="shared" si="2"/>
        <v>dimanche</v>
      </c>
      <c r="B36" s="12">
        <f t="shared" si="0"/>
        <v>44255</v>
      </c>
      <c r="C36" s="14"/>
      <c r="D36" s="14" t="str">
        <f>IF(OR(Février[[#This Row],[Jours]]="samedi",Février[[#This Row],[Jours]]="dimanche"),"","00:30")</f>
        <v/>
      </c>
      <c r="E36" s="14"/>
      <c r="F36" s="13" t="str">
        <f t="shared" si="1"/>
        <v>Temps à saisir</v>
      </c>
      <c r="G36" s="4"/>
      <c r="H36" s="31">
        <f>WEEKNUM(Février[[#This Row],[Date]],21)</f>
        <v>8</v>
      </c>
      <c r="I36" s="31"/>
      <c r="J36" s="31"/>
      <c r="K36" s="3"/>
      <c r="M36"/>
    </row>
    <row r="37" spans="1:13">
      <c r="B37" s="33"/>
      <c r="C37" s="34">
        <f>IFERROR(SUBTOTAL(101,Février[Heure d''arrivé]),"")</f>
        <v>0.31944444444444448</v>
      </c>
      <c r="D37" s="34"/>
      <c r="E37" s="34">
        <f>IFERROR(SUBTOTAL(101,Février[Heure de départ]),"")</f>
        <v>0.63749999999999996</v>
      </c>
      <c r="F37" s="8">
        <f>IFERROR(SUBTOTAL(9,F9:F36),"")</f>
        <v>1.4756944444444442</v>
      </c>
      <c r="G37" s="35"/>
      <c r="H37" s="36"/>
      <c r="I37" s="36"/>
      <c r="J37" s="30"/>
      <c r="K37" s="3"/>
      <c r="M37"/>
    </row>
    <row r="38" spans="1:13" s="6" customFormat="1" ht="42.75" customHeight="1">
      <c r="A38" s="7"/>
      <c r="B38"/>
      <c r="C38"/>
      <c r="D38"/>
      <c r="E38"/>
      <c r="F38"/>
      <c r="G38" s="7"/>
      <c r="L38"/>
    </row>
  </sheetData>
  <conditionalFormatting sqref="A41:F387 A39:E40 A37:G37 G1:G2 A38 A9:C36 E9:G36">
    <cfRule type="expression" dxfId="126" priority="4">
      <formula>A1="samedi"</formula>
    </cfRule>
    <cfRule type="expression" dxfId="125" priority="6">
      <formula>A1="dimanche"</formula>
    </cfRule>
  </conditionalFormatting>
  <conditionalFormatting sqref="B9:C36 E9:G36">
    <cfRule type="expression" dxfId="124" priority="5">
      <formula>B9="samedi"</formula>
    </cfRule>
  </conditionalFormatting>
  <conditionalFormatting sqref="D9:D36">
    <cfRule type="expression" dxfId="123" priority="1">
      <formula>D9="samedi"</formula>
    </cfRule>
    <cfRule type="expression" dxfId="122" priority="3">
      <formula>D9="dimanche"</formula>
    </cfRule>
  </conditionalFormatting>
  <conditionalFormatting sqref="D9:D36">
    <cfRule type="expression" dxfId="121" priority="2">
      <formula>D9="samedi"</formula>
    </cfRule>
  </conditionalFormatting>
  <conditionalFormatting sqref="G4:G7">
    <cfRule type="expression" dxfId="120" priority="19">
      <formula>AND(G4&lt;&gt;"Saisir temps",SUMIFS($F$9:$F$36,$H$9:$H$36,IF($H$9&gt;=52,ROW(A1),$H$9+ROW(A1)))&lt;$G$3)</formula>
    </cfRule>
  </conditionalFormatting>
  <dataValidations count="1">
    <dataValidation allowBlank="1" showErrorMessage="1" sqref="B9:E36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1"/>
  <sheetViews>
    <sheetView workbookViewId="0">
      <pane ySplit="8" topLeftCell="A9" activePane="bottomLeft" state="frozen"/>
      <selection activeCell="B31" sqref="B31"/>
      <selection pane="bottomLeft" activeCell="G4" sqref="G4"/>
    </sheetView>
  </sheetViews>
  <sheetFormatPr baseColWidth="10" defaultRowHeight="15"/>
  <cols>
    <col min="1" max="1" width="17.28515625" customWidth="1"/>
    <col min="2" max="2" width="18.42578125" customWidth="1"/>
    <col min="3" max="5" width="16" customWidth="1"/>
    <col min="6" max="6" width="16.42578125" customWidth="1"/>
    <col min="7" max="7" width="16" style="3" customWidth="1"/>
    <col min="8" max="8" width="14.42578125" hidden="1" customWidth="1"/>
    <col min="9" max="9" width="2.28515625" customWidth="1"/>
    <col min="10" max="10" width="12.7109375" customWidth="1"/>
    <col min="11" max="11" width="8.7109375" customWidth="1"/>
    <col min="12" max="12" width="12.7109375" customWidth="1"/>
    <col min="13" max="13" width="6.140625" style="3" bestFit="1" customWidth="1"/>
    <col min="14" max="14" width="5" bestFit="1" customWidth="1"/>
  </cols>
  <sheetData>
    <row r="1" spans="1:13" ht="18.75">
      <c r="A1" s="1" t="str">
        <f ca="1">CONCATENATE("Feuille de suivis de travail ","- ",D3," enregistré le ",TEXT((TODAY()),"jj/mm/aa")," à ",HOUR(NOW())," h ",TEXT(MINUTE(NOW()),"mm"))</f>
        <v>Feuille de suivis de travail - PN enregistré le 05/02/21 à 8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  <c r="M1"/>
    </row>
    <row r="2" spans="1:13">
      <c r="F2" s="42"/>
      <c r="G2" s="43"/>
      <c r="J2" s="37" t="s">
        <v>20</v>
      </c>
      <c r="K2" s="39">
        <v>3</v>
      </c>
      <c r="M2"/>
    </row>
    <row r="3" spans="1:13">
      <c r="A3" s="9" t="s">
        <v>8</v>
      </c>
      <c r="B3" s="10" t="s">
        <v>9</v>
      </c>
      <c r="C3" s="10" t="s">
        <v>10</v>
      </c>
      <c r="D3" s="11" t="str">
        <f>CONCATENATE(LEFT(B3,1),LEFT(C3,1))</f>
        <v>PN</v>
      </c>
      <c r="F3" s="27" t="s">
        <v>16</v>
      </c>
      <c r="G3" s="26">
        <v>1.4583333333333333</v>
      </c>
      <c r="K3" s="3"/>
      <c r="M3"/>
    </row>
    <row r="4" spans="1:13">
      <c r="F4" s="28" t="s">
        <v>11</v>
      </c>
      <c r="G4" s="32">
        <f>MAX(SUMIFS(Mars[Temps travaillé],Mars[N°semaine],IF($H$9&gt;=52,ROW(A1),$H$9+ROW(A1))),$G$3)-MIN(SUMIFS(Mars[Temps travaillé],Mars[N°semaine],IF($H$9&gt;=52,ROW(A1),$H$9+ROW(A1))),$G$3)</f>
        <v>1.4583333333333333</v>
      </c>
      <c r="K4" s="3"/>
      <c r="M4"/>
    </row>
    <row r="5" spans="1:13">
      <c r="A5" s="9" t="s">
        <v>6</v>
      </c>
      <c r="B5" s="10"/>
      <c r="F5" s="28" t="s">
        <v>12</v>
      </c>
      <c r="G5" s="32">
        <f>MAX(SUMIFS(Mars[Temps travaillé],Mars[N°semaine],IF($H$9&gt;=52,ROW(A2),$H$9+ROW(A2))),$G$3)-MIN(SUMIFS(Mars[Temps travaillé],Mars[N°semaine],IF($H$9&gt;=52,ROW(A2),$H$9+ROW(A2))),$G$3)</f>
        <v>1.4583333333333333</v>
      </c>
      <c r="K5" s="3"/>
      <c r="M5"/>
    </row>
    <row r="6" spans="1:13">
      <c r="F6" s="28" t="s">
        <v>13</v>
      </c>
      <c r="G6" s="32">
        <f>MAX(SUMIFS(Mars[Temps travaillé],Mars[N°semaine],IF($H$9&gt;=52,ROW(A3),$H$9+ROW(A3))),$G$3)-MIN(SUMIFS(Mars[Temps travaillé],Mars[N°semaine],IF($H$9&gt;=52,ROW(A3),$H$9+ROW(A3))),$G$3)</f>
        <v>1.4583333333333333</v>
      </c>
      <c r="K6" s="3"/>
      <c r="M6"/>
    </row>
    <row r="7" spans="1:13">
      <c r="F7" s="29" t="s">
        <v>14</v>
      </c>
      <c r="G7" s="32">
        <f>MAX(SUMIFS(Mars[Temps travaillé],Mars[N°semaine],IF($H$9&gt;=52,ROW(A4),$H$9+ROW(A4))),$G$3)-MIN(SUMIFS(Mars[Temps travaillé],Mars[N°semaine],IF($H$9&gt;=52,ROW(A4),$H$9+ROW(A4))),$G$3)</f>
        <v>1.4583333333333333</v>
      </c>
    </row>
    <row r="8" spans="1:13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</row>
    <row r="9" spans="1:13">
      <c r="A9" s="44" t="str">
        <f>TEXT(B9,"jjjj")</f>
        <v>lundi</v>
      </c>
      <c r="B9" s="12">
        <f t="shared" ref="B9:B39" si="0">DATE($K$1,$K$2,ROW(A1))</f>
        <v>44256</v>
      </c>
      <c r="C9" s="4"/>
      <c r="D9" s="14" t="str">
        <f>IF(OR(Mars[[#This Row],[Jours]]="samedi",Mars[[#This Row],[Jours]]="dimanche"),"","00:45")</f>
        <v>00:45</v>
      </c>
      <c r="E9" s="4"/>
      <c r="F9" s="20" t="str">
        <f t="shared" ref="F9:F38" si="1">IF(AND(C9&lt;&gt;0,E9&lt;&gt;0),(E9-D9-C9),"Temps à saisir")</f>
        <v>Temps à saisir</v>
      </c>
      <c r="G9" s="4"/>
      <c r="H9" s="31">
        <f>WEEKNUM(Mars[[#This Row],[Date]],21)</f>
        <v>9</v>
      </c>
      <c r="I9" s="31"/>
      <c r="J9" s="31"/>
      <c r="M9"/>
    </row>
    <row r="10" spans="1:13">
      <c r="A10" s="2" t="str">
        <f>TEXT(B10,"jjjj")</f>
        <v>mardi</v>
      </c>
      <c r="B10" s="12">
        <f t="shared" si="0"/>
        <v>44257</v>
      </c>
      <c r="C10" s="14"/>
      <c r="D10" s="14" t="str">
        <f>IF(OR(Mars[[#This Row],[Jours]]="samedi",Mars[[#This Row],[Jours]]="dimanche"),"","00:45")</f>
        <v>00:45</v>
      </c>
      <c r="E10" s="14"/>
      <c r="F10" s="13" t="str">
        <f t="shared" si="1"/>
        <v>Temps à saisir</v>
      </c>
      <c r="G10" s="4"/>
      <c r="H10" s="31">
        <f>WEEKNUM(Mars[[#This Row],[Date]],21)</f>
        <v>9</v>
      </c>
      <c r="I10" s="31"/>
      <c r="J10" s="31"/>
      <c r="K10" s="3"/>
      <c r="M10"/>
    </row>
    <row r="11" spans="1:13">
      <c r="A11" s="2" t="str">
        <f>TEXT(B11,"jjjj")</f>
        <v>mercredi</v>
      </c>
      <c r="B11" s="12">
        <f t="shared" si="0"/>
        <v>44258</v>
      </c>
      <c r="C11" s="14"/>
      <c r="D11" s="14" t="str">
        <f>IF(OR(Mars[[#This Row],[Jours]]="samedi",Mars[[#This Row],[Jours]]="dimanche"),"","00:45")</f>
        <v>00:45</v>
      </c>
      <c r="E11" s="14"/>
      <c r="F11" s="13" t="str">
        <f t="shared" si="1"/>
        <v>Temps à saisir</v>
      </c>
      <c r="G11" s="4"/>
      <c r="H11" s="31">
        <f>WEEKNUM(Mars[[#This Row],[Date]],21)</f>
        <v>9</v>
      </c>
      <c r="I11" s="31"/>
      <c r="J11" s="31"/>
      <c r="K11" s="3"/>
      <c r="M11"/>
    </row>
    <row r="12" spans="1:13">
      <c r="A12" s="2" t="str">
        <f t="shared" ref="A12:A38" si="2">TEXT(B12,"jjjj")</f>
        <v>jeudi</v>
      </c>
      <c r="B12" s="12">
        <f t="shared" si="0"/>
        <v>44259</v>
      </c>
      <c r="C12" s="14"/>
      <c r="D12" s="14" t="str">
        <f>IF(OR(Mars[[#This Row],[Jours]]="samedi",Mars[[#This Row],[Jours]]="dimanche"),"","00:45")</f>
        <v>00:45</v>
      </c>
      <c r="E12" s="14"/>
      <c r="F12" s="13" t="str">
        <f t="shared" si="1"/>
        <v>Temps à saisir</v>
      </c>
      <c r="G12" s="4"/>
      <c r="H12" s="31">
        <f>WEEKNUM(Mars[[#This Row],[Date]],21)</f>
        <v>9</v>
      </c>
      <c r="I12" s="31"/>
      <c r="J12" s="31"/>
      <c r="K12" s="3"/>
      <c r="M12"/>
    </row>
    <row r="13" spans="1:13">
      <c r="A13" s="2" t="str">
        <f t="shared" si="2"/>
        <v>vendredi</v>
      </c>
      <c r="B13" s="12">
        <f t="shared" si="0"/>
        <v>44260</v>
      </c>
      <c r="C13" s="14"/>
      <c r="D13" s="14" t="str">
        <f>IF(OR(Mars[[#This Row],[Jours]]="samedi",Mars[[#This Row],[Jours]]="dimanche"),"","00:45")</f>
        <v>00:45</v>
      </c>
      <c r="E13" s="14"/>
      <c r="F13" s="13" t="str">
        <f>IF(AND(C13&lt;&gt;0,E13&lt;&gt;0),(E13-D13-C13),"Temps à saisir")</f>
        <v>Temps à saisir</v>
      </c>
      <c r="G13" s="4"/>
      <c r="H13" s="31">
        <f>WEEKNUM(Mars[[#This Row],[Date]],21)</f>
        <v>9</v>
      </c>
      <c r="I13" s="31"/>
      <c r="J13" s="31"/>
      <c r="M13"/>
    </row>
    <row r="14" spans="1:13">
      <c r="A14" s="2" t="str">
        <f t="shared" si="2"/>
        <v>samedi</v>
      </c>
      <c r="B14" s="12">
        <f t="shared" si="0"/>
        <v>44261</v>
      </c>
      <c r="C14" s="14"/>
      <c r="D14" s="14" t="str">
        <f>IF(OR(Mars[[#This Row],[Jours]]="samedi",Mars[[#This Row],[Jours]]="dimanche"),"","00:45")</f>
        <v/>
      </c>
      <c r="E14" s="14"/>
      <c r="F14" s="13" t="str">
        <f>IF(AND(C14&lt;&gt;0,E14&lt;&gt;0),(E14-D14-C14),"Temps à saisir")</f>
        <v>Temps à saisir</v>
      </c>
      <c r="G14" s="4"/>
      <c r="H14" s="31">
        <f>WEEKNUM(Mars[[#This Row],[Date]],21)</f>
        <v>9</v>
      </c>
      <c r="I14" s="31"/>
      <c r="J14" s="31"/>
      <c r="K14" s="3"/>
      <c r="M14"/>
    </row>
    <row r="15" spans="1:13">
      <c r="A15" s="2" t="str">
        <f t="shared" si="2"/>
        <v>dimanche</v>
      </c>
      <c r="B15" s="12">
        <f t="shared" si="0"/>
        <v>44262</v>
      </c>
      <c r="C15" s="14"/>
      <c r="D15" s="14" t="str">
        <f>IF(OR(Mars[[#This Row],[Jours]]="samedi",Mars[[#This Row],[Jours]]="dimanche"),"","00:45")</f>
        <v/>
      </c>
      <c r="E15" s="14"/>
      <c r="F15" s="13" t="str">
        <f>IF(AND(C15&lt;&gt;0,E15&lt;&gt;0),(E15-D15-C15),"Temps à saisir")</f>
        <v>Temps à saisir</v>
      </c>
      <c r="G15" s="4"/>
      <c r="H15" s="31">
        <f>WEEKNUM(Mars[[#This Row],[Date]],21)</f>
        <v>9</v>
      </c>
      <c r="I15" s="31"/>
      <c r="J15" s="31"/>
      <c r="K15" s="3"/>
      <c r="M15"/>
    </row>
    <row r="16" spans="1:13">
      <c r="A16" s="2" t="str">
        <f t="shared" si="2"/>
        <v>lundi</v>
      </c>
      <c r="B16" s="12">
        <f t="shared" si="0"/>
        <v>44263</v>
      </c>
      <c r="C16" s="14"/>
      <c r="D16" s="14" t="str">
        <f>IF(OR(Mars[[#This Row],[Jours]]="samedi",Mars[[#This Row],[Jours]]="dimanche"),"","00:45")</f>
        <v>00:45</v>
      </c>
      <c r="E16" s="14"/>
      <c r="F16" s="13" t="str">
        <f>IF(AND(C16&lt;&gt;0,E16&lt;&gt;0),(E16-D16-C16),"Temps à saisir")</f>
        <v>Temps à saisir</v>
      </c>
      <c r="G16" s="4"/>
      <c r="H16" s="31">
        <f>WEEKNUM(Mars[[#This Row],[Date]],21)</f>
        <v>10</v>
      </c>
      <c r="I16" s="31"/>
      <c r="J16" s="31"/>
      <c r="K16" s="3"/>
      <c r="M16"/>
    </row>
    <row r="17" spans="1:13">
      <c r="A17" s="2" t="str">
        <f t="shared" si="2"/>
        <v>mardi</v>
      </c>
      <c r="B17" s="12">
        <f t="shared" si="0"/>
        <v>44264</v>
      </c>
      <c r="C17" s="14"/>
      <c r="D17" s="14" t="str">
        <f>IF(OR(Mars[[#This Row],[Jours]]="samedi",Mars[[#This Row],[Jours]]="dimanche"),"","00:45")</f>
        <v>00:45</v>
      </c>
      <c r="E17" s="14"/>
      <c r="F17" s="13" t="str">
        <f t="shared" si="1"/>
        <v>Temps à saisir</v>
      </c>
      <c r="G17" s="4"/>
      <c r="H17" s="31">
        <f>WEEKNUM(Mars[[#This Row],[Date]],21)</f>
        <v>10</v>
      </c>
      <c r="I17" s="31"/>
      <c r="J17" s="31"/>
      <c r="K17" s="3"/>
      <c r="M17"/>
    </row>
    <row r="18" spans="1:13">
      <c r="A18" s="2" t="str">
        <f t="shared" si="2"/>
        <v>mercredi</v>
      </c>
      <c r="B18" s="12">
        <f t="shared" si="0"/>
        <v>44265</v>
      </c>
      <c r="C18" s="14"/>
      <c r="D18" s="14" t="str">
        <f>IF(OR(Mars[[#This Row],[Jours]]="samedi",Mars[[#This Row],[Jours]]="dimanche"),"","00:45")</f>
        <v>00:45</v>
      </c>
      <c r="E18" s="14"/>
      <c r="F18" s="13" t="str">
        <f t="shared" si="1"/>
        <v>Temps à saisir</v>
      </c>
      <c r="G18" s="4"/>
      <c r="H18" s="31">
        <f>WEEKNUM(Mars[[#This Row],[Date]],21)</f>
        <v>10</v>
      </c>
      <c r="I18" s="31"/>
      <c r="J18" s="31"/>
      <c r="K18" s="3"/>
      <c r="M18"/>
    </row>
    <row r="19" spans="1:13">
      <c r="A19" s="19" t="str">
        <f t="shared" si="2"/>
        <v>jeudi</v>
      </c>
      <c r="B19" s="12">
        <f t="shared" si="0"/>
        <v>44266</v>
      </c>
      <c r="C19" s="14"/>
      <c r="D19" s="14" t="str">
        <f>IF(OR(Mars[[#This Row],[Jours]]="samedi",Mars[[#This Row],[Jours]]="dimanche"),"","00:45")</f>
        <v>00:45</v>
      </c>
      <c r="E19" s="14"/>
      <c r="F19" s="20" t="str">
        <f t="shared" si="1"/>
        <v>Temps à saisir</v>
      </c>
      <c r="G19" s="4"/>
      <c r="H19" s="31">
        <f>WEEKNUM(Mars[[#This Row],[Date]],21)</f>
        <v>10</v>
      </c>
      <c r="I19" s="31"/>
      <c r="J19" s="31"/>
      <c r="K19" s="3"/>
      <c r="M19"/>
    </row>
    <row r="20" spans="1:13">
      <c r="A20" s="2" t="str">
        <f t="shared" si="2"/>
        <v>vendredi</v>
      </c>
      <c r="B20" s="12">
        <f t="shared" si="0"/>
        <v>44267</v>
      </c>
      <c r="C20" s="14"/>
      <c r="D20" s="14" t="str">
        <f>IF(OR(Mars[[#This Row],[Jours]]="samedi",Mars[[#This Row],[Jours]]="dimanche"),"","00:45")</f>
        <v>00:45</v>
      </c>
      <c r="E20" s="14"/>
      <c r="F20" s="13" t="str">
        <f t="shared" si="1"/>
        <v>Temps à saisir</v>
      </c>
      <c r="G20" s="4"/>
      <c r="H20" s="31">
        <f>WEEKNUM(Mars[[#This Row],[Date]],21)</f>
        <v>10</v>
      </c>
      <c r="I20" s="31"/>
      <c r="J20" s="31"/>
      <c r="K20" s="3"/>
      <c r="M20"/>
    </row>
    <row r="21" spans="1:13">
      <c r="A21" s="2" t="str">
        <f t="shared" si="2"/>
        <v>samedi</v>
      </c>
      <c r="B21" s="12">
        <f t="shared" si="0"/>
        <v>44268</v>
      </c>
      <c r="C21" s="14"/>
      <c r="D21" s="14" t="str">
        <f>IF(OR(Mars[[#This Row],[Jours]]="samedi",Mars[[#This Row],[Jours]]="dimanche"),"","00:45")</f>
        <v/>
      </c>
      <c r="E21" s="14"/>
      <c r="F21" s="13" t="str">
        <f t="shared" si="1"/>
        <v>Temps à saisir</v>
      </c>
      <c r="G21" s="4"/>
      <c r="H21" s="31">
        <f>WEEKNUM(Mars[[#This Row],[Date]],21)</f>
        <v>10</v>
      </c>
      <c r="I21" s="31"/>
      <c r="J21" s="31"/>
      <c r="K21" s="3"/>
      <c r="M21"/>
    </row>
    <row r="22" spans="1:13">
      <c r="A22" s="2" t="str">
        <f t="shared" si="2"/>
        <v>dimanche</v>
      </c>
      <c r="B22" s="12">
        <f t="shared" si="0"/>
        <v>44269</v>
      </c>
      <c r="C22" s="14"/>
      <c r="D22" s="14" t="str">
        <f>IF(OR(Mars[[#This Row],[Jours]]="samedi",Mars[[#This Row],[Jours]]="dimanche"),"","00:45")</f>
        <v/>
      </c>
      <c r="E22" s="14"/>
      <c r="F22" s="13" t="str">
        <f t="shared" si="1"/>
        <v>Temps à saisir</v>
      </c>
      <c r="G22" s="4"/>
      <c r="H22" s="31">
        <f>WEEKNUM(Mars[[#This Row],[Date]],21)</f>
        <v>10</v>
      </c>
      <c r="I22" s="31"/>
      <c r="J22" s="31"/>
      <c r="K22" s="3"/>
      <c r="M22"/>
    </row>
    <row r="23" spans="1:13">
      <c r="A23" s="2" t="str">
        <f t="shared" si="2"/>
        <v>lundi</v>
      </c>
      <c r="B23" s="12">
        <f t="shared" si="0"/>
        <v>44270</v>
      </c>
      <c r="C23" s="14"/>
      <c r="D23" s="14" t="str">
        <f>IF(OR(Mars[[#This Row],[Jours]]="samedi",Mars[[#This Row],[Jours]]="dimanche"),"","00:45")</f>
        <v>00:45</v>
      </c>
      <c r="E23" s="14"/>
      <c r="F23" s="13" t="str">
        <f t="shared" si="1"/>
        <v>Temps à saisir</v>
      </c>
      <c r="G23" s="4"/>
      <c r="H23" s="31">
        <f>WEEKNUM(Mars[[#This Row],[Date]],21)</f>
        <v>11</v>
      </c>
      <c r="I23" s="31"/>
      <c r="J23" s="31"/>
      <c r="K23" s="3"/>
      <c r="M23"/>
    </row>
    <row r="24" spans="1:13">
      <c r="A24" s="2" t="str">
        <f t="shared" si="2"/>
        <v>mardi</v>
      </c>
      <c r="B24" s="12">
        <f t="shared" si="0"/>
        <v>44271</v>
      </c>
      <c r="C24" s="14"/>
      <c r="D24" s="14" t="str">
        <f>IF(OR(Mars[[#This Row],[Jours]]="samedi",Mars[[#This Row],[Jours]]="dimanche"),"","00:45")</f>
        <v>00:45</v>
      </c>
      <c r="E24" s="14"/>
      <c r="F24" s="13" t="str">
        <f t="shared" si="1"/>
        <v>Temps à saisir</v>
      </c>
      <c r="G24" s="4"/>
      <c r="H24" s="31">
        <f>WEEKNUM(Mars[[#This Row],[Date]],21)</f>
        <v>11</v>
      </c>
      <c r="I24" s="31"/>
      <c r="J24" s="31"/>
      <c r="K24" s="3"/>
      <c r="M24"/>
    </row>
    <row r="25" spans="1:13">
      <c r="A25" s="2" t="str">
        <f t="shared" si="2"/>
        <v>mercredi</v>
      </c>
      <c r="B25" s="12">
        <f t="shared" si="0"/>
        <v>44272</v>
      </c>
      <c r="C25" s="14"/>
      <c r="D25" s="14" t="str">
        <f>IF(OR(Mars[[#This Row],[Jours]]="samedi",Mars[[#This Row],[Jours]]="dimanche"),"","00:45")</f>
        <v>00:45</v>
      </c>
      <c r="E25" s="14"/>
      <c r="F25" s="13" t="str">
        <f t="shared" si="1"/>
        <v>Temps à saisir</v>
      </c>
      <c r="G25" s="4"/>
      <c r="H25" s="31">
        <f>WEEKNUM(Mars[[#This Row],[Date]],21)</f>
        <v>11</v>
      </c>
      <c r="I25" s="31"/>
      <c r="J25" s="31"/>
      <c r="K25" s="3"/>
      <c r="M25"/>
    </row>
    <row r="26" spans="1:13">
      <c r="A26" s="2" t="str">
        <f t="shared" si="2"/>
        <v>jeudi</v>
      </c>
      <c r="B26" s="12">
        <f t="shared" si="0"/>
        <v>44273</v>
      </c>
      <c r="C26" s="14"/>
      <c r="D26" s="14" t="str">
        <f>IF(OR(Mars[[#This Row],[Jours]]="samedi",Mars[[#This Row],[Jours]]="dimanche"),"","00:45")</f>
        <v>00:45</v>
      </c>
      <c r="E26" s="14"/>
      <c r="F26" s="13" t="str">
        <f t="shared" si="1"/>
        <v>Temps à saisir</v>
      </c>
      <c r="G26" s="4"/>
      <c r="H26" s="31">
        <f>WEEKNUM(Mars[[#This Row],[Date]],21)</f>
        <v>11</v>
      </c>
      <c r="I26" s="31"/>
      <c r="J26" s="31"/>
      <c r="K26" s="3"/>
      <c r="M26"/>
    </row>
    <row r="27" spans="1:13">
      <c r="A27" s="2" t="str">
        <f t="shared" si="2"/>
        <v>vendredi</v>
      </c>
      <c r="B27" s="12">
        <f t="shared" si="0"/>
        <v>44274</v>
      </c>
      <c r="C27" s="14"/>
      <c r="D27" s="14" t="str">
        <f>IF(OR(Mars[[#This Row],[Jours]]="samedi",Mars[[#This Row],[Jours]]="dimanche"),"","00:45")</f>
        <v>00:45</v>
      </c>
      <c r="E27" s="14"/>
      <c r="F27" s="13" t="str">
        <f t="shared" si="1"/>
        <v>Temps à saisir</v>
      </c>
      <c r="G27" s="4"/>
      <c r="H27" s="31">
        <f>WEEKNUM(Mars[[#This Row],[Date]],21)</f>
        <v>11</v>
      </c>
      <c r="I27" s="31"/>
      <c r="J27" s="31"/>
      <c r="K27" s="3"/>
      <c r="M27"/>
    </row>
    <row r="28" spans="1:13">
      <c r="A28" s="2" t="str">
        <f t="shared" si="2"/>
        <v>samedi</v>
      </c>
      <c r="B28" s="12">
        <f t="shared" si="0"/>
        <v>44275</v>
      </c>
      <c r="C28" s="14"/>
      <c r="D28" s="14" t="str">
        <f>IF(OR(Mars[[#This Row],[Jours]]="samedi",Mars[[#This Row],[Jours]]="dimanche"),"","00:45")</f>
        <v/>
      </c>
      <c r="E28" s="14"/>
      <c r="F28" s="13" t="str">
        <f t="shared" si="1"/>
        <v>Temps à saisir</v>
      </c>
      <c r="G28" s="4"/>
      <c r="H28" s="31">
        <f>WEEKNUM(Mars[[#This Row],[Date]],21)</f>
        <v>11</v>
      </c>
      <c r="I28" s="31"/>
      <c r="J28" s="31"/>
      <c r="K28" s="3"/>
      <c r="M28"/>
    </row>
    <row r="29" spans="1:13">
      <c r="A29" s="2" t="str">
        <f t="shared" si="2"/>
        <v>dimanche</v>
      </c>
      <c r="B29" s="12">
        <f t="shared" si="0"/>
        <v>44276</v>
      </c>
      <c r="C29" s="14"/>
      <c r="D29" s="14" t="str">
        <f>IF(OR(Mars[[#This Row],[Jours]]="samedi",Mars[[#This Row],[Jours]]="dimanche"),"","00:45")</f>
        <v/>
      </c>
      <c r="E29" s="14"/>
      <c r="F29" s="13" t="str">
        <f t="shared" si="1"/>
        <v>Temps à saisir</v>
      </c>
      <c r="G29" s="4"/>
      <c r="H29" s="31">
        <f>WEEKNUM(Mars[[#This Row],[Date]],21)</f>
        <v>11</v>
      </c>
      <c r="I29" s="31"/>
      <c r="J29" s="31"/>
      <c r="K29" s="3"/>
      <c r="M29"/>
    </row>
    <row r="30" spans="1:13">
      <c r="A30" s="2" t="str">
        <f t="shared" si="2"/>
        <v>lundi</v>
      </c>
      <c r="B30" s="12">
        <f t="shared" si="0"/>
        <v>44277</v>
      </c>
      <c r="C30" s="14"/>
      <c r="D30" s="14" t="str">
        <f>IF(OR(Mars[[#This Row],[Jours]]="samedi",Mars[[#This Row],[Jours]]="dimanche"),"","00:45")</f>
        <v>00:45</v>
      </c>
      <c r="E30" s="14"/>
      <c r="F30" s="13" t="str">
        <f t="shared" si="1"/>
        <v>Temps à saisir</v>
      </c>
      <c r="G30" s="4"/>
      <c r="H30" s="31">
        <f>WEEKNUM(Mars[[#This Row],[Date]],21)</f>
        <v>12</v>
      </c>
      <c r="I30" s="31"/>
      <c r="J30" s="31"/>
      <c r="K30" s="3"/>
      <c r="M30"/>
    </row>
    <row r="31" spans="1:13">
      <c r="A31" s="2" t="str">
        <f t="shared" si="2"/>
        <v>mardi</v>
      </c>
      <c r="B31" s="12">
        <f t="shared" si="0"/>
        <v>44278</v>
      </c>
      <c r="C31" s="14"/>
      <c r="D31" s="14" t="str">
        <f>IF(OR(Mars[[#This Row],[Jours]]="samedi",Mars[[#This Row],[Jours]]="dimanche"),"","00:45")</f>
        <v>00:45</v>
      </c>
      <c r="E31" s="14"/>
      <c r="F31" s="13" t="str">
        <f t="shared" si="1"/>
        <v>Temps à saisir</v>
      </c>
      <c r="G31" s="4"/>
      <c r="H31" s="31">
        <f>WEEKNUM(Mars[[#This Row],[Date]],21)</f>
        <v>12</v>
      </c>
      <c r="I31" s="31"/>
      <c r="J31" s="31"/>
      <c r="K31" s="3"/>
      <c r="M31"/>
    </row>
    <row r="32" spans="1:13">
      <c r="A32" s="2" t="str">
        <f t="shared" si="2"/>
        <v>mercredi</v>
      </c>
      <c r="B32" s="12">
        <f t="shared" si="0"/>
        <v>44279</v>
      </c>
      <c r="C32" s="14"/>
      <c r="D32" s="14" t="str">
        <f>IF(OR(Mars[[#This Row],[Jours]]="samedi",Mars[[#This Row],[Jours]]="dimanche"),"","00:45")</f>
        <v>00:45</v>
      </c>
      <c r="E32" s="14"/>
      <c r="F32" s="13" t="str">
        <f t="shared" si="1"/>
        <v>Temps à saisir</v>
      </c>
      <c r="G32" s="4"/>
      <c r="H32" s="31">
        <f>WEEKNUM(Mars[[#This Row],[Date]],21)</f>
        <v>12</v>
      </c>
      <c r="I32" s="31"/>
      <c r="J32" s="31"/>
      <c r="K32" s="3"/>
      <c r="M32"/>
    </row>
    <row r="33" spans="1:13">
      <c r="A33" s="2" t="str">
        <f t="shared" si="2"/>
        <v>jeudi</v>
      </c>
      <c r="B33" s="12">
        <f t="shared" si="0"/>
        <v>44280</v>
      </c>
      <c r="C33" s="14"/>
      <c r="D33" s="14" t="str">
        <f>IF(OR(Mars[[#This Row],[Jours]]="samedi",Mars[[#This Row],[Jours]]="dimanche"),"","00:45")</f>
        <v>00:45</v>
      </c>
      <c r="E33" s="14"/>
      <c r="F33" s="13" t="str">
        <f t="shared" si="1"/>
        <v>Temps à saisir</v>
      </c>
      <c r="G33" s="4"/>
      <c r="H33" s="31">
        <f>WEEKNUM(Mars[[#This Row],[Date]],21)</f>
        <v>12</v>
      </c>
      <c r="I33" s="31"/>
      <c r="J33" s="31"/>
      <c r="K33" s="3"/>
      <c r="M33"/>
    </row>
    <row r="34" spans="1:13">
      <c r="A34" s="2" t="str">
        <f t="shared" si="2"/>
        <v>vendredi</v>
      </c>
      <c r="B34" s="12">
        <f t="shared" si="0"/>
        <v>44281</v>
      </c>
      <c r="C34" s="14"/>
      <c r="D34" s="14" t="str">
        <f>IF(OR(Mars[[#This Row],[Jours]]="samedi",Mars[[#This Row],[Jours]]="dimanche"),"","00:45")</f>
        <v>00:45</v>
      </c>
      <c r="E34" s="14"/>
      <c r="F34" s="13" t="str">
        <f t="shared" si="1"/>
        <v>Temps à saisir</v>
      </c>
      <c r="G34" s="4"/>
      <c r="H34" s="31">
        <f>WEEKNUM(Mars[[#This Row],[Date]],21)</f>
        <v>12</v>
      </c>
      <c r="I34" s="31"/>
      <c r="J34" s="31"/>
      <c r="K34" s="3"/>
      <c r="M34"/>
    </row>
    <row r="35" spans="1:13">
      <c r="A35" s="2" t="str">
        <f>TEXT(B35,"jjjj")</f>
        <v>samedi</v>
      </c>
      <c r="B35" s="12">
        <f t="shared" si="0"/>
        <v>44282</v>
      </c>
      <c r="C35" s="14"/>
      <c r="D35" s="14" t="str">
        <f>IF(OR(Mars[[#This Row],[Jours]]="samedi",Mars[[#This Row],[Jours]]="dimanche"),"","00:45")</f>
        <v/>
      </c>
      <c r="E35" s="14"/>
      <c r="F35" s="13" t="str">
        <f t="shared" si="1"/>
        <v>Temps à saisir</v>
      </c>
      <c r="G35" s="4"/>
      <c r="H35" s="31">
        <f>WEEKNUM(Mars[[#This Row],[Date]],21)</f>
        <v>12</v>
      </c>
      <c r="I35" s="31"/>
      <c r="J35" s="31"/>
      <c r="K35" s="3"/>
      <c r="M35"/>
    </row>
    <row r="36" spans="1:13">
      <c r="A36" s="2" t="str">
        <f t="shared" si="2"/>
        <v>dimanche</v>
      </c>
      <c r="B36" s="12">
        <f t="shared" si="0"/>
        <v>44283</v>
      </c>
      <c r="C36" s="14"/>
      <c r="D36" s="14" t="str">
        <f>IF(OR(Mars[[#This Row],[Jours]]="samedi",Mars[[#This Row],[Jours]]="dimanche"),"","00:45")</f>
        <v/>
      </c>
      <c r="E36" s="14"/>
      <c r="F36" s="13" t="str">
        <f t="shared" si="1"/>
        <v>Temps à saisir</v>
      </c>
      <c r="G36" s="4"/>
      <c r="H36" s="31">
        <f>WEEKNUM(Mars[[#This Row],[Date]],21)</f>
        <v>12</v>
      </c>
      <c r="I36" s="31"/>
      <c r="J36" s="31"/>
      <c r="K36" s="3"/>
      <c r="M36"/>
    </row>
    <row r="37" spans="1:13">
      <c r="A37" s="2" t="str">
        <f t="shared" si="2"/>
        <v>lundi</v>
      </c>
      <c r="B37" s="12">
        <f t="shared" si="0"/>
        <v>44284</v>
      </c>
      <c r="C37" s="14"/>
      <c r="D37" s="14" t="str">
        <f>IF(OR(Mars[[#This Row],[Jours]]="samedi",Mars[[#This Row],[Jours]]="dimanche"),"","00:45")</f>
        <v>00:45</v>
      </c>
      <c r="E37" s="14"/>
      <c r="F37" s="13" t="str">
        <f t="shared" si="1"/>
        <v>Temps à saisir</v>
      </c>
      <c r="G37" s="4"/>
      <c r="H37" s="31">
        <f>WEEKNUM(Mars[[#This Row],[Date]],21)</f>
        <v>13</v>
      </c>
      <c r="I37" s="31"/>
      <c r="J37" s="31"/>
      <c r="K37" s="3"/>
      <c r="M37"/>
    </row>
    <row r="38" spans="1:13">
      <c r="A38" s="2" t="str">
        <f t="shared" si="2"/>
        <v>mardi</v>
      </c>
      <c r="B38" s="12">
        <f t="shared" si="0"/>
        <v>44285</v>
      </c>
      <c r="C38" s="14"/>
      <c r="D38" s="14" t="str">
        <f>IF(OR(Mars[[#This Row],[Jours]]="samedi",Mars[[#This Row],[Jours]]="dimanche"),"","00:45")</f>
        <v>00:45</v>
      </c>
      <c r="E38" s="14"/>
      <c r="F38" s="13" t="str">
        <f t="shared" si="1"/>
        <v>Temps à saisir</v>
      </c>
      <c r="G38" s="4"/>
      <c r="H38" s="31">
        <f>WEEKNUM(Mars[[#This Row],[Date]],21)</f>
        <v>13</v>
      </c>
      <c r="I38" s="31"/>
      <c r="J38" s="31"/>
      <c r="K38" s="3"/>
      <c r="M38"/>
    </row>
    <row r="39" spans="1:13">
      <c r="A39" s="15" t="str">
        <f>TEXT(B39,"jjjj")</f>
        <v>mercredi</v>
      </c>
      <c r="B39" s="12">
        <f t="shared" si="0"/>
        <v>44286</v>
      </c>
      <c r="C39" s="16"/>
      <c r="D39" s="14" t="str">
        <f>IF(OR(Mars[[#This Row],[Jours]]="samedi",Mars[[#This Row],[Jours]]="dimanche"),"","00:45")</f>
        <v>00:45</v>
      </c>
      <c r="E39" s="16"/>
      <c r="F39" s="17" t="str">
        <f>IF(AND(C39&lt;&gt;0,E39&lt;&gt;0),(E39-D39-C39),"Temps à saisir")</f>
        <v>Temps à saisir</v>
      </c>
      <c r="G39" s="18"/>
      <c r="H39" s="31">
        <f>WEEKNUM(Mars[[#This Row],[Date]],21)</f>
        <v>13</v>
      </c>
      <c r="I39" s="31"/>
      <c r="J39" s="31"/>
      <c r="K39" s="3"/>
      <c r="M39"/>
    </row>
    <row r="40" spans="1:13">
      <c r="B40" s="33"/>
      <c r="C40" s="34" t="str">
        <f>IFERROR(SUBTOTAL(101,Mars[Heure d''arrivé]),"")</f>
        <v/>
      </c>
      <c r="D40" s="34"/>
      <c r="E40" s="34" t="str">
        <f>IFERROR(SUBTOTAL(101,Mars[Heure de départ]),"")</f>
        <v/>
      </c>
      <c r="F40" s="8">
        <f>IFERROR(SUBTOTAL(9,F9:F39),"")</f>
        <v>0</v>
      </c>
      <c r="G40" s="35"/>
      <c r="H40" s="36"/>
      <c r="I40" s="36"/>
      <c r="J40" s="30"/>
      <c r="K40" s="3"/>
      <c r="M40"/>
    </row>
    <row r="41" spans="1:13" s="6" customFormat="1" ht="42.75" customHeight="1">
      <c r="A41" s="7"/>
      <c r="B41"/>
      <c r="C41"/>
      <c r="D41"/>
      <c r="E41"/>
      <c r="F41"/>
      <c r="G41" s="7"/>
      <c r="L41"/>
    </row>
  </sheetData>
  <conditionalFormatting sqref="A44:F390 A42:E43 A40:G40 G1:G2 A41 A9:C39 E9:G39">
    <cfRule type="expression" dxfId="109" priority="4">
      <formula>A1="samedi"</formula>
    </cfRule>
    <cfRule type="expression" dxfId="108" priority="6">
      <formula>A1="dimanche"</formula>
    </cfRule>
  </conditionalFormatting>
  <conditionalFormatting sqref="B9:C39 E9:G39">
    <cfRule type="expression" dxfId="107" priority="5">
      <formula>B9="samedi"</formula>
    </cfRule>
  </conditionalFormatting>
  <conditionalFormatting sqref="G4:G7">
    <cfRule type="expression" dxfId="106" priority="7">
      <formula>AND(G4&lt;&gt;"Saisir temps",SUMIFS($F$9:$F$39,$H$9:$H$39,IF($H$9&gt;=52,ROW(A1),$H$9+ROW(A1)))&lt;$G$3)</formula>
    </cfRule>
  </conditionalFormatting>
  <conditionalFormatting sqref="D9:D39">
    <cfRule type="expression" dxfId="105" priority="1">
      <formula>D9="samedi"</formula>
    </cfRule>
    <cfRule type="expression" dxfId="104" priority="3">
      <formula>D9="dimanche"</formula>
    </cfRule>
  </conditionalFormatting>
  <conditionalFormatting sqref="D9:D39">
    <cfRule type="expression" dxfId="103" priority="2">
      <formula>D9="samedi"</formula>
    </cfRule>
  </conditionalFormatting>
  <dataValidations count="1">
    <dataValidation allowBlank="1" showErrorMessage="1" sqref="B9:E3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0"/>
  <sheetViews>
    <sheetView workbookViewId="0">
      <pane ySplit="8" topLeftCell="A9" activePane="bottomLeft" state="frozen"/>
      <selection activeCell="B31" sqref="B31"/>
      <selection pane="bottomLeft" activeCell="C9" sqref="C9"/>
    </sheetView>
  </sheetViews>
  <sheetFormatPr baseColWidth="10" defaultRowHeight="15"/>
  <cols>
    <col min="1" max="1" width="17.28515625" customWidth="1"/>
    <col min="2" max="2" width="18.42578125" customWidth="1"/>
    <col min="3" max="5" width="16" customWidth="1"/>
    <col min="6" max="6" width="16.42578125" customWidth="1"/>
    <col min="7" max="7" width="16" style="3" customWidth="1"/>
    <col min="8" max="8" width="14.42578125" hidden="1" customWidth="1"/>
    <col min="9" max="9" width="2.28515625" customWidth="1"/>
    <col min="10" max="10" width="12.7109375" customWidth="1"/>
    <col min="11" max="11" width="8.7109375" customWidth="1"/>
    <col min="12" max="12" width="12.7109375" customWidth="1"/>
    <col min="13" max="13" width="6.140625" style="3" bestFit="1" customWidth="1"/>
    <col min="14" max="14" width="5" bestFit="1" customWidth="1"/>
  </cols>
  <sheetData>
    <row r="1" spans="1:13" ht="18.75">
      <c r="A1" s="1" t="str">
        <f ca="1">CONCATENATE("Feuille de suivis de travail ","- ",D3," enregistré le ",TEXT((TODAY()),"jj/mm/aa")," à ",HOUR(NOW())," h ",TEXT(MINUTE(NOW()),"mm"))</f>
        <v>Feuille de suivis de travail - PN enregistré le 05/02/21 à 8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  <c r="M1"/>
    </row>
    <row r="2" spans="1:13">
      <c r="F2" s="42"/>
      <c r="G2" s="43"/>
      <c r="J2" s="37" t="s">
        <v>20</v>
      </c>
      <c r="K2" s="39">
        <v>4</v>
      </c>
      <c r="M2"/>
    </row>
    <row r="3" spans="1:13">
      <c r="A3" s="9" t="s">
        <v>8</v>
      </c>
      <c r="B3" s="10" t="s">
        <v>9</v>
      </c>
      <c r="C3" s="10" t="s">
        <v>10</v>
      </c>
      <c r="D3" s="11" t="str">
        <f>CONCATENATE(LEFT(B3,1),LEFT(C3,1))</f>
        <v>PN</v>
      </c>
      <c r="F3" s="27" t="s">
        <v>16</v>
      </c>
      <c r="G3" s="26">
        <v>1.4583333333333333</v>
      </c>
      <c r="K3" s="3"/>
      <c r="M3"/>
    </row>
    <row r="4" spans="1:13">
      <c r="F4" s="28" t="s">
        <v>11</v>
      </c>
      <c r="G4" s="32">
        <f>MAX(SUMIFS(Avril[Temps travaillé],Avril[N°semaine],IF($H$9&gt;=52,ROW(A1),$H$9+ROW(A1))),$G$3)-MIN(SUMIFS(Avril[Temps travaillé],Avril[N°semaine],IF($H$9&gt;=52,ROW(A1),$H$9+ROW(A1))),$G$3)</f>
        <v>1.4583333333333333</v>
      </c>
      <c r="K4" s="3"/>
      <c r="M4"/>
    </row>
    <row r="5" spans="1:13">
      <c r="A5" s="9" t="s">
        <v>6</v>
      </c>
      <c r="B5" s="10"/>
      <c r="F5" s="28" t="s">
        <v>12</v>
      </c>
      <c r="G5" s="32">
        <f>MAX(SUMIFS(Avril[Temps travaillé],Avril[N°semaine],IF($H$9&gt;=52,ROW(A2),$H$9+ROW(A2))),$G$3)-MIN(SUMIFS(Avril[Temps travaillé],Avril[N°semaine],IF($H$9&gt;=52,ROW(A2),$H$9+ROW(A2))),$G$3)</f>
        <v>1.4583333333333333</v>
      </c>
      <c r="K5" s="3"/>
      <c r="M5"/>
    </row>
    <row r="6" spans="1:13">
      <c r="F6" s="28" t="s">
        <v>13</v>
      </c>
      <c r="G6" s="32">
        <f>MAX(SUMIFS(Avril[Temps travaillé],Avril[N°semaine],IF($H$9&gt;=52,ROW(A3),$H$9+ROW(A3))),$G$3)-MIN(SUMIFS(Avril[Temps travaillé],Avril[N°semaine],IF($H$9&gt;=52,ROW(A3),$H$9+ROW(A3))),$G$3)</f>
        <v>1.4583333333333333</v>
      </c>
      <c r="K6" s="3"/>
      <c r="M6"/>
    </row>
    <row r="7" spans="1:13">
      <c r="F7" s="29" t="s">
        <v>14</v>
      </c>
      <c r="G7" s="32">
        <f>MAX(SUMIFS(Avril[Temps travaillé],Avril[N°semaine],IF($H$9&gt;=52,ROW(A4),$H$9+ROW(A4))),$G$3)-MIN(SUMIFS(Avril[Temps travaillé],Avril[N°semaine],IF($H$9&gt;=52,ROW(A4),$H$9+ROW(A4))),$G$3)</f>
        <v>1.4583333333333333</v>
      </c>
    </row>
    <row r="8" spans="1:13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</row>
    <row r="9" spans="1:13">
      <c r="A9" s="44" t="str">
        <f>TEXT(B9,"jjjj")</f>
        <v>jeudi</v>
      </c>
      <c r="B9" s="12">
        <f t="shared" ref="B9:B38" si="0">DATE($K$1,$K$2,ROW(A1))</f>
        <v>44287</v>
      </c>
      <c r="C9" s="4"/>
      <c r="D9" s="14" t="str">
        <f>IF(OR(Avril[[#This Row],[Jours]]="samedi",Avril[[#This Row],[Jours]]="dimanche"),"","00:45")</f>
        <v>00:45</v>
      </c>
      <c r="E9" s="4"/>
      <c r="F9" s="20" t="str">
        <f t="shared" ref="F9:F38" si="1">IF(AND(C9&lt;&gt;0,E9&lt;&gt;0),(E9-D9-C9),"Temps à saisir")</f>
        <v>Temps à saisir</v>
      </c>
      <c r="G9" s="4"/>
      <c r="H9" s="31">
        <f>WEEKNUM(Avril[[#This Row],[Date]],21)</f>
        <v>13</v>
      </c>
      <c r="I9" s="31"/>
      <c r="J9" s="31"/>
      <c r="M9"/>
    </row>
    <row r="10" spans="1:13">
      <c r="A10" s="2" t="str">
        <f>TEXT(B10,"jjjj")</f>
        <v>vendredi</v>
      </c>
      <c r="B10" s="12">
        <f t="shared" si="0"/>
        <v>44288</v>
      </c>
      <c r="C10" s="14"/>
      <c r="D10" s="14" t="str">
        <f>IF(OR(Avril[[#This Row],[Jours]]="samedi",Avril[[#This Row],[Jours]]="dimanche"),"","00:45")</f>
        <v>00:45</v>
      </c>
      <c r="E10" s="14"/>
      <c r="F10" s="13" t="str">
        <f t="shared" si="1"/>
        <v>Temps à saisir</v>
      </c>
      <c r="G10" s="4"/>
      <c r="H10" s="31">
        <f>WEEKNUM(Avril[[#This Row],[Date]],21)</f>
        <v>13</v>
      </c>
      <c r="I10" s="31"/>
      <c r="J10" s="31"/>
      <c r="K10" s="3"/>
      <c r="M10"/>
    </row>
    <row r="11" spans="1:13">
      <c r="A11" s="2" t="str">
        <f>TEXT(B11,"jjjj")</f>
        <v>samedi</v>
      </c>
      <c r="B11" s="12">
        <f t="shared" si="0"/>
        <v>44289</v>
      </c>
      <c r="C11" s="14"/>
      <c r="D11" s="14" t="str">
        <f>IF(OR(Avril[[#This Row],[Jours]]="samedi",Avril[[#This Row],[Jours]]="dimanche"),"","00:45")</f>
        <v/>
      </c>
      <c r="E11" s="14"/>
      <c r="F11" s="13" t="str">
        <f t="shared" si="1"/>
        <v>Temps à saisir</v>
      </c>
      <c r="G11" s="4"/>
      <c r="H11" s="31">
        <f>WEEKNUM(Avril[[#This Row],[Date]],21)</f>
        <v>13</v>
      </c>
      <c r="I11" s="31"/>
      <c r="J11" s="31"/>
      <c r="K11" s="3"/>
      <c r="M11"/>
    </row>
    <row r="12" spans="1:13">
      <c r="A12" s="2" t="str">
        <f t="shared" ref="A12:A38" si="2">TEXT(B12,"jjjj")</f>
        <v>dimanche</v>
      </c>
      <c r="B12" s="12">
        <f t="shared" si="0"/>
        <v>44290</v>
      </c>
      <c r="C12" s="14"/>
      <c r="D12" s="14" t="str">
        <f>IF(OR(Avril[[#This Row],[Jours]]="samedi",Avril[[#This Row],[Jours]]="dimanche"),"","00:45")</f>
        <v/>
      </c>
      <c r="E12" s="14"/>
      <c r="F12" s="13" t="str">
        <f t="shared" si="1"/>
        <v>Temps à saisir</v>
      </c>
      <c r="G12" s="4"/>
      <c r="H12" s="31">
        <f>WEEKNUM(Avril[[#This Row],[Date]],21)</f>
        <v>13</v>
      </c>
      <c r="I12" s="31"/>
      <c r="J12" s="31"/>
      <c r="K12" s="3"/>
      <c r="M12"/>
    </row>
    <row r="13" spans="1:13">
      <c r="A13" s="2" t="str">
        <f t="shared" si="2"/>
        <v>lundi</v>
      </c>
      <c r="B13" s="12">
        <f t="shared" si="0"/>
        <v>44291</v>
      </c>
      <c r="C13" s="14"/>
      <c r="D13" s="14" t="str">
        <f>IF(OR(Avril[[#This Row],[Jours]]="samedi",Avril[[#This Row],[Jours]]="dimanche"),"","00:45")</f>
        <v>00:45</v>
      </c>
      <c r="E13" s="14"/>
      <c r="F13" s="13" t="str">
        <f>IF(AND(C13&lt;&gt;0,E13&lt;&gt;0),(E13-D13-C13),"Temps à saisir")</f>
        <v>Temps à saisir</v>
      </c>
      <c r="G13" s="4"/>
      <c r="H13" s="31">
        <f>WEEKNUM(Avril[[#This Row],[Date]],21)</f>
        <v>14</v>
      </c>
      <c r="I13" s="31"/>
      <c r="J13" s="31"/>
      <c r="M13"/>
    </row>
    <row r="14" spans="1:13">
      <c r="A14" s="2" t="str">
        <f t="shared" si="2"/>
        <v>mardi</v>
      </c>
      <c r="B14" s="12">
        <f t="shared" si="0"/>
        <v>44292</v>
      </c>
      <c r="C14" s="14"/>
      <c r="D14" s="14" t="str">
        <f>IF(OR(Avril[[#This Row],[Jours]]="samedi",Avril[[#This Row],[Jours]]="dimanche"),"","00:45")</f>
        <v>00:45</v>
      </c>
      <c r="E14" s="14"/>
      <c r="F14" s="13" t="str">
        <f>IF(AND(C14&lt;&gt;0,E14&lt;&gt;0),(E14-D14-C14),"Temps à saisir")</f>
        <v>Temps à saisir</v>
      </c>
      <c r="G14" s="4"/>
      <c r="H14" s="31">
        <f>WEEKNUM(Avril[[#This Row],[Date]],21)</f>
        <v>14</v>
      </c>
      <c r="I14" s="31"/>
      <c r="J14" s="31"/>
      <c r="K14" s="3"/>
      <c r="M14"/>
    </row>
    <row r="15" spans="1:13">
      <c r="A15" s="2" t="str">
        <f t="shared" si="2"/>
        <v>mercredi</v>
      </c>
      <c r="B15" s="12">
        <f t="shared" si="0"/>
        <v>44293</v>
      </c>
      <c r="C15" s="14"/>
      <c r="D15" s="14" t="str">
        <f>IF(OR(Avril[[#This Row],[Jours]]="samedi",Avril[[#This Row],[Jours]]="dimanche"),"","00:45")</f>
        <v>00:45</v>
      </c>
      <c r="E15" s="14"/>
      <c r="F15" s="13" t="str">
        <f>IF(AND(C15&lt;&gt;0,E15&lt;&gt;0),(E15-D15-C15),"Temps à saisir")</f>
        <v>Temps à saisir</v>
      </c>
      <c r="G15" s="4"/>
      <c r="H15" s="31">
        <f>WEEKNUM(Avril[[#This Row],[Date]],21)</f>
        <v>14</v>
      </c>
      <c r="I15" s="31"/>
      <c r="J15" s="31"/>
      <c r="K15" s="3"/>
      <c r="M15"/>
    </row>
    <row r="16" spans="1:13">
      <c r="A16" s="2" t="str">
        <f t="shared" si="2"/>
        <v>jeudi</v>
      </c>
      <c r="B16" s="12">
        <f t="shared" si="0"/>
        <v>44294</v>
      </c>
      <c r="C16" s="14"/>
      <c r="D16" s="14" t="str">
        <f>IF(OR(Avril[[#This Row],[Jours]]="samedi",Avril[[#This Row],[Jours]]="dimanche"),"","00:45")</f>
        <v>00:45</v>
      </c>
      <c r="E16" s="14"/>
      <c r="F16" s="13" t="str">
        <f>IF(AND(C16&lt;&gt;0,E16&lt;&gt;0),(E16-D16-C16),"Temps à saisir")</f>
        <v>Temps à saisir</v>
      </c>
      <c r="G16" s="4"/>
      <c r="H16" s="31">
        <f>WEEKNUM(Avril[[#This Row],[Date]],21)</f>
        <v>14</v>
      </c>
      <c r="I16" s="31"/>
      <c r="J16" s="31"/>
      <c r="K16" s="3"/>
      <c r="M16"/>
    </row>
    <row r="17" spans="1:13">
      <c r="A17" s="2" t="str">
        <f t="shared" si="2"/>
        <v>vendredi</v>
      </c>
      <c r="B17" s="12">
        <f t="shared" si="0"/>
        <v>44295</v>
      </c>
      <c r="C17" s="14"/>
      <c r="D17" s="14" t="str">
        <f>IF(OR(Avril[[#This Row],[Jours]]="samedi",Avril[[#This Row],[Jours]]="dimanche"),"","00:45")</f>
        <v>00:45</v>
      </c>
      <c r="E17" s="14"/>
      <c r="F17" s="13" t="str">
        <f t="shared" si="1"/>
        <v>Temps à saisir</v>
      </c>
      <c r="G17" s="4"/>
      <c r="H17" s="31">
        <f>WEEKNUM(Avril[[#This Row],[Date]],21)</f>
        <v>14</v>
      </c>
      <c r="I17" s="31"/>
      <c r="J17" s="31"/>
      <c r="K17" s="3"/>
      <c r="M17"/>
    </row>
    <row r="18" spans="1:13">
      <c r="A18" s="2" t="str">
        <f t="shared" si="2"/>
        <v>samedi</v>
      </c>
      <c r="B18" s="12">
        <f t="shared" si="0"/>
        <v>44296</v>
      </c>
      <c r="C18" s="14"/>
      <c r="D18" s="14" t="str">
        <f>IF(OR(Avril[[#This Row],[Jours]]="samedi",Avril[[#This Row],[Jours]]="dimanche"),"","00:45")</f>
        <v/>
      </c>
      <c r="E18" s="14"/>
      <c r="F18" s="13" t="str">
        <f t="shared" si="1"/>
        <v>Temps à saisir</v>
      </c>
      <c r="G18" s="4"/>
      <c r="H18" s="31">
        <f>WEEKNUM(Avril[[#This Row],[Date]],21)</f>
        <v>14</v>
      </c>
      <c r="I18" s="31"/>
      <c r="J18" s="31"/>
      <c r="K18" s="3"/>
      <c r="M18"/>
    </row>
    <row r="19" spans="1:13">
      <c r="A19" s="19" t="str">
        <f t="shared" si="2"/>
        <v>dimanche</v>
      </c>
      <c r="B19" s="12">
        <f t="shared" si="0"/>
        <v>44297</v>
      </c>
      <c r="C19" s="14"/>
      <c r="D19" s="14" t="str">
        <f>IF(OR(Avril[[#This Row],[Jours]]="samedi",Avril[[#This Row],[Jours]]="dimanche"),"","00:45")</f>
        <v/>
      </c>
      <c r="E19" s="14"/>
      <c r="F19" s="20" t="str">
        <f t="shared" si="1"/>
        <v>Temps à saisir</v>
      </c>
      <c r="G19" s="4"/>
      <c r="H19" s="31">
        <f>WEEKNUM(Avril[[#This Row],[Date]],21)</f>
        <v>14</v>
      </c>
      <c r="I19" s="31"/>
      <c r="J19" s="31"/>
      <c r="K19" s="3"/>
      <c r="M19"/>
    </row>
    <row r="20" spans="1:13">
      <c r="A20" s="2" t="str">
        <f t="shared" si="2"/>
        <v>lundi</v>
      </c>
      <c r="B20" s="12">
        <f t="shared" si="0"/>
        <v>44298</v>
      </c>
      <c r="C20" s="14"/>
      <c r="D20" s="14" t="str">
        <f>IF(OR(Avril[[#This Row],[Jours]]="samedi",Avril[[#This Row],[Jours]]="dimanche"),"","00:45")</f>
        <v>00:45</v>
      </c>
      <c r="E20" s="14"/>
      <c r="F20" s="13" t="str">
        <f t="shared" si="1"/>
        <v>Temps à saisir</v>
      </c>
      <c r="G20" s="4"/>
      <c r="H20" s="31">
        <f>WEEKNUM(Avril[[#This Row],[Date]],21)</f>
        <v>15</v>
      </c>
      <c r="I20" s="31"/>
      <c r="J20" s="31"/>
      <c r="K20" s="3"/>
      <c r="M20"/>
    </row>
    <row r="21" spans="1:13">
      <c r="A21" s="2" t="str">
        <f t="shared" si="2"/>
        <v>mardi</v>
      </c>
      <c r="B21" s="12">
        <f t="shared" si="0"/>
        <v>44299</v>
      </c>
      <c r="C21" s="14"/>
      <c r="D21" s="14" t="str">
        <f>IF(OR(Avril[[#This Row],[Jours]]="samedi",Avril[[#This Row],[Jours]]="dimanche"),"","00:45")</f>
        <v>00:45</v>
      </c>
      <c r="E21" s="14"/>
      <c r="F21" s="13" t="str">
        <f t="shared" si="1"/>
        <v>Temps à saisir</v>
      </c>
      <c r="G21" s="4"/>
      <c r="H21" s="31">
        <f>WEEKNUM(Avril[[#This Row],[Date]],21)</f>
        <v>15</v>
      </c>
      <c r="I21" s="31"/>
      <c r="J21" s="31"/>
      <c r="K21" s="3"/>
      <c r="M21"/>
    </row>
    <row r="22" spans="1:13">
      <c r="A22" s="2" t="str">
        <f t="shared" si="2"/>
        <v>mercredi</v>
      </c>
      <c r="B22" s="12">
        <f t="shared" si="0"/>
        <v>44300</v>
      </c>
      <c r="C22" s="14"/>
      <c r="D22" s="14" t="str">
        <f>IF(OR(Avril[[#This Row],[Jours]]="samedi",Avril[[#This Row],[Jours]]="dimanche"),"","00:45")</f>
        <v>00:45</v>
      </c>
      <c r="E22" s="14"/>
      <c r="F22" s="13" t="str">
        <f t="shared" si="1"/>
        <v>Temps à saisir</v>
      </c>
      <c r="G22" s="4"/>
      <c r="H22" s="31">
        <f>WEEKNUM(Avril[[#This Row],[Date]],21)</f>
        <v>15</v>
      </c>
      <c r="I22" s="31"/>
      <c r="J22" s="31"/>
      <c r="K22" s="3"/>
      <c r="M22"/>
    </row>
    <row r="23" spans="1:13">
      <c r="A23" s="2" t="str">
        <f t="shared" si="2"/>
        <v>jeudi</v>
      </c>
      <c r="B23" s="12">
        <f t="shared" si="0"/>
        <v>44301</v>
      </c>
      <c r="C23" s="14"/>
      <c r="D23" s="14" t="str">
        <f>IF(OR(Avril[[#This Row],[Jours]]="samedi",Avril[[#This Row],[Jours]]="dimanche"),"","00:45")</f>
        <v>00:45</v>
      </c>
      <c r="E23" s="14"/>
      <c r="F23" s="13" t="str">
        <f t="shared" si="1"/>
        <v>Temps à saisir</v>
      </c>
      <c r="G23" s="4"/>
      <c r="H23" s="31">
        <f>WEEKNUM(Avril[[#This Row],[Date]],21)</f>
        <v>15</v>
      </c>
      <c r="I23" s="31"/>
      <c r="J23" s="31"/>
      <c r="K23" s="3"/>
      <c r="M23"/>
    </row>
    <row r="24" spans="1:13">
      <c r="A24" s="2" t="str">
        <f t="shared" si="2"/>
        <v>vendredi</v>
      </c>
      <c r="B24" s="12">
        <f t="shared" si="0"/>
        <v>44302</v>
      </c>
      <c r="C24" s="14"/>
      <c r="D24" s="14" t="str">
        <f>IF(OR(Avril[[#This Row],[Jours]]="samedi",Avril[[#This Row],[Jours]]="dimanche"),"","00:45")</f>
        <v>00:45</v>
      </c>
      <c r="E24" s="14"/>
      <c r="F24" s="13" t="str">
        <f t="shared" si="1"/>
        <v>Temps à saisir</v>
      </c>
      <c r="G24" s="4"/>
      <c r="H24" s="31">
        <f>WEEKNUM(Avril[[#This Row],[Date]],21)</f>
        <v>15</v>
      </c>
      <c r="I24" s="31"/>
      <c r="J24" s="31"/>
      <c r="K24" s="3"/>
      <c r="M24"/>
    </row>
    <row r="25" spans="1:13">
      <c r="A25" s="2" t="str">
        <f t="shared" si="2"/>
        <v>samedi</v>
      </c>
      <c r="B25" s="12">
        <f t="shared" si="0"/>
        <v>44303</v>
      </c>
      <c r="C25" s="14"/>
      <c r="D25" s="14" t="str">
        <f>IF(OR(Avril[[#This Row],[Jours]]="samedi",Avril[[#This Row],[Jours]]="dimanche"),"","00:45")</f>
        <v/>
      </c>
      <c r="E25" s="14"/>
      <c r="F25" s="13" t="str">
        <f t="shared" si="1"/>
        <v>Temps à saisir</v>
      </c>
      <c r="G25" s="4"/>
      <c r="H25" s="31">
        <f>WEEKNUM(Avril[[#This Row],[Date]],21)</f>
        <v>15</v>
      </c>
      <c r="I25" s="31"/>
      <c r="J25" s="31"/>
      <c r="K25" s="3"/>
      <c r="M25"/>
    </row>
    <row r="26" spans="1:13">
      <c r="A26" s="2" t="str">
        <f t="shared" si="2"/>
        <v>dimanche</v>
      </c>
      <c r="B26" s="12">
        <f t="shared" si="0"/>
        <v>44304</v>
      </c>
      <c r="C26" s="14"/>
      <c r="D26" s="14" t="str">
        <f>IF(OR(Avril[[#This Row],[Jours]]="samedi",Avril[[#This Row],[Jours]]="dimanche"),"","00:45")</f>
        <v/>
      </c>
      <c r="E26" s="14"/>
      <c r="F26" s="13" t="str">
        <f t="shared" si="1"/>
        <v>Temps à saisir</v>
      </c>
      <c r="G26" s="4"/>
      <c r="H26" s="31">
        <f>WEEKNUM(Avril[[#This Row],[Date]],21)</f>
        <v>15</v>
      </c>
      <c r="I26" s="31"/>
      <c r="J26" s="31"/>
      <c r="K26" s="3"/>
      <c r="M26"/>
    </row>
    <row r="27" spans="1:13">
      <c r="A27" s="2" t="str">
        <f t="shared" si="2"/>
        <v>lundi</v>
      </c>
      <c r="B27" s="12">
        <f t="shared" si="0"/>
        <v>44305</v>
      </c>
      <c r="C27" s="14"/>
      <c r="D27" s="14" t="str">
        <f>IF(OR(Avril[[#This Row],[Jours]]="samedi",Avril[[#This Row],[Jours]]="dimanche"),"","00:45")</f>
        <v>00:45</v>
      </c>
      <c r="E27" s="14"/>
      <c r="F27" s="13" t="str">
        <f t="shared" si="1"/>
        <v>Temps à saisir</v>
      </c>
      <c r="G27" s="4"/>
      <c r="H27" s="31">
        <f>WEEKNUM(Avril[[#This Row],[Date]],21)</f>
        <v>16</v>
      </c>
      <c r="I27" s="31"/>
      <c r="J27" s="31"/>
      <c r="K27" s="3"/>
      <c r="M27"/>
    </row>
    <row r="28" spans="1:13">
      <c r="A28" s="2" t="str">
        <f t="shared" si="2"/>
        <v>mardi</v>
      </c>
      <c r="B28" s="12">
        <f t="shared" si="0"/>
        <v>44306</v>
      </c>
      <c r="C28" s="14"/>
      <c r="D28" s="14" t="str">
        <f>IF(OR(Avril[[#This Row],[Jours]]="samedi",Avril[[#This Row],[Jours]]="dimanche"),"","00:45")</f>
        <v>00:45</v>
      </c>
      <c r="E28" s="14"/>
      <c r="F28" s="13" t="str">
        <f t="shared" si="1"/>
        <v>Temps à saisir</v>
      </c>
      <c r="G28" s="4"/>
      <c r="H28" s="31">
        <f>WEEKNUM(Avril[[#This Row],[Date]],21)</f>
        <v>16</v>
      </c>
      <c r="I28" s="31"/>
      <c r="J28" s="31"/>
      <c r="K28" s="3"/>
      <c r="M28"/>
    </row>
    <row r="29" spans="1:13">
      <c r="A29" s="2" t="str">
        <f t="shared" si="2"/>
        <v>mercredi</v>
      </c>
      <c r="B29" s="12">
        <f t="shared" si="0"/>
        <v>44307</v>
      </c>
      <c r="C29" s="14"/>
      <c r="D29" s="14" t="str">
        <f>IF(OR(Avril[[#This Row],[Jours]]="samedi",Avril[[#This Row],[Jours]]="dimanche"),"","00:45")</f>
        <v>00:45</v>
      </c>
      <c r="E29" s="14"/>
      <c r="F29" s="13" t="str">
        <f t="shared" si="1"/>
        <v>Temps à saisir</v>
      </c>
      <c r="G29" s="4"/>
      <c r="H29" s="31">
        <f>WEEKNUM(Avril[[#This Row],[Date]],21)</f>
        <v>16</v>
      </c>
      <c r="I29" s="31"/>
      <c r="J29" s="31"/>
      <c r="K29" s="3"/>
      <c r="M29"/>
    </row>
    <row r="30" spans="1:13">
      <c r="A30" s="2" t="str">
        <f t="shared" si="2"/>
        <v>jeudi</v>
      </c>
      <c r="B30" s="12">
        <f t="shared" si="0"/>
        <v>44308</v>
      </c>
      <c r="C30" s="14"/>
      <c r="D30" s="14" t="str">
        <f>IF(OR(Avril[[#This Row],[Jours]]="samedi",Avril[[#This Row],[Jours]]="dimanche"),"","00:45")</f>
        <v>00:45</v>
      </c>
      <c r="E30" s="14"/>
      <c r="F30" s="13" t="str">
        <f t="shared" si="1"/>
        <v>Temps à saisir</v>
      </c>
      <c r="G30" s="4"/>
      <c r="H30" s="31">
        <f>WEEKNUM(Avril[[#This Row],[Date]],21)</f>
        <v>16</v>
      </c>
      <c r="I30" s="31"/>
      <c r="J30" s="31"/>
      <c r="K30" s="3"/>
      <c r="M30"/>
    </row>
    <row r="31" spans="1:13">
      <c r="A31" s="2" t="str">
        <f t="shared" si="2"/>
        <v>vendredi</v>
      </c>
      <c r="B31" s="12">
        <f t="shared" si="0"/>
        <v>44309</v>
      </c>
      <c r="C31" s="14"/>
      <c r="D31" s="14" t="str">
        <f>IF(OR(Avril[[#This Row],[Jours]]="samedi",Avril[[#This Row],[Jours]]="dimanche"),"","00:45")</f>
        <v>00:45</v>
      </c>
      <c r="E31" s="14"/>
      <c r="F31" s="13" t="str">
        <f t="shared" si="1"/>
        <v>Temps à saisir</v>
      </c>
      <c r="G31" s="4"/>
      <c r="H31" s="31">
        <f>WEEKNUM(Avril[[#This Row],[Date]],21)</f>
        <v>16</v>
      </c>
      <c r="I31" s="31"/>
      <c r="J31" s="31"/>
      <c r="K31" s="3"/>
      <c r="M31"/>
    </row>
    <row r="32" spans="1:13">
      <c r="A32" s="2" t="str">
        <f t="shared" si="2"/>
        <v>samedi</v>
      </c>
      <c r="B32" s="12">
        <f t="shared" si="0"/>
        <v>44310</v>
      </c>
      <c r="C32" s="14"/>
      <c r="D32" s="14" t="str">
        <f>IF(OR(Avril[[#This Row],[Jours]]="samedi",Avril[[#This Row],[Jours]]="dimanche"),"","00:45")</f>
        <v/>
      </c>
      <c r="E32" s="14"/>
      <c r="F32" s="13" t="str">
        <f t="shared" si="1"/>
        <v>Temps à saisir</v>
      </c>
      <c r="G32" s="4"/>
      <c r="H32" s="31">
        <f>WEEKNUM(Avril[[#This Row],[Date]],21)</f>
        <v>16</v>
      </c>
      <c r="I32" s="31"/>
      <c r="J32" s="31"/>
      <c r="K32" s="3"/>
      <c r="M32"/>
    </row>
    <row r="33" spans="1:13">
      <c r="A33" s="2" t="str">
        <f t="shared" si="2"/>
        <v>dimanche</v>
      </c>
      <c r="B33" s="12">
        <f t="shared" si="0"/>
        <v>44311</v>
      </c>
      <c r="C33" s="14"/>
      <c r="D33" s="14" t="str">
        <f>IF(OR(Avril[[#This Row],[Jours]]="samedi",Avril[[#This Row],[Jours]]="dimanche"),"","00:45")</f>
        <v/>
      </c>
      <c r="E33" s="14"/>
      <c r="F33" s="13" t="str">
        <f t="shared" si="1"/>
        <v>Temps à saisir</v>
      </c>
      <c r="G33" s="4"/>
      <c r="H33" s="31">
        <f>WEEKNUM(Avril[[#This Row],[Date]],21)</f>
        <v>16</v>
      </c>
      <c r="I33" s="31"/>
      <c r="J33" s="31"/>
      <c r="K33" s="3"/>
      <c r="M33"/>
    </row>
    <row r="34" spans="1:13">
      <c r="A34" s="2" t="str">
        <f t="shared" si="2"/>
        <v>lundi</v>
      </c>
      <c r="B34" s="12">
        <f t="shared" si="0"/>
        <v>44312</v>
      </c>
      <c r="C34" s="14"/>
      <c r="D34" s="14" t="str">
        <f>IF(OR(Avril[[#This Row],[Jours]]="samedi",Avril[[#This Row],[Jours]]="dimanche"),"","00:45")</f>
        <v>00:45</v>
      </c>
      <c r="E34" s="14"/>
      <c r="F34" s="13" t="str">
        <f t="shared" si="1"/>
        <v>Temps à saisir</v>
      </c>
      <c r="G34" s="4"/>
      <c r="H34" s="31">
        <f>WEEKNUM(Avril[[#This Row],[Date]],21)</f>
        <v>17</v>
      </c>
      <c r="I34" s="31"/>
      <c r="J34" s="31"/>
      <c r="K34" s="3"/>
      <c r="M34"/>
    </row>
    <row r="35" spans="1:13">
      <c r="A35" s="2" t="str">
        <f>TEXT(B35,"jjjj")</f>
        <v>mardi</v>
      </c>
      <c r="B35" s="12">
        <f t="shared" si="0"/>
        <v>44313</v>
      </c>
      <c r="C35" s="14"/>
      <c r="D35" s="14" t="str">
        <f>IF(OR(Avril[[#This Row],[Jours]]="samedi",Avril[[#This Row],[Jours]]="dimanche"),"","00:45")</f>
        <v>00:45</v>
      </c>
      <c r="E35" s="14"/>
      <c r="F35" s="13" t="str">
        <f t="shared" si="1"/>
        <v>Temps à saisir</v>
      </c>
      <c r="G35" s="4"/>
      <c r="H35" s="31">
        <f>WEEKNUM(Avril[[#This Row],[Date]],21)</f>
        <v>17</v>
      </c>
      <c r="I35" s="31"/>
      <c r="J35" s="31"/>
      <c r="K35" s="3"/>
      <c r="M35"/>
    </row>
    <row r="36" spans="1:13">
      <c r="A36" s="2" t="str">
        <f t="shared" si="2"/>
        <v>mercredi</v>
      </c>
      <c r="B36" s="12">
        <f t="shared" si="0"/>
        <v>44314</v>
      </c>
      <c r="C36" s="14"/>
      <c r="D36" s="14" t="str">
        <f>IF(OR(Avril[[#This Row],[Jours]]="samedi",Avril[[#This Row],[Jours]]="dimanche"),"","00:45")</f>
        <v>00:45</v>
      </c>
      <c r="E36" s="14"/>
      <c r="F36" s="13" t="str">
        <f t="shared" si="1"/>
        <v>Temps à saisir</v>
      </c>
      <c r="G36" s="4"/>
      <c r="H36" s="31">
        <f>WEEKNUM(Avril[[#This Row],[Date]],21)</f>
        <v>17</v>
      </c>
      <c r="I36" s="31"/>
      <c r="J36" s="31"/>
      <c r="K36" s="3"/>
      <c r="M36"/>
    </row>
    <row r="37" spans="1:13">
      <c r="A37" s="2" t="str">
        <f t="shared" si="2"/>
        <v>jeudi</v>
      </c>
      <c r="B37" s="12">
        <f t="shared" si="0"/>
        <v>44315</v>
      </c>
      <c r="C37" s="14"/>
      <c r="D37" s="14" t="str">
        <f>IF(OR(Avril[[#This Row],[Jours]]="samedi",Avril[[#This Row],[Jours]]="dimanche"),"","00:45")</f>
        <v>00:45</v>
      </c>
      <c r="E37" s="14"/>
      <c r="F37" s="13" t="str">
        <f t="shared" si="1"/>
        <v>Temps à saisir</v>
      </c>
      <c r="G37" s="4"/>
      <c r="H37" s="31">
        <f>WEEKNUM(Avril[[#This Row],[Date]],21)</f>
        <v>17</v>
      </c>
      <c r="I37" s="31"/>
      <c r="J37" s="31"/>
      <c r="K37" s="3"/>
      <c r="M37"/>
    </row>
    <row r="38" spans="1:13">
      <c r="A38" s="2" t="str">
        <f t="shared" si="2"/>
        <v>vendredi</v>
      </c>
      <c r="B38" s="12">
        <f t="shared" si="0"/>
        <v>44316</v>
      </c>
      <c r="C38" s="14"/>
      <c r="D38" s="14" t="str">
        <f>IF(OR(Avril[[#This Row],[Jours]]="samedi",Avril[[#This Row],[Jours]]="dimanche"),"","00:45")</f>
        <v>00:45</v>
      </c>
      <c r="E38" s="14"/>
      <c r="F38" s="13" t="str">
        <f t="shared" si="1"/>
        <v>Temps à saisir</v>
      </c>
      <c r="G38" s="4"/>
      <c r="H38" s="31">
        <f>WEEKNUM(Avril[[#This Row],[Date]],21)</f>
        <v>17</v>
      </c>
      <c r="I38" s="31"/>
      <c r="J38" s="31"/>
      <c r="K38" s="3"/>
      <c r="M38"/>
    </row>
    <row r="39" spans="1:13">
      <c r="B39" s="33"/>
      <c r="C39" s="34" t="str">
        <f>IFERROR(SUBTOTAL(101,Avril[Heure d''arrivé]),"")</f>
        <v/>
      </c>
      <c r="D39" s="34"/>
      <c r="E39" s="34" t="str">
        <f>IFERROR(SUBTOTAL(101,Avril[Heure de départ]),"")</f>
        <v/>
      </c>
      <c r="F39" s="8">
        <f>IFERROR(SUBTOTAL(9,F9:F38),"")</f>
        <v>0</v>
      </c>
      <c r="G39" s="35"/>
      <c r="H39" s="36"/>
      <c r="I39" s="36"/>
      <c r="J39" s="30"/>
      <c r="K39" s="3"/>
      <c r="M39"/>
    </row>
    <row r="40" spans="1:13" s="6" customFormat="1" ht="42.75" customHeight="1">
      <c r="A40" s="7"/>
      <c r="B40"/>
      <c r="C40"/>
      <c r="D40"/>
      <c r="E40"/>
      <c r="F40"/>
      <c r="G40" s="7"/>
      <c r="L40"/>
    </row>
  </sheetData>
  <conditionalFormatting sqref="A43:F389 A41:E42 A39:G39 G1:G2 A40 A9:C38 E9:G38">
    <cfRule type="expression" dxfId="85" priority="4">
      <formula>A1="samedi"</formula>
    </cfRule>
    <cfRule type="expression" dxfId="84" priority="6">
      <formula>A1="dimanche"</formula>
    </cfRule>
  </conditionalFormatting>
  <conditionalFormatting sqref="B9:C38 E9:G38">
    <cfRule type="expression" dxfId="83" priority="5">
      <formula>B9="samedi"</formula>
    </cfRule>
  </conditionalFormatting>
  <conditionalFormatting sqref="D9:D38">
    <cfRule type="expression" dxfId="82" priority="1">
      <formula>D9="samedi"</formula>
    </cfRule>
    <cfRule type="expression" dxfId="81" priority="3">
      <formula>D9="dimanche"</formula>
    </cfRule>
  </conditionalFormatting>
  <conditionalFormatting sqref="D9:D38">
    <cfRule type="expression" dxfId="80" priority="2">
      <formula>D9="samedi"</formula>
    </cfRule>
  </conditionalFormatting>
  <conditionalFormatting sqref="G4:G7">
    <cfRule type="expression" dxfId="79" priority="20">
      <formula>AND(G4&lt;&gt;"Saisir temps",SUMIFS($F$9:$F$38,$H$9:$H$38,IF($H$9&gt;=52,ROW(A1),$H$9+ROW(A1)))&lt;$G$3)</formula>
    </cfRule>
  </conditionalFormatting>
  <dataValidations count="1">
    <dataValidation allowBlank="1" showErrorMessage="1" sqref="B9:E38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41"/>
  <sheetViews>
    <sheetView workbookViewId="0">
      <pane ySplit="8" topLeftCell="A9" activePane="bottomLeft" state="frozen"/>
      <selection activeCell="B31" sqref="B31"/>
      <selection pane="bottomLeft" activeCell="C9" sqref="C9"/>
    </sheetView>
  </sheetViews>
  <sheetFormatPr baseColWidth="10" defaultRowHeight="15"/>
  <cols>
    <col min="1" max="1" width="17.28515625" customWidth="1"/>
    <col min="2" max="2" width="18.42578125" customWidth="1"/>
    <col min="3" max="5" width="16" customWidth="1"/>
    <col min="6" max="6" width="16.42578125" customWidth="1"/>
    <col min="7" max="7" width="16" style="3" customWidth="1"/>
    <col min="8" max="8" width="14.42578125" hidden="1" customWidth="1"/>
    <col min="9" max="9" width="2.28515625" customWidth="1"/>
    <col min="10" max="10" width="12.7109375" customWidth="1"/>
    <col min="11" max="11" width="8.7109375" customWidth="1"/>
    <col min="12" max="12" width="12.7109375" customWidth="1"/>
    <col min="13" max="13" width="6.140625" style="3" bestFit="1" customWidth="1"/>
    <col min="14" max="14" width="5" bestFit="1" customWidth="1"/>
  </cols>
  <sheetData>
    <row r="1" spans="1:13" ht="18.75">
      <c r="A1" s="1" t="str">
        <f ca="1">CONCATENATE("Feuille de suivis de travail ","- ",D3," enregistré le ",TEXT((TODAY()),"jj/mm/aa")," à ",HOUR(NOW())," h ",TEXT(MINUTE(NOW()),"mm"))</f>
        <v>Feuille de suivis de travail - PN enregistré le 05/02/21 à 8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  <c r="M1"/>
    </row>
    <row r="2" spans="1:13">
      <c r="F2" s="42"/>
      <c r="G2" s="43"/>
      <c r="J2" s="37" t="s">
        <v>20</v>
      </c>
      <c r="K2" s="39">
        <v>5</v>
      </c>
      <c r="M2"/>
    </row>
    <row r="3" spans="1:13">
      <c r="A3" s="9" t="s">
        <v>8</v>
      </c>
      <c r="B3" s="10" t="s">
        <v>9</v>
      </c>
      <c r="C3" s="10" t="s">
        <v>10</v>
      </c>
      <c r="D3" s="11" t="str">
        <f>CONCATENATE(LEFT(B3,1),LEFT(C3,1))</f>
        <v>PN</v>
      </c>
      <c r="F3" s="27" t="s">
        <v>16</v>
      </c>
      <c r="G3" s="26">
        <v>1.4583333333333333</v>
      </c>
      <c r="K3" s="3"/>
      <c r="M3"/>
    </row>
    <row r="4" spans="1:13">
      <c r="F4" s="28" t="s">
        <v>11</v>
      </c>
      <c r="G4" s="32">
        <f>MAX(SUMIFS(Mai[Temps travaillé],Mai[N°semaine],IF($H$9&gt;=52,ROW(A1),$H$9+ROW(A1))),$G$3)-MIN(SUMIFS(Mai[Temps travaillé],Mai[N°semaine],IF($H$9&gt;=52,ROW(A1),$H$9+ROW(A1))),$G$3)</f>
        <v>1.4583333333333333</v>
      </c>
      <c r="K4" s="3"/>
      <c r="M4"/>
    </row>
    <row r="5" spans="1:13">
      <c r="A5" s="9" t="s">
        <v>6</v>
      </c>
      <c r="B5" s="10"/>
      <c r="F5" s="28" t="s">
        <v>12</v>
      </c>
      <c r="G5" s="32">
        <f>MAX(SUMIFS(Mai[Temps travaillé],Mai[N°semaine],IF($H$9&gt;=52,ROW(A2),$H$9+ROW(A2))),$G$3)-MIN(SUMIFS(Mai[Temps travaillé],Mai[N°semaine],IF($H$9&gt;=52,ROW(A2),$H$9+ROW(A2))),$G$3)</f>
        <v>1.4583333333333333</v>
      </c>
      <c r="K5" s="3"/>
      <c r="M5"/>
    </row>
    <row r="6" spans="1:13">
      <c r="F6" s="28" t="s">
        <v>13</v>
      </c>
      <c r="G6" s="32">
        <f>MAX(SUMIFS(Mai[Temps travaillé],Mai[N°semaine],IF($H$9&gt;=52,ROW(A3),$H$9+ROW(A3))),$G$3)-MIN(SUMIFS(Mai[Temps travaillé],Mai[N°semaine],IF($H$9&gt;=52,ROW(A3),$H$9+ROW(A3))),$G$3)</f>
        <v>1.4583333333333333</v>
      </c>
      <c r="K6" s="3"/>
      <c r="M6"/>
    </row>
    <row r="7" spans="1:13">
      <c r="F7" s="29" t="s">
        <v>14</v>
      </c>
      <c r="G7" s="32">
        <f>MAX(SUMIFS(Mai[Temps travaillé],Mai[N°semaine],IF($H$9&gt;=52,ROW(A4),$H$9+ROW(A4))),$G$3)-MIN(SUMIFS(Mai[Temps travaillé],Mai[N°semaine],IF($H$9&gt;=52,ROW(A4),$H$9+ROW(A4))),$G$3)</f>
        <v>1.4583333333333333</v>
      </c>
    </row>
    <row r="8" spans="1:13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</row>
    <row r="9" spans="1:13">
      <c r="A9" s="44" t="str">
        <f>TEXT(B9,"jjjj")</f>
        <v>samedi</v>
      </c>
      <c r="B9" s="12">
        <f t="shared" ref="B9:B39" si="0">DATE($K$1,$K$2,ROW(A1))</f>
        <v>44317</v>
      </c>
      <c r="C9" s="4"/>
      <c r="D9" s="14" t="str">
        <f>IF(OR(Mai[[#This Row],[Jours]]="samedi",Mai[[#This Row],[Jours]]="dimanche"),"","00:45")</f>
        <v/>
      </c>
      <c r="E9" s="4"/>
      <c r="F9" s="20" t="str">
        <f t="shared" ref="F9:F38" si="1">IF(AND(C9&lt;&gt;0,E9&lt;&gt;0),(E9-D9-C9),"Temps à saisir")</f>
        <v>Temps à saisir</v>
      </c>
      <c r="G9" s="4"/>
      <c r="H9" s="31">
        <f>WEEKNUM(Mai[[#This Row],[Date]],21)</f>
        <v>17</v>
      </c>
      <c r="I9" s="31"/>
      <c r="J9" s="31"/>
      <c r="M9"/>
    </row>
    <row r="10" spans="1:13">
      <c r="A10" s="2" t="str">
        <f>TEXT(B10,"jjjj")</f>
        <v>dimanche</v>
      </c>
      <c r="B10" s="12">
        <f t="shared" si="0"/>
        <v>44318</v>
      </c>
      <c r="C10" s="14"/>
      <c r="D10" s="14" t="str">
        <f>IF(OR(Mai[[#This Row],[Jours]]="samedi",Mai[[#This Row],[Jours]]="dimanche"),"","00:45")</f>
        <v/>
      </c>
      <c r="E10" s="14"/>
      <c r="F10" s="13" t="str">
        <f t="shared" si="1"/>
        <v>Temps à saisir</v>
      </c>
      <c r="G10" s="4"/>
      <c r="H10" s="31">
        <f>WEEKNUM(Mai[[#This Row],[Date]],21)</f>
        <v>17</v>
      </c>
      <c r="I10" s="31"/>
      <c r="J10" s="31"/>
      <c r="K10" s="3"/>
      <c r="M10"/>
    </row>
    <row r="11" spans="1:13">
      <c r="A11" s="2" t="str">
        <f>TEXT(B11,"jjjj")</f>
        <v>lundi</v>
      </c>
      <c r="B11" s="12">
        <f t="shared" si="0"/>
        <v>44319</v>
      </c>
      <c r="C11" s="14"/>
      <c r="D11" s="14" t="str">
        <f>IF(OR(Mai[[#This Row],[Jours]]="samedi",Mai[[#This Row],[Jours]]="dimanche"),"","00:45")</f>
        <v>00:45</v>
      </c>
      <c r="E11" s="14"/>
      <c r="F11" s="13" t="str">
        <f t="shared" si="1"/>
        <v>Temps à saisir</v>
      </c>
      <c r="G11" s="4"/>
      <c r="H11" s="31">
        <f>WEEKNUM(Mai[[#This Row],[Date]],21)</f>
        <v>18</v>
      </c>
      <c r="I11" s="31"/>
      <c r="J11" s="31"/>
      <c r="K11" s="3"/>
      <c r="M11"/>
    </row>
    <row r="12" spans="1:13">
      <c r="A12" s="2" t="str">
        <f t="shared" ref="A12:A38" si="2">TEXT(B12,"jjjj")</f>
        <v>mardi</v>
      </c>
      <c r="B12" s="12">
        <f t="shared" si="0"/>
        <v>44320</v>
      </c>
      <c r="C12" s="14"/>
      <c r="D12" s="14" t="str">
        <f>IF(OR(Mai[[#This Row],[Jours]]="samedi",Mai[[#This Row],[Jours]]="dimanche"),"","00:45")</f>
        <v>00:45</v>
      </c>
      <c r="E12" s="14"/>
      <c r="F12" s="13" t="str">
        <f t="shared" si="1"/>
        <v>Temps à saisir</v>
      </c>
      <c r="G12" s="4"/>
      <c r="H12" s="31">
        <f>WEEKNUM(Mai[[#This Row],[Date]],21)</f>
        <v>18</v>
      </c>
      <c r="I12" s="31"/>
      <c r="J12" s="31"/>
      <c r="K12" s="3"/>
      <c r="M12"/>
    </row>
    <row r="13" spans="1:13">
      <c r="A13" s="2" t="str">
        <f t="shared" si="2"/>
        <v>mercredi</v>
      </c>
      <c r="B13" s="12">
        <f t="shared" si="0"/>
        <v>44321</v>
      </c>
      <c r="C13" s="14"/>
      <c r="D13" s="14" t="str">
        <f>IF(OR(Mai[[#This Row],[Jours]]="samedi",Mai[[#This Row],[Jours]]="dimanche"),"","00:45")</f>
        <v>00:45</v>
      </c>
      <c r="E13" s="14"/>
      <c r="F13" s="13" t="str">
        <f>IF(AND(C13&lt;&gt;0,E13&lt;&gt;0),(E13-D13-C13),"Temps à saisir")</f>
        <v>Temps à saisir</v>
      </c>
      <c r="G13" s="4"/>
      <c r="H13" s="31">
        <f>WEEKNUM(Mai[[#This Row],[Date]],21)</f>
        <v>18</v>
      </c>
      <c r="I13" s="31"/>
      <c r="J13" s="31"/>
      <c r="M13"/>
    </row>
    <row r="14" spans="1:13">
      <c r="A14" s="2" t="str">
        <f t="shared" si="2"/>
        <v>jeudi</v>
      </c>
      <c r="B14" s="12">
        <f t="shared" si="0"/>
        <v>44322</v>
      </c>
      <c r="C14" s="14"/>
      <c r="D14" s="14" t="str">
        <f>IF(OR(Mai[[#This Row],[Jours]]="samedi",Mai[[#This Row],[Jours]]="dimanche"),"","00:45")</f>
        <v>00:45</v>
      </c>
      <c r="E14" s="14"/>
      <c r="F14" s="13" t="str">
        <f>IF(AND(C14&lt;&gt;0,E14&lt;&gt;0),(E14-D14-C14),"Temps à saisir")</f>
        <v>Temps à saisir</v>
      </c>
      <c r="G14" s="4"/>
      <c r="H14" s="31">
        <f>WEEKNUM(Mai[[#This Row],[Date]],21)</f>
        <v>18</v>
      </c>
      <c r="I14" s="31"/>
      <c r="J14" s="31"/>
      <c r="K14" s="3"/>
      <c r="M14"/>
    </row>
    <row r="15" spans="1:13">
      <c r="A15" s="2" t="str">
        <f t="shared" si="2"/>
        <v>vendredi</v>
      </c>
      <c r="B15" s="12">
        <f t="shared" si="0"/>
        <v>44323</v>
      </c>
      <c r="C15" s="14"/>
      <c r="D15" s="14" t="str">
        <f>IF(OR(Mai[[#This Row],[Jours]]="samedi",Mai[[#This Row],[Jours]]="dimanche"),"","00:45")</f>
        <v>00:45</v>
      </c>
      <c r="E15" s="14"/>
      <c r="F15" s="13" t="str">
        <f>IF(AND(C15&lt;&gt;0,E15&lt;&gt;0),(E15-D15-C15),"Temps à saisir")</f>
        <v>Temps à saisir</v>
      </c>
      <c r="G15" s="4"/>
      <c r="H15" s="31">
        <f>WEEKNUM(Mai[[#This Row],[Date]],21)</f>
        <v>18</v>
      </c>
      <c r="I15" s="31"/>
      <c r="J15" s="31"/>
      <c r="K15" s="3"/>
      <c r="M15"/>
    </row>
    <row r="16" spans="1:13">
      <c r="A16" s="2" t="str">
        <f t="shared" si="2"/>
        <v>samedi</v>
      </c>
      <c r="B16" s="12">
        <f t="shared" si="0"/>
        <v>44324</v>
      </c>
      <c r="C16" s="14"/>
      <c r="D16" s="14" t="str">
        <f>IF(OR(Mai[[#This Row],[Jours]]="samedi",Mai[[#This Row],[Jours]]="dimanche"),"","00:45")</f>
        <v/>
      </c>
      <c r="E16" s="14"/>
      <c r="F16" s="13" t="str">
        <f>IF(AND(C16&lt;&gt;0,E16&lt;&gt;0),(E16-D16-C16),"Temps à saisir")</f>
        <v>Temps à saisir</v>
      </c>
      <c r="G16" s="4"/>
      <c r="H16" s="31">
        <f>WEEKNUM(Mai[[#This Row],[Date]],21)</f>
        <v>18</v>
      </c>
      <c r="I16" s="31"/>
      <c r="J16" s="31"/>
      <c r="K16" s="3"/>
      <c r="M16"/>
    </row>
    <row r="17" spans="1:13">
      <c r="A17" s="2" t="str">
        <f t="shared" si="2"/>
        <v>dimanche</v>
      </c>
      <c r="B17" s="12">
        <f t="shared" si="0"/>
        <v>44325</v>
      </c>
      <c r="C17" s="14"/>
      <c r="D17" s="14" t="str">
        <f>IF(OR(Mai[[#This Row],[Jours]]="samedi",Mai[[#This Row],[Jours]]="dimanche"),"","00:45")</f>
        <v/>
      </c>
      <c r="E17" s="14"/>
      <c r="F17" s="13" t="str">
        <f t="shared" si="1"/>
        <v>Temps à saisir</v>
      </c>
      <c r="G17" s="4"/>
      <c r="H17" s="31">
        <f>WEEKNUM(Mai[[#This Row],[Date]],21)</f>
        <v>18</v>
      </c>
      <c r="I17" s="31"/>
      <c r="J17" s="31"/>
      <c r="K17" s="3"/>
      <c r="M17"/>
    </row>
    <row r="18" spans="1:13">
      <c r="A18" s="2" t="str">
        <f t="shared" si="2"/>
        <v>lundi</v>
      </c>
      <c r="B18" s="12">
        <f t="shared" si="0"/>
        <v>44326</v>
      </c>
      <c r="C18" s="14"/>
      <c r="D18" s="14" t="str">
        <f>IF(OR(Mai[[#This Row],[Jours]]="samedi",Mai[[#This Row],[Jours]]="dimanche"),"","00:45")</f>
        <v>00:45</v>
      </c>
      <c r="E18" s="14"/>
      <c r="F18" s="13" t="str">
        <f t="shared" si="1"/>
        <v>Temps à saisir</v>
      </c>
      <c r="G18" s="4"/>
      <c r="H18" s="31">
        <f>WEEKNUM(Mai[[#This Row],[Date]],21)</f>
        <v>19</v>
      </c>
      <c r="I18" s="31"/>
      <c r="J18" s="31"/>
      <c r="K18" s="3"/>
      <c r="M18"/>
    </row>
    <row r="19" spans="1:13">
      <c r="A19" s="19" t="str">
        <f t="shared" si="2"/>
        <v>mardi</v>
      </c>
      <c r="B19" s="12">
        <f t="shared" si="0"/>
        <v>44327</v>
      </c>
      <c r="C19" s="14"/>
      <c r="D19" s="14" t="str">
        <f>IF(OR(Mai[[#This Row],[Jours]]="samedi",Mai[[#This Row],[Jours]]="dimanche"),"","00:45")</f>
        <v>00:45</v>
      </c>
      <c r="E19" s="14"/>
      <c r="F19" s="20" t="str">
        <f t="shared" si="1"/>
        <v>Temps à saisir</v>
      </c>
      <c r="G19" s="4"/>
      <c r="H19" s="31">
        <f>WEEKNUM(Mai[[#This Row],[Date]],21)</f>
        <v>19</v>
      </c>
      <c r="I19" s="31"/>
      <c r="J19" s="31"/>
      <c r="K19" s="3"/>
      <c r="M19"/>
    </row>
    <row r="20" spans="1:13">
      <c r="A20" s="2" t="str">
        <f t="shared" si="2"/>
        <v>mercredi</v>
      </c>
      <c r="B20" s="12">
        <f t="shared" si="0"/>
        <v>44328</v>
      </c>
      <c r="C20" s="14"/>
      <c r="D20" s="14" t="str">
        <f>IF(OR(Mai[[#This Row],[Jours]]="samedi",Mai[[#This Row],[Jours]]="dimanche"),"","00:45")</f>
        <v>00:45</v>
      </c>
      <c r="E20" s="14"/>
      <c r="F20" s="13" t="str">
        <f t="shared" si="1"/>
        <v>Temps à saisir</v>
      </c>
      <c r="G20" s="4"/>
      <c r="H20" s="31">
        <f>WEEKNUM(Mai[[#This Row],[Date]],21)</f>
        <v>19</v>
      </c>
      <c r="I20" s="31"/>
      <c r="J20" s="31"/>
      <c r="K20" s="3"/>
      <c r="M20"/>
    </row>
    <row r="21" spans="1:13">
      <c r="A21" s="2" t="str">
        <f t="shared" si="2"/>
        <v>jeudi</v>
      </c>
      <c r="B21" s="12">
        <f t="shared" si="0"/>
        <v>44329</v>
      </c>
      <c r="C21" s="14"/>
      <c r="D21" s="14" t="str">
        <f>IF(OR(Mai[[#This Row],[Jours]]="samedi",Mai[[#This Row],[Jours]]="dimanche"),"","00:45")</f>
        <v>00:45</v>
      </c>
      <c r="E21" s="14"/>
      <c r="F21" s="13" t="str">
        <f t="shared" si="1"/>
        <v>Temps à saisir</v>
      </c>
      <c r="G21" s="4"/>
      <c r="H21" s="31">
        <f>WEEKNUM(Mai[[#This Row],[Date]],21)</f>
        <v>19</v>
      </c>
      <c r="I21" s="31"/>
      <c r="J21" s="31"/>
      <c r="K21" s="3"/>
      <c r="M21"/>
    </row>
    <row r="22" spans="1:13">
      <c r="A22" s="2" t="str">
        <f t="shared" si="2"/>
        <v>vendredi</v>
      </c>
      <c r="B22" s="12">
        <f t="shared" si="0"/>
        <v>44330</v>
      </c>
      <c r="C22" s="14"/>
      <c r="D22" s="14" t="str">
        <f>IF(OR(Mai[[#This Row],[Jours]]="samedi",Mai[[#This Row],[Jours]]="dimanche"),"","00:45")</f>
        <v>00:45</v>
      </c>
      <c r="E22" s="14"/>
      <c r="F22" s="13" t="str">
        <f t="shared" si="1"/>
        <v>Temps à saisir</v>
      </c>
      <c r="G22" s="4"/>
      <c r="H22" s="31">
        <f>WEEKNUM(Mai[[#This Row],[Date]],21)</f>
        <v>19</v>
      </c>
      <c r="I22" s="31"/>
      <c r="J22" s="31"/>
      <c r="K22" s="3"/>
      <c r="M22"/>
    </row>
    <row r="23" spans="1:13">
      <c r="A23" s="2" t="str">
        <f t="shared" si="2"/>
        <v>samedi</v>
      </c>
      <c r="B23" s="12">
        <f t="shared" si="0"/>
        <v>44331</v>
      </c>
      <c r="C23" s="14"/>
      <c r="D23" s="14" t="str">
        <f>IF(OR(Mai[[#This Row],[Jours]]="samedi",Mai[[#This Row],[Jours]]="dimanche"),"","00:45")</f>
        <v/>
      </c>
      <c r="E23" s="14"/>
      <c r="F23" s="13" t="str">
        <f t="shared" si="1"/>
        <v>Temps à saisir</v>
      </c>
      <c r="G23" s="4"/>
      <c r="H23" s="31">
        <f>WEEKNUM(Mai[[#This Row],[Date]],21)</f>
        <v>19</v>
      </c>
      <c r="I23" s="31"/>
      <c r="J23" s="31"/>
      <c r="K23" s="3"/>
      <c r="M23"/>
    </row>
    <row r="24" spans="1:13">
      <c r="A24" s="2" t="str">
        <f t="shared" si="2"/>
        <v>dimanche</v>
      </c>
      <c r="B24" s="12">
        <f t="shared" si="0"/>
        <v>44332</v>
      </c>
      <c r="C24" s="14"/>
      <c r="D24" s="14" t="str">
        <f>IF(OR(Mai[[#This Row],[Jours]]="samedi",Mai[[#This Row],[Jours]]="dimanche"),"","00:45")</f>
        <v/>
      </c>
      <c r="E24" s="14"/>
      <c r="F24" s="13" t="str">
        <f t="shared" si="1"/>
        <v>Temps à saisir</v>
      </c>
      <c r="G24" s="4"/>
      <c r="H24" s="31">
        <f>WEEKNUM(Mai[[#This Row],[Date]],21)</f>
        <v>19</v>
      </c>
      <c r="I24" s="31"/>
      <c r="J24" s="31"/>
      <c r="K24" s="3"/>
      <c r="M24"/>
    </row>
    <row r="25" spans="1:13">
      <c r="A25" s="2" t="str">
        <f t="shared" si="2"/>
        <v>lundi</v>
      </c>
      <c r="B25" s="12">
        <f t="shared" si="0"/>
        <v>44333</v>
      </c>
      <c r="C25" s="14"/>
      <c r="D25" s="14" t="str">
        <f>IF(OR(Mai[[#This Row],[Jours]]="samedi",Mai[[#This Row],[Jours]]="dimanche"),"","00:45")</f>
        <v>00:45</v>
      </c>
      <c r="E25" s="14"/>
      <c r="F25" s="13" t="str">
        <f t="shared" si="1"/>
        <v>Temps à saisir</v>
      </c>
      <c r="G25" s="4"/>
      <c r="H25" s="31">
        <f>WEEKNUM(Mai[[#This Row],[Date]],21)</f>
        <v>20</v>
      </c>
      <c r="I25" s="31"/>
      <c r="J25" s="31"/>
      <c r="K25" s="3"/>
      <c r="M25"/>
    </row>
    <row r="26" spans="1:13">
      <c r="A26" s="2" t="str">
        <f t="shared" si="2"/>
        <v>mardi</v>
      </c>
      <c r="B26" s="12">
        <f t="shared" si="0"/>
        <v>44334</v>
      </c>
      <c r="C26" s="14"/>
      <c r="D26" s="14" t="str">
        <f>IF(OR(Mai[[#This Row],[Jours]]="samedi",Mai[[#This Row],[Jours]]="dimanche"),"","00:45")</f>
        <v>00:45</v>
      </c>
      <c r="E26" s="14"/>
      <c r="F26" s="13" t="str">
        <f t="shared" si="1"/>
        <v>Temps à saisir</v>
      </c>
      <c r="G26" s="4"/>
      <c r="H26" s="31">
        <f>WEEKNUM(Mai[[#This Row],[Date]],21)</f>
        <v>20</v>
      </c>
      <c r="I26" s="31"/>
      <c r="J26" s="31"/>
      <c r="K26" s="3"/>
      <c r="M26"/>
    </row>
    <row r="27" spans="1:13">
      <c r="A27" s="2" t="str">
        <f t="shared" si="2"/>
        <v>mercredi</v>
      </c>
      <c r="B27" s="12">
        <f t="shared" si="0"/>
        <v>44335</v>
      </c>
      <c r="C27" s="14"/>
      <c r="D27" s="14" t="str">
        <f>IF(OR(Mai[[#This Row],[Jours]]="samedi",Mai[[#This Row],[Jours]]="dimanche"),"","00:45")</f>
        <v>00:45</v>
      </c>
      <c r="E27" s="14"/>
      <c r="F27" s="13" t="str">
        <f t="shared" si="1"/>
        <v>Temps à saisir</v>
      </c>
      <c r="G27" s="4"/>
      <c r="H27" s="31">
        <f>WEEKNUM(Mai[[#This Row],[Date]],21)</f>
        <v>20</v>
      </c>
      <c r="I27" s="31"/>
      <c r="J27" s="31"/>
      <c r="K27" s="3"/>
      <c r="M27"/>
    </row>
    <row r="28" spans="1:13">
      <c r="A28" s="2" t="str">
        <f t="shared" si="2"/>
        <v>jeudi</v>
      </c>
      <c r="B28" s="12">
        <f t="shared" si="0"/>
        <v>44336</v>
      </c>
      <c r="C28" s="14"/>
      <c r="D28" s="14" t="str">
        <f>IF(OR(Mai[[#This Row],[Jours]]="samedi",Mai[[#This Row],[Jours]]="dimanche"),"","00:45")</f>
        <v>00:45</v>
      </c>
      <c r="E28" s="14"/>
      <c r="F28" s="13" t="str">
        <f t="shared" si="1"/>
        <v>Temps à saisir</v>
      </c>
      <c r="G28" s="4"/>
      <c r="H28" s="31">
        <f>WEEKNUM(Mai[[#This Row],[Date]],21)</f>
        <v>20</v>
      </c>
      <c r="I28" s="31"/>
      <c r="J28" s="31"/>
      <c r="K28" s="3"/>
      <c r="M28"/>
    </row>
    <row r="29" spans="1:13">
      <c r="A29" s="2" t="str">
        <f t="shared" si="2"/>
        <v>vendredi</v>
      </c>
      <c r="B29" s="12">
        <f t="shared" si="0"/>
        <v>44337</v>
      </c>
      <c r="C29" s="14"/>
      <c r="D29" s="14" t="str">
        <f>IF(OR(Mai[[#This Row],[Jours]]="samedi",Mai[[#This Row],[Jours]]="dimanche"),"","00:45")</f>
        <v>00:45</v>
      </c>
      <c r="E29" s="14"/>
      <c r="F29" s="13" t="str">
        <f t="shared" si="1"/>
        <v>Temps à saisir</v>
      </c>
      <c r="G29" s="4"/>
      <c r="H29" s="31">
        <f>WEEKNUM(Mai[[#This Row],[Date]],21)</f>
        <v>20</v>
      </c>
      <c r="I29" s="31"/>
      <c r="J29" s="31"/>
      <c r="K29" s="3"/>
      <c r="M29"/>
    </row>
    <row r="30" spans="1:13">
      <c r="A30" s="2" t="str">
        <f t="shared" si="2"/>
        <v>samedi</v>
      </c>
      <c r="B30" s="12">
        <f t="shared" si="0"/>
        <v>44338</v>
      </c>
      <c r="C30" s="14"/>
      <c r="D30" s="14" t="str">
        <f>IF(OR(Mai[[#This Row],[Jours]]="samedi",Mai[[#This Row],[Jours]]="dimanche"),"","00:45")</f>
        <v/>
      </c>
      <c r="E30" s="14"/>
      <c r="F30" s="13" t="str">
        <f t="shared" si="1"/>
        <v>Temps à saisir</v>
      </c>
      <c r="G30" s="4"/>
      <c r="H30" s="31">
        <f>WEEKNUM(Mai[[#This Row],[Date]],21)</f>
        <v>20</v>
      </c>
      <c r="I30" s="31"/>
      <c r="J30" s="31"/>
      <c r="K30" s="3"/>
      <c r="M30"/>
    </row>
    <row r="31" spans="1:13">
      <c r="A31" s="2" t="str">
        <f t="shared" si="2"/>
        <v>dimanche</v>
      </c>
      <c r="B31" s="12">
        <f t="shared" si="0"/>
        <v>44339</v>
      </c>
      <c r="C31" s="14"/>
      <c r="D31" s="14" t="str">
        <f>IF(OR(Mai[[#This Row],[Jours]]="samedi",Mai[[#This Row],[Jours]]="dimanche"),"","00:45")</f>
        <v/>
      </c>
      <c r="E31" s="14"/>
      <c r="F31" s="13" t="str">
        <f t="shared" si="1"/>
        <v>Temps à saisir</v>
      </c>
      <c r="G31" s="4"/>
      <c r="H31" s="31">
        <f>WEEKNUM(Mai[[#This Row],[Date]],21)</f>
        <v>20</v>
      </c>
      <c r="I31" s="31"/>
      <c r="J31" s="31"/>
      <c r="K31" s="3"/>
      <c r="M31"/>
    </row>
    <row r="32" spans="1:13">
      <c r="A32" s="2" t="str">
        <f t="shared" si="2"/>
        <v>lundi</v>
      </c>
      <c r="B32" s="12">
        <f t="shared" si="0"/>
        <v>44340</v>
      </c>
      <c r="C32" s="14"/>
      <c r="D32" s="14" t="str">
        <f>IF(OR(Mai[[#This Row],[Jours]]="samedi",Mai[[#This Row],[Jours]]="dimanche"),"","00:45")</f>
        <v>00:45</v>
      </c>
      <c r="E32" s="14"/>
      <c r="F32" s="13" t="str">
        <f t="shared" si="1"/>
        <v>Temps à saisir</v>
      </c>
      <c r="G32" s="4"/>
      <c r="H32" s="31">
        <f>WEEKNUM(Mai[[#This Row],[Date]],21)</f>
        <v>21</v>
      </c>
      <c r="I32" s="31"/>
      <c r="J32" s="31"/>
      <c r="K32" s="3"/>
      <c r="M32"/>
    </row>
    <row r="33" spans="1:13">
      <c r="A33" s="2" t="str">
        <f t="shared" si="2"/>
        <v>mardi</v>
      </c>
      <c r="B33" s="12">
        <f t="shared" si="0"/>
        <v>44341</v>
      </c>
      <c r="C33" s="14"/>
      <c r="D33" s="14" t="str">
        <f>IF(OR(Mai[[#This Row],[Jours]]="samedi",Mai[[#This Row],[Jours]]="dimanche"),"","00:45")</f>
        <v>00:45</v>
      </c>
      <c r="E33" s="14"/>
      <c r="F33" s="13" t="str">
        <f t="shared" si="1"/>
        <v>Temps à saisir</v>
      </c>
      <c r="G33" s="4"/>
      <c r="H33" s="31">
        <f>WEEKNUM(Mai[[#This Row],[Date]],21)</f>
        <v>21</v>
      </c>
      <c r="I33" s="31"/>
      <c r="J33" s="31"/>
      <c r="K33" s="3"/>
      <c r="M33"/>
    </row>
    <row r="34" spans="1:13">
      <c r="A34" s="2" t="str">
        <f t="shared" si="2"/>
        <v>mercredi</v>
      </c>
      <c r="B34" s="12">
        <f t="shared" si="0"/>
        <v>44342</v>
      </c>
      <c r="C34" s="14"/>
      <c r="D34" s="14" t="str">
        <f>IF(OR(Mai[[#This Row],[Jours]]="samedi",Mai[[#This Row],[Jours]]="dimanche"),"","00:45")</f>
        <v>00:45</v>
      </c>
      <c r="E34" s="14"/>
      <c r="F34" s="13" t="str">
        <f t="shared" si="1"/>
        <v>Temps à saisir</v>
      </c>
      <c r="G34" s="4"/>
      <c r="H34" s="31">
        <f>WEEKNUM(Mai[[#This Row],[Date]],21)</f>
        <v>21</v>
      </c>
      <c r="I34" s="31"/>
      <c r="J34" s="31"/>
      <c r="K34" s="3"/>
      <c r="M34"/>
    </row>
    <row r="35" spans="1:13">
      <c r="A35" s="2" t="str">
        <f>TEXT(B35,"jjjj")</f>
        <v>jeudi</v>
      </c>
      <c r="B35" s="12">
        <f t="shared" si="0"/>
        <v>44343</v>
      </c>
      <c r="C35" s="14"/>
      <c r="D35" s="14" t="str">
        <f>IF(OR(Mai[[#This Row],[Jours]]="samedi",Mai[[#This Row],[Jours]]="dimanche"),"","00:45")</f>
        <v>00:45</v>
      </c>
      <c r="E35" s="14"/>
      <c r="F35" s="13" t="str">
        <f t="shared" si="1"/>
        <v>Temps à saisir</v>
      </c>
      <c r="G35" s="4"/>
      <c r="H35" s="31">
        <f>WEEKNUM(Mai[[#This Row],[Date]],21)</f>
        <v>21</v>
      </c>
      <c r="I35" s="31"/>
      <c r="J35" s="31"/>
      <c r="K35" s="3"/>
      <c r="M35"/>
    </row>
    <row r="36" spans="1:13">
      <c r="A36" s="2" t="str">
        <f t="shared" si="2"/>
        <v>vendredi</v>
      </c>
      <c r="B36" s="12">
        <f t="shared" si="0"/>
        <v>44344</v>
      </c>
      <c r="C36" s="14"/>
      <c r="D36" s="14" t="str">
        <f>IF(OR(Mai[[#This Row],[Jours]]="samedi",Mai[[#This Row],[Jours]]="dimanche"),"","00:45")</f>
        <v>00:45</v>
      </c>
      <c r="E36" s="14"/>
      <c r="F36" s="13" t="str">
        <f t="shared" si="1"/>
        <v>Temps à saisir</v>
      </c>
      <c r="G36" s="4"/>
      <c r="H36" s="31">
        <f>WEEKNUM(Mai[[#This Row],[Date]],21)</f>
        <v>21</v>
      </c>
      <c r="I36" s="31"/>
      <c r="J36" s="31"/>
      <c r="K36" s="3"/>
      <c r="M36"/>
    </row>
    <row r="37" spans="1:13">
      <c r="A37" s="2" t="str">
        <f t="shared" si="2"/>
        <v>samedi</v>
      </c>
      <c r="B37" s="12">
        <f t="shared" si="0"/>
        <v>44345</v>
      </c>
      <c r="C37" s="14"/>
      <c r="D37" s="14" t="str">
        <f>IF(OR(Mai[[#This Row],[Jours]]="samedi",Mai[[#This Row],[Jours]]="dimanche"),"","00:45")</f>
        <v/>
      </c>
      <c r="E37" s="14"/>
      <c r="F37" s="13" t="str">
        <f t="shared" si="1"/>
        <v>Temps à saisir</v>
      </c>
      <c r="G37" s="4"/>
      <c r="H37" s="31">
        <f>WEEKNUM(Mai[[#This Row],[Date]],21)</f>
        <v>21</v>
      </c>
      <c r="I37" s="31"/>
      <c r="J37" s="31"/>
      <c r="K37" s="3"/>
      <c r="M37"/>
    </row>
    <row r="38" spans="1:13">
      <c r="A38" s="2" t="str">
        <f t="shared" si="2"/>
        <v>dimanche</v>
      </c>
      <c r="B38" s="12">
        <f t="shared" si="0"/>
        <v>44346</v>
      </c>
      <c r="C38" s="14"/>
      <c r="D38" s="14" t="str">
        <f>IF(OR(Mai[[#This Row],[Jours]]="samedi",Mai[[#This Row],[Jours]]="dimanche"),"","00:45")</f>
        <v/>
      </c>
      <c r="E38" s="14"/>
      <c r="F38" s="13" t="str">
        <f t="shared" si="1"/>
        <v>Temps à saisir</v>
      </c>
      <c r="G38" s="4"/>
      <c r="H38" s="31">
        <f>WEEKNUM(Mai[[#This Row],[Date]],21)</f>
        <v>21</v>
      </c>
      <c r="I38" s="31"/>
      <c r="J38" s="31"/>
      <c r="K38" s="3"/>
      <c r="M38"/>
    </row>
    <row r="39" spans="1:13">
      <c r="A39" s="15" t="str">
        <f>TEXT(B39,"jjjj")</f>
        <v>lundi</v>
      </c>
      <c r="B39" s="12">
        <f t="shared" si="0"/>
        <v>44347</v>
      </c>
      <c r="C39" s="16"/>
      <c r="D39" s="14" t="str">
        <f>IF(OR(Mai[[#This Row],[Jours]]="samedi",Mai[[#This Row],[Jours]]="dimanche"),"","00:45")</f>
        <v>00:45</v>
      </c>
      <c r="E39" s="16"/>
      <c r="F39" s="17" t="str">
        <f>IF(AND(C39&lt;&gt;0,E39&lt;&gt;0),(E39-D39-C39),"Temps à saisir")</f>
        <v>Temps à saisir</v>
      </c>
      <c r="G39" s="18"/>
      <c r="H39" s="31">
        <f>WEEKNUM(Mai[[#This Row],[Date]],21)</f>
        <v>22</v>
      </c>
      <c r="I39" s="31"/>
      <c r="J39" s="31"/>
      <c r="K39" s="3"/>
      <c r="M39"/>
    </row>
    <row r="40" spans="1:13">
      <c r="B40" s="33"/>
      <c r="C40" s="34" t="str">
        <f>IFERROR(SUBTOTAL(101,Mai[Heure d''arrivé]),"")</f>
        <v/>
      </c>
      <c r="D40" s="34"/>
      <c r="E40" s="34" t="str">
        <f>IFERROR(SUBTOTAL(101,Mai[Heure de départ]),"")</f>
        <v/>
      </c>
      <c r="F40" s="8">
        <f>IFERROR(SUBTOTAL(9,F9:F39),"")</f>
        <v>0</v>
      </c>
      <c r="G40" s="35"/>
      <c r="H40" s="36"/>
      <c r="I40" s="36"/>
      <c r="J40" s="30"/>
      <c r="K40" s="3"/>
      <c r="M40"/>
    </row>
    <row r="41" spans="1:13" s="6" customFormat="1" ht="42.75" customHeight="1">
      <c r="A41" s="7"/>
      <c r="B41"/>
      <c r="C41"/>
      <c r="D41"/>
      <c r="E41"/>
      <c r="F41"/>
      <c r="G41" s="7"/>
      <c r="L41"/>
    </row>
  </sheetData>
  <conditionalFormatting sqref="A44:F390 A42:E43 A40:G40 G1:G2 A41 A9:C39 E9:G39">
    <cfRule type="expression" dxfId="61" priority="4">
      <formula>A1="samedi"</formula>
    </cfRule>
    <cfRule type="expression" dxfId="60" priority="6">
      <formula>A1="dimanche"</formula>
    </cfRule>
  </conditionalFormatting>
  <conditionalFormatting sqref="B9:C39 E9:G39">
    <cfRule type="expression" dxfId="59" priority="5">
      <formula>B9="samedi"</formula>
    </cfRule>
  </conditionalFormatting>
  <conditionalFormatting sqref="G4:G7">
    <cfRule type="expression" dxfId="58" priority="7">
      <formula>AND(G4&lt;&gt;"Saisir temps",SUMIFS($F$9:$F$39,$H$9:$H$39,IF($H$9&gt;=52,ROW(A1),$H$9+ROW(A1)))&lt;$G$3)</formula>
    </cfRule>
  </conditionalFormatting>
  <conditionalFormatting sqref="D9:D39">
    <cfRule type="expression" dxfId="57" priority="1">
      <formula>D9="samedi"</formula>
    </cfRule>
    <cfRule type="expression" dxfId="56" priority="3">
      <formula>D9="dimanche"</formula>
    </cfRule>
  </conditionalFormatting>
  <conditionalFormatting sqref="D9:D39">
    <cfRule type="expression" dxfId="55" priority="2">
      <formula>D9="samedi"</formula>
    </cfRule>
  </conditionalFormatting>
  <dataValidations count="1">
    <dataValidation allowBlank="1" showErrorMessage="1" sqref="B9:E3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41"/>
  <sheetViews>
    <sheetView workbookViewId="0">
      <pane ySplit="8" topLeftCell="A9" activePane="bottomLeft" state="frozen"/>
      <selection activeCell="B31" sqref="B31"/>
      <selection pane="bottomLeft" activeCell="C9" sqref="C9"/>
    </sheetView>
  </sheetViews>
  <sheetFormatPr baseColWidth="10" defaultRowHeight="15"/>
  <cols>
    <col min="1" max="1" width="17.28515625" customWidth="1"/>
    <col min="2" max="2" width="18.42578125" customWidth="1"/>
    <col min="3" max="5" width="16" customWidth="1"/>
    <col min="6" max="6" width="16.42578125" customWidth="1"/>
    <col min="7" max="7" width="16" style="3" customWidth="1"/>
    <col min="8" max="8" width="14.42578125" hidden="1" customWidth="1"/>
    <col min="9" max="9" width="2.28515625" customWidth="1"/>
    <col min="10" max="10" width="12.7109375" customWidth="1"/>
    <col min="11" max="11" width="8.7109375" customWidth="1"/>
    <col min="12" max="12" width="12.7109375" customWidth="1"/>
    <col min="13" max="13" width="6.140625" style="3" bestFit="1" customWidth="1"/>
    <col min="14" max="14" width="5" bestFit="1" customWidth="1"/>
  </cols>
  <sheetData>
    <row r="1" spans="1:13" ht="18.75">
      <c r="A1" s="1" t="str">
        <f ca="1">CONCATENATE("Feuille de suivis de travail ","- ",D3," enregistré le ",TEXT((TODAY()),"jj/mm/aa")," à ",HOUR(NOW())," h ",TEXT(MINUTE(NOW()),"mm"))</f>
        <v>Feuille de suivis de travail - PN enregistré le 05/02/21 à 8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  <c r="M1"/>
    </row>
    <row r="2" spans="1:13">
      <c r="F2" s="42"/>
      <c r="G2" s="43"/>
      <c r="J2" s="37" t="s">
        <v>20</v>
      </c>
      <c r="K2" s="39">
        <v>6</v>
      </c>
      <c r="M2"/>
    </row>
    <row r="3" spans="1:13">
      <c r="A3" s="9" t="s">
        <v>8</v>
      </c>
      <c r="B3" s="10" t="s">
        <v>9</v>
      </c>
      <c r="C3" s="10" t="s">
        <v>10</v>
      </c>
      <c r="D3" s="11" t="str">
        <f>CONCATENATE(LEFT(B3,1),LEFT(C3,1))</f>
        <v>PN</v>
      </c>
      <c r="F3" s="27" t="s">
        <v>16</v>
      </c>
      <c r="G3" s="26">
        <v>1.4583333333333333</v>
      </c>
      <c r="K3" s="3"/>
      <c r="M3"/>
    </row>
    <row r="4" spans="1:13">
      <c r="F4" s="28" t="s">
        <v>11</v>
      </c>
      <c r="G4" s="32">
        <f>MAX(SUMIFS(Juin[Temps travaillé],Juin[N°semaine],IF($H$9&gt;=52,ROW(A1),$H$9+ROW(A1))),$G$3)-MIN(SUMIFS(Juin[Temps travaillé],Juin[N°semaine],IF($H$9&gt;=52,ROW(A1),$H$9+ROW(A1))),$G$3)</f>
        <v>1.4583333333333333</v>
      </c>
      <c r="K4" s="3"/>
      <c r="M4"/>
    </row>
    <row r="5" spans="1:13">
      <c r="A5" s="9" t="s">
        <v>6</v>
      </c>
      <c r="B5" s="10"/>
      <c r="F5" s="28" t="s">
        <v>12</v>
      </c>
      <c r="G5" s="32">
        <f>MAX(SUMIFS(Juin[Temps travaillé],Juin[N°semaine],IF($H$9&gt;=52,ROW(A2),$H$9+ROW(A2))),$G$3)-MIN(SUMIFS(Juin[Temps travaillé],Juin[N°semaine],IF($H$9&gt;=52,ROW(A2),$H$9+ROW(A2))),$G$3)</f>
        <v>1.4583333333333333</v>
      </c>
      <c r="K5" s="3"/>
      <c r="M5"/>
    </row>
    <row r="6" spans="1:13">
      <c r="F6" s="28" t="s">
        <v>13</v>
      </c>
      <c r="G6" s="32">
        <f>MAX(SUMIFS(Juin[Temps travaillé],Juin[N°semaine],IF($H$9&gt;=52,ROW(A3),$H$9+ROW(A3))),$G$3)-MIN(SUMIFS(Juin[Temps travaillé],Juin[N°semaine],IF($H$9&gt;=52,ROW(A3),$H$9+ROW(A3))),$G$3)</f>
        <v>1.4583333333333333</v>
      </c>
      <c r="K6" s="3"/>
      <c r="M6"/>
    </row>
    <row r="7" spans="1:13">
      <c r="F7" s="29" t="s">
        <v>14</v>
      </c>
      <c r="G7" s="32">
        <f>MAX(SUMIFS(Juin[Temps travaillé],Juin[N°semaine],IF($H$9&gt;=52,ROW(A4),$H$9+ROW(A4))),$G$3)-MIN(SUMIFS(Juin[Temps travaillé],Juin[N°semaine],IF($H$9&gt;=52,ROW(A4),$H$9+ROW(A4))),$G$3)</f>
        <v>1.4583333333333333</v>
      </c>
    </row>
    <row r="8" spans="1:13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</row>
    <row r="9" spans="1:13">
      <c r="A9" s="44" t="str">
        <f>TEXT(B9,"jjjj")</f>
        <v>mardi</v>
      </c>
      <c r="B9" s="12">
        <f t="shared" ref="B9:B39" si="0">DATE($K$1,$K$2,ROW(A1))</f>
        <v>44348</v>
      </c>
      <c r="C9" s="4"/>
      <c r="D9" s="14" t="str">
        <f>IF(OR(Juin[[#This Row],[Jours]]="samedi",Juin[[#This Row],[Jours]]="dimanche"),"","00:45")</f>
        <v>00:45</v>
      </c>
      <c r="E9" s="4"/>
      <c r="F9" s="20" t="str">
        <f t="shared" ref="F9:F38" si="1">IF(AND(C9&lt;&gt;0,E9&lt;&gt;0),(E9-D9-C9),"Temps à saisir")</f>
        <v>Temps à saisir</v>
      </c>
      <c r="G9" s="4"/>
      <c r="H9" s="31">
        <f>WEEKNUM(Juin[[#This Row],[Date]],21)</f>
        <v>22</v>
      </c>
      <c r="I9" s="31"/>
      <c r="J9" s="31"/>
      <c r="M9"/>
    </row>
    <row r="10" spans="1:13">
      <c r="A10" s="2" t="str">
        <f>TEXT(B10,"jjjj")</f>
        <v>mercredi</v>
      </c>
      <c r="B10" s="12">
        <f t="shared" si="0"/>
        <v>44349</v>
      </c>
      <c r="C10" s="14"/>
      <c r="D10" s="14" t="str">
        <f>IF(OR(Juin[[#This Row],[Jours]]="samedi",Juin[[#This Row],[Jours]]="dimanche"),"","00:45")</f>
        <v>00:45</v>
      </c>
      <c r="E10" s="14"/>
      <c r="F10" s="13" t="str">
        <f t="shared" si="1"/>
        <v>Temps à saisir</v>
      </c>
      <c r="G10" s="4"/>
      <c r="H10" s="31">
        <f>WEEKNUM(Juin[[#This Row],[Date]],21)</f>
        <v>22</v>
      </c>
      <c r="I10" s="31"/>
      <c r="J10" s="31"/>
      <c r="K10" s="3"/>
      <c r="M10"/>
    </row>
    <row r="11" spans="1:13">
      <c r="A11" s="2" t="str">
        <f>TEXT(B11,"jjjj")</f>
        <v>jeudi</v>
      </c>
      <c r="B11" s="12">
        <f t="shared" si="0"/>
        <v>44350</v>
      </c>
      <c r="C11" s="14"/>
      <c r="D11" s="14" t="str">
        <f>IF(OR(Juin[[#This Row],[Jours]]="samedi",Juin[[#This Row],[Jours]]="dimanche"),"","00:45")</f>
        <v>00:45</v>
      </c>
      <c r="E11" s="14"/>
      <c r="F11" s="13" t="str">
        <f t="shared" si="1"/>
        <v>Temps à saisir</v>
      </c>
      <c r="G11" s="4"/>
      <c r="H11" s="31">
        <f>WEEKNUM(Juin[[#This Row],[Date]],21)</f>
        <v>22</v>
      </c>
      <c r="I11" s="31"/>
      <c r="J11" s="31"/>
      <c r="K11" s="3"/>
      <c r="M11"/>
    </row>
    <row r="12" spans="1:13">
      <c r="A12" s="2" t="str">
        <f t="shared" ref="A12:A38" si="2">TEXT(B12,"jjjj")</f>
        <v>vendredi</v>
      </c>
      <c r="B12" s="12">
        <f t="shared" si="0"/>
        <v>44351</v>
      </c>
      <c r="C12" s="14"/>
      <c r="D12" s="14" t="str">
        <f>IF(OR(Juin[[#This Row],[Jours]]="samedi",Juin[[#This Row],[Jours]]="dimanche"),"","00:45")</f>
        <v>00:45</v>
      </c>
      <c r="E12" s="14"/>
      <c r="F12" s="13" t="str">
        <f t="shared" si="1"/>
        <v>Temps à saisir</v>
      </c>
      <c r="G12" s="4"/>
      <c r="H12" s="31">
        <f>WEEKNUM(Juin[[#This Row],[Date]],21)</f>
        <v>22</v>
      </c>
      <c r="I12" s="31"/>
      <c r="J12" s="31"/>
      <c r="K12" s="3"/>
      <c r="M12"/>
    </row>
    <row r="13" spans="1:13">
      <c r="A13" s="2" t="str">
        <f t="shared" si="2"/>
        <v>samedi</v>
      </c>
      <c r="B13" s="12">
        <f t="shared" si="0"/>
        <v>44352</v>
      </c>
      <c r="C13" s="14"/>
      <c r="D13" s="14" t="str">
        <f>IF(OR(Juin[[#This Row],[Jours]]="samedi",Juin[[#This Row],[Jours]]="dimanche"),"","00:45")</f>
        <v/>
      </c>
      <c r="E13" s="14"/>
      <c r="F13" s="13" t="str">
        <f>IF(AND(C13&lt;&gt;0,E13&lt;&gt;0),(E13-D13-C13),"Temps à saisir")</f>
        <v>Temps à saisir</v>
      </c>
      <c r="G13" s="4"/>
      <c r="H13" s="31">
        <f>WEEKNUM(Juin[[#This Row],[Date]],21)</f>
        <v>22</v>
      </c>
      <c r="I13" s="31"/>
      <c r="J13" s="31"/>
      <c r="M13"/>
    </row>
    <row r="14" spans="1:13">
      <c r="A14" s="2" t="str">
        <f t="shared" si="2"/>
        <v>dimanche</v>
      </c>
      <c r="B14" s="12">
        <f t="shared" si="0"/>
        <v>44353</v>
      </c>
      <c r="C14" s="14"/>
      <c r="D14" s="14" t="str">
        <f>IF(OR(Juin[[#This Row],[Jours]]="samedi",Juin[[#This Row],[Jours]]="dimanche"),"","00:45")</f>
        <v/>
      </c>
      <c r="E14" s="14"/>
      <c r="F14" s="13" t="str">
        <f>IF(AND(C14&lt;&gt;0,E14&lt;&gt;0),(E14-D14-C14),"Temps à saisir")</f>
        <v>Temps à saisir</v>
      </c>
      <c r="G14" s="4"/>
      <c r="H14" s="31">
        <f>WEEKNUM(Juin[[#This Row],[Date]],21)</f>
        <v>22</v>
      </c>
      <c r="I14" s="31"/>
      <c r="J14" s="31"/>
      <c r="K14" s="3"/>
      <c r="M14"/>
    </row>
    <row r="15" spans="1:13">
      <c r="A15" s="2" t="str">
        <f t="shared" si="2"/>
        <v>lundi</v>
      </c>
      <c r="B15" s="12">
        <f t="shared" si="0"/>
        <v>44354</v>
      </c>
      <c r="C15" s="14"/>
      <c r="D15" s="14" t="str">
        <f>IF(OR(Juin[[#This Row],[Jours]]="samedi",Juin[[#This Row],[Jours]]="dimanche"),"","00:45")</f>
        <v>00:45</v>
      </c>
      <c r="E15" s="14"/>
      <c r="F15" s="13" t="str">
        <f>IF(AND(C15&lt;&gt;0,E15&lt;&gt;0),(E15-D15-C15),"Temps à saisir")</f>
        <v>Temps à saisir</v>
      </c>
      <c r="G15" s="4"/>
      <c r="H15" s="31">
        <f>WEEKNUM(Juin[[#This Row],[Date]],21)</f>
        <v>23</v>
      </c>
      <c r="I15" s="31"/>
      <c r="J15" s="31"/>
      <c r="K15" s="3"/>
      <c r="M15"/>
    </row>
    <row r="16" spans="1:13">
      <c r="A16" s="2" t="str">
        <f t="shared" si="2"/>
        <v>mardi</v>
      </c>
      <c r="B16" s="12">
        <f t="shared" si="0"/>
        <v>44355</v>
      </c>
      <c r="C16" s="14"/>
      <c r="D16" s="14" t="str">
        <f>IF(OR(Juin[[#This Row],[Jours]]="samedi",Juin[[#This Row],[Jours]]="dimanche"),"","00:45")</f>
        <v>00:45</v>
      </c>
      <c r="E16" s="14"/>
      <c r="F16" s="13" t="str">
        <f>IF(AND(C16&lt;&gt;0,E16&lt;&gt;0),(E16-D16-C16),"Temps à saisir")</f>
        <v>Temps à saisir</v>
      </c>
      <c r="G16" s="4"/>
      <c r="H16" s="31">
        <f>WEEKNUM(Juin[[#This Row],[Date]],21)</f>
        <v>23</v>
      </c>
      <c r="I16" s="31"/>
      <c r="J16" s="31"/>
      <c r="K16" s="3"/>
      <c r="M16"/>
    </row>
    <row r="17" spans="1:13">
      <c r="A17" s="2" t="str">
        <f t="shared" si="2"/>
        <v>mercredi</v>
      </c>
      <c r="B17" s="12">
        <f t="shared" si="0"/>
        <v>44356</v>
      </c>
      <c r="C17" s="14"/>
      <c r="D17" s="14" t="str">
        <f>IF(OR(Juin[[#This Row],[Jours]]="samedi",Juin[[#This Row],[Jours]]="dimanche"),"","00:45")</f>
        <v>00:45</v>
      </c>
      <c r="E17" s="14"/>
      <c r="F17" s="13" t="str">
        <f t="shared" si="1"/>
        <v>Temps à saisir</v>
      </c>
      <c r="G17" s="4"/>
      <c r="H17" s="31">
        <f>WEEKNUM(Juin[[#This Row],[Date]],21)</f>
        <v>23</v>
      </c>
      <c r="I17" s="31"/>
      <c r="J17" s="31"/>
      <c r="K17" s="3"/>
      <c r="M17"/>
    </row>
    <row r="18" spans="1:13">
      <c r="A18" s="2" t="str">
        <f t="shared" si="2"/>
        <v>jeudi</v>
      </c>
      <c r="B18" s="12">
        <f t="shared" si="0"/>
        <v>44357</v>
      </c>
      <c r="C18" s="14"/>
      <c r="D18" s="14" t="str">
        <f>IF(OR(Juin[[#This Row],[Jours]]="samedi",Juin[[#This Row],[Jours]]="dimanche"),"","00:45")</f>
        <v>00:45</v>
      </c>
      <c r="E18" s="14"/>
      <c r="F18" s="13" t="str">
        <f t="shared" si="1"/>
        <v>Temps à saisir</v>
      </c>
      <c r="G18" s="4"/>
      <c r="H18" s="31">
        <f>WEEKNUM(Juin[[#This Row],[Date]],21)</f>
        <v>23</v>
      </c>
      <c r="I18" s="31"/>
      <c r="J18" s="31"/>
      <c r="K18" s="3"/>
      <c r="M18"/>
    </row>
    <row r="19" spans="1:13">
      <c r="A19" s="19" t="str">
        <f t="shared" si="2"/>
        <v>vendredi</v>
      </c>
      <c r="B19" s="12">
        <f t="shared" si="0"/>
        <v>44358</v>
      </c>
      <c r="C19" s="14"/>
      <c r="D19" s="14" t="str">
        <f>IF(OR(Juin[[#This Row],[Jours]]="samedi",Juin[[#This Row],[Jours]]="dimanche"),"","00:45")</f>
        <v>00:45</v>
      </c>
      <c r="E19" s="14"/>
      <c r="F19" s="20" t="str">
        <f t="shared" si="1"/>
        <v>Temps à saisir</v>
      </c>
      <c r="G19" s="4"/>
      <c r="H19" s="31">
        <f>WEEKNUM(Juin[[#This Row],[Date]],21)</f>
        <v>23</v>
      </c>
      <c r="I19" s="31"/>
      <c r="J19" s="31"/>
      <c r="K19" s="3"/>
      <c r="M19"/>
    </row>
    <row r="20" spans="1:13">
      <c r="A20" s="2" t="str">
        <f t="shared" si="2"/>
        <v>samedi</v>
      </c>
      <c r="B20" s="12">
        <f t="shared" si="0"/>
        <v>44359</v>
      </c>
      <c r="C20" s="14"/>
      <c r="D20" s="14" t="str">
        <f>IF(OR(Juin[[#This Row],[Jours]]="samedi",Juin[[#This Row],[Jours]]="dimanche"),"","00:45")</f>
        <v/>
      </c>
      <c r="E20" s="14"/>
      <c r="F20" s="13" t="str">
        <f t="shared" si="1"/>
        <v>Temps à saisir</v>
      </c>
      <c r="G20" s="4"/>
      <c r="H20" s="31">
        <f>WEEKNUM(Juin[[#This Row],[Date]],21)</f>
        <v>23</v>
      </c>
      <c r="I20" s="31"/>
      <c r="J20" s="31"/>
      <c r="K20" s="3"/>
      <c r="M20"/>
    </row>
    <row r="21" spans="1:13">
      <c r="A21" s="2" t="str">
        <f t="shared" si="2"/>
        <v>dimanche</v>
      </c>
      <c r="B21" s="12">
        <f t="shared" si="0"/>
        <v>44360</v>
      </c>
      <c r="C21" s="14"/>
      <c r="D21" s="14" t="str">
        <f>IF(OR(Juin[[#This Row],[Jours]]="samedi",Juin[[#This Row],[Jours]]="dimanche"),"","00:45")</f>
        <v/>
      </c>
      <c r="E21" s="14"/>
      <c r="F21" s="13" t="str">
        <f t="shared" si="1"/>
        <v>Temps à saisir</v>
      </c>
      <c r="G21" s="4"/>
      <c r="H21" s="31">
        <f>WEEKNUM(Juin[[#This Row],[Date]],21)</f>
        <v>23</v>
      </c>
      <c r="I21" s="31"/>
      <c r="J21" s="31"/>
      <c r="K21" s="3"/>
      <c r="M21"/>
    </row>
    <row r="22" spans="1:13">
      <c r="A22" s="2" t="str">
        <f t="shared" si="2"/>
        <v>lundi</v>
      </c>
      <c r="B22" s="12">
        <f t="shared" si="0"/>
        <v>44361</v>
      </c>
      <c r="C22" s="14"/>
      <c r="D22" s="14" t="str">
        <f>IF(OR(Juin[[#This Row],[Jours]]="samedi",Juin[[#This Row],[Jours]]="dimanche"),"","00:45")</f>
        <v>00:45</v>
      </c>
      <c r="E22" s="14"/>
      <c r="F22" s="13" t="str">
        <f t="shared" si="1"/>
        <v>Temps à saisir</v>
      </c>
      <c r="G22" s="4"/>
      <c r="H22" s="31">
        <f>WEEKNUM(Juin[[#This Row],[Date]],21)</f>
        <v>24</v>
      </c>
      <c r="I22" s="31"/>
      <c r="J22" s="31"/>
      <c r="K22" s="3"/>
      <c r="M22"/>
    </row>
    <row r="23" spans="1:13">
      <c r="A23" s="2" t="str">
        <f t="shared" si="2"/>
        <v>mardi</v>
      </c>
      <c r="B23" s="12">
        <f t="shared" si="0"/>
        <v>44362</v>
      </c>
      <c r="C23" s="14"/>
      <c r="D23" s="14" t="str">
        <f>IF(OR(Juin[[#This Row],[Jours]]="samedi",Juin[[#This Row],[Jours]]="dimanche"),"","00:45")</f>
        <v>00:45</v>
      </c>
      <c r="E23" s="14"/>
      <c r="F23" s="13" t="str">
        <f t="shared" si="1"/>
        <v>Temps à saisir</v>
      </c>
      <c r="G23" s="4"/>
      <c r="H23" s="31">
        <f>WEEKNUM(Juin[[#This Row],[Date]],21)</f>
        <v>24</v>
      </c>
      <c r="I23" s="31"/>
      <c r="J23" s="31"/>
      <c r="K23" s="3"/>
      <c r="M23"/>
    </row>
    <row r="24" spans="1:13">
      <c r="A24" s="2" t="str">
        <f t="shared" si="2"/>
        <v>mercredi</v>
      </c>
      <c r="B24" s="12">
        <f t="shared" si="0"/>
        <v>44363</v>
      </c>
      <c r="C24" s="14"/>
      <c r="D24" s="14" t="str">
        <f>IF(OR(Juin[[#This Row],[Jours]]="samedi",Juin[[#This Row],[Jours]]="dimanche"),"","00:45")</f>
        <v>00:45</v>
      </c>
      <c r="E24" s="14"/>
      <c r="F24" s="13" t="str">
        <f t="shared" si="1"/>
        <v>Temps à saisir</v>
      </c>
      <c r="G24" s="4"/>
      <c r="H24" s="31">
        <f>WEEKNUM(Juin[[#This Row],[Date]],21)</f>
        <v>24</v>
      </c>
      <c r="I24" s="31"/>
      <c r="J24" s="31"/>
      <c r="K24" s="3"/>
      <c r="M24"/>
    </row>
    <row r="25" spans="1:13">
      <c r="A25" s="2" t="str">
        <f t="shared" si="2"/>
        <v>jeudi</v>
      </c>
      <c r="B25" s="12">
        <f t="shared" si="0"/>
        <v>44364</v>
      </c>
      <c r="C25" s="14"/>
      <c r="D25" s="14" t="str">
        <f>IF(OR(Juin[[#This Row],[Jours]]="samedi",Juin[[#This Row],[Jours]]="dimanche"),"","00:45")</f>
        <v>00:45</v>
      </c>
      <c r="E25" s="14"/>
      <c r="F25" s="13" t="str">
        <f t="shared" si="1"/>
        <v>Temps à saisir</v>
      </c>
      <c r="G25" s="4"/>
      <c r="H25" s="31">
        <f>WEEKNUM(Juin[[#This Row],[Date]],21)</f>
        <v>24</v>
      </c>
      <c r="I25" s="31"/>
      <c r="J25" s="31"/>
      <c r="K25" s="3"/>
      <c r="M25"/>
    </row>
    <row r="26" spans="1:13">
      <c r="A26" s="2" t="str">
        <f t="shared" si="2"/>
        <v>vendredi</v>
      </c>
      <c r="B26" s="12">
        <f t="shared" si="0"/>
        <v>44365</v>
      </c>
      <c r="C26" s="14"/>
      <c r="D26" s="14" t="str">
        <f>IF(OR(Juin[[#This Row],[Jours]]="samedi",Juin[[#This Row],[Jours]]="dimanche"),"","00:45")</f>
        <v>00:45</v>
      </c>
      <c r="E26" s="14"/>
      <c r="F26" s="13" t="str">
        <f t="shared" si="1"/>
        <v>Temps à saisir</v>
      </c>
      <c r="G26" s="4"/>
      <c r="H26" s="31">
        <f>WEEKNUM(Juin[[#This Row],[Date]],21)</f>
        <v>24</v>
      </c>
      <c r="I26" s="31"/>
      <c r="J26" s="31"/>
      <c r="K26" s="3"/>
      <c r="M26"/>
    </row>
    <row r="27" spans="1:13">
      <c r="A27" s="2" t="str">
        <f t="shared" si="2"/>
        <v>samedi</v>
      </c>
      <c r="B27" s="12">
        <f t="shared" si="0"/>
        <v>44366</v>
      </c>
      <c r="C27" s="14"/>
      <c r="D27" s="14" t="str">
        <f>IF(OR(Juin[[#This Row],[Jours]]="samedi",Juin[[#This Row],[Jours]]="dimanche"),"","00:45")</f>
        <v/>
      </c>
      <c r="E27" s="14"/>
      <c r="F27" s="13" t="str">
        <f t="shared" si="1"/>
        <v>Temps à saisir</v>
      </c>
      <c r="G27" s="4"/>
      <c r="H27" s="31">
        <f>WEEKNUM(Juin[[#This Row],[Date]],21)</f>
        <v>24</v>
      </c>
      <c r="I27" s="31"/>
      <c r="J27" s="31"/>
      <c r="K27" s="3"/>
      <c r="M27"/>
    </row>
    <row r="28" spans="1:13">
      <c r="A28" s="2" t="str">
        <f t="shared" si="2"/>
        <v>dimanche</v>
      </c>
      <c r="B28" s="12">
        <f t="shared" si="0"/>
        <v>44367</v>
      </c>
      <c r="C28" s="14"/>
      <c r="D28" s="14" t="str">
        <f>IF(OR(Juin[[#This Row],[Jours]]="samedi",Juin[[#This Row],[Jours]]="dimanche"),"","00:45")</f>
        <v/>
      </c>
      <c r="E28" s="14"/>
      <c r="F28" s="13" t="str">
        <f t="shared" si="1"/>
        <v>Temps à saisir</v>
      </c>
      <c r="G28" s="4"/>
      <c r="H28" s="31">
        <f>WEEKNUM(Juin[[#This Row],[Date]],21)</f>
        <v>24</v>
      </c>
      <c r="I28" s="31"/>
      <c r="J28" s="31"/>
      <c r="K28" s="3"/>
      <c r="M28"/>
    </row>
    <row r="29" spans="1:13">
      <c r="A29" s="2" t="str">
        <f t="shared" si="2"/>
        <v>lundi</v>
      </c>
      <c r="B29" s="12">
        <f t="shared" si="0"/>
        <v>44368</v>
      </c>
      <c r="C29" s="14"/>
      <c r="D29" s="14" t="str">
        <f>IF(OR(Juin[[#This Row],[Jours]]="samedi",Juin[[#This Row],[Jours]]="dimanche"),"","00:45")</f>
        <v>00:45</v>
      </c>
      <c r="E29" s="14"/>
      <c r="F29" s="13" t="str">
        <f t="shared" si="1"/>
        <v>Temps à saisir</v>
      </c>
      <c r="G29" s="4"/>
      <c r="H29" s="31">
        <f>WEEKNUM(Juin[[#This Row],[Date]],21)</f>
        <v>25</v>
      </c>
      <c r="I29" s="31"/>
      <c r="J29" s="31"/>
      <c r="K29" s="3"/>
      <c r="M29"/>
    </row>
    <row r="30" spans="1:13">
      <c r="A30" s="2" t="str">
        <f t="shared" si="2"/>
        <v>mardi</v>
      </c>
      <c r="B30" s="12">
        <f t="shared" si="0"/>
        <v>44369</v>
      </c>
      <c r="C30" s="14"/>
      <c r="D30" s="14" t="str">
        <f>IF(OR(Juin[[#This Row],[Jours]]="samedi",Juin[[#This Row],[Jours]]="dimanche"),"","00:45")</f>
        <v>00:45</v>
      </c>
      <c r="E30" s="14"/>
      <c r="F30" s="13" t="str">
        <f t="shared" si="1"/>
        <v>Temps à saisir</v>
      </c>
      <c r="G30" s="4"/>
      <c r="H30" s="31">
        <f>WEEKNUM(Juin[[#This Row],[Date]],21)</f>
        <v>25</v>
      </c>
      <c r="I30" s="31"/>
      <c r="J30" s="31"/>
      <c r="K30" s="3"/>
      <c r="M30"/>
    </row>
    <row r="31" spans="1:13">
      <c r="A31" s="2" t="str">
        <f t="shared" si="2"/>
        <v>mercredi</v>
      </c>
      <c r="B31" s="12">
        <f t="shared" si="0"/>
        <v>44370</v>
      </c>
      <c r="C31" s="14"/>
      <c r="D31" s="14" t="str">
        <f>IF(OR(Juin[[#This Row],[Jours]]="samedi",Juin[[#This Row],[Jours]]="dimanche"),"","00:45")</f>
        <v>00:45</v>
      </c>
      <c r="E31" s="14"/>
      <c r="F31" s="13" t="str">
        <f t="shared" si="1"/>
        <v>Temps à saisir</v>
      </c>
      <c r="G31" s="4"/>
      <c r="H31" s="31">
        <f>WEEKNUM(Juin[[#This Row],[Date]],21)</f>
        <v>25</v>
      </c>
      <c r="I31" s="31"/>
      <c r="J31" s="31"/>
      <c r="K31" s="3"/>
      <c r="M31"/>
    </row>
    <row r="32" spans="1:13">
      <c r="A32" s="2" t="str">
        <f t="shared" si="2"/>
        <v>jeudi</v>
      </c>
      <c r="B32" s="12">
        <f t="shared" si="0"/>
        <v>44371</v>
      </c>
      <c r="C32" s="14"/>
      <c r="D32" s="14" t="str">
        <f>IF(OR(Juin[[#This Row],[Jours]]="samedi",Juin[[#This Row],[Jours]]="dimanche"),"","00:45")</f>
        <v>00:45</v>
      </c>
      <c r="E32" s="14"/>
      <c r="F32" s="13" t="str">
        <f t="shared" si="1"/>
        <v>Temps à saisir</v>
      </c>
      <c r="G32" s="4"/>
      <c r="H32" s="31">
        <f>WEEKNUM(Juin[[#This Row],[Date]],21)</f>
        <v>25</v>
      </c>
      <c r="I32" s="31"/>
      <c r="J32" s="31"/>
      <c r="K32" s="3"/>
      <c r="M32"/>
    </row>
    <row r="33" spans="1:13">
      <c r="A33" s="2" t="str">
        <f t="shared" si="2"/>
        <v>vendredi</v>
      </c>
      <c r="B33" s="12">
        <f t="shared" si="0"/>
        <v>44372</v>
      </c>
      <c r="C33" s="14"/>
      <c r="D33" s="14" t="str">
        <f>IF(OR(Juin[[#This Row],[Jours]]="samedi",Juin[[#This Row],[Jours]]="dimanche"),"","00:45")</f>
        <v>00:45</v>
      </c>
      <c r="E33" s="14"/>
      <c r="F33" s="13" t="str">
        <f t="shared" si="1"/>
        <v>Temps à saisir</v>
      </c>
      <c r="G33" s="4"/>
      <c r="H33" s="31">
        <f>WEEKNUM(Juin[[#This Row],[Date]],21)</f>
        <v>25</v>
      </c>
      <c r="I33" s="31"/>
      <c r="J33" s="31"/>
      <c r="K33" s="3"/>
      <c r="M33"/>
    </row>
    <row r="34" spans="1:13">
      <c r="A34" s="2" t="str">
        <f t="shared" si="2"/>
        <v>samedi</v>
      </c>
      <c r="B34" s="12">
        <f t="shared" si="0"/>
        <v>44373</v>
      </c>
      <c r="C34" s="14"/>
      <c r="D34" s="14" t="str">
        <f>IF(OR(Juin[[#This Row],[Jours]]="samedi",Juin[[#This Row],[Jours]]="dimanche"),"","00:45")</f>
        <v/>
      </c>
      <c r="E34" s="14"/>
      <c r="F34" s="13" t="str">
        <f t="shared" si="1"/>
        <v>Temps à saisir</v>
      </c>
      <c r="G34" s="4"/>
      <c r="H34" s="31">
        <f>WEEKNUM(Juin[[#This Row],[Date]],21)</f>
        <v>25</v>
      </c>
      <c r="I34" s="31"/>
      <c r="J34" s="31"/>
      <c r="K34" s="3"/>
      <c r="M34"/>
    </row>
    <row r="35" spans="1:13">
      <c r="A35" s="2" t="str">
        <f>TEXT(B35,"jjjj")</f>
        <v>dimanche</v>
      </c>
      <c r="B35" s="12">
        <f t="shared" si="0"/>
        <v>44374</v>
      </c>
      <c r="C35" s="14"/>
      <c r="D35" s="14" t="str">
        <f>IF(OR(Juin[[#This Row],[Jours]]="samedi",Juin[[#This Row],[Jours]]="dimanche"),"","00:45")</f>
        <v/>
      </c>
      <c r="E35" s="14"/>
      <c r="F35" s="13" t="str">
        <f t="shared" si="1"/>
        <v>Temps à saisir</v>
      </c>
      <c r="G35" s="4"/>
      <c r="H35" s="31">
        <f>WEEKNUM(Juin[[#This Row],[Date]],21)</f>
        <v>25</v>
      </c>
      <c r="I35" s="31"/>
      <c r="J35" s="31"/>
      <c r="K35" s="3"/>
      <c r="M35"/>
    </row>
    <row r="36" spans="1:13">
      <c r="A36" s="2" t="str">
        <f t="shared" si="2"/>
        <v>lundi</v>
      </c>
      <c r="B36" s="12">
        <f t="shared" si="0"/>
        <v>44375</v>
      </c>
      <c r="C36" s="14"/>
      <c r="D36" s="14" t="str">
        <f>IF(OR(Juin[[#This Row],[Jours]]="samedi",Juin[[#This Row],[Jours]]="dimanche"),"","00:45")</f>
        <v>00:45</v>
      </c>
      <c r="E36" s="14"/>
      <c r="F36" s="13" t="str">
        <f t="shared" si="1"/>
        <v>Temps à saisir</v>
      </c>
      <c r="G36" s="4"/>
      <c r="H36" s="31">
        <f>WEEKNUM(Juin[[#This Row],[Date]],21)</f>
        <v>26</v>
      </c>
      <c r="I36" s="31"/>
      <c r="J36" s="31"/>
      <c r="K36" s="3"/>
      <c r="M36"/>
    </row>
    <row r="37" spans="1:13">
      <c r="A37" s="2" t="str">
        <f t="shared" si="2"/>
        <v>mardi</v>
      </c>
      <c r="B37" s="12">
        <f t="shared" si="0"/>
        <v>44376</v>
      </c>
      <c r="C37" s="14"/>
      <c r="D37" s="14" t="str">
        <f>IF(OR(Juin[[#This Row],[Jours]]="samedi",Juin[[#This Row],[Jours]]="dimanche"),"","00:45")</f>
        <v>00:45</v>
      </c>
      <c r="E37" s="14"/>
      <c r="F37" s="13" t="str">
        <f t="shared" si="1"/>
        <v>Temps à saisir</v>
      </c>
      <c r="G37" s="4"/>
      <c r="H37" s="31">
        <f>WEEKNUM(Juin[[#This Row],[Date]],21)</f>
        <v>26</v>
      </c>
      <c r="I37" s="31"/>
      <c r="J37" s="31"/>
      <c r="K37" s="3"/>
      <c r="M37"/>
    </row>
    <row r="38" spans="1:13">
      <c r="A38" s="2" t="str">
        <f t="shared" si="2"/>
        <v>mercredi</v>
      </c>
      <c r="B38" s="12">
        <f t="shared" si="0"/>
        <v>44377</v>
      </c>
      <c r="C38" s="14"/>
      <c r="D38" s="14" t="str">
        <f>IF(OR(Juin[[#This Row],[Jours]]="samedi",Juin[[#This Row],[Jours]]="dimanche"),"","00:45")</f>
        <v>00:45</v>
      </c>
      <c r="E38" s="14"/>
      <c r="F38" s="13" t="str">
        <f t="shared" si="1"/>
        <v>Temps à saisir</v>
      </c>
      <c r="G38" s="4"/>
      <c r="H38" s="31">
        <f>WEEKNUM(Juin[[#This Row],[Date]],21)</f>
        <v>26</v>
      </c>
      <c r="I38" s="31"/>
      <c r="J38" s="31"/>
      <c r="K38" s="3"/>
      <c r="M38"/>
    </row>
    <row r="39" spans="1:13">
      <c r="A39" s="15" t="str">
        <f>TEXT(B39,"jjjj")</f>
        <v>jeudi</v>
      </c>
      <c r="B39" s="12">
        <f t="shared" si="0"/>
        <v>44378</v>
      </c>
      <c r="C39" s="16"/>
      <c r="D39" s="14" t="str">
        <f>IF(OR(Juin[[#This Row],[Jours]]="samedi",Juin[[#This Row],[Jours]]="dimanche"),"","00:45")</f>
        <v>00:45</v>
      </c>
      <c r="E39" s="16"/>
      <c r="F39" s="17" t="str">
        <f>IF(AND(C39&lt;&gt;0,E39&lt;&gt;0),(E39-D39-C39),"Temps à saisir")</f>
        <v>Temps à saisir</v>
      </c>
      <c r="G39" s="18"/>
      <c r="H39" s="31">
        <f>WEEKNUM(Juin[[#This Row],[Date]],21)</f>
        <v>26</v>
      </c>
      <c r="I39" s="31"/>
      <c r="J39" s="31"/>
      <c r="K39" s="3"/>
      <c r="M39"/>
    </row>
    <row r="40" spans="1:13">
      <c r="B40" s="33"/>
      <c r="C40" s="34" t="str">
        <f>IFERROR(SUBTOTAL(101,Juin[Heure d''arrivé]),"")</f>
        <v/>
      </c>
      <c r="D40" s="34"/>
      <c r="E40" s="34" t="str">
        <f>IFERROR(SUBTOTAL(101,Juin[Heure de départ]),"")</f>
        <v/>
      </c>
      <c r="F40" s="8">
        <f>IFERROR(SUBTOTAL(9,F9:F39),"")</f>
        <v>0</v>
      </c>
      <c r="G40" s="35"/>
      <c r="H40" s="36"/>
      <c r="I40" s="36"/>
      <c r="J40" s="30"/>
      <c r="K40" s="3"/>
      <c r="M40"/>
    </row>
    <row r="41" spans="1:13" s="6" customFormat="1" ht="42.75" customHeight="1">
      <c r="A41" s="7"/>
      <c r="B41"/>
      <c r="C41"/>
      <c r="D41"/>
      <c r="E41"/>
      <c r="F41"/>
      <c r="G41" s="7"/>
      <c r="L41"/>
    </row>
  </sheetData>
  <conditionalFormatting sqref="A44:F390 A42:E43 A40:G40 G1:G2 A41 A9:C39 E9:G39">
    <cfRule type="expression" dxfId="37" priority="4">
      <formula>A1="samedi"</formula>
    </cfRule>
    <cfRule type="expression" dxfId="36" priority="6">
      <formula>A1="dimanche"</formula>
    </cfRule>
  </conditionalFormatting>
  <conditionalFormatting sqref="B9:C39 E9:G39">
    <cfRule type="expression" dxfId="35" priority="5">
      <formula>B9="samedi"</formula>
    </cfRule>
  </conditionalFormatting>
  <conditionalFormatting sqref="G4:G7">
    <cfRule type="expression" dxfId="34" priority="7">
      <formula>AND(G4&lt;&gt;"Saisir temps",SUMIFS($F$9:$F$39,$H$9:$H$39,IF($H$9&gt;=52,ROW(A1),$H$9+ROW(A1)))&lt;$G$3)</formula>
    </cfRule>
  </conditionalFormatting>
  <conditionalFormatting sqref="D9:D39">
    <cfRule type="expression" dxfId="33" priority="1">
      <formula>D9="samedi"</formula>
    </cfRule>
    <cfRule type="expression" dxfId="32" priority="3">
      <formula>D9="dimanche"</formula>
    </cfRule>
  </conditionalFormatting>
  <conditionalFormatting sqref="D9:D39">
    <cfRule type="expression" dxfId="31" priority="2">
      <formula>D9="samedi"</formula>
    </cfRule>
  </conditionalFormatting>
  <dataValidations count="1">
    <dataValidation allowBlank="1" showErrorMessage="1" sqref="B9:E3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Exemple</vt:lpstr>
      <vt:lpstr>Janvier</vt:lpstr>
      <vt:lpstr>Février</vt:lpstr>
      <vt:lpstr>Mars</vt:lpstr>
      <vt:lpstr>Avril</vt:lpstr>
      <vt:lpstr>Mai</vt:lpstr>
      <vt:lpstr>Juin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2020-11-20T07:39:22Z</dcterms:created>
  <dcterms:modified xsi:type="dcterms:W3CDTF">2021-02-05T07:08:36Z</dcterms:modified>
</cp:coreProperties>
</file>