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5440" windowHeight="15990"/>
  </bookViews>
  <sheets>
    <sheet name="Janvier" sheetId="6" r:id="rId1"/>
    <sheet name="Février" sheetId="7" r:id="rId2"/>
    <sheet name="Mars" sheetId="8" r:id="rId3"/>
    <sheet name="Avril" sheetId="9" r:id="rId4"/>
    <sheet name="Mai" sheetId="10" r:id="rId5"/>
    <sheet name="Juin" sheetId="11" r:id="rId6"/>
    <sheet name="Juillet" sheetId="13" r:id="rId7"/>
    <sheet name="Août" sheetId="14" r:id="rId8"/>
    <sheet name="Septembre" sheetId="15" r:id="rId9"/>
    <sheet name="Octobre" sheetId="16" r:id="rId10"/>
    <sheet name="Novembre" sheetId="17" r:id="rId11"/>
    <sheet name="Décembre" sheetId="19" r:id="rId1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6" l="1"/>
  <c r="K4" i="6"/>
  <c r="H9" i="19" l="1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9" i="16"/>
  <c r="K6" i="16" s="1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9" i="15"/>
  <c r="K6" i="15" s="1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9" i="14"/>
  <c r="K7" i="14" s="1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9" i="13"/>
  <c r="K7" i="13" s="1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9" i="9"/>
  <c r="K6" i="9" s="1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K6" i="7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K7" i="19"/>
  <c r="K6" i="19"/>
  <c r="K5" i="19"/>
  <c r="K4" i="19"/>
  <c r="K7" i="17"/>
  <c r="K6" i="17"/>
  <c r="K5" i="17"/>
  <c r="K4" i="17"/>
  <c r="K7" i="16"/>
  <c r="K5" i="16"/>
  <c r="K7" i="15"/>
  <c r="K5" i="15"/>
  <c r="K6" i="14"/>
  <c r="K4" i="14"/>
  <c r="K6" i="13"/>
  <c r="K4" i="13"/>
  <c r="K7" i="11"/>
  <c r="K6" i="11"/>
  <c r="K5" i="11"/>
  <c r="K4" i="11"/>
  <c r="K7" i="10"/>
  <c r="K6" i="10"/>
  <c r="K5" i="10"/>
  <c r="K4" i="10"/>
  <c r="K7" i="9"/>
  <c r="K5" i="9"/>
  <c r="K7" i="8"/>
  <c r="K6" i="8"/>
  <c r="K5" i="8"/>
  <c r="K4" i="8"/>
  <c r="K7" i="7"/>
  <c r="H39" i="17"/>
  <c r="H39" i="15"/>
  <c r="H39" i="11"/>
  <c r="H39" i="9"/>
  <c r="H37" i="7"/>
  <c r="K4" i="16" l="1"/>
  <c r="K4" i="15"/>
  <c r="K5" i="14"/>
  <c r="K5" i="13"/>
  <c r="K4" i="9"/>
  <c r="K4" i="7"/>
  <c r="K5" i="7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9" i="6"/>
  <c r="K6" i="6" l="1"/>
  <c r="K7" i="6"/>
  <c r="F37" i="14"/>
  <c r="F38" i="14"/>
  <c r="F39" i="14"/>
  <c r="F25" i="14"/>
  <c r="F18" i="14"/>
  <c r="F19" i="14"/>
  <c r="F20" i="14"/>
  <c r="F21" i="14"/>
  <c r="F22" i="14"/>
  <c r="F23" i="14"/>
  <c r="F24" i="14"/>
  <c r="F26" i="14"/>
  <c r="F27" i="14"/>
  <c r="F28" i="14"/>
  <c r="F29" i="14"/>
  <c r="F30" i="14"/>
  <c r="F31" i="14"/>
  <c r="F32" i="14"/>
  <c r="F33" i="14"/>
  <c r="F34" i="14"/>
  <c r="F35" i="14"/>
  <c r="F36" i="14"/>
  <c r="F9" i="14"/>
  <c r="F10" i="14"/>
  <c r="F10" i="10"/>
  <c r="F17" i="10"/>
  <c r="F24" i="10"/>
  <c r="F34" i="10"/>
  <c r="F39" i="10"/>
  <c r="F28" i="10"/>
  <c r="F11" i="8"/>
  <c r="F17" i="8"/>
  <c r="F25" i="8"/>
  <c r="F30" i="8"/>
  <c r="F37" i="8"/>
  <c r="F39" i="8"/>
  <c r="F11" i="7"/>
  <c r="F17" i="7"/>
  <c r="F24" i="7"/>
  <c r="F31" i="7"/>
  <c r="F36" i="7"/>
  <c r="B40" i="6" l="1"/>
  <c r="B37" i="7"/>
  <c r="B40" i="8"/>
  <c r="B39" i="9"/>
  <c r="B40" i="10"/>
  <c r="B39" i="11"/>
  <c r="B40" i="13"/>
  <c r="B40" i="14"/>
  <c r="B39" i="15"/>
  <c r="B40" i="16"/>
  <c r="B39" i="17"/>
  <c r="B40" i="19"/>
  <c r="F39" i="16" l="1"/>
  <c r="A39" i="16"/>
  <c r="A39" i="14"/>
  <c r="A39" i="13"/>
  <c r="F39" i="13"/>
  <c r="E40" i="19"/>
  <c r="D40" i="19"/>
  <c r="C40" i="19"/>
  <c r="F39" i="19"/>
  <c r="A39" i="19"/>
  <c r="F38" i="19"/>
  <c r="A38" i="19"/>
  <c r="F37" i="19"/>
  <c r="A37" i="19"/>
  <c r="F36" i="19"/>
  <c r="A36" i="19"/>
  <c r="F35" i="19"/>
  <c r="A35" i="19"/>
  <c r="F34" i="19"/>
  <c r="A34" i="19"/>
  <c r="F33" i="19"/>
  <c r="A33" i="19"/>
  <c r="F32" i="19"/>
  <c r="A32" i="19"/>
  <c r="F31" i="19"/>
  <c r="A31" i="19"/>
  <c r="F30" i="19"/>
  <c r="A30" i="19"/>
  <c r="F29" i="19"/>
  <c r="A29" i="19"/>
  <c r="F28" i="19"/>
  <c r="A28" i="19"/>
  <c r="F27" i="19"/>
  <c r="A27" i="19"/>
  <c r="F26" i="19"/>
  <c r="A26" i="19"/>
  <c r="F25" i="19"/>
  <c r="A25" i="19"/>
  <c r="F24" i="19"/>
  <c r="A24" i="19"/>
  <c r="F23" i="19"/>
  <c r="A23" i="19"/>
  <c r="F22" i="19"/>
  <c r="A22" i="19"/>
  <c r="F21" i="19"/>
  <c r="A21" i="19"/>
  <c r="F20" i="19"/>
  <c r="A20" i="19"/>
  <c r="F19" i="19"/>
  <c r="A19" i="19"/>
  <c r="F18" i="19"/>
  <c r="A18" i="19"/>
  <c r="F17" i="19"/>
  <c r="A17" i="19"/>
  <c r="F16" i="19"/>
  <c r="A16" i="19"/>
  <c r="F15" i="19"/>
  <c r="A15" i="19"/>
  <c r="F14" i="19"/>
  <c r="A14" i="19"/>
  <c r="F13" i="19"/>
  <c r="A13" i="19"/>
  <c r="F12" i="19"/>
  <c r="A12" i="19"/>
  <c r="F11" i="19"/>
  <c r="A11" i="19"/>
  <c r="F10" i="19"/>
  <c r="A10" i="19"/>
  <c r="F9" i="19"/>
  <c r="A9" i="19"/>
  <c r="D3" i="19"/>
  <c r="A1" i="19"/>
  <c r="E39" i="17"/>
  <c r="D39" i="17"/>
  <c r="C39" i="17"/>
  <c r="F38" i="17"/>
  <c r="A38" i="17"/>
  <c r="F37" i="17"/>
  <c r="A37" i="17"/>
  <c r="F36" i="17"/>
  <c r="A36" i="17"/>
  <c r="F35" i="17"/>
  <c r="A35" i="17"/>
  <c r="F34" i="17"/>
  <c r="A34" i="17"/>
  <c r="F33" i="17"/>
  <c r="A33" i="17"/>
  <c r="F32" i="17"/>
  <c r="A32" i="17"/>
  <c r="F31" i="17"/>
  <c r="A31" i="17"/>
  <c r="F30" i="17"/>
  <c r="A30" i="17"/>
  <c r="F29" i="17"/>
  <c r="A29" i="17"/>
  <c r="F28" i="17"/>
  <c r="A28" i="17"/>
  <c r="F27" i="17"/>
  <c r="A27" i="17"/>
  <c r="F26" i="17"/>
  <c r="A26" i="17"/>
  <c r="F25" i="17"/>
  <c r="A25" i="17"/>
  <c r="F24" i="17"/>
  <c r="A24" i="17"/>
  <c r="F23" i="17"/>
  <c r="A23" i="17"/>
  <c r="F22" i="17"/>
  <c r="A22" i="17"/>
  <c r="F21" i="17"/>
  <c r="A21" i="17"/>
  <c r="F20" i="17"/>
  <c r="A20" i="17"/>
  <c r="F19" i="17"/>
  <c r="A19" i="17"/>
  <c r="F18" i="17"/>
  <c r="A18" i="17"/>
  <c r="F17" i="17"/>
  <c r="A17" i="17"/>
  <c r="F16" i="17"/>
  <c r="A16" i="17"/>
  <c r="F15" i="17"/>
  <c r="A15" i="17"/>
  <c r="F14" i="17"/>
  <c r="A14" i="17"/>
  <c r="F13" i="17"/>
  <c r="A13" i="17"/>
  <c r="F12" i="17"/>
  <c r="A12" i="17"/>
  <c r="F11" i="17"/>
  <c r="A11" i="17"/>
  <c r="F10" i="17"/>
  <c r="A10" i="17"/>
  <c r="F9" i="17"/>
  <c r="A9" i="17"/>
  <c r="D3" i="17"/>
  <c r="A1" i="17" s="1"/>
  <c r="E40" i="16"/>
  <c r="D40" i="16"/>
  <c r="C40" i="16"/>
  <c r="F38" i="16"/>
  <c r="A38" i="16"/>
  <c r="F37" i="16"/>
  <c r="A37" i="16"/>
  <c r="F36" i="16"/>
  <c r="A36" i="16"/>
  <c r="F35" i="16"/>
  <c r="A35" i="16"/>
  <c r="F34" i="16"/>
  <c r="A34" i="16"/>
  <c r="F33" i="16"/>
  <c r="A33" i="16"/>
  <c r="F32" i="16"/>
  <c r="A32" i="16"/>
  <c r="F31" i="16"/>
  <c r="A31" i="16"/>
  <c r="F30" i="16"/>
  <c r="A30" i="16"/>
  <c r="F29" i="16"/>
  <c r="A29" i="16"/>
  <c r="F28" i="16"/>
  <c r="A28" i="16"/>
  <c r="F27" i="16"/>
  <c r="A27" i="16"/>
  <c r="F26" i="16"/>
  <c r="A26" i="16"/>
  <c r="F25" i="16"/>
  <c r="A25" i="16"/>
  <c r="F24" i="16"/>
  <c r="A24" i="16"/>
  <c r="F23" i="16"/>
  <c r="A23" i="16"/>
  <c r="F22" i="16"/>
  <c r="A22" i="16"/>
  <c r="F21" i="16"/>
  <c r="A21" i="16"/>
  <c r="F20" i="16"/>
  <c r="A20" i="16"/>
  <c r="F19" i="16"/>
  <c r="A19" i="16"/>
  <c r="F18" i="16"/>
  <c r="A18" i="16"/>
  <c r="F17" i="16"/>
  <c r="A17" i="16"/>
  <c r="F16" i="16"/>
  <c r="A16" i="16"/>
  <c r="F15" i="16"/>
  <c r="A15" i="16"/>
  <c r="F14" i="16"/>
  <c r="A14" i="16"/>
  <c r="F13" i="16"/>
  <c r="A13" i="16"/>
  <c r="F12" i="16"/>
  <c r="A12" i="16"/>
  <c r="F11" i="16"/>
  <c r="A11" i="16"/>
  <c r="F10" i="16"/>
  <c r="A10" i="16"/>
  <c r="F9" i="16"/>
  <c r="A9" i="16"/>
  <c r="D3" i="16"/>
  <c r="A1" i="16"/>
  <c r="E39" i="15"/>
  <c r="D39" i="15"/>
  <c r="C39" i="15"/>
  <c r="F38" i="15"/>
  <c r="A38" i="15"/>
  <c r="F37" i="15"/>
  <c r="A37" i="15"/>
  <c r="F36" i="15"/>
  <c r="A36" i="15"/>
  <c r="F35" i="15"/>
  <c r="A35" i="15"/>
  <c r="F34" i="15"/>
  <c r="A34" i="15"/>
  <c r="F33" i="15"/>
  <c r="A33" i="15"/>
  <c r="F32" i="15"/>
  <c r="A32" i="15"/>
  <c r="F31" i="15"/>
  <c r="A31" i="15"/>
  <c r="F30" i="15"/>
  <c r="A30" i="15"/>
  <c r="F29" i="15"/>
  <c r="A29" i="15"/>
  <c r="F28" i="15"/>
  <c r="A28" i="15"/>
  <c r="F27" i="15"/>
  <c r="A27" i="15"/>
  <c r="F26" i="15"/>
  <c r="A26" i="15"/>
  <c r="F25" i="15"/>
  <c r="A25" i="15"/>
  <c r="F24" i="15"/>
  <c r="A24" i="15"/>
  <c r="F23" i="15"/>
  <c r="A23" i="15"/>
  <c r="F22" i="15"/>
  <c r="A22" i="15"/>
  <c r="F21" i="15"/>
  <c r="A21" i="15"/>
  <c r="F20" i="15"/>
  <c r="A20" i="15"/>
  <c r="F19" i="15"/>
  <c r="A19" i="15"/>
  <c r="F18" i="15"/>
  <c r="A18" i="15"/>
  <c r="F17" i="15"/>
  <c r="A17" i="15"/>
  <c r="F16" i="15"/>
  <c r="A16" i="15"/>
  <c r="F15" i="15"/>
  <c r="A15" i="15"/>
  <c r="F14" i="15"/>
  <c r="A14" i="15"/>
  <c r="F13" i="15"/>
  <c r="A13" i="15"/>
  <c r="F12" i="15"/>
  <c r="A12" i="15"/>
  <c r="F11" i="15"/>
  <c r="A11" i="15"/>
  <c r="F10" i="15"/>
  <c r="A10" i="15"/>
  <c r="F9" i="15"/>
  <c r="A9" i="15"/>
  <c r="D3" i="15"/>
  <c r="A1" i="15" s="1"/>
  <c r="E40" i="14"/>
  <c r="D40" i="14"/>
  <c r="C40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F17" i="14"/>
  <c r="A17" i="14"/>
  <c r="F16" i="14"/>
  <c r="A16" i="14"/>
  <c r="F15" i="14"/>
  <c r="A15" i="14"/>
  <c r="F14" i="14"/>
  <c r="A14" i="14"/>
  <c r="F13" i="14"/>
  <c r="A13" i="14"/>
  <c r="F12" i="14"/>
  <c r="A12" i="14"/>
  <c r="F11" i="14"/>
  <c r="A11" i="14"/>
  <c r="A10" i="14"/>
  <c r="A9" i="14"/>
  <c r="D3" i="14"/>
  <c r="A1" i="14" s="1"/>
  <c r="E40" i="13"/>
  <c r="D40" i="13"/>
  <c r="C40" i="13"/>
  <c r="F38" i="13"/>
  <c r="A38" i="13"/>
  <c r="F37" i="13"/>
  <c r="A37" i="13"/>
  <c r="F36" i="13"/>
  <c r="A36" i="13"/>
  <c r="F35" i="13"/>
  <c r="A35" i="13"/>
  <c r="F34" i="13"/>
  <c r="A34" i="13"/>
  <c r="F33" i="13"/>
  <c r="A33" i="13"/>
  <c r="F32" i="13"/>
  <c r="A32" i="13"/>
  <c r="F31" i="13"/>
  <c r="A31" i="13"/>
  <c r="F30" i="13"/>
  <c r="A30" i="13"/>
  <c r="F29" i="13"/>
  <c r="A29" i="13"/>
  <c r="F28" i="13"/>
  <c r="A28" i="13"/>
  <c r="F27" i="13"/>
  <c r="A27" i="13"/>
  <c r="F26" i="13"/>
  <c r="A26" i="13"/>
  <c r="F25" i="13"/>
  <c r="A25" i="13"/>
  <c r="F24" i="13"/>
  <c r="A24" i="13"/>
  <c r="F23" i="13"/>
  <c r="A23" i="13"/>
  <c r="F22" i="13"/>
  <c r="A22" i="13"/>
  <c r="F21" i="13"/>
  <c r="A21" i="13"/>
  <c r="F20" i="13"/>
  <c r="A20" i="13"/>
  <c r="F19" i="13"/>
  <c r="A19" i="13"/>
  <c r="F18" i="13"/>
  <c r="A18" i="13"/>
  <c r="F17" i="13"/>
  <c r="A17" i="13"/>
  <c r="F16" i="13"/>
  <c r="A16" i="13"/>
  <c r="F15" i="13"/>
  <c r="A15" i="13"/>
  <c r="F14" i="13"/>
  <c r="A14" i="13"/>
  <c r="F13" i="13"/>
  <c r="A13" i="13"/>
  <c r="F12" i="13"/>
  <c r="A12" i="13"/>
  <c r="F11" i="13"/>
  <c r="A11" i="13"/>
  <c r="F10" i="13"/>
  <c r="A10" i="13"/>
  <c r="F9" i="13"/>
  <c r="A9" i="13"/>
  <c r="D3" i="13"/>
  <c r="A1" i="13" s="1"/>
  <c r="E39" i="11"/>
  <c r="D39" i="11"/>
  <c r="C39" i="11"/>
  <c r="F38" i="11"/>
  <c r="A38" i="11"/>
  <c r="F37" i="11"/>
  <c r="A37" i="11"/>
  <c r="F36" i="11"/>
  <c r="A36" i="11"/>
  <c r="F35" i="11"/>
  <c r="A35" i="11"/>
  <c r="F34" i="11"/>
  <c r="A34" i="11"/>
  <c r="F33" i="11"/>
  <c r="A33" i="11"/>
  <c r="F32" i="11"/>
  <c r="A32" i="11"/>
  <c r="F31" i="11"/>
  <c r="A31" i="11"/>
  <c r="F30" i="11"/>
  <c r="A30" i="11"/>
  <c r="F29" i="11"/>
  <c r="A29" i="11"/>
  <c r="F28" i="11"/>
  <c r="A28" i="11"/>
  <c r="F27" i="11"/>
  <c r="A27" i="11"/>
  <c r="F26" i="11"/>
  <c r="A26" i="11"/>
  <c r="F25" i="11"/>
  <c r="A25" i="11"/>
  <c r="F24" i="11"/>
  <c r="A24" i="11"/>
  <c r="F23" i="11"/>
  <c r="A23" i="11"/>
  <c r="F22" i="11"/>
  <c r="A22" i="11"/>
  <c r="F21" i="11"/>
  <c r="A21" i="11"/>
  <c r="F20" i="11"/>
  <c r="A20" i="11"/>
  <c r="F19" i="11"/>
  <c r="A19" i="11"/>
  <c r="F18" i="11"/>
  <c r="A18" i="11"/>
  <c r="F17" i="11"/>
  <c r="A17" i="11"/>
  <c r="F16" i="11"/>
  <c r="A16" i="11"/>
  <c r="F15" i="11"/>
  <c r="A15" i="11"/>
  <c r="F14" i="11"/>
  <c r="A14" i="11"/>
  <c r="F13" i="11"/>
  <c r="A13" i="11"/>
  <c r="F12" i="11"/>
  <c r="A12" i="11"/>
  <c r="F11" i="11"/>
  <c r="A11" i="11"/>
  <c r="F10" i="11"/>
  <c r="A10" i="11"/>
  <c r="F9" i="11"/>
  <c r="A9" i="11"/>
  <c r="D3" i="11"/>
  <c r="A1" i="11" s="1"/>
  <c r="A39" i="10"/>
  <c r="E40" i="10"/>
  <c r="D40" i="10"/>
  <c r="C40" i="10"/>
  <c r="F38" i="10"/>
  <c r="A38" i="10"/>
  <c r="F37" i="10"/>
  <c r="A37" i="10"/>
  <c r="F36" i="10"/>
  <c r="A36" i="10"/>
  <c r="F35" i="10"/>
  <c r="A35" i="10"/>
  <c r="A34" i="10"/>
  <c r="F33" i="10"/>
  <c r="A33" i="10"/>
  <c r="F32" i="10"/>
  <c r="A32" i="10"/>
  <c r="F31" i="10"/>
  <c r="A31" i="10"/>
  <c r="F30" i="10"/>
  <c r="A30" i="10"/>
  <c r="F29" i="10"/>
  <c r="A29" i="10"/>
  <c r="A28" i="10"/>
  <c r="F27" i="10"/>
  <c r="A27" i="10"/>
  <c r="F26" i="10"/>
  <c r="A26" i="10"/>
  <c r="F25" i="10"/>
  <c r="A25" i="10"/>
  <c r="A24" i="10"/>
  <c r="F23" i="10"/>
  <c r="A23" i="10"/>
  <c r="F22" i="10"/>
  <c r="A22" i="10"/>
  <c r="F21" i="10"/>
  <c r="A21" i="10"/>
  <c r="F20" i="10"/>
  <c r="A20" i="10"/>
  <c r="F19" i="10"/>
  <c r="A19" i="10"/>
  <c r="F18" i="10"/>
  <c r="A18" i="10"/>
  <c r="A17" i="10"/>
  <c r="F16" i="10"/>
  <c r="A16" i="10"/>
  <c r="F15" i="10"/>
  <c r="A15" i="10"/>
  <c r="F14" i="10"/>
  <c r="A14" i="10"/>
  <c r="F13" i="10"/>
  <c r="A13" i="10"/>
  <c r="F12" i="10"/>
  <c r="A12" i="10"/>
  <c r="F11" i="10"/>
  <c r="A11" i="10"/>
  <c r="A10" i="10"/>
  <c r="F9" i="10"/>
  <c r="A9" i="10"/>
  <c r="D3" i="10"/>
  <c r="A1" i="10" s="1"/>
  <c r="E39" i="9"/>
  <c r="D39" i="9"/>
  <c r="C39" i="9"/>
  <c r="F38" i="9"/>
  <c r="A38" i="9"/>
  <c r="F37" i="9"/>
  <c r="A37" i="9"/>
  <c r="F36" i="9"/>
  <c r="A36" i="9"/>
  <c r="F35" i="9"/>
  <c r="A35" i="9"/>
  <c r="F34" i="9"/>
  <c r="A34" i="9"/>
  <c r="F33" i="9"/>
  <c r="A33" i="9"/>
  <c r="F32" i="9"/>
  <c r="A32" i="9"/>
  <c r="F31" i="9"/>
  <c r="A31" i="9"/>
  <c r="F30" i="9"/>
  <c r="A30" i="9"/>
  <c r="F29" i="9"/>
  <c r="A29" i="9"/>
  <c r="F28" i="9"/>
  <c r="A28" i="9"/>
  <c r="F27" i="9"/>
  <c r="A27" i="9"/>
  <c r="F26" i="9"/>
  <c r="A26" i="9"/>
  <c r="F25" i="9"/>
  <c r="A25" i="9"/>
  <c r="F24" i="9"/>
  <c r="A24" i="9"/>
  <c r="F23" i="9"/>
  <c r="A23" i="9"/>
  <c r="F22" i="9"/>
  <c r="A22" i="9"/>
  <c r="F21" i="9"/>
  <c r="A21" i="9"/>
  <c r="F20" i="9"/>
  <c r="A20" i="9"/>
  <c r="F19" i="9"/>
  <c r="A19" i="9"/>
  <c r="F18" i="9"/>
  <c r="A18" i="9"/>
  <c r="F17" i="9"/>
  <c r="A17" i="9"/>
  <c r="F16" i="9"/>
  <c r="A16" i="9"/>
  <c r="F15" i="9"/>
  <c r="A15" i="9"/>
  <c r="F14" i="9"/>
  <c r="A14" i="9"/>
  <c r="F13" i="9"/>
  <c r="A13" i="9"/>
  <c r="F12" i="9"/>
  <c r="A12" i="9"/>
  <c r="F11" i="9"/>
  <c r="A11" i="9"/>
  <c r="F10" i="9"/>
  <c r="A10" i="9"/>
  <c r="F9" i="9"/>
  <c r="A9" i="9"/>
  <c r="D3" i="9"/>
  <c r="A1" i="9"/>
  <c r="A36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7" i="8"/>
  <c r="A38" i="8"/>
  <c r="A39" i="8"/>
  <c r="F38" i="8"/>
  <c r="F36" i="8"/>
  <c r="E40" i="8"/>
  <c r="D40" i="8"/>
  <c r="C40" i="8"/>
  <c r="F35" i="8"/>
  <c r="F34" i="8"/>
  <c r="F33" i="8"/>
  <c r="F32" i="8"/>
  <c r="F31" i="8"/>
  <c r="F29" i="8"/>
  <c r="F28" i="8"/>
  <c r="F27" i="8"/>
  <c r="F26" i="8"/>
  <c r="F24" i="8"/>
  <c r="F23" i="8"/>
  <c r="F22" i="8"/>
  <c r="F21" i="8"/>
  <c r="F20" i="8"/>
  <c r="F19" i="8"/>
  <c r="F18" i="8"/>
  <c r="F16" i="8"/>
  <c r="F15" i="8"/>
  <c r="F14" i="8"/>
  <c r="F13" i="8"/>
  <c r="F12" i="8"/>
  <c r="F10" i="8"/>
  <c r="F9" i="8"/>
  <c r="D3" i="8"/>
  <c r="A1" i="8" s="1"/>
  <c r="E37" i="7"/>
  <c r="D37" i="7"/>
  <c r="C37" i="7"/>
  <c r="A36" i="7"/>
  <c r="F35" i="7"/>
  <c r="A35" i="7"/>
  <c r="F34" i="7"/>
  <c r="A34" i="7"/>
  <c r="F33" i="7"/>
  <c r="A33" i="7"/>
  <c r="F32" i="7"/>
  <c r="A32" i="7"/>
  <c r="A31" i="7"/>
  <c r="F30" i="7"/>
  <c r="A30" i="7"/>
  <c r="F29" i="7"/>
  <c r="A29" i="7"/>
  <c r="F28" i="7"/>
  <c r="A28" i="7"/>
  <c r="F27" i="7"/>
  <c r="A27" i="7"/>
  <c r="F26" i="7"/>
  <c r="A26" i="7"/>
  <c r="F25" i="7"/>
  <c r="A25" i="7"/>
  <c r="A24" i="7"/>
  <c r="F23" i="7"/>
  <c r="A23" i="7"/>
  <c r="F22" i="7"/>
  <c r="A22" i="7"/>
  <c r="F21" i="7"/>
  <c r="A21" i="7"/>
  <c r="F20" i="7"/>
  <c r="A20" i="7"/>
  <c r="F19" i="7"/>
  <c r="A19" i="7"/>
  <c r="F18" i="7"/>
  <c r="A18" i="7"/>
  <c r="A17" i="7"/>
  <c r="F16" i="7"/>
  <c r="A16" i="7"/>
  <c r="F15" i="7"/>
  <c r="A15" i="7"/>
  <c r="F14" i="7"/>
  <c r="A14" i="7"/>
  <c r="F13" i="7"/>
  <c r="A13" i="7"/>
  <c r="F12" i="7"/>
  <c r="A12" i="7"/>
  <c r="A11" i="7"/>
  <c r="F10" i="7"/>
  <c r="A10" i="7"/>
  <c r="F9" i="7"/>
  <c r="F37" i="7" s="1"/>
  <c r="A9" i="7"/>
  <c r="D3" i="7"/>
  <c r="A1" i="7" s="1"/>
  <c r="A11" i="6"/>
  <c r="E40" i="6"/>
  <c r="D40" i="6"/>
  <c r="C40" i="6"/>
  <c r="F39" i="6"/>
  <c r="A39" i="6"/>
  <c r="F38" i="6"/>
  <c r="A38" i="6"/>
  <c r="F37" i="6"/>
  <c r="A37" i="6"/>
  <c r="F36" i="6"/>
  <c r="A36" i="6"/>
  <c r="F35" i="6"/>
  <c r="A35" i="6"/>
  <c r="F34" i="6"/>
  <c r="A34" i="6"/>
  <c r="F33" i="6"/>
  <c r="A33" i="6"/>
  <c r="F32" i="6"/>
  <c r="A32" i="6"/>
  <c r="F31" i="6"/>
  <c r="A31" i="6"/>
  <c r="F30" i="6"/>
  <c r="A30" i="6"/>
  <c r="F29" i="6"/>
  <c r="A29" i="6"/>
  <c r="F28" i="6"/>
  <c r="A28" i="6"/>
  <c r="F27" i="6"/>
  <c r="A27" i="6"/>
  <c r="F26" i="6"/>
  <c r="A26" i="6"/>
  <c r="F25" i="6"/>
  <c r="A25" i="6"/>
  <c r="F24" i="6"/>
  <c r="A24" i="6"/>
  <c r="F23" i="6"/>
  <c r="A23" i="6"/>
  <c r="F22" i="6"/>
  <c r="A22" i="6"/>
  <c r="F21" i="6"/>
  <c r="A21" i="6"/>
  <c r="F20" i="6"/>
  <c r="A20" i="6"/>
  <c r="F19" i="6"/>
  <c r="A19" i="6"/>
  <c r="F18" i="6"/>
  <c r="A18" i="6"/>
  <c r="F17" i="6"/>
  <c r="A17" i="6"/>
  <c r="F16" i="6"/>
  <c r="A16" i="6"/>
  <c r="F15" i="6"/>
  <c r="A15" i="6"/>
  <c r="F14" i="6"/>
  <c r="A14" i="6"/>
  <c r="F13" i="6"/>
  <c r="A13" i="6"/>
  <c r="F12" i="6"/>
  <c r="A12" i="6"/>
  <c r="F11" i="6"/>
  <c r="F10" i="6"/>
  <c r="A10" i="6"/>
  <c r="F9" i="6"/>
  <c r="A9" i="6"/>
  <c r="D3" i="6"/>
  <c r="A1" i="6" s="1"/>
  <c r="F40" i="13" l="1"/>
  <c r="F40" i="16"/>
  <c r="F39" i="15"/>
  <c r="F39" i="9"/>
  <c r="F40" i="19"/>
  <c r="F40" i="10"/>
  <c r="F40" i="14"/>
  <c r="F39" i="17"/>
  <c r="F39" i="11"/>
  <c r="F40" i="6"/>
  <c r="F40" i="8"/>
  <c r="K2" i="17" l="1"/>
  <c r="K2" i="15"/>
  <c r="K2" i="13"/>
  <c r="K2" i="10"/>
  <c r="K2" i="8"/>
  <c r="K2" i="7"/>
  <c r="K2" i="19"/>
  <c r="K2" i="16"/>
  <c r="K2" i="14"/>
  <c r="K2" i="11"/>
  <c r="K2" i="9"/>
  <c r="K2" i="6"/>
</calcChain>
</file>

<file path=xl/sharedStrings.xml><?xml version="1.0" encoding="utf-8"?>
<sst xmlns="http://schemas.openxmlformats.org/spreadsheetml/2006/main" count="396" uniqueCount="36">
  <si>
    <t>Heure de départ</t>
  </si>
  <si>
    <t>Temps de pause</t>
  </si>
  <si>
    <t>Heure d'arrivé</t>
  </si>
  <si>
    <t>Date</t>
  </si>
  <si>
    <t>Temps travaillé</t>
  </si>
  <si>
    <t>Jours</t>
  </si>
  <si>
    <t>Responsable</t>
  </si>
  <si>
    <t>Commentaire</t>
  </si>
  <si>
    <t>wk</t>
  </si>
  <si>
    <t>Jours fériés</t>
  </si>
  <si>
    <t>Nbr jours ouvrés</t>
  </si>
  <si>
    <t>Heure moyenne d'arrivée</t>
  </si>
  <si>
    <t>Heure moyenne de départ</t>
  </si>
  <si>
    <t>Temps total de travail</t>
  </si>
  <si>
    <t>Temps moyen de pause</t>
  </si>
  <si>
    <t>Agent</t>
  </si>
  <si>
    <t>Solde d'heures restante à faire</t>
  </si>
  <si>
    <t>Fête du travail</t>
  </si>
  <si>
    <t>Victoire 1945</t>
  </si>
  <si>
    <t>Ascension</t>
  </si>
  <si>
    <t>Pentecôte</t>
  </si>
  <si>
    <t>Lundi de pentecôte</t>
  </si>
  <si>
    <t>Fête Nationnale</t>
  </si>
  <si>
    <t>Assomption</t>
  </si>
  <si>
    <t>Toussaint</t>
  </si>
  <si>
    <t>Armistice 1918</t>
  </si>
  <si>
    <t>Noël</t>
  </si>
  <si>
    <t>Prénom</t>
  </si>
  <si>
    <t>Nom</t>
  </si>
  <si>
    <t>1ere semaine</t>
  </si>
  <si>
    <t>2eme semaine</t>
  </si>
  <si>
    <t>3eme semaine</t>
  </si>
  <si>
    <t>4eme semaine</t>
  </si>
  <si>
    <t>Heure / mois</t>
  </si>
  <si>
    <t>Heure / semaine</t>
  </si>
  <si>
    <t>N°semaine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</si>
</sst>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 mmm\.\ yyyy"/>
    <numFmt numFmtId="165" formatCode="h:mm;@"/>
    <numFmt numFmtId="166" formatCode="[h]:mm"/>
    <numFmt numFmtId="167" formatCode="&quot;+ &quot;[h]:mm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scheme val="minor"/>
    </font>
    <font>
      <sz val="11"/>
      <color rgb="FF4F81BD"/>
      <name val="Calibri"/>
    </font>
    <font>
      <sz val="10"/>
      <name val="Arial"/>
    </font>
    <font>
      <sz val="11"/>
      <color theme="4"/>
      <name val="Calibri"/>
      <scheme val="minor"/>
    </font>
    <font>
      <sz val="11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>
      <alignment horizontal="left"/>
    </xf>
  </cellStyleXfs>
  <cellXfs count="58">
    <xf numFmtId="0" fontId="0" fillId="0" borderId="0" xfId="0"/>
    <xf numFmtId="14" fontId="2" fillId="0" borderId="2" xfId="0" applyNumberFormat="1" applyFont="1" applyBorder="1"/>
    <xf numFmtId="0" fontId="4" fillId="2" borderId="0" xfId="0" applyFont="1" applyFill="1"/>
    <xf numFmtId="0" fontId="5" fillId="0" borderId="0" xfId="0" applyFont="1"/>
    <xf numFmtId="0" fontId="5" fillId="0" borderId="0" xfId="0" applyFont="1" applyBorder="1"/>
    <xf numFmtId="0" fontId="0" fillId="0" borderId="0" xfId="0" applyAlignment="1">
      <alignment horizontal="center" vertical="center"/>
    </xf>
    <xf numFmtId="166" fontId="5" fillId="0" borderId="0" xfId="1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6" fontId="0" fillId="0" borderId="0" xfId="0" applyNumberFormat="1" applyAlignment="1">
      <alignment vertical="center"/>
    </xf>
    <xf numFmtId="14" fontId="2" fillId="0" borderId="3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46" fontId="0" fillId="4" borderId="10" xfId="0" applyNumberFormat="1" applyFill="1" applyBorder="1" applyAlignment="1">
      <alignment horizontal="center" vertical="center"/>
    </xf>
    <xf numFmtId="0" fontId="6" fillId="0" borderId="0" xfId="0" applyFont="1" applyBorder="1"/>
    <xf numFmtId="166" fontId="6" fillId="0" borderId="0" xfId="1" applyNumberFormat="1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6" fontId="6" fillId="0" borderId="0" xfId="1" applyNumberFormat="1" applyFont="1" applyFill="1" applyAlignment="1">
      <alignment horizontal="center" vertical="center"/>
    </xf>
    <xf numFmtId="0" fontId="5" fillId="0" borderId="0" xfId="0" applyFont="1" applyFill="1" applyBorder="1"/>
    <xf numFmtId="166" fontId="5" fillId="0" borderId="0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5" borderId="0" xfId="0" applyFont="1" applyFill="1"/>
    <xf numFmtId="164" fontId="3" fillId="5" borderId="0" xfId="0" applyNumberFormat="1" applyFont="1" applyFill="1" applyBorder="1" applyAlignment="1">
      <alignment horizontal="center" vertical="center"/>
    </xf>
    <xf numFmtId="166" fontId="5" fillId="5" borderId="0" xfId="1" applyNumberFormat="1" applyFont="1" applyFill="1" applyAlignment="1">
      <alignment horizontal="center" vertical="center"/>
    </xf>
    <xf numFmtId="166" fontId="5" fillId="5" borderId="0" xfId="1" applyNumberFormat="1" applyFont="1" applyFill="1" applyBorder="1" applyAlignment="1">
      <alignment horizontal="center" vertical="center"/>
    </xf>
    <xf numFmtId="166" fontId="5" fillId="5" borderId="0" xfId="0" applyNumberFormat="1" applyFont="1" applyFill="1" applyBorder="1" applyAlignment="1">
      <alignment horizontal="center" vertical="center"/>
    </xf>
    <xf numFmtId="0" fontId="5" fillId="5" borderId="0" xfId="0" applyFont="1" applyFill="1" applyBorder="1"/>
    <xf numFmtId="4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6" fontId="0" fillId="6" borderId="12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6" borderId="11" xfId="0" applyFill="1" applyBorder="1" applyAlignment="1">
      <alignment vertical="center"/>
    </xf>
    <xf numFmtId="0" fontId="0" fillId="0" borderId="0" xfId="0" quotePrefix="1" applyAlignment="1"/>
    <xf numFmtId="0" fontId="8" fillId="0" borderId="0" xfId="0" applyFont="1" applyFill="1" applyBorder="1" applyAlignment="1" applyProtection="1">
      <alignment vertical="center"/>
    </xf>
    <xf numFmtId="0" fontId="9" fillId="0" borderId="0" xfId="1" applyNumberFormat="1" applyFont="1" applyFill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166" fontId="8" fillId="0" borderId="0" xfId="0" applyNumberFormat="1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46" fontId="0" fillId="7" borderId="1" xfId="0" applyNumberFormat="1" applyFill="1" applyBorder="1" applyAlignment="1">
      <alignment horizontal="center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7" fontId="0" fillId="7" borderId="1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</cellXfs>
  <cellStyles count="2">
    <cellStyle name="Heure" xfId="1"/>
    <cellStyle name="Normal" xfId="0" builtinId="0"/>
  </cellStyles>
  <dxfs count="2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[h]: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C00000"/>
      </font>
      <numFmt numFmtId="168" formatCode="&quot;- &quot;[h]:mm"/>
      <fill>
        <patternFill>
          <bgColor theme="5" tint="0.79998168889431442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  <color rgb="FFCC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Janvier" displayName="Janvier" ref="A8:H40" totalsRowCount="1" headerRowDxfId="292" dataDxfId="291" dataCellStyle="Heure">
  <autoFilter ref="A8:H39"/>
  <tableColumns count="8">
    <tableColumn id="1" name="Jours" dataDxfId="290">
      <calculatedColumnFormula>TEXT(B9,"jjjj")</calculatedColumnFormula>
    </tableColumn>
    <tableColumn id="2" name="Date" totalsRowFunction="custom" dataDxfId="289" totalsRowDxfId="6">
      <totalsRowFormula>IFERROR(NETWORKDAYS(B9,B39,G1:G6),"Vérifiez les dates")</totalsRowFormula>
    </tableColumn>
    <tableColumn id="3" name="Heure d'arrivé" totalsRowFunction="custom" dataDxfId="288" totalsRowDxfId="5" dataCellStyle="Heure">
      <totalsRowFormula>IFERROR(SUBTOTAL(101,Janvier[Heure d''arrivé]),"")</totalsRowFormula>
    </tableColumn>
    <tableColumn id="4" name="Temps de pause" totalsRowFunction="average" dataDxfId="287" totalsRowDxfId="4" dataCellStyle="Heure"/>
    <tableColumn id="5" name="Heure de départ" totalsRowFunction="custom" dataDxfId="286" totalsRowDxfId="3" dataCellStyle="Heure">
      <totalsRowFormula>IFERROR(SUBTOTAL(101,Janvier[Heure de départ]),"")</totalsRowFormula>
    </tableColumn>
    <tableColumn id="6" name="Temps travaillé" totalsRowFunction="custom" dataDxfId="285" totalsRowDxfId="2">
      <calculatedColumnFormula>IF(AND(C9&lt;&gt;0,E9&lt;&gt;0),(E9-D9-C9),"Temps à saisir")</calculatedColumnFormula>
      <totalsRowFormula>IFERROR(SUBTOTAL(9,F9:F39),"")</totalsRowFormula>
    </tableColumn>
    <tableColumn id="7" name="Commentaire" dataDxfId="284" totalsRowDxfId="1" dataCellStyle="Heure"/>
    <tableColumn id="8" name="N°semaine" dataDxfId="283" totalsRowDxfId="0" dataCellStyle="Heure">
      <calculatedColumnFormula>WEEKNUM(Janvier[[#This Row],[Date]],21)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Février" displayName="Février" ref="A8:H37" totalsRowCount="1" headerRowDxfId="277" dataDxfId="276" dataCellStyle="Heure">
  <autoFilter ref="A8:H36"/>
  <tableColumns count="8">
    <tableColumn id="1" name="Jours" dataDxfId="275">
      <calculatedColumnFormula>TEXT(B9,"jjjj")</calculatedColumnFormula>
    </tableColumn>
    <tableColumn id="2" name="Date" totalsRowFunction="custom" dataDxfId="274" totalsRowDxfId="273">
      <totalsRowFormula>IFERROR(NETWORKDAYS(B9,B36,G1:G6),"Vérifiez les dates")</totalsRowFormula>
    </tableColumn>
    <tableColumn id="3" name="Heure d'arrivé" totalsRowFunction="custom" dataDxfId="272" totalsRowDxfId="271" dataCellStyle="Heure">
      <totalsRowFormula>IFERROR(SUBTOTAL(101,Février[Heure d''arrivé]),"")</totalsRowFormula>
    </tableColumn>
    <tableColumn id="4" name="Temps de pause" totalsRowFunction="average" dataDxfId="270" totalsRowDxfId="269" dataCellStyle="Heure"/>
    <tableColumn id="5" name="Heure de départ" totalsRowFunction="custom" dataDxfId="268" totalsRowDxfId="267" dataCellStyle="Heure">
      <totalsRowFormula>IFERROR(SUBTOTAL(101,Février[Heure de départ]),"")</totalsRowFormula>
    </tableColumn>
    <tableColumn id="6" name="Temps travaillé" totalsRowFunction="custom" dataDxfId="266" totalsRowDxfId="265">
      <calculatedColumnFormula>IF(AND(C9&lt;&gt;0,E9&lt;&gt;0),(E9-D9-C9),"Temps à saisir")</calculatedColumnFormula>
      <totalsRowFormula>IFERROR(SUBTOTAL(9,F9:F36),"")</totalsRowFormula>
    </tableColumn>
    <tableColumn id="7" name="Commentaire" dataDxfId="264" totalsRowDxfId="263" dataCellStyle="Heure"/>
    <tableColumn id="8" name="N°semaine" totalsRowFunction="custom" dataDxfId="262" totalsRowDxfId="261" dataCellStyle="Heure">
      <calculatedColumnFormula>WEEKNUM(Février[[#This Row],[Date]],21)</calculatedColumnFormula>
      <totalsRowFormula>WEEKNUM(Janvier[[#This Row],[Date]],21)</totalsRow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8" name="Mars" displayName="Mars" ref="A8:H40" totalsRowCount="1" headerRowDxfId="255" dataDxfId="254" dataCellStyle="Heure">
  <autoFilter ref="A8:H39"/>
  <tableColumns count="8">
    <tableColumn id="1" name="Jours" dataDxfId="253">
      <calculatedColumnFormula>TEXT(B9,"jjjj")</calculatedColumnFormula>
    </tableColumn>
    <tableColumn id="2" name="Date" totalsRowFunction="custom" dataDxfId="252" totalsRowDxfId="251">
      <totalsRowFormula>IFERROR(NETWORKDAYS(B9,B39,G1:G6),"Vérifiez les dates")</totalsRowFormula>
    </tableColumn>
    <tableColumn id="3" name="Heure d'arrivé" totalsRowFunction="custom" dataDxfId="250" totalsRowDxfId="249" dataCellStyle="Heure">
      <totalsRowFormula>IFERROR(SUBTOTAL(101,Mars[Heure d''arrivé]),"")</totalsRowFormula>
    </tableColumn>
    <tableColumn id="4" name="Temps de pause" totalsRowFunction="average" dataDxfId="248" totalsRowDxfId="247" dataCellStyle="Heure"/>
    <tableColumn id="5" name="Heure de départ" totalsRowFunction="custom" dataDxfId="246" totalsRowDxfId="245" dataCellStyle="Heure">
      <totalsRowFormula>IFERROR(SUBTOTAL(101,Mars[Heure de départ]),"")</totalsRowFormula>
    </tableColumn>
    <tableColumn id="6" name="Temps travaillé" totalsRowFunction="custom" dataDxfId="244" totalsRowDxfId="243">
      <calculatedColumnFormula>IF(AND(C9&lt;&gt;0,E9&lt;&gt;0),(E9-D9-C9),"Temps à saisir")</calculatedColumnFormula>
      <totalsRowFormula>IFERROR(SUBTOTAL(9,F9:F39),"")</totalsRowFormula>
    </tableColumn>
    <tableColumn id="7" name="Commentaire" dataDxfId="242" totalsRowDxfId="241" dataCellStyle="Heure"/>
    <tableColumn id="8" name="N°semaine" dataDxfId="240" totalsRowDxfId="239" dataCellStyle="Heure">
      <calculatedColumnFormula>WEEKNUM(Mars[[#This Row],[Date]],21)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9" name="Avril" displayName="Avril" ref="A8:H39" totalsRowCount="1" headerRowDxfId="233" dataDxfId="232" dataCellStyle="Heure">
  <autoFilter ref="A8:H38"/>
  <tableColumns count="8">
    <tableColumn id="1" name="Jours" dataDxfId="231">
      <calculatedColumnFormula>TEXT(B9,"jjjj")</calculatedColumnFormula>
    </tableColumn>
    <tableColumn id="2" name="Date" totalsRowFunction="custom" dataDxfId="230" totalsRowDxfId="229">
      <totalsRowFormula>IFERROR(NETWORKDAYS(B9,B38,G1:G6),"Vérifiez les dates")</totalsRowFormula>
    </tableColumn>
    <tableColumn id="3" name="Heure d'arrivé" totalsRowFunction="custom" dataDxfId="228" totalsRowDxfId="227" dataCellStyle="Heure">
      <totalsRowFormula>IFERROR(SUBTOTAL(101,Avril[Heure d''arrivé]),"")</totalsRowFormula>
    </tableColumn>
    <tableColumn id="4" name="Temps de pause" totalsRowFunction="average" dataDxfId="226" totalsRowDxfId="225" dataCellStyle="Heure"/>
    <tableColumn id="5" name="Heure de départ" totalsRowFunction="custom" dataDxfId="224" totalsRowDxfId="223" dataCellStyle="Heure">
      <totalsRowFormula>IFERROR(SUBTOTAL(101,Avril[Heure de départ]),"")</totalsRowFormula>
    </tableColumn>
    <tableColumn id="6" name="Temps travaillé" totalsRowFunction="custom" dataDxfId="222" totalsRowDxfId="221">
      <calculatedColumnFormula>IF(AND(C9&lt;&gt;0,E9&lt;&gt;0),(E9-D9-C9),"Temps à saisir")</calculatedColumnFormula>
      <totalsRowFormula>IFERROR(SUBTOTAL(9,F9:F38),"")</totalsRowFormula>
    </tableColumn>
    <tableColumn id="7" name="Commentaire" dataDxfId="220" totalsRowDxfId="219" dataCellStyle="Heure"/>
    <tableColumn id="8" name="N°semaine" totalsRowFunction="custom" dataDxfId="218" totalsRowDxfId="217" dataCellStyle="Heure">
      <calculatedColumnFormula>WEEKNUM(Avril[[#This Row],[Date]],21)</calculatedColumnFormula>
      <totalsRowFormula>WEEKNUM(Janvier[[#This Row],[Date]],21)</totalsRow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0" name="Mai" displayName="Mai" ref="A8:H40" totalsRowCount="1" headerRowDxfId="211" dataDxfId="210" dataCellStyle="Heure">
  <autoFilter ref="A8:H39"/>
  <tableColumns count="8">
    <tableColumn id="1" name="Jours" dataDxfId="209">
      <calculatedColumnFormula>TEXT(B9,"jjjj")</calculatedColumnFormula>
    </tableColumn>
    <tableColumn id="2" name="Date" totalsRowFunction="custom" dataDxfId="208" totalsRowDxfId="207">
      <totalsRowFormula>IFERROR(NETWORKDAYS(B9,B39,G1:G6),"Vérifiez les dates")</totalsRowFormula>
    </tableColumn>
    <tableColumn id="3" name="Heure d'arrivé" totalsRowFunction="custom" dataDxfId="206" totalsRowDxfId="205" dataCellStyle="Heure">
      <totalsRowFormula>IFERROR(SUBTOTAL(101,Mai[Heure d''arrivé]),"")</totalsRowFormula>
    </tableColumn>
    <tableColumn id="4" name="Temps de pause" totalsRowFunction="average" dataDxfId="204" totalsRowDxfId="203" dataCellStyle="Heure"/>
    <tableColumn id="5" name="Heure de départ" totalsRowFunction="custom" dataDxfId="202" totalsRowDxfId="201" dataCellStyle="Heure">
      <totalsRowFormula>IFERROR(SUBTOTAL(101,Mai[Heure de départ]),"")</totalsRowFormula>
    </tableColumn>
    <tableColumn id="6" name="Temps travaillé" totalsRowFunction="custom" dataDxfId="200" totalsRowDxfId="199">
      <calculatedColumnFormula>IF(AND(C9&lt;&gt;0,E9&lt;&gt;0),(E9-D9-C9),"Temps à saisir")</calculatedColumnFormula>
      <totalsRowFormula>IFERROR(SUBTOTAL(9,F9:F39),"")</totalsRowFormula>
    </tableColumn>
    <tableColumn id="7" name="Commentaire" dataDxfId="198" totalsRowDxfId="197" dataCellStyle="Heure"/>
    <tableColumn id="8" name="N°semaine" dataDxfId="196" totalsRowDxfId="195" dataCellStyle="Heure">
      <calculatedColumnFormula>WEEKNUM(Mai[[#This Row],[Date]],21)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11" name="Juin" displayName="Juin" ref="A8:H39" totalsRowCount="1" headerRowDxfId="177" dataDxfId="176" dataCellStyle="Heure">
  <autoFilter ref="A8:H38"/>
  <tableColumns count="8">
    <tableColumn id="1" name="Jours" dataDxfId="175">
      <calculatedColumnFormula>TEXT(B9,"jjjj")</calculatedColumnFormula>
    </tableColumn>
    <tableColumn id="2" name="Date" totalsRowFunction="custom" dataDxfId="174" totalsRowDxfId="173">
      <totalsRowFormula>IFERROR(NETWORKDAYS(B9,B38,G1:G6),"Vérifiez les dates")</totalsRowFormula>
    </tableColumn>
    <tableColumn id="3" name="Heure d'arrivé" totalsRowFunction="custom" dataDxfId="172" totalsRowDxfId="171" dataCellStyle="Heure">
      <totalsRowFormula>IFERROR(SUBTOTAL(101,Juin[Heure d''arrivé]),"")</totalsRowFormula>
    </tableColumn>
    <tableColumn id="4" name="Temps de pause" totalsRowFunction="average" dataDxfId="170" totalsRowDxfId="169" dataCellStyle="Heure"/>
    <tableColumn id="5" name="Heure de départ" totalsRowFunction="custom" dataDxfId="168" totalsRowDxfId="167" dataCellStyle="Heure">
      <totalsRowFormula>IFERROR(SUBTOTAL(101,Juin[Heure de départ]),"")</totalsRowFormula>
    </tableColumn>
    <tableColumn id="6" name="Temps travaillé" totalsRowFunction="custom" dataDxfId="166" totalsRowDxfId="165">
      <calculatedColumnFormula>IF(AND(C9&lt;&gt;0,E9&lt;&gt;0),(E9-D9-C9),"Temps à saisir")</calculatedColumnFormula>
      <totalsRowFormula>IFERROR(SUBTOTAL(9,F9:F38),"")</totalsRowFormula>
    </tableColumn>
    <tableColumn id="7" name="Commentaire" dataDxfId="164" totalsRowDxfId="163" dataCellStyle="Heure"/>
    <tableColumn id="8" name="N°semaine" totalsRowFunction="custom" dataDxfId="162" totalsRowDxfId="161" dataCellStyle="Heure">
      <calculatedColumnFormula>WEEKNUM(Juin[[#This Row],[Date]],21)</calculatedColumnFormula>
      <totalsRowFormula>WEEKNUM(Janvier[[#This Row],[Date]],21)</totalsRow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2" name="JUillet" displayName="JUillet" ref="A8:H40" totalsRowCount="1" headerRowDxfId="155" dataDxfId="154" dataCellStyle="Heure">
  <autoFilter ref="A8:H39"/>
  <tableColumns count="8">
    <tableColumn id="1" name="Jours" dataDxfId="153">
      <calculatedColumnFormula>TEXT(B9,"jjjj")</calculatedColumnFormula>
    </tableColumn>
    <tableColumn id="2" name="Date" totalsRowFunction="custom" dataDxfId="152" totalsRowDxfId="151">
      <totalsRowFormula>IFERROR(NETWORKDAYS(B9,B39,G1:G6),"Vérifiez les dates")</totalsRowFormula>
    </tableColumn>
    <tableColumn id="3" name="Heure d'arrivé" totalsRowFunction="custom" dataDxfId="150" totalsRowDxfId="149" dataCellStyle="Heure">
      <totalsRowFormula>IFERROR(SUBTOTAL(101,JUillet[Heure d''arrivé]),"")</totalsRowFormula>
    </tableColumn>
    <tableColumn id="4" name="Temps de pause" totalsRowFunction="average" dataDxfId="148" totalsRowDxfId="147" dataCellStyle="Heure"/>
    <tableColumn id="5" name="Heure de départ" totalsRowFunction="custom" dataDxfId="146" totalsRowDxfId="145" dataCellStyle="Heure">
      <totalsRowFormula>IFERROR(SUBTOTAL(101,JUillet[Heure de départ]),"")</totalsRowFormula>
    </tableColumn>
    <tableColumn id="6" name="Temps travaillé" totalsRowFunction="custom" dataDxfId="144" totalsRowDxfId="143">
      <calculatedColumnFormula>IF(AND(C9&lt;&gt;0,E9&lt;&gt;0),(E9-D9-C9),"Temps à saisir")</calculatedColumnFormula>
      <totalsRowFormula>IFERROR(SUBTOTAL(9,F9:F39),"")</totalsRowFormula>
    </tableColumn>
    <tableColumn id="7" name="Commentaire" dataDxfId="142" totalsRowDxfId="141" dataCellStyle="Heure"/>
    <tableColumn id="8" name="N°semaine" dataDxfId="140" totalsRowDxfId="139" dataCellStyle="Heure">
      <calculatedColumnFormula>WEEKNUM(JUillet[[#This Row],[Date]],21)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13" name="Août" displayName="Août" ref="A8:H40" totalsRowCount="1" headerRowDxfId="133" dataDxfId="132" dataCellStyle="Heure">
  <autoFilter ref="A8:H39"/>
  <tableColumns count="8">
    <tableColumn id="1" name="Jours" dataDxfId="131">
      <calculatedColumnFormula>TEXT(B9,"jjjj")</calculatedColumnFormula>
    </tableColumn>
    <tableColumn id="2" name="Date" totalsRowFunction="custom" dataDxfId="130" totalsRowDxfId="129">
      <totalsRowFormula>IFERROR(NETWORKDAYS(B9,B39,G1:G6),"Vérifiez les dates")</totalsRowFormula>
    </tableColumn>
    <tableColumn id="3" name="Heure d'arrivé" totalsRowFunction="custom" dataDxfId="128" totalsRowDxfId="127" dataCellStyle="Heure">
      <totalsRowFormula>IFERROR(SUBTOTAL(101,Août[Heure d''arrivé]),"")</totalsRowFormula>
    </tableColumn>
    <tableColumn id="4" name="Temps de pause" totalsRowFunction="average" dataDxfId="126" totalsRowDxfId="125" dataCellStyle="Heure"/>
    <tableColumn id="5" name="Heure de départ" totalsRowFunction="custom" dataDxfId="124" totalsRowDxfId="123" dataCellStyle="Heure">
      <totalsRowFormula>IFERROR(SUBTOTAL(101,Août[Heure de départ]),"")</totalsRowFormula>
    </tableColumn>
    <tableColumn id="6" name="Temps travaillé" totalsRowFunction="custom" dataDxfId="122" totalsRowDxfId="121">
      <calculatedColumnFormula>IF(AND(C9&lt;&gt;0,E9&lt;&gt;0),(E9-D9-C9),"Temps à saisir")</calculatedColumnFormula>
      <totalsRowFormula>IFERROR(SUBTOTAL(9,F9:F39),"")</totalsRowFormula>
    </tableColumn>
    <tableColumn id="7" name="Commentaire" dataDxfId="120" totalsRowDxfId="119" dataCellStyle="Heure"/>
    <tableColumn id="8" name="N°semaine" dataDxfId="118" totalsRowDxfId="117" dataCellStyle="Heure">
      <calculatedColumnFormula>WEEKNUM(Août[[#This Row],[Date]],21)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4" name="Septembre" displayName="Septembre" ref="A8:H39" totalsRowCount="1" headerRowDxfId="111" dataDxfId="110" dataCellStyle="Heure">
  <autoFilter ref="A8:H38"/>
  <tableColumns count="8">
    <tableColumn id="1" name="Jours" dataDxfId="109">
      <calculatedColumnFormula>TEXT(B9,"jjjj")</calculatedColumnFormula>
    </tableColumn>
    <tableColumn id="2" name="Date" totalsRowFunction="custom" dataDxfId="108" totalsRowDxfId="107">
      <totalsRowFormula>IFERROR(NETWORKDAYS(B9,B38,G1:G6),"Vérifiez les dates")</totalsRowFormula>
    </tableColumn>
    <tableColumn id="3" name="Heure d'arrivé" totalsRowFunction="custom" dataDxfId="106" totalsRowDxfId="105" dataCellStyle="Heure">
      <totalsRowFormula>IFERROR(SUBTOTAL(101,Septembre[Heure d''arrivé]),"")</totalsRowFormula>
    </tableColumn>
    <tableColumn id="4" name="Temps de pause" totalsRowFunction="average" dataDxfId="104" totalsRowDxfId="103" dataCellStyle="Heure"/>
    <tableColumn id="5" name="Heure de départ" totalsRowFunction="custom" dataDxfId="102" totalsRowDxfId="101" dataCellStyle="Heure">
      <totalsRowFormula>IFERROR(SUBTOTAL(101,Septembre[Heure de départ]),"")</totalsRowFormula>
    </tableColumn>
    <tableColumn id="6" name="Temps travaillé" totalsRowFunction="custom" dataDxfId="100" totalsRowDxfId="99">
      <calculatedColumnFormula>IF(AND(C9&lt;&gt;0,E9&lt;&gt;0),(E9-D9-C9),"Temps à saisir")</calculatedColumnFormula>
      <totalsRowFormula>IFERROR(SUBTOTAL(9,F9:F38),"")</totalsRowFormula>
    </tableColumn>
    <tableColumn id="7" name="Commentaire" dataDxfId="98" totalsRowDxfId="97" dataCellStyle="Heure"/>
    <tableColumn id="8" name="N°semaine" totalsRowFunction="custom" dataDxfId="96" totalsRowDxfId="95" dataCellStyle="Heure">
      <calculatedColumnFormula>WEEKNUM(Septembre[[#This Row],[Date]],21)</calculatedColumnFormula>
      <totalsRowFormula>WEEKNUM(Janvier[[#This Row],[Date]],21)</totalsRow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5" name="Octobre" displayName="Octobre" ref="A8:H40" totalsRowCount="1" headerRowDxfId="77" dataDxfId="76" dataCellStyle="Heure">
  <autoFilter ref="A8:H39"/>
  <tableColumns count="8">
    <tableColumn id="1" name="Jours" dataDxfId="75">
      <calculatedColumnFormula>TEXT(B9,"jjjj")</calculatedColumnFormula>
    </tableColumn>
    <tableColumn id="2" name="Date" totalsRowFunction="custom" dataDxfId="74" totalsRowDxfId="73">
      <totalsRowFormula>IFERROR(NETWORKDAYS(B9,B39,G1:G6),"Vérifiez les dates")</totalsRowFormula>
    </tableColumn>
    <tableColumn id="3" name="Heure d'arrivé" totalsRowFunction="custom" dataDxfId="72" totalsRowDxfId="71" dataCellStyle="Heure">
      <totalsRowFormula>IFERROR(SUBTOTAL(101,Octobre[Heure d''arrivé]),"")</totalsRowFormula>
    </tableColumn>
    <tableColumn id="4" name="Temps de pause" totalsRowFunction="average" dataDxfId="70" totalsRowDxfId="69" dataCellStyle="Heure"/>
    <tableColumn id="5" name="Heure de départ" totalsRowFunction="custom" dataDxfId="68" totalsRowDxfId="67" dataCellStyle="Heure">
      <totalsRowFormula>IFERROR(SUBTOTAL(101,Octobre[Heure de départ]),"")</totalsRowFormula>
    </tableColumn>
    <tableColumn id="6" name="Temps travaillé" totalsRowFunction="custom" dataDxfId="66" totalsRowDxfId="65">
      <calculatedColumnFormula>IF(AND(C9&lt;&gt;0,E9&lt;&gt;0),(E9-D9-C9),"Temps à saisir")</calculatedColumnFormula>
      <totalsRowFormula>IFERROR(SUBTOTAL(9,F9:F39),"")</totalsRowFormula>
    </tableColumn>
    <tableColumn id="7" name="Commentaire" dataDxfId="64" totalsRowDxfId="63" dataCellStyle="Heure"/>
    <tableColumn id="8" name="N°semaine" dataDxfId="62" totalsRowDxfId="61" dataCellStyle="Heure">
      <calculatedColumnFormula>WEEKNUM(Octobre[[#This Row],[Date]],21)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6" name="Novembre" displayName="Novembre" ref="A8:H39" totalsRowCount="1" headerRowDxfId="55" dataDxfId="54" dataCellStyle="Heure">
  <autoFilter ref="A8:H38"/>
  <tableColumns count="8">
    <tableColumn id="1" name="Jours" dataDxfId="53">
      <calculatedColumnFormula>TEXT(B9,"jjjj")</calculatedColumnFormula>
    </tableColumn>
    <tableColumn id="2" name="Date" totalsRowFunction="custom" dataDxfId="52" totalsRowDxfId="51">
      <totalsRowFormula>IFERROR(NETWORKDAYS(B9,B38,G1:G6),"Vérifiez les dates")</totalsRowFormula>
    </tableColumn>
    <tableColumn id="3" name="Heure d'arrivé" totalsRowFunction="custom" dataDxfId="50" totalsRowDxfId="49" dataCellStyle="Heure">
      <totalsRowFormula>IFERROR(SUBTOTAL(101,Novembre[Heure d''arrivé]),"")</totalsRowFormula>
    </tableColumn>
    <tableColumn id="4" name="Temps de pause" totalsRowFunction="average" dataDxfId="48" totalsRowDxfId="47" dataCellStyle="Heure"/>
    <tableColumn id="5" name="Heure de départ" totalsRowFunction="custom" dataDxfId="46" totalsRowDxfId="45" dataCellStyle="Heure">
      <totalsRowFormula>IFERROR(SUBTOTAL(101,Novembre[Heure de départ]),"")</totalsRowFormula>
    </tableColumn>
    <tableColumn id="6" name="Temps travaillé" totalsRowFunction="custom" dataDxfId="44" totalsRowDxfId="43">
      <calculatedColumnFormula>IF(AND(C9&lt;&gt;0,E9&lt;&gt;0),(E9-D9-C9),"Temps à saisir")</calculatedColumnFormula>
      <totalsRowFormula>IFERROR(SUBTOTAL(9,F9:F38),"")</totalsRowFormula>
    </tableColumn>
    <tableColumn id="7" name="Commentaire" dataDxfId="42" totalsRowDxfId="41" dataCellStyle="Heure"/>
    <tableColumn id="8" name="N°semaine" totalsRowFunction="custom" dataDxfId="40" totalsRowDxfId="39" dataCellStyle="Heure">
      <calculatedColumnFormula>WEEKNUM(Novembre[[#This Row],[Date]],21)</calculatedColumnFormula>
      <totalsRowFormula>WEEKNUM(Janvier[[#This Row],[Date]],21)</totalsRow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7" name="Décembre" displayName="Décembre" ref="A8:H40" totalsRowCount="1" headerRowDxfId="33" dataDxfId="32" dataCellStyle="Heure">
  <autoFilter ref="A8:H39"/>
  <tableColumns count="8">
    <tableColumn id="1" name="Jours" dataDxfId="31">
      <calculatedColumnFormula>TEXT(B9,"jjjj")</calculatedColumnFormula>
    </tableColumn>
    <tableColumn id="2" name="Date" totalsRowFunction="custom" dataDxfId="30" totalsRowDxfId="29">
      <totalsRowFormula>IFERROR(NETWORKDAYS(B9,B39,G1:G6),"Vérifiez les dates")</totalsRowFormula>
    </tableColumn>
    <tableColumn id="3" name="Heure d'arrivé" totalsRowFunction="custom" dataDxfId="28" totalsRowDxfId="27" dataCellStyle="Heure">
      <totalsRowFormula>IFERROR(SUBTOTAL(101,Décembre[Heure d''arrivé]),"")</totalsRowFormula>
    </tableColumn>
    <tableColumn id="4" name="Temps de pause" totalsRowFunction="average" dataDxfId="26" totalsRowDxfId="25" dataCellStyle="Heure"/>
    <tableColumn id="5" name="Heure de départ" totalsRowFunction="custom" dataDxfId="24" totalsRowDxfId="23" dataCellStyle="Heure">
      <totalsRowFormula>IFERROR(SUBTOTAL(101,Décembre[Heure de départ]),"")</totalsRowFormula>
    </tableColumn>
    <tableColumn id="6" name="Temps travaillé" totalsRowFunction="custom" dataDxfId="22" totalsRowDxfId="21">
      <calculatedColumnFormula>IF(AND(C9&lt;&gt;0,E9&lt;&gt;0),(E9-D9-C9),"Temps à saisir")</calculatedColumnFormula>
      <totalsRowFormula>IFERROR(SUBTOTAL(9,F9:F39),"")</totalsRowFormula>
    </tableColumn>
    <tableColumn id="7" name="Commentaire" dataDxfId="20" totalsRowDxfId="19" dataCellStyle="Heure"/>
    <tableColumn id="8" name="N°semaine" dataDxfId="18" totalsRowDxfId="17" dataCellStyle="Heure">
      <calculatedColumnFormula>WEEKNUM(Décembre[[#This Row],[Date]],21)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pane ySplit="8" topLeftCell="A9" activePane="bottomLeft" state="frozen"/>
      <selection activeCell="B31" sqref="B31"/>
      <selection pane="bottomLeft" activeCell="L4" sqref="L4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8" max="8" width="11.42578125" customWidth="1"/>
    <col min="10" max="10" width="28" customWidth="1"/>
    <col min="11" max="11" width="31.28515625" style="5" customWidth="1"/>
    <col min="12" max="12" width="23.4257812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44197</v>
      </c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  <c r="L2" s="42"/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53">
        <f>IF(SUMIFS(Janvier[Temps travaillé],Janvier[N°semaine],IF($H$9&gt;=52,ROW(A1),$H$9+ROW(A1)))&gt;$K$3,(SUMIFS(Janvier[Temps travaillé],Janvier[N°semaine],IF($H$9&gt;=52,ROW(A1),$H$9+ROW(A1)))-$K$3),$K$3-(SUMIFS(Janvier[Temps travaillé],Janvier[N°semaine],IF($H$9&gt;=52,ROW(A1),$H$9+ROW(A1)))))</f>
        <v>0.10416666666666763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I8" s="8"/>
      <c r="J8"/>
      <c r="K8"/>
    </row>
    <row r="9" spans="1:12">
      <c r="A9" s="30" t="str">
        <f>TEXT(B9,"jjjj")</f>
        <v>vendredi</v>
      </c>
      <c r="B9" s="31">
        <v>44197</v>
      </c>
      <c r="C9" s="32"/>
      <c r="D9" s="33">
        <v>3.125E-2</v>
      </c>
      <c r="E9" s="32"/>
      <c r="F9" s="34" t="str">
        <f t="shared" ref="F9:F38" si="0">IF(AND(C9&lt;&gt;0,E9&lt;&gt;0),(E9-D9-C9),"Temps à saisir")</f>
        <v>Temps à saisir</v>
      </c>
      <c r="G9" s="32"/>
      <c r="H9" s="44">
        <f>WEEKNUM(Janvier[[#This Row],[Date]],21)</f>
        <v>53</v>
      </c>
      <c r="I9" s="44"/>
      <c r="K9"/>
    </row>
    <row r="10" spans="1:12">
      <c r="A10" s="4" t="str">
        <f>TEXT(B10,"jjjj")</f>
        <v>samedi</v>
      </c>
      <c r="B10" s="18">
        <v>44198</v>
      </c>
      <c r="C10" s="20"/>
      <c r="D10" s="20"/>
      <c r="E10" s="20"/>
      <c r="F10" s="19" t="str">
        <f t="shared" si="0"/>
        <v>Temps à saisir</v>
      </c>
      <c r="G10" s="6" t="s">
        <v>8</v>
      </c>
      <c r="H10" s="44">
        <f>WEEKNUM(Janvier[[#This Row],[Date]],21)</f>
        <v>53</v>
      </c>
      <c r="I10" s="44"/>
      <c r="J10" s="5"/>
      <c r="K10"/>
    </row>
    <row r="11" spans="1:12">
      <c r="A11" s="4" t="str">
        <f>TEXT(B11,"jjjj")</f>
        <v>dimanche</v>
      </c>
      <c r="B11" s="18">
        <v>44199</v>
      </c>
      <c r="C11" s="20"/>
      <c r="D11" s="20"/>
      <c r="E11" s="20"/>
      <c r="F11" s="19" t="str">
        <f t="shared" si="0"/>
        <v>Temps à saisir</v>
      </c>
      <c r="G11" s="6" t="s">
        <v>8</v>
      </c>
      <c r="H11" s="44">
        <f>WEEKNUM(Janvier[[#This Row],[Date]],21)</f>
        <v>53</v>
      </c>
      <c r="I11" s="44"/>
      <c r="J11" s="5"/>
      <c r="K11"/>
    </row>
    <row r="12" spans="1:12">
      <c r="A12" s="4" t="str">
        <f t="shared" ref="A12:A38" si="1">TEXT(B12,"jjjj")</f>
        <v>lundi</v>
      </c>
      <c r="B12" s="18">
        <v>44200</v>
      </c>
      <c r="C12" s="20">
        <v>0.3125</v>
      </c>
      <c r="D12" s="20">
        <v>3.125E-2</v>
      </c>
      <c r="E12" s="20">
        <v>0.63541666666666663</v>
      </c>
      <c r="F12" s="19">
        <f t="shared" si="0"/>
        <v>0.29166666666666663</v>
      </c>
      <c r="G12" s="6"/>
      <c r="H12" s="44">
        <f>WEEKNUM(Janvier[[#This Row],[Date]],21)</f>
        <v>1</v>
      </c>
      <c r="I12" s="44"/>
      <c r="J12" s="5"/>
      <c r="K12"/>
    </row>
    <row r="13" spans="1:12">
      <c r="A13" s="4" t="str">
        <f t="shared" si="1"/>
        <v>mardi</v>
      </c>
      <c r="B13" s="18">
        <v>44201</v>
      </c>
      <c r="C13" s="20">
        <v>0.3125</v>
      </c>
      <c r="D13" s="20">
        <v>3.125E-2</v>
      </c>
      <c r="E13" s="20">
        <v>0.64583333333333337</v>
      </c>
      <c r="F13" s="19">
        <f>IF(AND(C13&lt;&gt;0,E13&lt;&gt;0),(E13-D13-C13),"Temps à saisir")</f>
        <v>0.30208333333333337</v>
      </c>
      <c r="G13" s="6"/>
      <c r="H13" s="44">
        <f>WEEKNUM(Janvier[[#This Row],[Date]],21)</f>
        <v>1</v>
      </c>
      <c r="I13" s="44"/>
      <c r="J13" s="5"/>
      <c r="K13"/>
    </row>
    <row r="14" spans="1:12">
      <c r="A14" s="4" t="str">
        <f t="shared" si="1"/>
        <v>mercredi</v>
      </c>
      <c r="B14" s="18">
        <v>44202</v>
      </c>
      <c r="C14" s="20">
        <v>0.3125</v>
      </c>
      <c r="D14" s="20">
        <v>3.125E-2</v>
      </c>
      <c r="E14" s="20">
        <v>0.65625</v>
      </c>
      <c r="F14" s="19">
        <f>IF(AND(C14&lt;&gt;0,E14&lt;&gt;0),(E14-D14-C14),"Temps à saisir")</f>
        <v>0.3125</v>
      </c>
      <c r="G14" s="6"/>
      <c r="H14" s="44">
        <f>WEEKNUM(Janvier[[#This Row],[Date]],21)</f>
        <v>1</v>
      </c>
      <c r="I14" s="44"/>
      <c r="J14" s="5"/>
      <c r="K14"/>
    </row>
    <row r="15" spans="1:12">
      <c r="A15" s="4" t="str">
        <f t="shared" si="1"/>
        <v>jeudi</v>
      </c>
      <c r="B15" s="18">
        <v>44203</v>
      </c>
      <c r="C15" s="20">
        <v>0.3125</v>
      </c>
      <c r="D15" s="20">
        <v>3.125E-2</v>
      </c>
      <c r="E15" s="20">
        <v>0.66666666666666696</v>
      </c>
      <c r="F15" s="19">
        <f>IF(AND(C15&lt;&gt;0,E15&lt;&gt;0),(E15-D15-C15),"Temps à saisir")</f>
        <v>0.32291666666666696</v>
      </c>
      <c r="G15" s="6"/>
      <c r="H15" s="44">
        <f>WEEKNUM(Janvier[[#This Row],[Date]],21)</f>
        <v>1</v>
      </c>
      <c r="I15" s="44"/>
      <c r="J15" s="5"/>
      <c r="K15"/>
    </row>
    <row r="16" spans="1:12">
      <c r="A16" s="4" t="str">
        <f t="shared" si="1"/>
        <v>vendredi</v>
      </c>
      <c r="B16" s="18">
        <v>44204</v>
      </c>
      <c r="C16" s="20">
        <v>0.3125</v>
      </c>
      <c r="D16" s="20">
        <v>3.125E-2</v>
      </c>
      <c r="E16" s="20">
        <v>0.67708333333333404</v>
      </c>
      <c r="F16" s="19">
        <f>IF(AND(C16&lt;&gt;0,E16&lt;&gt;0),(E16-D16-C16),"Temps à saisir")</f>
        <v>0.33333333333333404</v>
      </c>
      <c r="G16" s="6"/>
      <c r="H16" s="44">
        <f>WEEKNUM(Janvier[[#This Row],[Date]],21)</f>
        <v>1</v>
      </c>
      <c r="I16" s="44"/>
      <c r="J16" s="5"/>
      <c r="K16"/>
    </row>
    <row r="17" spans="1:11">
      <c r="A17" s="4" t="str">
        <f t="shared" si="1"/>
        <v>samedi</v>
      </c>
      <c r="B17" s="18">
        <v>44205</v>
      </c>
      <c r="C17" s="20"/>
      <c r="D17" s="20"/>
      <c r="E17" s="20"/>
      <c r="F17" s="19" t="str">
        <f t="shared" si="0"/>
        <v>Temps à saisir</v>
      </c>
      <c r="G17" s="6" t="s">
        <v>8</v>
      </c>
      <c r="H17" s="44">
        <f>WEEKNUM(Janvier[[#This Row],[Date]],21)</f>
        <v>1</v>
      </c>
      <c r="I17" s="44"/>
      <c r="J17" s="5"/>
      <c r="K17"/>
    </row>
    <row r="18" spans="1:11">
      <c r="A18" s="4" t="str">
        <f t="shared" si="1"/>
        <v>dimanche</v>
      </c>
      <c r="B18" s="18">
        <v>44206</v>
      </c>
      <c r="C18" s="20"/>
      <c r="D18" s="20"/>
      <c r="E18" s="20"/>
      <c r="F18" s="19" t="str">
        <f t="shared" si="0"/>
        <v>Temps à saisir</v>
      </c>
      <c r="G18" s="6" t="s">
        <v>8</v>
      </c>
      <c r="H18" s="44">
        <f>WEEKNUM(Janvier[[#This Row],[Date]],21)</f>
        <v>1</v>
      </c>
      <c r="I18" s="44"/>
      <c r="J18" s="5"/>
      <c r="K18"/>
    </row>
    <row r="19" spans="1:11">
      <c r="A19" s="27" t="str">
        <f t="shared" si="1"/>
        <v>lundi</v>
      </c>
      <c r="B19" s="18">
        <v>44207</v>
      </c>
      <c r="C19" s="20"/>
      <c r="D19" s="20">
        <v>3.125E-2</v>
      </c>
      <c r="E19" s="20"/>
      <c r="F19" s="28" t="str">
        <f t="shared" si="0"/>
        <v>Temps à saisir</v>
      </c>
      <c r="G19" s="6"/>
      <c r="H19" s="44">
        <f>WEEKNUM(Janvier[[#This Row],[Date]],21)</f>
        <v>2</v>
      </c>
      <c r="I19" s="44"/>
      <c r="J19" s="5"/>
      <c r="K19"/>
    </row>
    <row r="20" spans="1:11">
      <c r="A20" s="4" t="str">
        <f t="shared" si="1"/>
        <v>mardi</v>
      </c>
      <c r="B20" s="18">
        <v>44208</v>
      </c>
      <c r="C20" s="20"/>
      <c r="D20" s="20">
        <v>3.125E-2</v>
      </c>
      <c r="E20" s="20"/>
      <c r="F20" s="19" t="str">
        <f t="shared" si="0"/>
        <v>Temps à saisir</v>
      </c>
      <c r="G20" s="6"/>
      <c r="H20" s="44">
        <f>WEEKNUM(Janvier[[#This Row],[Date]],21)</f>
        <v>2</v>
      </c>
      <c r="I20" s="44"/>
      <c r="J20" s="5"/>
      <c r="K20"/>
    </row>
    <row r="21" spans="1:11">
      <c r="A21" s="4" t="str">
        <f t="shared" si="1"/>
        <v>mercredi</v>
      </c>
      <c r="B21" s="18">
        <v>44209</v>
      </c>
      <c r="C21" s="20"/>
      <c r="D21" s="20">
        <v>3.125E-2</v>
      </c>
      <c r="E21" s="20"/>
      <c r="F21" s="19" t="str">
        <f t="shared" si="0"/>
        <v>Temps à saisir</v>
      </c>
      <c r="G21" s="6"/>
      <c r="H21" s="44">
        <f>WEEKNUM(Janvier[[#This Row],[Date]],21)</f>
        <v>2</v>
      </c>
      <c r="I21" s="44"/>
      <c r="J21" s="5"/>
      <c r="K21"/>
    </row>
    <row r="22" spans="1:11">
      <c r="A22" s="4" t="str">
        <f t="shared" si="1"/>
        <v>jeudi</v>
      </c>
      <c r="B22" s="18">
        <v>44210</v>
      </c>
      <c r="C22" s="20"/>
      <c r="D22" s="20">
        <v>3.125E-2</v>
      </c>
      <c r="E22" s="20"/>
      <c r="F22" s="19" t="str">
        <f t="shared" si="0"/>
        <v>Temps à saisir</v>
      </c>
      <c r="G22" s="6"/>
      <c r="H22" s="44">
        <f>WEEKNUM(Janvier[[#This Row],[Date]],21)</f>
        <v>2</v>
      </c>
      <c r="I22" s="44"/>
      <c r="J22" s="5"/>
      <c r="K22"/>
    </row>
    <row r="23" spans="1:11">
      <c r="A23" s="4" t="str">
        <f t="shared" si="1"/>
        <v>vendredi</v>
      </c>
      <c r="B23" s="18">
        <v>44211</v>
      </c>
      <c r="C23" s="20"/>
      <c r="D23" s="20">
        <v>3.125E-2</v>
      </c>
      <c r="E23" s="20"/>
      <c r="F23" s="19" t="str">
        <f t="shared" si="0"/>
        <v>Temps à saisir</v>
      </c>
      <c r="G23" s="6"/>
      <c r="H23" s="44">
        <f>WEEKNUM(Janvier[[#This Row],[Date]],21)</f>
        <v>2</v>
      </c>
      <c r="I23" s="44"/>
      <c r="J23" s="5"/>
      <c r="K23"/>
    </row>
    <row r="24" spans="1:11">
      <c r="A24" s="4" t="str">
        <f t="shared" si="1"/>
        <v>samedi</v>
      </c>
      <c r="B24" s="18">
        <v>44212</v>
      </c>
      <c r="C24" s="20"/>
      <c r="D24" s="20"/>
      <c r="E24" s="20"/>
      <c r="F24" s="19" t="str">
        <f t="shared" si="0"/>
        <v>Temps à saisir</v>
      </c>
      <c r="G24" s="6" t="s">
        <v>8</v>
      </c>
      <c r="H24" s="44">
        <f>WEEKNUM(Janvier[[#This Row],[Date]],21)</f>
        <v>2</v>
      </c>
      <c r="I24" s="44"/>
      <c r="J24" s="5"/>
      <c r="K24"/>
    </row>
    <row r="25" spans="1:11">
      <c r="A25" s="4" t="str">
        <f t="shared" si="1"/>
        <v>dimanche</v>
      </c>
      <c r="B25" s="18">
        <v>44213</v>
      </c>
      <c r="C25" s="20"/>
      <c r="D25" s="20"/>
      <c r="E25" s="20"/>
      <c r="F25" s="19" t="str">
        <f t="shared" si="0"/>
        <v>Temps à saisir</v>
      </c>
      <c r="G25" s="6" t="s">
        <v>8</v>
      </c>
      <c r="H25" s="44">
        <f>WEEKNUM(Janvier[[#This Row],[Date]],21)</f>
        <v>2</v>
      </c>
      <c r="I25" s="44"/>
      <c r="J25" s="5"/>
      <c r="K25"/>
    </row>
    <row r="26" spans="1:11">
      <c r="A26" s="4" t="str">
        <f t="shared" si="1"/>
        <v>lundi</v>
      </c>
      <c r="B26" s="18">
        <v>44214</v>
      </c>
      <c r="C26" s="20"/>
      <c r="D26" s="20">
        <v>3.125E-2</v>
      </c>
      <c r="E26" s="20"/>
      <c r="F26" s="19" t="str">
        <f t="shared" si="0"/>
        <v>Temps à saisir</v>
      </c>
      <c r="G26" s="6"/>
      <c r="H26" s="44">
        <f>WEEKNUM(Janvier[[#This Row],[Date]],21)</f>
        <v>3</v>
      </c>
      <c r="I26" s="44"/>
      <c r="J26" s="5"/>
      <c r="K26"/>
    </row>
    <row r="27" spans="1:11">
      <c r="A27" s="4" t="str">
        <f t="shared" si="1"/>
        <v>mardi</v>
      </c>
      <c r="B27" s="18">
        <v>44215</v>
      </c>
      <c r="C27" s="20"/>
      <c r="D27" s="20">
        <v>3.125E-2</v>
      </c>
      <c r="E27" s="20"/>
      <c r="F27" s="19" t="str">
        <f t="shared" si="0"/>
        <v>Temps à saisir</v>
      </c>
      <c r="G27" s="6"/>
      <c r="H27" s="44">
        <f>WEEKNUM(Janvier[[#This Row],[Date]],21)</f>
        <v>3</v>
      </c>
      <c r="I27" s="44"/>
      <c r="J27" s="5"/>
      <c r="K27"/>
    </row>
    <row r="28" spans="1:11">
      <c r="A28" s="4" t="str">
        <f t="shared" si="1"/>
        <v>mercredi</v>
      </c>
      <c r="B28" s="18">
        <v>44216</v>
      </c>
      <c r="C28" s="20"/>
      <c r="D28" s="20">
        <v>3.125E-2</v>
      </c>
      <c r="E28" s="20"/>
      <c r="F28" s="19" t="str">
        <f t="shared" si="0"/>
        <v>Temps à saisir</v>
      </c>
      <c r="G28" s="6"/>
      <c r="H28" s="44">
        <f>WEEKNUM(Janvier[[#This Row],[Date]],21)</f>
        <v>3</v>
      </c>
      <c r="I28" s="44"/>
      <c r="J28" s="5"/>
      <c r="K28"/>
    </row>
    <row r="29" spans="1:11">
      <c r="A29" s="4" t="str">
        <f t="shared" si="1"/>
        <v>jeudi</v>
      </c>
      <c r="B29" s="18">
        <v>44217</v>
      </c>
      <c r="C29" s="20"/>
      <c r="D29" s="20">
        <v>3.125E-2</v>
      </c>
      <c r="E29" s="20"/>
      <c r="F29" s="19" t="str">
        <f t="shared" si="0"/>
        <v>Temps à saisir</v>
      </c>
      <c r="G29" s="6"/>
      <c r="H29" s="44">
        <f>WEEKNUM(Janvier[[#This Row],[Date]],21)</f>
        <v>3</v>
      </c>
      <c r="I29" s="44"/>
      <c r="J29" s="5"/>
      <c r="K29"/>
    </row>
    <row r="30" spans="1:11">
      <c r="A30" s="4" t="str">
        <f t="shared" si="1"/>
        <v>vendredi</v>
      </c>
      <c r="B30" s="18">
        <v>44218</v>
      </c>
      <c r="C30" s="20"/>
      <c r="D30" s="20">
        <v>3.125E-2</v>
      </c>
      <c r="E30" s="20"/>
      <c r="F30" s="19" t="str">
        <f t="shared" si="0"/>
        <v>Temps à saisir</v>
      </c>
      <c r="G30" s="6"/>
      <c r="H30" s="44">
        <f>WEEKNUM(Janvier[[#This Row],[Date]],21)</f>
        <v>3</v>
      </c>
      <c r="I30" s="44"/>
      <c r="J30" s="5"/>
      <c r="K30"/>
    </row>
    <row r="31" spans="1:11">
      <c r="A31" s="4" t="str">
        <f t="shared" si="1"/>
        <v>samedi</v>
      </c>
      <c r="B31" s="18">
        <v>44219</v>
      </c>
      <c r="C31" s="20"/>
      <c r="D31" s="20"/>
      <c r="E31" s="20"/>
      <c r="F31" s="19" t="str">
        <f t="shared" si="0"/>
        <v>Temps à saisir</v>
      </c>
      <c r="G31" s="6" t="s">
        <v>8</v>
      </c>
      <c r="H31" s="44">
        <f>WEEKNUM(Janvier[[#This Row],[Date]],21)</f>
        <v>3</v>
      </c>
      <c r="I31" s="44"/>
      <c r="J31" s="5"/>
      <c r="K31"/>
    </row>
    <row r="32" spans="1:11">
      <c r="A32" s="4" t="str">
        <f t="shared" si="1"/>
        <v>dimanche</v>
      </c>
      <c r="B32" s="18">
        <v>44220</v>
      </c>
      <c r="C32" s="20"/>
      <c r="D32" s="20"/>
      <c r="E32" s="20"/>
      <c r="F32" s="19" t="str">
        <f t="shared" si="0"/>
        <v>Temps à saisir</v>
      </c>
      <c r="G32" s="6" t="s">
        <v>8</v>
      </c>
      <c r="H32" s="44">
        <f>WEEKNUM(Janvier[[#This Row],[Date]],21)</f>
        <v>3</v>
      </c>
      <c r="I32" s="44"/>
      <c r="J32" s="5"/>
      <c r="K32"/>
    </row>
    <row r="33" spans="1:11">
      <c r="A33" s="4" t="str">
        <f t="shared" si="1"/>
        <v>lundi</v>
      </c>
      <c r="B33" s="18">
        <v>44221</v>
      </c>
      <c r="C33" s="20"/>
      <c r="D33" s="20">
        <v>3.125E-2</v>
      </c>
      <c r="E33" s="20"/>
      <c r="F33" s="19" t="str">
        <f t="shared" si="0"/>
        <v>Temps à saisir</v>
      </c>
      <c r="G33" s="6"/>
      <c r="H33" s="44">
        <f>WEEKNUM(Janvier[[#This Row],[Date]],21)</f>
        <v>4</v>
      </c>
      <c r="I33" s="44"/>
      <c r="J33" s="5"/>
      <c r="K33"/>
    </row>
    <row r="34" spans="1:11">
      <c r="A34" s="4" t="str">
        <f t="shared" si="1"/>
        <v>mardi</v>
      </c>
      <c r="B34" s="18">
        <v>44222</v>
      </c>
      <c r="C34" s="20"/>
      <c r="D34" s="20">
        <v>3.125E-2</v>
      </c>
      <c r="E34" s="20"/>
      <c r="F34" s="19" t="str">
        <f t="shared" si="0"/>
        <v>Temps à saisir</v>
      </c>
      <c r="G34" s="6"/>
      <c r="H34" s="44">
        <f>WEEKNUM(Janvier[[#This Row],[Date]],21)</f>
        <v>4</v>
      </c>
      <c r="I34" s="44"/>
      <c r="J34" s="5"/>
      <c r="K34"/>
    </row>
    <row r="35" spans="1:11">
      <c r="A35" s="4" t="str">
        <f>TEXT(B35,"jjjj")</f>
        <v>mercredi</v>
      </c>
      <c r="B35" s="18">
        <v>44223</v>
      </c>
      <c r="C35" s="20"/>
      <c r="D35" s="20">
        <v>3.125E-2</v>
      </c>
      <c r="E35" s="20"/>
      <c r="F35" s="19" t="str">
        <f t="shared" si="0"/>
        <v>Temps à saisir</v>
      </c>
      <c r="G35" s="6"/>
      <c r="H35" s="44">
        <f>WEEKNUM(Janvier[[#This Row],[Date]],21)</f>
        <v>4</v>
      </c>
      <c r="I35" s="44"/>
      <c r="J35" s="5"/>
      <c r="K35"/>
    </row>
    <row r="36" spans="1:11">
      <c r="A36" s="4" t="str">
        <f t="shared" si="1"/>
        <v>jeudi</v>
      </c>
      <c r="B36" s="18">
        <v>44224</v>
      </c>
      <c r="C36" s="20"/>
      <c r="D36" s="20">
        <v>3.125E-2</v>
      </c>
      <c r="E36" s="20"/>
      <c r="F36" s="19" t="str">
        <f t="shared" si="0"/>
        <v>Temps à saisir</v>
      </c>
      <c r="G36" s="6"/>
      <c r="H36" s="44">
        <f>WEEKNUM(Janvier[[#This Row],[Date]],21)</f>
        <v>4</v>
      </c>
      <c r="I36" s="44"/>
      <c r="J36" s="5"/>
      <c r="K36"/>
    </row>
    <row r="37" spans="1:11">
      <c r="A37" s="4" t="str">
        <f t="shared" si="1"/>
        <v>vendredi</v>
      </c>
      <c r="B37" s="18">
        <v>44225</v>
      </c>
      <c r="C37" s="20"/>
      <c r="D37" s="20">
        <v>3.125E-2</v>
      </c>
      <c r="E37" s="20"/>
      <c r="F37" s="19" t="str">
        <f t="shared" si="0"/>
        <v>Temps à saisir</v>
      </c>
      <c r="G37" s="6"/>
      <c r="H37" s="44">
        <f>WEEKNUM(Janvier[[#This Row],[Date]],21)</f>
        <v>4</v>
      </c>
      <c r="I37" s="44"/>
      <c r="J37" s="5"/>
      <c r="K37"/>
    </row>
    <row r="38" spans="1:11">
      <c r="A38" s="4" t="str">
        <f t="shared" si="1"/>
        <v>samedi</v>
      </c>
      <c r="B38" s="18">
        <v>44226</v>
      </c>
      <c r="C38" s="20"/>
      <c r="D38" s="20"/>
      <c r="E38" s="20"/>
      <c r="F38" s="19" t="str">
        <f t="shared" si="0"/>
        <v>Temps à saisir</v>
      </c>
      <c r="G38" s="6"/>
      <c r="H38" s="44">
        <f>WEEKNUM(Janvier[[#This Row],[Date]],21)</f>
        <v>4</v>
      </c>
      <c r="I38" s="44"/>
      <c r="J38" s="5"/>
      <c r="K38"/>
    </row>
    <row r="39" spans="1:11">
      <c r="A39" s="23" t="str">
        <f>TEXT(B39,"jjjj")</f>
        <v>dimanche</v>
      </c>
      <c r="B39" s="18">
        <v>44227</v>
      </c>
      <c r="C39" s="24"/>
      <c r="D39" s="20"/>
      <c r="E39" s="24"/>
      <c r="F39" s="25" t="str">
        <f>IF(AND(C39&lt;&gt;0,E39&lt;&gt;0),(E39-D39-C39),"Temps à saisir")</f>
        <v>Temps à saisir</v>
      </c>
      <c r="G39" s="26"/>
      <c r="H39" s="44">
        <f>WEEKNUM(Janvier[[#This Row],[Date]],21)</f>
        <v>4</v>
      </c>
      <c r="I39" s="44"/>
      <c r="J39" s="5"/>
      <c r="K39"/>
    </row>
    <row r="40" spans="1:11">
      <c r="B40" s="54">
        <f>IFERROR(NETWORKDAYS(B9,B39,G1:G6),"Vérifiez les dates")</f>
        <v>20</v>
      </c>
      <c r="C40" s="55">
        <f>IFERROR(SUBTOTAL(101,Janvier[Heure d''arrivé]),"")</f>
        <v>0.3125</v>
      </c>
      <c r="D40" s="55">
        <f>SUBTOTAL(101,Janvier[Temps de pause])</f>
        <v>3.125E-2</v>
      </c>
      <c r="E40" s="55">
        <f>IFERROR(SUBTOTAL(101,Janvier[Heure de départ]),"")</f>
        <v>0.65625000000000022</v>
      </c>
      <c r="F40" s="11">
        <f>IFERROR(SUBTOTAL(9,F9:F39),"")</f>
        <v>1.5625000000000009</v>
      </c>
      <c r="G40" s="56"/>
      <c r="H40" s="57"/>
      <c r="I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phoneticPr fontId="7" type="noConversion"/>
  <conditionalFormatting sqref="A44:F390 A42:E43 G9:G40 K1:K2 A9:F41">
    <cfRule type="expression" dxfId="16" priority="6">
      <formula>A1="samedi"</formula>
    </cfRule>
    <cfRule type="expression" dxfId="15" priority="8">
      <formula>A1="dimanche"</formula>
    </cfRule>
  </conditionalFormatting>
  <conditionalFormatting sqref="B9:G39">
    <cfRule type="expression" dxfId="14" priority="7">
      <formula>B9="samedi"</formula>
    </cfRule>
  </conditionalFormatting>
  <conditionalFormatting sqref="K4">
    <cfRule type="cellIs" dxfId="10" priority="1" operator="lessThan">
      <formula>"$K$3-(SOMME.SI.ENS(Janvier[Temps travaillé];Janvier[N°semaine];SI($H$9&gt;=52;LIGNE(A1);$H$9+LIGNE(A1)"</formula>
    </cfRule>
  </conditionalFormatting>
  <dataValidations count="2">
    <dataValidation allowBlank="1" showErrorMessage="1" sqref="B9:E39"/>
    <dataValidation allowBlank="1" showInputMessage="1" showErrorMessage="1" prompt="Saisir à droite les date exactes des jours fériés pendant la période" sqref="F1:F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J7" sqref="J7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/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>TEXT(B9,"jjjj")</f>
        <v>lundi</v>
      </c>
      <c r="B9" s="18">
        <v>44228</v>
      </c>
      <c r="C9" s="6"/>
      <c r="D9" s="20">
        <v>3.125E-2</v>
      </c>
      <c r="E9" s="6"/>
      <c r="F9" s="19" t="str">
        <f t="shared" ref="F9:F36" si="0">IF(AND(C9&lt;&gt;0,E9&lt;&gt;0),(E9-D9-C9),"Temps à saisir")</f>
        <v>Temps à saisir</v>
      </c>
      <c r="G9" s="6"/>
      <c r="H9" s="44">
        <f>WEEKNUM(Février[[#This Row],[Date]],21)</f>
        <v>5</v>
      </c>
      <c r="K9"/>
    </row>
    <row r="10" spans="1:12">
      <c r="A10" s="4" t="str">
        <f>TEXT(B10,"jjjj")</f>
        <v>mardi</v>
      </c>
      <c r="B10" s="18">
        <v>44229</v>
      </c>
      <c r="C10" s="20"/>
      <c r="D10" s="20">
        <v>3.125E-2</v>
      </c>
      <c r="E10" s="20"/>
      <c r="F10" s="19" t="str">
        <f t="shared" si="0"/>
        <v>Temps à saisir</v>
      </c>
      <c r="G10" s="6"/>
      <c r="H10" s="44">
        <f>WEEKNUM(Février[[#This Row],[Date]],21)</f>
        <v>5</v>
      </c>
      <c r="J10" s="5"/>
      <c r="K10"/>
    </row>
    <row r="11" spans="1:12">
      <c r="A11" s="4" t="str">
        <f>TEXT(B11,"jjjj")</f>
        <v>mercredi</v>
      </c>
      <c r="B11" s="18">
        <v>44230</v>
      </c>
      <c r="C11" s="20"/>
      <c r="D11" s="20">
        <v>3.125E-2</v>
      </c>
      <c r="E11" s="20"/>
      <c r="F11" s="19" t="str">
        <f t="shared" si="0"/>
        <v>Temps à saisir</v>
      </c>
      <c r="G11" s="6"/>
      <c r="H11" s="44">
        <f>WEEKNUM(Février[[#This Row],[Date]],21)</f>
        <v>5</v>
      </c>
      <c r="J11" s="5"/>
      <c r="K11"/>
    </row>
    <row r="12" spans="1:12">
      <c r="A12" s="4" t="str">
        <f t="shared" ref="A12:A36" si="1">TEXT(B12,"jjjj")</f>
        <v>jeudi</v>
      </c>
      <c r="B12" s="18">
        <v>44231</v>
      </c>
      <c r="C12" s="20"/>
      <c r="D12" s="20">
        <v>3.125E-2</v>
      </c>
      <c r="E12" s="20"/>
      <c r="F12" s="19" t="str">
        <f t="shared" si="0"/>
        <v>Temps à saisir</v>
      </c>
      <c r="G12" s="6"/>
      <c r="H12" s="44">
        <f>WEEKNUM(Février[[#This Row],[Date]],21)</f>
        <v>5</v>
      </c>
      <c r="J12" s="5"/>
      <c r="K12"/>
    </row>
    <row r="13" spans="1:12">
      <c r="A13" s="4" t="str">
        <f t="shared" si="1"/>
        <v>vendredi</v>
      </c>
      <c r="B13" s="18">
        <v>44232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WEEKNUM(Février[[#This Row],[Date]],21)</f>
        <v>5</v>
      </c>
      <c r="J13" s="5"/>
      <c r="K13"/>
    </row>
    <row r="14" spans="1:12">
      <c r="A14" s="4" t="str">
        <f t="shared" si="1"/>
        <v>samedi</v>
      </c>
      <c r="B14" s="18">
        <v>44233</v>
      </c>
      <c r="C14" s="20"/>
      <c r="D14" s="20"/>
      <c r="E14" s="20"/>
      <c r="F14" s="19" t="str">
        <f>IF(AND(C14&lt;&gt;0,E14&lt;&gt;0),(E14-D14-C14),"Temps à saisir")</f>
        <v>Temps à saisir</v>
      </c>
      <c r="G14" s="6" t="s">
        <v>8</v>
      </c>
      <c r="H14" s="44">
        <f>WEEKNUM(Février[[#This Row],[Date]],21)</f>
        <v>5</v>
      </c>
      <c r="J14" s="5"/>
      <c r="K14"/>
    </row>
    <row r="15" spans="1:12">
      <c r="A15" s="4" t="str">
        <f t="shared" si="1"/>
        <v>dimanche</v>
      </c>
      <c r="B15" s="18">
        <v>44234</v>
      </c>
      <c r="C15" s="20"/>
      <c r="D15" s="20"/>
      <c r="E15" s="20"/>
      <c r="F15" s="19" t="str">
        <f>IF(AND(C15&lt;&gt;0,E15&lt;&gt;0),(E15-D15-C15),"Temps à saisir")</f>
        <v>Temps à saisir</v>
      </c>
      <c r="G15" s="6" t="s">
        <v>8</v>
      </c>
      <c r="H15" s="44">
        <f>WEEKNUM(Février[[#This Row],[Date]],21)</f>
        <v>5</v>
      </c>
      <c r="J15" s="5"/>
      <c r="K15"/>
    </row>
    <row r="16" spans="1:12">
      <c r="A16" s="4" t="str">
        <f t="shared" si="1"/>
        <v>lundi</v>
      </c>
      <c r="B16" s="18">
        <v>44235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WEEKNUM(Février[[#This Row],[Date]],21)</f>
        <v>6</v>
      </c>
      <c r="J16" s="5"/>
      <c r="K16"/>
    </row>
    <row r="17" spans="1:11">
      <c r="A17" s="4" t="str">
        <f t="shared" si="1"/>
        <v>mardi</v>
      </c>
      <c r="B17" s="18">
        <v>44236</v>
      </c>
      <c r="C17" s="20"/>
      <c r="D17" s="20">
        <v>3.125E-2</v>
      </c>
      <c r="E17" s="20"/>
      <c r="F17" s="19" t="str">
        <f t="shared" si="0"/>
        <v>Temps à saisir</v>
      </c>
      <c r="G17" s="6"/>
      <c r="H17" s="44">
        <f>WEEKNUM(Février[[#This Row],[Date]],21)</f>
        <v>6</v>
      </c>
      <c r="J17" s="5"/>
      <c r="K17"/>
    </row>
    <row r="18" spans="1:11">
      <c r="A18" s="4" t="str">
        <f t="shared" si="1"/>
        <v>mercredi</v>
      </c>
      <c r="B18" s="18">
        <v>44237</v>
      </c>
      <c r="C18" s="20"/>
      <c r="D18" s="20">
        <v>3.125E-2</v>
      </c>
      <c r="E18" s="20"/>
      <c r="F18" s="19" t="str">
        <f t="shared" si="0"/>
        <v>Temps à saisir</v>
      </c>
      <c r="G18" s="6"/>
      <c r="H18" s="44">
        <f>WEEKNUM(Février[[#This Row],[Date]],21)</f>
        <v>6</v>
      </c>
      <c r="J18" s="5"/>
      <c r="K18"/>
    </row>
    <row r="19" spans="1:11">
      <c r="A19" s="27" t="str">
        <f t="shared" si="1"/>
        <v>jeudi</v>
      </c>
      <c r="B19" s="18">
        <v>44238</v>
      </c>
      <c r="C19" s="20"/>
      <c r="D19" s="20">
        <v>3.125E-2</v>
      </c>
      <c r="E19" s="20"/>
      <c r="F19" s="28" t="str">
        <f t="shared" si="0"/>
        <v>Temps à saisir</v>
      </c>
      <c r="G19" s="6"/>
      <c r="H19" s="44">
        <f>WEEKNUM(Février[[#This Row],[Date]],21)</f>
        <v>6</v>
      </c>
      <c r="J19" s="5"/>
      <c r="K19"/>
    </row>
    <row r="20" spans="1:11">
      <c r="A20" s="4" t="str">
        <f t="shared" si="1"/>
        <v>vendredi</v>
      </c>
      <c r="B20" s="18">
        <v>44239</v>
      </c>
      <c r="C20" s="20"/>
      <c r="D20" s="20">
        <v>3.125E-2</v>
      </c>
      <c r="E20" s="20"/>
      <c r="F20" s="19" t="str">
        <f t="shared" si="0"/>
        <v>Temps à saisir</v>
      </c>
      <c r="G20" s="6"/>
      <c r="H20" s="44">
        <f>WEEKNUM(Février[[#This Row],[Date]],21)</f>
        <v>6</v>
      </c>
      <c r="J20" s="5"/>
      <c r="K20"/>
    </row>
    <row r="21" spans="1:11">
      <c r="A21" s="4" t="str">
        <f t="shared" si="1"/>
        <v>samedi</v>
      </c>
      <c r="B21" s="18">
        <v>44240</v>
      </c>
      <c r="C21" s="20"/>
      <c r="D21" s="20"/>
      <c r="E21" s="20"/>
      <c r="F21" s="19" t="str">
        <f t="shared" si="0"/>
        <v>Temps à saisir</v>
      </c>
      <c r="G21" s="6" t="s">
        <v>8</v>
      </c>
      <c r="H21" s="44">
        <f>WEEKNUM(Février[[#This Row],[Date]],21)</f>
        <v>6</v>
      </c>
      <c r="J21" s="5"/>
      <c r="K21"/>
    </row>
    <row r="22" spans="1:11">
      <c r="A22" s="4" t="str">
        <f t="shared" si="1"/>
        <v>dimanche</v>
      </c>
      <c r="B22" s="18">
        <v>44241</v>
      </c>
      <c r="C22" s="20"/>
      <c r="D22" s="20"/>
      <c r="E22" s="20"/>
      <c r="F22" s="19" t="str">
        <f t="shared" si="0"/>
        <v>Temps à saisir</v>
      </c>
      <c r="G22" s="6" t="s">
        <v>8</v>
      </c>
      <c r="H22" s="44">
        <f>WEEKNUM(Février[[#This Row],[Date]],21)</f>
        <v>6</v>
      </c>
      <c r="J22" s="5"/>
      <c r="K22"/>
    </row>
    <row r="23" spans="1:11">
      <c r="A23" s="4" t="str">
        <f t="shared" si="1"/>
        <v>lundi</v>
      </c>
      <c r="B23" s="18">
        <v>44242</v>
      </c>
      <c r="C23" s="20"/>
      <c r="D23" s="20">
        <v>3.125E-2</v>
      </c>
      <c r="E23" s="20"/>
      <c r="F23" s="19" t="str">
        <f t="shared" si="0"/>
        <v>Temps à saisir</v>
      </c>
      <c r="G23" s="6"/>
      <c r="H23" s="44">
        <f>WEEKNUM(Février[[#This Row],[Date]],21)</f>
        <v>7</v>
      </c>
      <c r="J23" s="5"/>
      <c r="K23"/>
    </row>
    <row r="24" spans="1:11">
      <c r="A24" s="4" t="str">
        <f t="shared" si="1"/>
        <v>mardi</v>
      </c>
      <c r="B24" s="18">
        <v>44243</v>
      </c>
      <c r="C24" s="20"/>
      <c r="D24" s="20">
        <v>3.125E-2</v>
      </c>
      <c r="E24" s="20"/>
      <c r="F24" s="19" t="str">
        <f t="shared" si="0"/>
        <v>Temps à saisir</v>
      </c>
      <c r="G24" s="6"/>
      <c r="H24" s="44">
        <f>WEEKNUM(Février[[#This Row],[Date]],21)</f>
        <v>7</v>
      </c>
      <c r="J24" s="5"/>
      <c r="K24"/>
    </row>
    <row r="25" spans="1:11">
      <c r="A25" s="4" t="str">
        <f t="shared" si="1"/>
        <v>mercredi</v>
      </c>
      <c r="B25" s="18">
        <v>44244</v>
      </c>
      <c r="C25" s="20"/>
      <c r="D25" s="20">
        <v>3.125E-2</v>
      </c>
      <c r="E25" s="20"/>
      <c r="F25" s="19" t="str">
        <f t="shared" si="0"/>
        <v>Temps à saisir</v>
      </c>
      <c r="G25" s="6"/>
      <c r="H25" s="44">
        <f>WEEKNUM(Février[[#This Row],[Date]],21)</f>
        <v>7</v>
      </c>
      <c r="J25" s="5"/>
      <c r="K25"/>
    </row>
    <row r="26" spans="1:11">
      <c r="A26" s="4" t="str">
        <f t="shared" si="1"/>
        <v>jeudi</v>
      </c>
      <c r="B26" s="18">
        <v>44245</v>
      </c>
      <c r="C26" s="20"/>
      <c r="D26" s="20">
        <v>3.125E-2</v>
      </c>
      <c r="E26" s="20"/>
      <c r="F26" s="19" t="str">
        <f t="shared" si="0"/>
        <v>Temps à saisir</v>
      </c>
      <c r="G26" s="6"/>
      <c r="H26" s="44">
        <f>WEEKNUM(Février[[#This Row],[Date]],21)</f>
        <v>7</v>
      </c>
      <c r="J26" s="5"/>
      <c r="K26"/>
    </row>
    <row r="27" spans="1:11">
      <c r="A27" s="4" t="str">
        <f t="shared" si="1"/>
        <v>vendredi</v>
      </c>
      <c r="B27" s="18">
        <v>44246</v>
      </c>
      <c r="C27" s="20"/>
      <c r="D27" s="20">
        <v>3.125E-2</v>
      </c>
      <c r="E27" s="20"/>
      <c r="F27" s="19" t="str">
        <f t="shared" si="0"/>
        <v>Temps à saisir</v>
      </c>
      <c r="G27" s="6"/>
      <c r="H27" s="44">
        <f>WEEKNUM(Février[[#This Row],[Date]],21)</f>
        <v>7</v>
      </c>
      <c r="J27" s="5"/>
      <c r="K27"/>
    </row>
    <row r="28" spans="1:11">
      <c r="A28" s="4" t="str">
        <f t="shared" si="1"/>
        <v>samedi</v>
      </c>
      <c r="B28" s="18">
        <v>44247</v>
      </c>
      <c r="C28" s="20"/>
      <c r="D28" s="20"/>
      <c r="E28" s="20"/>
      <c r="F28" s="19" t="str">
        <f t="shared" si="0"/>
        <v>Temps à saisir</v>
      </c>
      <c r="G28" s="6" t="s">
        <v>8</v>
      </c>
      <c r="H28" s="44">
        <f>WEEKNUM(Février[[#This Row],[Date]],21)</f>
        <v>7</v>
      </c>
      <c r="J28" s="5"/>
      <c r="K28"/>
    </row>
    <row r="29" spans="1:11">
      <c r="A29" s="4" t="str">
        <f t="shared" si="1"/>
        <v>dimanche</v>
      </c>
      <c r="B29" s="18">
        <v>44248</v>
      </c>
      <c r="C29" s="20"/>
      <c r="D29" s="20"/>
      <c r="E29" s="20"/>
      <c r="F29" s="19" t="str">
        <f t="shared" si="0"/>
        <v>Temps à saisir</v>
      </c>
      <c r="G29" s="6" t="s">
        <v>8</v>
      </c>
      <c r="H29" s="44">
        <f>WEEKNUM(Février[[#This Row],[Date]],21)</f>
        <v>7</v>
      </c>
      <c r="J29" s="5"/>
      <c r="K29"/>
    </row>
    <row r="30" spans="1:11">
      <c r="A30" s="4" t="str">
        <f t="shared" si="1"/>
        <v>lundi</v>
      </c>
      <c r="B30" s="18">
        <v>44249</v>
      </c>
      <c r="C30" s="20"/>
      <c r="D30" s="20">
        <v>3.125E-2</v>
      </c>
      <c r="E30" s="20"/>
      <c r="F30" s="19" t="str">
        <f t="shared" si="0"/>
        <v>Temps à saisir</v>
      </c>
      <c r="G30" s="6"/>
      <c r="H30" s="44">
        <f>WEEKNUM(Février[[#This Row],[Date]],21)</f>
        <v>8</v>
      </c>
      <c r="J30" s="5"/>
      <c r="K30"/>
    </row>
    <row r="31" spans="1:11">
      <c r="A31" s="4" t="str">
        <f t="shared" si="1"/>
        <v>mardi</v>
      </c>
      <c r="B31" s="18">
        <v>44250</v>
      </c>
      <c r="C31" s="20"/>
      <c r="D31" s="20">
        <v>3.125E-2</v>
      </c>
      <c r="E31" s="20"/>
      <c r="F31" s="19" t="str">
        <f t="shared" si="0"/>
        <v>Temps à saisir</v>
      </c>
      <c r="G31" s="6"/>
      <c r="H31" s="44">
        <f>WEEKNUM(Février[[#This Row],[Date]],21)</f>
        <v>8</v>
      </c>
      <c r="J31" s="5"/>
      <c r="K31"/>
    </row>
    <row r="32" spans="1:11">
      <c r="A32" s="4" t="str">
        <f t="shared" si="1"/>
        <v>mercredi</v>
      </c>
      <c r="B32" s="18">
        <v>44251</v>
      </c>
      <c r="C32" s="20"/>
      <c r="D32" s="20">
        <v>3.125E-2</v>
      </c>
      <c r="E32" s="20"/>
      <c r="F32" s="19" t="str">
        <f t="shared" si="0"/>
        <v>Temps à saisir</v>
      </c>
      <c r="G32" s="6"/>
      <c r="H32" s="44">
        <f>WEEKNUM(Février[[#This Row],[Date]],21)</f>
        <v>8</v>
      </c>
      <c r="J32" s="5"/>
      <c r="K32"/>
    </row>
    <row r="33" spans="1:11">
      <c r="A33" s="4" t="str">
        <f t="shared" si="1"/>
        <v>jeudi</v>
      </c>
      <c r="B33" s="18">
        <v>44252</v>
      </c>
      <c r="C33" s="20"/>
      <c r="D33" s="20">
        <v>3.125E-2</v>
      </c>
      <c r="E33" s="20"/>
      <c r="F33" s="19" t="str">
        <f t="shared" si="0"/>
        <v>Temps à saisir</v>
      </c>
      <c r="G33" s="6"/>
      <c r="H33" s="44">
        <f>WEEKNUM(Février[[#This Row],[Date]],21)</f>
        <v>8</v>
      </c>
      <c r="J33" s="5"/>
      <c r="K33"/>
    </row>
    <row r="34" spans="1:11">
      <c r="A34" s="4" t="str">
        <f t="shared" si="1"/>
        <v>vendredi</v>
      </c>
      <c r="B34" s="18">
        <v>44253</v>
      </c>
      <c r="C34" s="20"/>
      <c r="D34" s="20">
        <v>3.125E-2</v>
      </c>
      <c r="E34" s="20"/>
      <c r="F34" s="19" t="str">
        <f t="shared" si="0"/>
        <v>Temps à saisir</v>
      </c>
      <c r="G34" s="6"/>
      <c r="H34" s="44">
        <f>WEEKNUM(Février[[#This Row],[Date]],21)</f>
        <v>8</v>
      </c>
      <c r="J34" s="5"/>
      <c r="K34"/>
    </row>
    <row r="35" spans="1:11">
      <c r="A35" s="4" t="str">
        <f>TEXT(B35,"jjjj")</f>
        <v>samedi</v>
      </c>
      <c r="B35" s="18">
        <v>44254</v>
      </c>
      <c r="C35" s="20"/>
      <c r="D35" s="20"/>
      <c r="E35" s="20"/>
      <c r="F35" s="19" t="str">
        <f t="shared" si="0"/>
        <v>Temps à saisir</v>
      </c>
      <c r="G35" s="6" t="s">
        <v>8</v>
      </c>
      <c r="H35" s="44">
        <f>WEEKNUM(Février[[#This Row],[Date]],21)</f>
        <v>8</v>
      </c>
      <c r="J35" s="5"/>
      <c r="K35"/>
    </row>
    <row r="36" spans="1:11">
      <c r="A36" s="4" t="str">
        <f t="shared" si="1"/>
        <v>dimanche</v>
      </c>
      <c r="B36" s="18">
        <v>44255</v>
      </c>
      <c r="C36" s="20"/>
      <c r="D36" s="20"/>
      <c r="E36" s="20"/>
      <c r="F36" s="19" t="str">
        <f t="shared" si="0"/>
        <v>Temps à saisir</v>
      </c>
      <c r="G36" s="6" t="s">
        <v>8</v>
      </c>
      <c r="H36" s="44">
        <f>WEEKNUM(Février[[#This Row],[Date]],21)</f>
        <v>8</v>
      </c>
      <c r="J36" s="5"/>
      <c r="K36"/>
    </row>
    <row r="37" spans="1:11">
      <c r="B37" s="45">
        <f>IFERROR(NETWORKDAYS(B9,B36,G1:G6),"Vérifiez les dates")</f>
        <v>20</v>
      </c>
      <c r="C37" s="46" t="str">
        <f>IFERROR(SUBTOTAL(101,Février[Heure d''arrivé]),"")</f>
        <v/>
      </c>
      <c r="D37" s="46">
        <f>SUBTOTAL(101,Février[Temps de pause])</f>
        <v>3.125E-2</v>
      </c>
      <c r="E37" s="46" t="str">
        <f>IFERROR(SUBTOTAL(101,Février[Heure de départ]),"")</f>
        <v/>
      </c>
      <c r="F37" s="11">
        <f>IFERROR(SUBTOTAL(9,F9:F36),"")</f>
        <v>0</v>
      </c>
      <c r="G37" s="47"/>
      <c r="H37" s="49">
        <f>WEEKNUM(Janvier[[#This Row],[Date]],21)</f>
        <v>4</v>
      </c>
      <c r="J37" s="5"/>
      <c r="K37"/>
    </row>
    <row r="38" spans="1:11" s="8" customFormat="1" ht="42.75" customHeight="1">
      <c r="A38" s="9"/>
      <c r="B38" s="10" t="s">
        <v>10</v>
      </c>
      <c r="C38" s="10" t="s">
        <v>11</v>
      </c>
      <c r="D38" s="10" t="s">
        <v>14</v>
      </c>
      <c r="E38" s="10" t="s">
        <v>12</v>
      </c>
      <c r="F38" s="10" t="s">
        <v>13</v>
      </c>
      <c r="G38" s="9"/>
      <c r="H38" s="44"/>
      <c r="J38" s="5"/>
      <c r="K38"/>
    </row>
    <row r="39" spans="1:11">
      <c r="H39" s="44"/>
      <c r="J39" s="5"/>
      <c r="K39"/>
    </row>
    <row r="40" spans="1:11">
      <c r="H40" s="43"/>
      <c r="J40" s="5"/>
      <c r="K40"/>
    </row>
    <row r="41" spans="1:11">
      <c r="H41" s="8"/>
      <c r="J41" s="8"/>
      <c r="K41" s="8"/>
    </row>
  </sheetData>
  <mergeCells count="1">
    <mergeCell ref="F1:F6"/>
  </mergeCells>
  <conditionalFormatting sqref="A41:F387 A39:E40 A9:F38 G9:G37">
    <cfRule type="expression" dxfId="282" priority="9">
      <formula>A9="samedi"</formula>
    </cfRule>
    <cfRule type="expression" dxfId="281" priority="11">
      <formula>A9="dimanche"</formula>
    </cfRule>
  </conditionalFormatting>
  <conditionalFormatting sqref="B9:G36">
    <cfRule type="expression" dxfId="280" priority="10">
      <formula>B9="samedi"</formula>
    </cfRule>
  </conditionalFormatting>
  <conditionalFormatting sqref="K1:K2">
    <cfRule type="expression" dxfId="279" priority="1">
      <formula>K1="samedi"</formula>
    </cfRule>
    <cfRule type="expression" dxfId="278" priority="2">
      <formula>K1="dimanche"</formula>
    </cfRule>
  </conditionalFormatting>
  <dataValidations disablePrompts="1" count="2">
    <dataValidation allowBlank="1" showInputMessage="1" showErrorMessage="1" prompt="Saisir à droite les date exactes des jours fériés pendant la période" sqref="F1:F6"/>
    <dataValidation allowBlank="1" showErrorMessage="1" sqref="B9:E3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11" activePane="bottomLeft" state="frozen"/>
      <selection activeCell="J7" sqref="J7:J9"/>
      <selection pane="bottomLeft" activeCell="H11" sqref="H11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/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9" si="0">TEXT(B9,"jjjj")</f>
        <v>lundi</v>
      </c>
      <c r="B9" s="18">
        <v>44256</v>
      </c>
      <c r="C9" s="6"/>
      <c r="D9" s="20">
        <v>3.125E-2</v>
      </c>
      <c r="E9" s="6"/>
      <c r="F9" s="19" t="str">
        <f t="shared" ref="F9:F35" si="1">IF(AND(C9&lt;&gt;0,E9&lt;&gt;0),(E9-D9-C9),"Temps à saisir")</f>
        <v>Temps à saisir</v>
      </c>
      <c r="G9" s="6"/>
      <c r="H9" s="44">
        <f>WEEKNUM(Mars[[#This Row],[Date]],21)</f>
        <v>9</v>
      </c>
      <c r="K9"/>
    </row>
    <row r="10" spans="1:12">
      <c r="A10" s="3" t="str">
        <f t="shared" si="0"/>
        <v>mardi</v>
      </c>
      <c r="B10" s="18">
        <v>44257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WEEKNUM(Mars[[#This Row],[Date]],21)</f>
        <v>9</v>
      </c>
      <c r="J10" s="5"/>
      <c r="K10"/>
    </row>
    <row r="11" spans="1:12">
      <c r="A11" s="3" t="str">
        <f t="shared" si="0"/>
        <v>mercredi</v>
      </c>
      <c r="B11" s="18">
        <v>44258</v>
      </c>
      <c r="C11" s="20"/>
      <c r="D11" s="20">
        <v>3.125E-2</v>
      </c>
      <c r="E11" s="20"/>
      <c r="F11" s="19" t="str">
        <f t="shared" si="1"/>
        <v>Temps à saisir</v>
      </c>
      <c r="G11" s="6"/>
      <c r="H11" s="44">
        <f>WEEKNUM(Mars[[#This Row],[Date]],21)</f>
        <v>9</v>
      </c>
      <c r="J11" s="5"/>
      <c r="K11"/>
    </row>
    <row r="12" spans="1:12">
      <c r="A12" s="3" t="str">
        <f t="shared" si="0"/>
        <v>jeudi</v>
      </c>
      <c r="B12" s="18">
        <v>44259</v>
      </c>
      <c r="C12" s="20"/>
      <c r="D12" s="20">
        <v>3.125E-2</v>
      </c>
      <c r="E12" s="20"/>
      <c r="F12" s="19" t="str">
        <f t="shared" si="1"/>
        <v>Temps à saisir</v>
      </c>
      <c r="G12" s="6"/>
      <c r="H12" s="44">
        <f>WEEKNUM(Mars[[#This Row],[Date]],21)</f>
        <v>9</v>
      </c>
      <c r="J12" s="5"/>
      <c r="K12"/>
    </row>
    <row r="13" spans="1:12">
      <c r="A13" s="3" t="str">
        <f t="shared" si="0"/>
        <v>vendredi</v>
      </c>
      <c r="B13" s="18">
        <v>44260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WEEKNUM(Mars[[#This Row],[Date]],21)</f>
        <v>9</v>
      </c>
      <c r="J13" s="5"/>
      <c r="K13"/>
    </row>
    <row r="14" spans="1:12">
      <c r="A14" s="3" t="str">
        <f t="shared" si="0"/>
        <v>samedi</v>
      </c>
      <c r="B14" s="18">
        <v>44261</v>
      </c>
      <c r="C14" s="20"/>
      <c r="D14" s="20"/>
      <c r="E14" s="20"/>
      <c r="F14" s="19" t="str">
        <f>IF(AND(C14&lt;&gt;0,E14&lt;&gt;0),(E14-D14-C14),"Temps à saisir")</f>
        <v>Temps à saisir</v>
      </c>
      <c r="G14" s="6" t="s">
        <v>8</v>
      </c>
      <c r="H14" s="44">
        <f>WEEKNUM(Mars[[#This Row],[Date]],21)</f>
        <v>9</v>
      </c>
      <c r="J14" s="5"/>
      <c r="K14"/>
    </row>
    <row r="15" spans="1:12">
      <c r="A15" s="3" t="str">
        <f t="shared" si="0"/>
        <v>dimanche</v>
      </c>
      <c r="B15" s="18">
        <v>44262</v>
      </c>
      <c r="C15" s="20"/>
      <c r="D15" s="20"/>
      <c r="E15" s="20"/>
      <c r="F15" s="19" t="str">
        <f>IF(AND(C15&lt;&gt;0,E15&lt;&gt;0),(E15-D15-C15),"Temps à saisir")</f>
        <v>Temps à saisir</v>
      </c>
      <c r="G15" s="6" t="s">
        <v>8</v>
      </c>
      <c r="H15" s="44">
        <f>WEEKNUM(Mars[[#This Row],[Date]],21)</f>
        <v>9</v>
      </c>
      <c r="J15" s="5"/>
      <c r="K15"/>
    </row>
    <row r="16" spans="1:12">
      <c r="A16" s="3" t="str">
        <f t="shared" si="0"/>
        <v>lundi</v>
      </c>
      <c r="B16" s="18">
        <v>44263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WEEKNUM(Mars[[#This Row],[Date]],21)</f>
        <v>10</v>
      </c>
      <c r="J16" s="5"/>
      <c r="K16"/>
    </row>
    <row r="17" spans="1:11">
      <c r="A17" s="3" t="str">
        <f t="shared" si="0"/>
        <v>mardi</v>
      </c>
      <c r="B17" s="18">
        <v>44264</v>
      </c>
      <c r="C17" s="20"/>
      <c r="D17" s="20">
        <v>3.125E-2</v>
      </c>
      <c r="E17" s="20"/>
      <c r="F17" s="19" t="str">
        <f t="shared" si="1"/>
        <v>Temps à saisir</v>
      </c>
      <c r="G17" s="6"/>
      <c r="H17" s="44">
        <f>WEEKNUM(Mars[[#This Row],[Date]],21)</f>
        <v>10</v>
      </c>
      <c r="J17" s="5"/>
      <c r="K17"/>
    </row>
    <row r="18" spans="1:11">
      <c r="A18" s="3" t="str">
        <f t="shared" si="0"/>
        <v>mercredi</v>
      </c>
      <c r="B18" s="18">
        <v>44265</v>
      </c>
      <c r="C18" s="20"/>
      <c r="D18" s="20">
        <v>3.125E-2</v>
      </c>
      <c r="E18" s="20"/>
      <c r="F18" s="19" t="str">
        <f t="shared" si="1"/>
        <v>Temps à saisir</v>
      </c>
      <c r="G18" s="6"/>
      <c r="H18" s="44">
        <f>WEEKNUM(Mars[[#This Row],[Date]],21)</f>
        <v>10</v>
      </c>
      <c r="J18" s="5"/>
      <c r="K18"/>
    </row>
    <row r="19" spans="1:11">
      <c r="A19" s="3" t="str">
        <f t="shared" si="0"/>
        <v>jeudi</v>
      </c>
      <c r="B19" s="18">
        <v>44266</v>
      </c>
      <c r="C19" s="20"/>
      <c r="D19" s="20">
        <v>3.125E-2</v>
      </c>
      <c r="E19" s="20"/>
      <c r="F19" s="28" t="str">
        <f t="shared" si="1"/>
        <v>Temps à saisir</v>
      </c>
      <c r="G19" s="6"/>
      <c r="H19" s="44">
        <f>WEEKNUM(Mars[[#This Row],[Date]],21)</f>
        <v>10</v>
      </c>
      <c r="J19" s="5"/>
      <c r="K19"/>
    </row>
    <row r="20" spans="1:11">
      <c r="A20" s="3" t="str">
        <f t="shared" si="0"/>
        <v>vendredi</v>
      </c>
      <c r="B20" s="18">
        <v>44267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WEEKNUM(Mars[[#This Row],[Date]],21)</f>
        <v>10</v>
      </c>
      <c r="J20" s="5"/>
      <c r="K20"/>
    </row>
    <row r="21" spans="1:11">
      <c r="A21" s="3" t="str">
        <f t="shared" si="0"/>
        <v>samedi</v>
      </c>
      <c r="B21" s="18">
        <v>44268</v>
      </c>
      <c r="C21" s="20"/>
      <c r="D21" s="20"/>
      <c r="E21" s="20"/>
      <c r="F21" s="19" t="str">
        <f t="shared" si="1"/>
        <v>Temps à saisir</v>
      </c>
      <c r="G21" s="6" t="s">
        <v>8</v>
      </c>
      <c r="H21" s="44">
        <f>WEEKNUM(Mars[[#This Row],[Date]],21)</f>
        <v>10</v>
      </c>
      <c r="J21" s="5"/>
      <c r="K21"/>
    </row>
    <row r="22" spans="1:11">
      <c r="A22" s="3" t="str">
        <f t="shared" si="0"/>
        <v>dimanche</v>
      </c>
      <c r="B22" s="18">
        <v>44269</v>
      </c>
      <c r="C22" s="20"/>
      <c r="D22" s="20"/>
      <c r="E22" s="20"/>
      <c r="F22" s="19" t="str">
        <f t="shared" si="1"/>
        <v>Temps à saisir</v>
      </c>
      <c r="G22" s="6" t="s">
        <v>8</v>
      </c>
      <c r="H22" s="44">
        <f>WEEKNUM(Mars[[#This Row],[Date]],21)</f>
        <v>10</v>
      </c>
      <c r="J22" s="5"/>
      <c r="K22"/>
    </row>
    <row r="23" spans="1:11">
      <c r="A23" s="3" t="str">
        <f t="shared" si="0"/>
        <v>lundi</v>
      </c>
      <c r="B23" s="18">
        <v>44270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WEEKNUM(Mars[[#This Row],[Date]],21)</f>
        <v>11</v>
      </c>
      <c r="J23" s="5"/>
      <c r="K23"/>
    </row>
    <row r="24" spans="1:11">
      <c r="A24" s="3" t="str">
        <f t="shared" si="0"/>
        <v>mardi</v>
      </c>
      <c r="B24" s="18">
        <v>44271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WEEKNUM(Mars[[#This Row],[Date]],21)</f>
        <v>11</v>
      </c>
      <c r="J24" s="5"/>
      <c r="K24"/>
    </row>
    <row r="25" spans="1:11">
      <c r="A25" s="3" t="str">
        <f t="shared" si="0"/>
        <v>mercredi</v>
      </c>
      <c r="B25" s="18">
        <v>44272</v>
      </c>
      <c r="C25" s="20"/>
      <c r="D25" s="20">
        <v>3.125E-2</v>
      </c>
      <c r="E25" s="20"/>
      <c r="F25" s="19" t="str">
        <f t="shared" si="1"/>
        <v>Temps à saisir</v>
      </c>
      <c r="G25" s="6"/>
      <c r="H25" s="44">
        <f>WEEKNUM(Mars[[#This Row],[Date]],21)</f>
        <v>11</v>
      </c>
      <c r="J25" s="5"/>
      <c r="K25"/>
    </row>
    <row r="26" spans="1:11">
      <c r="A26" s="3" t="str">
        <f t="shared" si="0"/>
        <v>jeudi</v>
      </c>
      <c r="B26" s="18">
        <v>44273</v>
      </c>
      <c r="C26" s="20"/>
      <c r="D26" s="20">
        <v>3.125E-2</v>
      </c>
      <c r="E26" s="20"/>
      <c r="F26" s="19" t="str">
        <f t="shared" si="1"/>
        <v>Temps à saisir</v>
      </c>
      <c r="G26" s="6"/>
      <c r="H26" s="44">
        <f>WEEKNUM(Mars[[#This Row],[Date]],21)</f>
        <v>11</v>
      </c>
      <c r="J26" s="5"/>
      <c r="K26"/>
    </row>
    <row r="27" spans="1:11">
      <c r="A27" s="3" t="str">
        <f t="shared" si="0"/>
        <v>vendredi</v>
      </c>
      <c r="B27" s="18">
        <v>44274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WEEKNUM(Mars[[#This Row],[Date]],21)</f>
        <v>11</v>
      </c>
      <c r="J27" s="5"/>
      <c r="K27"/>
    </row>
    <row r="28" spans="1:11">
      <c r="A28" s="3" t="str">
        <f t="shared" si="0"/>
        <v>samedi</v>
      </c>
      <c r="B28" s="18">
        <v>44275</v>
      </c>
      <c r="C28" s="20"/>
      <c r="D28" s="20"/>
      <c r="E28" s="20"/>
      <c r="F28" s="19" t="str">
        <f t="shared" si="1"/>
        <v>Temps à saisir</v>
      </c>
      <c r="G28" s="6" t="s">
        <v>8</v>
      </c>
      <c r="H28" s="44">
        <f>WEEKNUM(Mars[[#This Row],[Date]],21)</f>
        <v>11</v>
      </c>
      <c r="J28" s="5"/>
      <c r="K28"/>
    </row>
    <row r="29" spans="1:11">
      <c r="A29" s="3" t="str">
        <f t="shared" si="0"/>
        <v>dimanche</v>
      </c>
      <c r="B29" s="18">
        <v>44276</v>
      </c>
      <c r="C29" s="20"/>
      <c r="D29" s="20"/>
      <c r="E29" s="20"/>
      <c r="F29" s="19" t="str">
        <f t="shared" si="1"/>
        <v>Temps à saisir</v>
      </c>
      <c r="G29" s="6" t="s">
        <v>8</v>
      </c>
      <c r="H29" s="44">
        <f>WEEKNUM(Mars[[#This Row],[Date]],21)</f>
        <v>11</v>
      </c>
      <c r="J29" s="5"/>
      <c r="K29"/>
    </row>
    <row r="30" spans="1:11">
      <c r="A30" s="3" t="str">
        <f t="shared" si="0"/>
        <v>lundi</v>
      </c>
      <c r="B30" s="18">
        <v>44277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WEEKNUM(Mars[[#This Row],[Date]],21)</f>
        <v>12</v>
      </c>
      <c r="J30" s="5"/>
      <c r="K30"/>
    </row>
    <row r="31" spans="1:11">
      <c r="A31" s="3" t="str">
        <f t="shared" si="0"/>
        <v>mardi</v>
      </c>
      <c r="B31" s="18">
        <v>44278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WEEKNUM(Mars[[#This Row],[Date]],21)</f>
        <v>12</v>
      </c>
      <c r="J31" s="5"/>
      <c r="K31"/>
    </row>
    <row r="32" spans="1:11">
      <c r="A32" s="3" t="str">
        <f t="shared" si="0"/>
        <v>mercredi</v>
      </c>
      <c r="B32" s="18">
        <v>44279</v>
      </c>
      <c r="C32" s="20"/>
      <c r="D32" s="20">
        <v>3.125E-2</v>
      </c>
      <c r="E32" s="20"/>
      <c r="F32" s="19" t="str">
        <f t="shared" si="1"/>
        <v>Temps à saisir</v>
      </c>
      <c r="G32" s="6"/>
      <c r="H32" s="44">
        <f>WEEKNUM(Mars[[#This Row],[Date]],21)</f>
        <v>12</v>
      </c>
      <c r="J32" s="5"/>
      <c r="K32"/>
    </row>
    <row r="33" spans="1:11">
      <c r="A33" s="3" t="str">
        <f t="shared" si="0"/>
        <v>jeudi</v>
      </c>
      <c r="B33" s="18">
        <v>44280</v>
      </c>
      <c r="C33" s="20"/>
      <c r="D33" s="20">
        <v>3.125E-2</v>
      </c>
      <c r="E33" s="20"/>
      <c r="F33" s="19" t="str">
        <f t="shared" si="1"/>
        <v>Temps à saisir</v>
      </c>
      <c r="G33" s="6"/>
      <c r="H33" s="44">
        <f>WEEKNUM(Mars[[#This Row],[Date]],21)</f>
        <v>12</v>
      </c>
      <c r="J33" s="5"/>
      <c r="K33"/>
    </row>
    <row r="34" spans="1:11">
      <c r="A34" s="3" t="str">
        <f t="shared" si="0"/>
        <v>vendredi</v>
      </c>
      <c r="B34" s="18">
        <v>44281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WEEKNUM(Mars[[#This Row],[Date]],21)</f>
        <v>12</v>
      </c>
      <c r="J34" s="5"/>
      <c r="K34"/>
    </row>
    <row r="35" spans="1:11">
      <c r="A35" s="3" t="str">
        <f t="shared" si="0"/>
        <v>samedi</v>
      </c>
      <c r="B35" s="18">
        <v>44282</v>
      </c>
      <c r="C35" s="20"/>
      <c r="D35" s="20"/>
      <c r="E35" s="20"/>
      <c r="F35" s="19" t="str">
        <f t="shared" si="1"/>
        <v>Temps à saisir</v>
      </c>
      <c r="G35" s="6" t="s">
        <v>8</v>
      </c>
      <c r="H35" s="44">
        <f>WEEKNUM(Mars[[#This Row],[Date]],21)</f>
        <v>12</v>
      </c>
      <c r="J35" s="5"/>
      <c r="K35"/>
    </row>
    <row r="36" spans="1:11">
      <c r="A36" s="3" t="str">
        <f>TEXT(B36,"jjjj")</f>
        <v>dimanche</v>
      </c>
      <c r="B36" s="18">
        <v>44283</v>
      </c>
      <c r="C36" s="24"/>
      <c r="D36" s="20"/>
      <c r="E36" s="24"/>
      <c r="F36" s="25" t="str">
        <f t="shared" ref="F36:F37" si="2">IF(AND(C36&lt;&gt;0,E36&lt;&gt;0),(E36-D36-C36),"Temps à saisir")</f>
        <v>Temps à saisir</v>
      </c>
      <c r="G36" s="6" t="s">
        <v>8</v>
      </c>
      <c r="H36" s="44">
        <f>WEEKNUM(Mars[[#This Row],[Date]],21)</f>
        <v>12</v>
      </c>
      <c r="J36" s="5"/>
      <c r="K36"/>
    </row>
    <row r="37" spans="1:11">
      <c r="A37" s="3" t="str">
        <f t="shared" si="0"/>
        <v>lundi</v>
      </c>
      <c r="B37" s="18">
        <v>44284</v>
      </c>
      <c r="C37" s="24"/>
      <c r="D37" s="20">
        <v>3.125E-2</v>
      </c>
      <c r="E37" s="24"/>
      <c r="F37" s="25" t="str">
        <f t="shared" si="2"/>
        <v>Temps à saisir</v>
      </c>
      <c r="G37" s="26"/>
      <c r="H37" s="44">
        <f>WEEKNUM(Mars[[#This Row],[Date]],21)</f>
        <v>13</v>
      </c>
      <c r="J37" s="5"/>
      <c r="K37"/>
    </row>
    <row r="38" spans="1:11">
      <c r="A38" s="3" t="str">
        <f t="shared" si="0"/>
        <v>mardi</v>
      </c>
      <c r="B38" s="18">
        <v>44285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WEEKNUM(Mars[[#This Row],[Date]],21)</f>
        <v>13</v>
      </c>
      <c r="J38" s="5"/>
      <c r="K38"/>
    </row>
    <row r="39" spans="1:11">
      <c r="A39" s="3" t="str">
        <f t="shared" si="0"/>
        <v>mercredi</v>
      </c>
      <c r="B39" s="18">
        <v>44286</v>
      </c>
      <c r="C39" s="24"/>
      <c r="D39" s="20">
        <v>3.125E-2</v>
      </c>
      <c r="E39" s="24"/>
      <c r="F39" s="25" t="str">
        <f>IF(AND(C39&lt;&gt;0,E39&lt;&gt;0),(E39-D39-C39),"Temps à saisir")</f>
        <v>Temps à saisir</v>
      </c>
      <c r="G39" s="26"/>
      <c r="H39" s="44">
        <f>WEEKNUM(Mars[[#This Row],[Date]],21)</f>
        <v>13</v>
      </c>
      <c r="J39" s="5"/>
      <c r="K39"/>
    </row>
    <row r="40" spans="1:11">
      <c r="B40" s="45">
        <f>IFERROR(NETWORKDAYS(B9,B39,G1:G6),"Vérifiez les dates")</f>
        <v>23</v>
      </c>
      <c r="C40" s="46" t="str">
        <f>IFERROR(SUBTOTAL(101,Mars[Heure d''arrivé]),"")</f>
        <v/>
      </c>
      <c r="D40" s="46">
        <f>SUBTOTAL(101,Mars[Temps de pause])</f>
        <v>3.125E-2</v>
      </c>
      <c r="E40" s="46" t="str">
        <f>IFERROR(SUBTOTAL(101,Mars[Heure de départ]),"")</f>
        <v/>
      </c>
      <c r="F40" s="11">
        <f>IFERROR(SUBTOTAL(9,F9:F39),"")</f>
        <v>0</v>
      </c>
      <c r="G40" s="47"/>
      <c r="H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conditionalFormatting sqref="A44:F390 A42:E43 A9:F41 G9:G40">
    <cfRule type="expression" dxfId="260" priority="9">
      <formula>A9="samedi"</formula>
    </cfRule>
    <cfRule type="expression" dxfId="259" priority="11">
      <formula>A9="dimanche"</formula>
    </cfRule>
  </conditionalFormatting>
  <conditionalFormatting sqref="B9:G39">
    <cfRule type="expression" dxfId="258" priority="10">
      <formula>B9="samedi"</formula>
    </cfRule>
  </conditionalFormatting>
  <conditionalFormatting sqref="K1:K2">
    <cfRule type="expression" dxfId="257" priority="1">
      <formula>K1="samedi"</formula>
    </cfRule>
    <cfRule type="expression" dxfId="256" priority="2">
      <formula>K1="dimanche"</formula>
    </cfRule>
  </conditionalFormatting>
  <dataValidations count="2">
    <dataValidation allowBlank="1" showInputMessage="1" showErrorMessage="1" prompt="Saisir à droite les date exactes des jours fériés pendant la période" sqref="F1:F6"/>
    <dataValidation allowBlank="1" showErrorMessage="1" sqref="B9:E39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44290</v>
      </c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8" si="0">TEXT(B9,"jjjj")</f>
        <v>jeudi</v>
      </c>
      <c r="B9" s="18">
        <v>44287</v>
      </c>
      <c r="C9" s="6"/>
      <c r="D9" s="20">
        <v>3.125E-2</v>
      </c>
      <c r="E9" s="6"/>
      <c r="F9" s="19" t="str">
        <f t="shared" ref="F9:F37" si="1">IF(AND(C9&lt;&gt;0,E9&lt;&gt;0),(E9-D9-C9),"Temps à saisir")</f>
        <v>Temps à saisir</v>
      </c>
      <c r="G9" s="6"/>
      <c r="H9" s="44">
        <f>WEEKNUM(Avril[[#This Row],[Date]],21)</f>
        <v>13</v>
      </c>
      <c r="K9"/>
    </row>
    <row r="10" spans="1:12">
      <c r="A10" s="3" t="str">
        <f t="shared" si="0"/>
        <v>vendredi</v>
      </c>
      <c r="B10" s="18">
        <v>44288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WEEKNUM(Avril[[#This Row],[Date]],21)</f>
        <v>13</v>
      </c>
      <c r="J10" s="5"/>
      <c r="K10"/>
    </row>
    <row r="11" spans="1:12">
      <c r="A11" s="3" t="str">
        <f t="shared" si="0"/>
        <v>samedi</v>
      </c>
      <c r="B11" s="18">
        <v>44289</v>
      </c>
      <c r="C11" s="20"/>
      <c r="D11" s="20"/>
      <c r="E11" s="20"/>
      <c r="F11" s="19" t="str">
        <f t="shared" si="1"/>
        <v>Temps à saisir</v>
      </c>
      <c r="G11" s="6" t="s">
        <v>8</v>
      </c>
      <c r="H11" s="44">
        <f>WEEKNUM(Avril[[#This Row],[Date]],21)</f>
        <v>13</v>
      </c>
      <c r="J11" s="5"/>
      <c r="K11"/>
    </row>
    <row r="12" spans="1:12">
      <c r="A12" s="30" t="str">
        <f t="shared" si="0"/>
        <v>dimanche</v>
      </c>
      <c r="B12" s="31">
        <v>44290</v>
      </c>
      <c r="C12" s="33"/>
      <c r="D12" s="33"/>
      <c r="E12" s="33"/>
      <c r="F12" s="34" t="str">
        <f t="shared" si="1"/>
        <v>Temps à saisir</v>
      </c>
      <c r="G12" s="32" t="s">
        <v>8</v>
      </c>
      <c r="H12" s="44">
        <f>WEEKNUM(Avril[[#This Row],[Date]],21)</f>
        <v>13</v>
      </c>
      <c r="J12" s="5"/>
      <c r="K12"/>
    </row>
    <row r="13" spans="1:12">
      <c r="A13" s="3" t="str">
        <f t="shared" si="0"/>
        <v>lundi</v>
      </c>
      <c r="B13" s="18">
        <v>44291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WEEKNUM(Avril[[#This Row],[Date]],21)</f>
        <v>14</v>
      </c>
      <c r="J13" s="5"/>
      <c r="K13"/>
    </row>
    <row r="14" spans="1:12">
      <c r="A14" s="3" t="str">
        <f t="shared" si="0"/>
        <v>mardi</v>
      </c>
      <c r="B14" s="18">
        <v>44292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WEEKNUM(Avril[[#This Row],[Date]],21)</f>
        <v>14</v>
      </c>
      <c r="J14" s="5"/>
      <c r="K14"/>
    </row>
    <row r="15" spans="1:12">
      <c r="A15" s="3" t="str">
        <f t="shared" si="0"/>
        <v>mercredi</v>
      </c>
      <c r="B15" s="18">
        <v>44293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WEEKNUM(Avril[[#This Row],[Date]],21)</f>
        <v>14</v>
      </c>
      <c r="J15" s="5"/>
      <c r="K15"/>
    </row>
    <row r="16" spans="1:12">
      <c r="A16" s="3" t="str">
        <f t="shared" si="0"/>
        <v>jeudi</v>
      </c>
      <c r="B16" s="18">
        <v>44294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WEEKNUM(Avril[[#This Row],[Date]],21)</f>
        <v>14</v>
      </c>
      <c r="J16" s="5"/>
      <c r="K16"/>
    </row>
    <row r="17" spans="1:11">
      <c r="A17" s="3" t="str">
        <f t="shared" si="0"/>
        <v>vendredi</v>
      </c>
      <c r="B17" s="18">
        <v>44295</v>
      </c>
      <c r="C17" s="20"/>
      <c r="D17" s="20">
        <v>3.125E-2</v>
      </c>
      <c r="E17" s="20"/>
      <c r="F17" s="19" t="str">
        <f t="shared" si="1"/>
        <v>Temps à saisir</v>
      </c>
      <c r="G17" s="6"/>
      <c r="H17" s="44">
        <f>WEEKNUM(Avril[[#This Row],[Date]],21)</f>
        <v>14</v>
      </c>
      <c r="J17" s="5"/>
      <c r="K17"/>
    </row>
    <row r="18" spans="1:11">
      <c r="A18" s="3" t="str">
        <f t="shared" si="0"/>
        <v>samedi</v>
      </c>
      <c r="B18" s="18">
        <v>44296</v>
      </c>
      <c r="C18" s="20"/>
      <c r="D18" s="20"/>
      <c r="E18" s="20"/>
      <c r="F18" s="19" t="str">
        <f t="shared" si="1"/>
        <v>Temps à saisir</v>
      </c>
      <c r="G18" s="6" t="s">
        <v>8</v>
      </c>
      <c r="H18" s="44">
        <f>WEEKNUM(Avril[[#This Row],[Date]],21)</f>
        <v>14</v>
      </c>
      <c r="J18" s="5"/>
      <c r="K18"/>
    </row>
    <row r="19" spans="1:11">
      <c r="A19" s="3" t="str">
        <f t="shared" si="0"/>
        <v>dimanche</v>
      </c>
      <c r="B19" s="18">
        <v>44297</v>
      </c>
      <c r="C19" s="20"/>
      <c r="D19" s="20"/>
      <c r="E19" s="20"/>
      <c r="F19" s="28" t="str">
        <f t="shared" si="1"/>
        <v>Temps à saisir</v>
      </c>
      <c r="G19" s="6" t="s">
        <v>8</v>
      </c>
      <c r="H19" s="44">
        <f>WEEKNUM(Avril[[#This Row],[Date]],21)</f>
        <v>14</v>
      </c>
      <c r="J19" s="5"/>
      <c r="K19"/>
    </row>
    <row r="20" spans="1:11">
      <c r="A20" s="3" t="str">
        <f t="shared" si="0"/>
        <v>lundi</v>
      </c>
      <c r="B20" s="18">
        <v>44298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WEEKNUM(Avril[[#This Row],[Date]],21)</f>
        <v>15</v>
      </c>
      <c r="J20" s="5"/>
      <c r="K20"/>
    </row>
    <row r="21" spans="1:11">
      <c r="A21" s="3" t="str">
        <f t="shared" si="0"/>
        <v>mardi</v>
      </c>
      <c r="B21" s="18">
        <v>44299</v>
      </c>
      <c r="C21" s="20"/>
      <c r="D21" s="20">
        <v>3.125E-2</v>
      </c>
      <c r="E21" s="20"/>
      <c r="F21" s="19" t="str">
        <f t="shared" si="1"/>
        <v>Temps à saisir</v>
      </c>
      <c r="G21" s="6"/>
      <c r="H21" s="44">
        <f>WEEKNUM(Avril[[#This Row],[Date]],21)</f>
        <v>15</v>
      </c>
      <c r="J21" s="5"/>
      <c r="K21"/>
    </row>
    <row r="22" spans="1:11">
      <c r="A22" s="3" t="str">
        <f t="shared" si="0"/>
        <v>mercredi</v>
      </c>
      <c r="B22" s="18">
        <v>44300</v>
      </c>
      <c r="C22" s="20"/>
      <c r="D22" s="20">
        <v>3.125E-2</v>
      </c>
      <c r="E22" s="20"/>
      <c r="F22" s="19" t="str">
        <f t="shared" si="1"/>
        <v>Temps à saisir</v>
      </c>
      <c r="G22" s="6"/>
      <c r="H22" s="44">
        <f>WEEKNUM(Avril[[#This Row],[Date]],21)</f>
        <v>15</v>
      </c>
      <c r="J22" s="5"/>
      <c r="K22"/>
    </row>
    <row r="23" spans="1:11">
      <c r="A23" s="3" t="str">
        <f t="shared" si="0"/>
        <v>jeudi</v>
      </c>
      <c r="B23" s="18">
        <v>44301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WEEKNUM(Avril[[#This Row],[Date]],21)</f>
        <v>15</v>
      </c>
      <c r="J23" s="5"/>
      <c r="K23"/>
    </row>
    <row r="24" spans="1:11">
      <c r="A24" s="3" t="str">
        <f t="shared" si="0"/>
        <v>vendredi</v>
      </c>
      <c r="B24" s="18">
        <v>44302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WEEKNUM(Avril[[#This Row],[Date]],21)</f>
        <v>15</v>
      </c>
      <c r="J24" s="5"/>
      <c r="K24"/>
    </row>
    <row r="25" spans="1:11">
      <c r="A25" s="3" t="str">
        <f t="shared" si="0"/>
        <v>samedi</v>
      </c>
      <c r="B25" s="18">
        <v>44303</v>
      </c>
      <c r="C25" s="20"/>
      <c r="D25" s="20"/>
      <c r="E25" s="20"/>
      <c r="F25" s="19" t="str">
        <f t="shared" si="1"/>
        <v>Temps à saisir</v>
      </c>
      <c r="G25" s="6" t="s">
        <v>8</v>
      </c>
      <c r="H25" s="44">
        <f>WEEKNUM(Avril[[#This Row],[Date]],21)</f>
        <v>15</v>
      </c>
      <c r="J25" s="5"/>
      <c r="K25"/>
    </row>
    <row r="26" spans="1:11">
      <c r="A26" s="3" t="str">
        <f t="shared" si="0"/>
        <v>dimanche</v>
      </c>
      <c r="B26" s="18">
        <v>44304</v>
      </c>
      <c r="C26" s="20"/>
      <c r="D26" s="20"/>
      <c r="E26" s="20"/>
      <c r="F26" s="19" t="str">
        <f t="shared" si="1"/>
        <v>Temps à saisir</v>
      </c>
      <c r="G26" s="6" t="s">
        <v>8</v>
      </c>
      <c r="H26" s="44">
        <f>WEEKNUM(Avril[[#This Row],[Date]],21)</f>
        <v>15</v>
      </c>
      <c r="J26" s="5"/>
      <c r="K26"/>
    </row>
    <row r="27" spans="1:11">
      <c r="A27" s="3" t="str">
        <f t="shared" si="0"/>
        <v>lundi</v>
      </c>
      <c r="B27" s="18">
        <v>44305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WEEKNUM(Avril[[#This Row],[Date]],21)</f>
        <v>16</v>
      </c>
      <c r="J27" s="5"/>
      <c r="K27"/>
    </row>
    <row r="28" spans="1:11">
      <c r="A28" s="3" t="str">
        <f t="shared" si="0"/>
        <v>mardi</v>
      </c>
      <c r="B28" s="18">
        <v>44306</v>
      </c>
      <c r="C28" s="20"/>
      <c r="D28" s="20">
        <v>3.125E-2</v>
      </c>
      <c r="E28" s="20"/>
      <c r="F28" s="19" t="str">
        <f t="shared" si="1"/>
        <v>Temps à saisir</v>
      </c>
      <c r="G28" s="6"/>
      <c r="H28" s="44">
        <f>WEEKNUM(Avril[[#This Row],[Date]],21)</f>
        <v>16</v>
      </c>
      <c r="J28" s="5"/>
      <c r="K28"/>
    </row>
    <row r="29" spans="1:11">
      <c r="A29" s="3" t="str">
        <f t="shared" si="0"/>
        <v>mercredi</v>
      </c>
      <c r="B29" s="18">
        <v>44307</v>
      </c>
      <c r="C29" s="20"/>
      <c r="D29" s="20">
        <v>3.125E-2</v>
      </c>
      <c r="E29" s="20"/>
      <c r="F29" s="19" t="str">
        <f t="shared" si="1"/>
        <v>Temps à saisir</v>
      </c>
      <c r="G29" s="6"/>
      <c r="H29" s="44">
        <f>WEEKNUM(Avril[[#This Row],[Date]],21)</f>
        <v>16</v>
      </c>
      <c r="J29" s="5"/>
      <c r="K29"/>
    </row>
    <row r="30" spans="1:11">
      <c r="A30" s="3" t="str">
        <f t="shared" si="0"/>
        <v>jeudi</v>
      </c>
      <c r="B30" s="18">
        <v>44308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WEEKNUM(Avril[[#This Row],[Date]],21)</f>
        <v>16</v>
      </c>
      <c r="J30" s="5"/>
      <c r="K30"/>
    </row>
    <row r="31" spans="1:11">
      <c r="A31" s="3" t="str">
        <f t="shared" si="0"/>
        <v>vendredi</v>
      </c>
      <c r="B31" s="18">
        <v>44309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WEEKNUM(Avril[[#This Row],[Date]],21)</f>
        <v>16</v>
      </c>
      <c r="J31" s="5"/>
      <c r="K31"/>
    </row>
    <row r="32" spans="1:11">
      <c r="A32" s="3" t="str">
        <f t="shared" si="0"/>
        <v>samedi</v>
      </c>
      <c r="B32" s="18">
        <v>44310</v>
      </c>
      <c r="C32" s="20"/>
      <c r="D32" s="20"/>
      <c r="E32" s="20"/>
      <c r="F32" s="19" t="str">
        <f t="shared" si="1"/>
        <v>Temps à saisir</v>
      </c>
      <c r="G32" s="6" t="s">
        <v>8</v>
      </c>
      <c r="H32" s="44">
        <f>WEEKNUM(Avril[[#This Row],[Date]],21)</f>
        <v>16</v>
      </c>
      <c r="J32" s="5"/>
      <c r="K32"/>
    </row>
    <row r="33" spans="1:11">
      <c r="A33" s="3" t="str">
        <f t="shared" si="0"/>
        <v>dimanche</v>
      </c>
      <c r="B33" s="18">
        <v>44311</v>
      </c>
      <c r="C33" s="20"/>
      <c r="D33" s="20"/>
      <c r="E33" s="20"/>
      <c r="F33" s="19" t="str">
        <f t="shared" si="1"/>
        <v>Temps à saisir</v>
      </c>
      <c r="G33" s="6" t="s">
        <v>8</v>
      </c>
      <c r="H33" s="44">
        <f>WEEKNUM(Avril[[#This Row],[Date]],21)</f>
        <v>16</v>
      </c>
      <c r="J33" s="5"/>
      <c r="K33"/>
    </row>
    <row r="34" spans="1:11">
      <c r="A34" s="3" t="str">
        <f t="shared" si="0"/>
        <v>lundi</v>
      </c>
      <c r="B34" s="18">
        <v>44312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WEEKNUM(Avril[[#This Row],[Date]],21)</f>
        <v>17</v>
      </c>
      <c r="J34" s="5"/>
      <c r="K34"/>
    </row>
    <row r="35" spans="1:11">
      <c r="A35" s="3" t="str">
        <f t="shared" si="0"/>
        <v>mardi</v>
      </c>
      <c r="B35" s="18">
        <v>44313</v>
      </c>
      <c r="C35" s="20"/>
      <c r="D35" s="20">
        <v>3.125E-2</v>
      </c>
      <c r="E35" s="20"/>
      <c r="F35" s="19" t="str">
        <f t="shared" si="1"/>
        <v>Temps à saisir</v>
      </c>
      <c r="G35" s="6"/>
      <c r="H35" s="44">
        <f>WEEKNUM(Avril[[#This Row],[Date]],21)</f>
        <v>17</v>
      </c>
      <c r="J35" s="5"/>
      <c r="K35"/>
    </row>
    <row r="36" spans="1:11">
      <c r="A36" s="3" t="str">
        <f>TEXT(B36,"jjjj")</f>
        <v>mercredi</v>
      </c>
      <c r="B36" s="18">
        <v>44314</v>
      </c>
      <c r="C36" s="24"/>
      <c r="D36" s="20">
        <v>3.125E-2</v>
      </c>
      <c r="E36" s="24"/>
      <c r="F36" s="25" t="str">
        <f t="shared" si="1"/>
        <v>Temps à saisir</v>
      </c>
      <c r="G36" s="26"/>
      <c r="H36" s="44">
        <f>WEEKNUM(Avril[[#This Row],[Date]],21)</f>
        <v>17</v>
      </c>
      <c r="J36" s="5"/>
      <c r="K36"/>
    </row>
    <row r="37" spans="1:11">
      <c r="A37" s="3" t="str">
        <f t="shared" si="0"/>
        <v>jeudi</v>
      </c>
      <c r="B37" s="18">
        <v>44315</v>
      </c>
      <c r="C37" s="24"/>
      <c r="D37" s="20">
        <v>3.125E-2</v>
      </c>
      <c r="E37" s="24"/>
      <c r="F37" s="25" t="str">
        <f t="shared" si="1"/>
        <v>Temps à saisir</v>
      </c>
      <c r="G37" s="26"/>
      <c r="H37" s="44">
        <f>WEEKNUM(Avril[[#This Row],[Date]],21)</f>
        <v>17</v>
      </c>
      <c r="J37" s="5"/>
      <c r="K37"/>
    </row>
    <row r="38" spans="1:11">
      <c r="A38" s="3" t="str">
        <f t="shared" si="0"/>
        <v>vendredi</v>
      </c>
      <c r="B38" s="18">
        <v>44316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WEEKNUM(Avril[[#This Row],[Date]],21)</f>
        <v>17</v>
      </c>
      <c r="J38" s="5"/>
      <c r="K38"/>
    </row>
    <row r="39" spans="1:11">
      <c r="B39" s="45">
        <f>IFERROR(NETWORKDAYS(B9,B38,G1:G6),"Vérifiez les dates")</f>
        <v>22</v>
      </c>
      <c r="C39" s="46" t="str">
        <f>IFERROR(SUBTOTAL(101,Avril[Heure d''arrivé]),"")</f>
        <v/>
      </c>
      <c r="D39" s="46">
        <f>SUBTOTAL(101,Avril[Temps de pause])</f>
        <v>3.125E-2</v>
      </c>
      <c r="E39" s="46" t="str">
        <f>IFERROR(SUBTOTAL(101,Avril[Heure de départ]),"")</f>
        <v/>
      </c>
      <c r="F39" s="11">
        <f>IFERROR(SUBTOTAL(9,F9:F38),"")</f>
        <v>0</v>
      </c>
      <c r="G39" s="47"/>
      <c r="H39" s="49">
        <f>WEEKNUM(Janvier[[#This Row],[Date]],21)</f>
        <v>4</v>
      </c>
      <c r="J39" s="5"/>
      <c r="K39"/>
    </row>
    <row r="40" spans="1:11" s="8" customFormat="1" ht="42.75" customHeight="1">
      <c r="A40" s="9"/>
      <c r="B40" s="10" t="s">
        <v>10</v>
      </c>
      <c r="C40" s="10" t="s">
        <v>11</v>
      </c>
      <c r="D40" s="10" t="s">
        <v>14</v>
      </c>
      <c r="E40" s="10" t="s">
        <v>12</v>
      </c>
      <c r="F40" s="10" t="s">
        <v>13</v>
      </c>
      <c r="G40" s="9"/>
      <c r="H40" s="43"/>
      <c r="J40" s="5"/>
      <c r="K40"/>
    </row>
    <row r="41" spans="1:11">
      <c r="H41" s="8"/>
      <c r="J41" s="8"/>
      <c r="K41" s="8"/>
    </row>
  </sheetData>
  <mergeCells count="1">
    <mergeCell ref="F1:F6"/>
  </mergeCells>
  <conditionalFormatting sqref="A43:F389 A41:E42 A9:F40 G9:G39">
    <cfRule type="expression" dxfId="238" priority="9">
      <formula>A9="samedi"</formula>
    </cfRule>
    <cfRule type="expression" dxfId="237" priority="11">
      <formula>A9="dimanche"</formula>
    </cfRule>
  </conditionalFormatting>
  <conditionalFormatting sqref="B9:G38">
    <cfRule type="expression" dxfId="236" priority="10">
      <formula>B9="samedi"</formula>
    </cfRule>
  </conditionalFormatting>
  <conditionalFormatting sqref="K1:K2">
    <cfRule type="expression" dxfId="235" priority="1">
      <formula>K1="samedi"</formula>
    </cfRule>
    <cfRule type="expression" dxfId="234" priority="2">
      <formula>K1="dimanche"</formula>
    </cfRule>
  </conditionalFormatting>
  <dataValidations count="2">
    <dataValidation allowBlank="1" showErrorMessage="1" sqref="B9:E38"/>
    <dataValidation allowBlank="1" showInputMessage="1" showErrorMessage="1" prompt="Saisir à droite les date exactes des jours fériés pendant la période" sqref="F1:F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10" activePane="bottomLeft" state="frozen"/>
      <selection activeCell="I1" sqref="I1:J9"/>
      <selection pane="bottomLeft" activeCell="H11" sqref="H11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8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44317</v>
      </c>
      <c r="J1" s="21" t="s">
        <v>33</v>
      </c>
      <c r="K1" s="22">
        <v>6.3194444444444438</v>
      </c>
    </row>
    <row r="2" spans="1:12">
      <c r="F2" s="51"/>
      <c r="G2" s="12">
        <v>44324</v>
      </c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0" t="str">
        <f t="shared" ref="A9:A39" si="0">TEXT(B9,"jjjj")</f>
        <v>samedi</v>
      </c>
      <c r="B9" s="31">
        <v>44317</v>
      </c>
      <c r="C9" s="32"/>
      <c r="D9" s="33"/>
      <c r="E9" s="32"/>
      <c r="F9" s="34" t="str">
        <f t="shared" ref="F9:F37" si="1">IF(AND(C9&lt;&gt;0,E9&lt;&gt;0),(E9-D9-C9),"Temps à saisir")</f>
        <v>Temps à saisir</v>
      </c>
      <c r="G9" s="32" t="s">
        <v>17</v>
      </c>
      <c r="H9" s="44">
        <f>WEEKNUM(Mai[[#This Row],[Date]],21)</f>
        <v>17</v>
      </c>
      <c r="K9"/>
    </row>
    <row r="10" spans="1:12">
      <c r="A10" s="3" t="str">
        <f t="shared" si="0"/>
        <v>dimanche</v>
      </c>
      <c r="B10" s="18">
        <v>44318</v>
      </c>
      <c r="C10" s="20"/>
      <c r="D10" s="20"/>
      <c r="E10" s="20"/>
      <c r="F10" s="19" t="str">
        <f t="shared" si="1"/>
        <v>Temps à saisir</v>
      </c>
      <c r="G10" s="6" t="s">
        <v>8</v>
      </c>
      <c r="H10" s="44">
        <f>WEEKNUM(Mai[[#This Row],[Date]],21)</f>
        <v>17</v>
      </c>
      <c r="J10" s="5"/>
      <c r="K10"/>
    </row>
    <row r="11" spans="1:12">
      <c r="A11" s="3" t="str">
        <f t="shared" si="0"/>
        <v>lundi</v>
      </c>
      <c r="B11" s="18">
        <v>44319</v>
      </c>
      <c r="C11" s="20"/>
      <c r="D11" s="20">
        <v>3.125E-2</v>
      </c>
      <c r="E11" s="20"/>
      <c r="F11" s="19" t="str">
        <f t="shared" si="1"/>
        <v>Temps à saisir</v>
      </c>
      <c r="G11" s="6"/>
      <c r="H11" s="44">
        <f>WEEKNUM(Mai[[#This Row],[Date]],21)</f>
        <v>18</v>
      </c>
      <c r="J11" s="5"/>
      <c r="K11"/>
    </row>
    <row r="12" spans="1:12">
      <c r="A12" s="3" t="str">
        <f t="shared" si="0"/>
        <v>mardi</v>
      </c>
      <c r="B12" s="18">
        <v>44320</v>
      </c>
      <c r="C12" s="20"/>
      <c r="D12" s="20">
        <v>3.125E-2</v>
      </c>
      <c r="E12" s="20"/>
      <c r="F12" s="19" t="str">
        <f t="shared" si="1"/>
        <v>Temps à saisir</v>
      </c>
      <c r="G12" s="6"/>
      <c r="H12" s="44">
        <f>WEEKNUM(Mai[[#This Row],[Date]],21)</f>
        <v>18</v>
      </c>
      <c r="J12" s="5"/>
      <c r="K12"/>
    </row>
    <row r="13" spans="1:12">
      <c r="A13" s="3" t="str">
        <f t="shared" si="0"/>
        <v>mercredi</v>
      </c>
      <c r="B13" s="18">
        <v>44321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WEEKNUM(Mai[[#This Row],[Date]],21)</f>
        <v>18</v>
      </c>
      <c r="J13" s="5"/>
      <c r="K13"/>
    </row>
    <row r="14" spans="1:12">
      <c r="A14" s="3" t="str">
        <f t="shared" si="0"/>
        <v>jeudi</v>
      </c>
      <c r="B14" s="18">
        <v>44322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WEEKNUM(Mai[[#This Row],[Date]],21)</f>
        <v>18</v>
      </c>
      <c r="J14" s="5"/>
      <c r="K14"/>
    </row>
    <row r="15" spans="1:12">
      <c r="A15" s="3" t="str">
        <f t="shared" si="0"/>
        <v>vendredi</v>
      </c>
      <c r="B15" s="18">
        <v>44323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WEEKNUM(Mai[[#This Row],[Date]],21)</f>
        <v>18</v>
      </c>
      <c r="J15" s="5"/>
      <c r="K15"/>
    </row>
    <row r="16" spans="1:12">
      <c r="A16" s="30" t="str">
        <f t="shared" si="0"/>
        <v>samedi</v>
      </c>
      <c r="B16" s="31">
        <v>44324</v>
      </c>
      <c r="C16" s="33"/>
      <c r="D16" s="33"/>
      <c r="E16" s="33"/>
      <c r="F16" s="34" t="str">
        <f>IF(AND(C16&lt;&gt;0,E16&lt;&gt;0),(E16-D16-C16),"Temps à saisir")</f>
        <v>Temps à saisir</v>
      </c>
      <c r="G16" s="32" t="s">
        <v>18</v>
      </c>
      <c r="H16" s="44">
        <f>WEEKNUM(Mai[[#This Row],[Date]],21)</f>
        <v>18</v>
      </c>
      <c r="J16" s="5"/>
      <c r="K16"/>
    </row>
    <row r="17" spans="1:11">
      <c r="A17" s="3" t="str">
        <f t="shared" si="0"/>
        <v>dimanche</v>
      </c>
      <c r="B17" s="18">
        <v>44325</v>
      </c>
      <c r="C17" s="20"/>
      <c r="D17" s="20"/>
      <c r="E17" s="20"/>
      <c r="F17" s="19" t="str">
        <f t="shared" si="1"/>
        <v>Temps à saisir</v>
      </c>
      <c r="G17" s="6" t="s">
        <v>8</v>
      </c>
      <c r="H17" s="44">
        <f>WEEKNUM(Mai[[#This Row],[Date]],21)</f>
        <v>18</v>
      </c>
      <c r="J17" s="5"/>
      <c r="K17"/>
    </row>
    <row r="18" spans="1:11">
      <c r="A18" s="3" t="str">
        <f t="shared" si="0"/>
        <v>lundi</v>
      </c>
      <c r="B18" s="18">
        <v>44326</v>
      </c>
      <c r="C18" s="20"/>
      <c r="D18" s="20">
        <v>3.125E-2</v>
      </c>
      <c r="E18" s="20"/>
      <c r="F18" s="19" t="str">
        <f t="shared" si="1"/>
        <v>Temps à saisir</v>
      </c>
      <c r="G18" s="6"/>
      <c r="H18" s="44">
        <f>WEEKNUM(Mai[[#This Row],[Date]],21)</f>
        <v>19</v>
      </c>
      <c r="J18" s="5"/>
      <c r="K18"/>
    </row>
    <row r="19" spans="1:11">
      <c r="A19" s="3" t="str">
        <f t="shared" si="0"/>
        <v>mardi</v>
      </c>
      <c r="B19" s="18">
        <v>44327</v>
      </c>
      <c r="C19" s="20"/>
      <c r="D19" s="20">
        <v>3.125E-2</v>
      </c>
      <c r="E19" s="20"/>
      <c r="F19" s="28" t="str">
        <f t="shared" si="1"/>
        <v>Temps à saisir</v>
      </c>
      <c r="G19" s="6"/>
      <c r="H19" s="44">
        <f>WEEKNUM(Mai[[#This Row],[Date]],21)</f>
        <v>19</v>
      </c>
      <c r="J19" s="5"/>
      <c r="K19"/>
    </row>
    <row r="20" spans="1:11">
      <c r="A20" s="3" t="str">
        <f t="shared" si="0"/>
        <v>mercredi</v>
      </c>
      <c r="B20" s="18">
        <v>44328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WEEKNUM(Mai[[#This Row],[Date]],21)</f>
        <v>19</v>
      </c>
      <c r="J20" s="5"/>
      <c r="K20"/>
    </row>
    <row r="21" spans="1:11">
      <c r="A21" s="30" t="str">
        <f t="shared" si="0"/>
        <v>jeudi</v>
      </c>
      <c r="B21" s="31">
        <v>44329</v>
      </c>
      <c r="C21" s="33"/>
      <c r="D21" s="33">
        <v>3.125E-2</v>
      </c>
      <c r="E21" s="33"/>
      <c r="F21" s="34" t="str">
        <f t="shared" si="1"/>
        <v>Temps à saisir</v>
      </c>
      <c r="G21" s="32" t="s">
        <v>19</v>
      </c>
      <c r="H21" s="44">
        <f>WEEKNUM(Mai[[#This Row],[Date]],21)</f>
        <v>19</v>
      </c>
      <c r="J21" s="5"/>
      <c r="K21"/>
    </row>
    <row r="22" spans="1:11">
      <c r="A22" s="3" t="str">
        <f t="shared" si="0"/>
        <v>vendredi</v>
      </c>
      <c r="B22" s="18">
        <v>44330</v>
      </c>
      <c r="C22" s="20"/>
      <c r="D22" s="20">
        <v>3.125E-2</v>
      </c>
      <c r="E22" s="20"/>
      <c r="F22" s="19" t="str">
        <f t="shared" si="1"/>
        <v>Temps à saisir</v>
      </c>
      <c r="G22" s="6"/>
      <c r="H22" s="44">
        <f>WEEKNUM(Mai[[#This Row],[Date]],21)</f>
        <v>19</v>
      </c>
      <c r="J22" s="5"/>
      <c r="K22"/>
    </row>
    <row r="23" spans="1:11">
      <c r="A23" s="3" t="str">
        <f t="shared" si="0"/>
        <v>samedi</v>
      </c>
      <c r="B23" s="18">
        <v>44331</v>
      </c>
      <c r="C23" s="20"/>
      <c r="D23" s="20"/>
      <c r="E23" s="20"/>
      <c r="F23" s="19" t="str">
        <f t="shared" si="1"/>
        <v>Temps à saisir</v>
      </c>
      <c r="G23" s="6" t="s">
        <v>8</v>
      </c>
      <c r="H23" s="44">
        <f>WEEKNUM(Mai[[#This Row],[Date]],21)</f>
        <v>19</v>
      </c>
      <c r="J23" s="5"/>
      <c r="K23"/>
    </row>
    <row r="24" spans="1:11">
      <c r="A24" s="3" t="str">
        <f t="shared" si="0"/>
        <v>dimanche</v>
      </c>
      <c r="B24" s="18">
        <v>44332</v>
      </c>
      <c r="C24" s="20"/>
      <c r="D24" s="20"/>
      <c r="E24" s="20"/>
      <c r="F24" s="19" t="str">
        <f t="shared" si="1"/>
        <v>Temps à saisir</v>
      </c>
      <c r="G24" s="6" t="s">
        <v>8</v>
      </c>
      <c r="H24" s="44">
        <f>WEEKNUM(Mai[[#This Row],[Date]],21)</f>
        <v>19</v>
      </c>
      <c r="J24" s="5"/>
      <c r="K24"/>
    </row>
    <row r="25" spans="1:11">
      <c r="A25" s="3" t="str">
        <f t="shared" si="0"/>
        <v>lundi</v>
      </c>
      <c r="B25" s="18">
        <v>44333</v>
      </c>
      <c r="C25" s="20"/>
      <c r="D25" s="20">
        <v>3.125E-2</v>
      </c>
      <c r="E25" s="20"/>
      <c r="F25" s="19" t="str">
        <f t="shared" si="1"/>
        <v>Temps à saisir</v>
      </c>
      <c r="G25" s="6"/>
      <c r="H25" s="44">
        <f>WEEKNUM(Mai[[#This Row],[Date]],21)</f>
        <v>20</v>
      </c>
      <c r="J25" s="5"/>
      <c r="K25"/>
    </row>
    <row r="26" spans="1:11">
      <c r="A26" s="3" t="str">
        <f t="shared" si="0"/>
        <v>mardi</v>
      </c>
      <c r="B26" s="18">
        <v>44334</v>
      </c>
      <c r="C26" s="20"/>
      <c r="D26" s="20">
        <v>3.125E-2</v>
      </c>
      <c r="E26" s="20"/>
      <c r="F26" s="19" t="str">
        <f t="shared" si="1"/>
        <v>Temps à saisir</v>
      </c>
      <c r="G26" s="6"/>
      <c r="H26" s="44">
        <f>WEEKNUM(Mai[[#This Row],[Date]],21)</f>
        <v>20</v>
      </c>
      <c r="J26" s="5"/>
      <c r="K26"/>
    </row>
    <row r="27" spans="1:11">
      <c r="A27" s="3" t="str">
        <f t="shared" si="0"/>
        <v>mercredi</v>
      </c>
      <c r="B27" s="18">
        <v>44335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WEEKNUM(Mai[[#This Row],[Date]],21)</f>
        <v>20</v>
      </c>
      <c r="J27" s="5"/>
      <c r="K27"/>
    </row>
    <row r="28" spans="1:11">
      <c r="A28" s="3" t="str">
        <f t="shared" si="0"/>
        <v>jeudi</v>
      </c>
      <c r="B28" s="18">
        <v>44336</v>
      </c>
      <c r="C28" s="20"/>
      <c r="D28" s="20">
        <v>3.125E-2</v>
      </c>
      <c r="E28" s="20"/>
      <c r="F28" s="19" t="str">
        <f t="shared" si="1"/>
        <v>Temps à saisir</v>
      </c>
      <c r="G28" s="6"/>
      <c r="H28" s="44">
        <f>WEEKNUM(Mai[[#This Row],[Date]],21)</f>
        <v>20</v>
      </c>
      <c r="J28" s="5"/>
      <c r="K28"/>
    </row>
    <row r="29" spans="1:11">
      <c r="A29" s="3" t="str">
        <f t="shared" si="0"/>
        <v>vendredi</v>
      </c>
      <c r="B29" s="18">
        <v>44337</v>
      </c>
      <c r="C29" s="20"/>
      <c r="D29" s="20">
        <v>3.125E-2</v>
      </c>
      <c r="E29" s="20"/>
      <c r="F29" s="19" t="str">
        <f t="shared" si="1"/>
        <v>Temps à saisir</v>
      </c>
      <c r="G29" s="6"/>
      <c r="H29" s="44">
        <f>WEEKNUM(Mai[[#This Row],[Date]],21)</f>
        <v>20</v>
      </c>
      <c r="J29" s="5"/>
      <c r="K29"/>
    </row>
    <row r="30" spans="1:11">
      <c r="A30" s="3" t="str">
        <f t="shared" si="0"/>
        <v>samedi</v>
      </c>
      <c r="B30" s="18">
        <v>44338</v>
      </c>
      <c r="C30" s="20"/>
      <c r="D30" s="20"/>
      <c r="E30" s="20"/>
      <c r="F30" s="19" t="str">
        <f t="shared" si="1"/>
        <v>Temps à saisir</v>
      </c>
      <c r="G30" s="6" t="s">
        <v>8</v>
      </c>
      <c r="H30" s="44">
        <f>WEEKNUM(Mai[[#This Row],[Date]],21)</f>
        <v>20</v>
      </c>
      <c r="J30" s="5"/>
      <c r="K30"/>
    </row>
    <row r="31" spans="1:11">
      <c r="A31" s="30" t="str">
        <f t="shared" si="0"/>
        <v>dimanche</v>
      </c>
      <c r="B31" s="31">
        <v>44339</v>
      </c>
      <c r="C31" s="33"/>
      <c r="D31" s="33"/>
      <c r="E31" s="33"/>
      <c r="F31" s="34" t="str">
        <f t="shared" si="1"/>
        <v>Temps à saisir</v>
      </c>
      <c r="G31" s="32" t="s">
        <v>20</v>
      </c>
      <c r="H31" s="44">
        <f>WEEKNUM(Mai[[#This Row],[Date]],21)</f>
        <v>20</v>
      </c>
      <c r="J31" s="5"/>
      <c r="K31"/>
    </row>
    <row r="32" spans="1:11">
      <c r="A32" s="30" t="str">
        <f t="shared" si="0"/>
        <v>lundi</v>
      </c>
      <c r="B32" s="31">
        <v>44340</v>
      </c>
      <c r="C32" s="33"/>
      <c r="D32" s="33">
        <v>3.125E-2</v>
      </c>
      <c r="E32" s="33"/>
      <c r="F32" s="34" t="str">
        <f t="shared" si="1"/>
        <v>Temps à saisir</v>
      </c>
      <c r="G32" s="32" t="s">
        <v>21</v>
      </c>
      <c r="H32" s="44">
        <f>WEEKNUM(Mai[[#This Row],[Date]],21)</f>
        <v>21</v>
      </c>
      <c r="J32" s="5"/>
      <c r="K32"/>
    </row>
    <row r="33" spans="1:11">
      <c r="A33" s="3" t="str">
        <f t="shared" si="0"/>
        <v>mardi</v>
      </c>
      <c r="B33" s="18">
        <v>44341</v>
      </c>
      <c r="C33" s="20"/>
      <c r="D33" s="20">
        <v>3.125E-2</v>
      </c>
      <c r="E33" s="20"/>
      <c r="F33" s="19" t="str">
        <f t="shared" si="1"/>
        <v>Temps à saisir</v>
      </c>
      <c r="G33" s="6"/>
      <c r="H33" s="44">
        <f>WEEKNUM(Mai[[#This Row],[Date]],21)</f>
        <v>21</v>
      </c>
      <c r="J33" s="5"/>
      <c r="K33"/>
    </row>
    <row r="34" spans="1:11">
      <c r="A34" s="3" t="str">
        <f t="shared" si="0"/>
        <v>mercredi</v>
      </c>
      <c r="B34" s="18">
        <v>44342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WEEKNUM(Mai[[#This Row],[Date]],21)</f>
        <v>21</v>
      </c>
      <c r="J34" s="5"/>
      <c r="K34"/>
    </row>
    <row r="35" spans="1:11">
      <c r="A35" s="3" t="str">
        <f t="shared" si="0"/>
        <v>jeudi</v>
      </c>
      <c r="B35" s="18">
        <v>44343</v>
      </c>
      <c r="C35" s="20"/>
      <c r="D35" s="20">
        <v>3.125E-2</v>
      </c>
      <c r="E35" s="20"/>
      <c r="F35" s="19" t="str">
        <f t="shared" si="1"/>
        <v>Temps à saisir</v>
      </c>
      <c r="G35" s="6"/>
      <c r="H35" s="44">
        <f>WEEKNUM(Mai[[#This Row],[Date]],21)</f>
        <v>21</v>
      </c>
      <c r="J35" s="5"/>
      <c r="K35"/>
    </row>
    <row r="36" spans="1:11">
      <c r="A36" s="3" t="str">
        <f>TEXT(B36,"jjjj")</f>
        <v>vendredi</v>
      </c>
      <c r="B36" s="18">
        <v>44344</v>
      </c>
      <c r="C36" s="24"/>
      <c r="D36" s="20">
        <v>3.125E-2</v>
      </c>
      <c r="E36" s="24"/>
      <c r="F36" s="25" t="str">
        <f t="shared" si="1"/>
        <v>Temps à saisir</v>
      </c>
      <c r="G36" s="26"/>
      <c r="H36" s="44">
        <f>WEEKNUM(Mai[[#This Row],[Date]],21)</f>
        <v>21</v>
      </c>
      <c r="J36" s="5"/>
      <c r="K36"/>
    </row>
    <row r="37" spans="1:11">
      <c r="A37" s="3" t="str">
        <f t="shared" si="0"/>
        <v>samedi</v>
      </c>
      <c r="B37" s="18">
        <v>44345</v>
      </c>
      <c r="C37" s="24"/>
      <c r="D37" s="20"/>
      <c r="E37" s="24"/>
      <c r="F37" s="25" t="str">
        <f t="shared" si="1"/>
        <v>Temps à saisir</v>
      </c>
      <c r="G37" s="6" t="s">
        <v>8</v>
      </c>
      <c r="H37" s="44">
        <f>WEEKNUM(Mai[[#This Row],[Date]],21)</f>
        <v>21</v>
      </c>
      <c r="J37" s="5"/>
      <c r="K37"/>
    </row>
    <row r="38" spans="1:11">
      <c r="A38" s="3" t="str">
        <f t="shared" si="0"/>
        <v>dimanche</v>
      </c>
      <c r="B38" s="18">
        <v>44346</v>
      </c>
      <c r="C38" s="24"/>
      <c r="D38" s="20"/>
      <c r="E38" s="24"/>
      <c r="F38" s="25" t="str">
        <f>IF(AND(C38&lt;&gt;0,E38&lt;&gt;0),(E38-D38-C38),"Temps à saisir")</f>
        <v>Temps à saisir</v>
      </c>
      <c r="G38" s="6" t="s">
        <v>8</v>
      </c>
      <c r="H38" s="44">
        <f>WEEKNUM(Mai[[#This Row],[Date]],21)</f>
        <v>21</v>
      </c>
      <c r="J38" s="5"/>
      <c r="K38"/>
    </row>
    <row r="39" spans="1:11">
      <c r="A39" s="3" t="str">
        <f t="shared" si="0"/>
        <v>lundi</v>
      </c>
      <c r="B39" s="18">
        <v>44347</v>
      </c>
      <c r="C39" s="24"/>
      <c r="D39" s="20">
        <v>3.125E-2</v>
      </c>
      <c r="E39" s="24"/>
      <c r="F39" s="25" t="str">
        <f>IF(AND(C39&lt;&gt;0,E39&lt;&gt;0),(E39-D39-C39),"Temps à saisir")</f>
        <v>Temps à saisir</v>
      </c>
      <c r="G39" s="26"/>
      <c r="H39" s="44">
        <f>WEEKNUM(Mai[[#This Row],[Date]],21)</f>
        <v>22</v>
      </c>
      <c r="J39" s="5"/>
      <c r="K39"/>
    </row>
    <row r="40" spans="1:11">
      <c r="B40" s="45">
        <f>IFERROR(NETWORKDAYS(B9,B39,G1:G6),"Vérifiez les dates")</f>
        <v>21</v>
      </c>
      <c r="C40" s="46" t="str">
        <f>IFERROR(SUBTOTAL(101,Mai[Heure d''arrivé]),"")</f>
        <v/>
      </c>
      <c r="D40" s="46">
        <f>SUBTOTAL(101,Mai[Temps de pause])</f>
        <v>3.125E-2</v>
      </c>
      <c r="E40" s="46" t="str">
        <f>IFERROR(SUBTOTAL(101,Mai[Heure de départ]),"")</f>
        <v/>
      </c>
      <c r="F40" s="11">
        <f>IFERROR(SUBTOTAL(9,F9:F39),"")</f>
        <v>0</v>
      </c>
      <c r="G40" s="47"/>
      <c r="H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conditionalFormatting sqref="A44:F390 A42:E43 A40:F41 G40 A9:G39">
    <cfRule type="expression" dxfId="216" priority="9">
      <formula>A9="samedi"</formula>
    </cfRule>
    <cfRule type="expression" dxfId="215" priority="11">
      <formula>A9="dimanche"</formula>
    </cfRule>
  </conditionalFormatting>
  <conditionalFormatting sqref="B9:G39">
    <cfRule type="expression" dxfId="214" priority="10">
      <formula>B9="samedi"</formula>
    </cfRule>
  </conditionalFormatting>
  <conditionalFormatting sqref="K1:K2">
    <cfRule type="expression" dxfId="213" priority="1">
      <formula>K1="samedi"</formula>
    </cfRule>
    <cfRule type="expression" dxfId="212" priority="2">
      <formula>K1="dimanche"</formula>
    </cfRule>
  </conditionalFormatting>
  <dataValidations count="2">
    <dataValidation allowBlank="1" showInputMessage="1" showErrorMessage="1" prompt="Saisir à droite les date exactes des jours fériés pendant la période" sqref="F1:F6"/>
    <dataValidation allowBlank="1" showErrorMessage="1" sqref="B9:E39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/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8" si="0">TEXT(B9,"jjjj")</f>
        <v>mardi</v>
      </c>
      <c r="B9" s="18">
        <v>44348</v>
      </c>
      <c r="C9" s="6"/>
      <c r="D9" s="20">
        <v>3.125E-2</v>
      </c>
      <c r="E9" s="6"/>
      <c r="F9" s="19" t="str">
        <f t="shared" ref="F9:F37" si="1">IF(AND(C9&lt;&gt;0,E9&lt;&gt;0),(E9-D9-C9),"Temps à saisir")</f>
        <v>Temps à saisir</v>
      </c>
      <c r="G9" s="6"/>
      <c r="H9" s="44">
        <f>WEEKNUM(Juin[[#This Row],[Date]],21)</f>
        <v>22</v>
      </c>
      <c r="K9"/>
    </row>
    <row r="10" spans="1:12">
      <c r="A10" s="3" t="str">
        <f t="shared" si="0"/>
        <v>mercredi</v>
      </c>
      <c r="B10" s="18">
        <v>44349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WEEKNUM(Juin[[#This Row],[Date]],21)</f>
        <v>22</v>
      </c>
      <c r="J10" s="5"/>
      <c r="K10"/>
    </row>
    <row r="11" spans="1:12">
      <c r="A11" s="3" t="str">
        <f t="shared" si="0"/>
        <v>jeudi</v>
      </c>
      <c r="B11" s="18">
        <v>44350</v>
      </c>
      <c r="C11" s="20"/>
      <c r="D11" s="20">
        <v>3.125E-2</v>
      </c>
      <c r="E11" s="20"/>
      <c r="F11" s="19" t="str">
        <f t="shared" si="1"/>
        <v>Temps à saisir</v>
      </c>
      <c r="G11" s="6"/>
      <c r="H11" s="44">
        <f>WEEKNUM(Juin[[#This Row],[Date]],21)</f>
        <v>22</v>
      </c>
      <c r="J11" s="5"/>
      <c r="K11"/>
    </row>
    <row r="12" spans="1:12">
      <c r="A12" s="3" t="str">
        <f t="shared" si="0"/>
        <v>vendredi</v>
      </c>
      <c r="B12" s="18">
        <v>44351</v>
      </c>
      <c r="C12" s="20"/>
      <c r="D12" s="20">
        <v>3.125E-2</v>
      </c>
      <c r="E12" s="20"/>
      <c r="F12" s="19" t="str">
        <f t="shared" si="1"/>
        <v>Temps à saisir</v>
      </c>
      <c r="G12" s="6"/>
      <c r="H12" s="44">
        <f>WEEKNUM(Juin[[#This Row],[Date]],21)</f>
        <v>22</v>
      </c>
      <c r="J12" s="5"/>
      <c r="K12"/>
    </row>
    <row r="13" spans="1:12">
      <c r="A13" s="3" t="str">
        <f t="shared" si="0"/>
        <v>samedi</v>
      </c>
      <c r="B13" s="18">
        <v>44352</v>
      </c>
      <c r="C13" s="20"/>
      <c r="D13" s="20"/>
      <c r="E13" s="20"/>
      <c r="F13" s="19" t="str">
        <f>IF(AND(C13&lt;&gt;0,E13&lt;&gt;0),(E13-D13-C13),"Temps à saisir")</f>
        <v>Temps à saisir</v>
      </c>
      <c r="G13" s="6" t="s">
        <v>8</v>
      </c>
      <c r="H13" s="44">
        <f>WEEKNUM(Juin[[#This Row],[Date]],21)</f>
        <v>22</v>
      </c>
      <c r="J13" s="5"/>
      <c r="K13"/>
    </row>
    <row r="14" spans="1:12">
      <c r="A14" s="3" t="str">
        <f t="shared" si="0"/>
        <v>dimanche</v>
      </c>
      <c r="B14" s="18">
        <v>44353</v>
      </c>
      <c r="C14" s="20"/>
      <c r="D14" s="20"/>
      <c r="E14" s="20"/>
      <c r="F14" s="19" t="str">
        <f>IF(AND(C14&lt;&gt;0,E14&lt;&gt;0),(E14-D14-C14),"Temps à saisir")</f>
        <v>Temps à saisir</v>
      </c>
      <c r="G14" s="6" t="s">
        <v>8</v>
      </c>
      <c r="H14" s="44">
        <f>WEEKNUM(Juin[[#This Row],[Date]],21)</f>
        <v>22</v>
      </c>
      <c r="J14" s="5"/>
      <c r="K14"/>
    </row>
    <row r="15" spans="1:12">
      <c r="A15" s="3" t="str">
        <f t="shared" si="0"/>
        <v>lundi</v>
      </c>
      <c r="B15" s="18">
        <v>44354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WEEKNUM(Juin[[#This Row],[Date]],21)</f>
        <v>23</v>
      </c>
      <c r="J15" s="5"/>
      <c r="K15"/>
    </row>
    <row r="16" spans="1:12">
      <c r="A16" s="3" t="str">
        <f t="shared" si="0"/>
        <v>mardi</v>
      </c>
      <c r="B16" s="18">
        <v>44355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WEEKNUM(Juin[[#This Row],[Date]],21)</f>
        <v>23</v>
      </c>
      <c r="J16" s="5"/>
      <c r="K16"/>
    </row>
    <row r="17" spans="1:11">
      <c r="A17" s="3" t="str">
        <f t="shared" si="0"/>
        <v>mercredi</v>
      </c>
      <c r="B17" s="18">
        <v>44356</v>
      </c>
      <c r="C17" s="20"/>
      <c r="D17" s="20">
        <v>3.125E-2</v>
      </c>
      <c r="E17" s="20"/>
      <c r="F17" s="19" t="str">
        <f t="shared" si="1"/>
        <v>Temps à saisir</v>
      </c>
      <c r="G17" s="6"/>
      <c r="H17" s="44">
        <f>WEEKNUM(Juin[[#This Row],[Date]],21)</f>
        <v>23</v>
      </c>
      <c r="J17" s="5"/>
      <c r="K17"/>
    </row>
    <row r="18" spans="1:11">
      <c r="A18" s="3" t="str">
        <f t="shared" si="0"/>
        <v>jeudi</v>
      </c>
      <c r="B18" s="18">
        <v>44357</v>
      </c>
      <c r="C18" s="20"/>
      <c r="D18" s="20">
        <v>3.125E-2</v>
      </c>
      <c r="E18" s="20"/>
      <c r="F18" s="19" t="str">
        <f t="shared" si="1"/>
        <v>Temps à saisir</v>
      </c>
      <c r="G18" s="6"/>
      <c r="H18" s="44">
        <f>WEEKNUM(Juin[[#This Row],[Date]],21)</f>
        <v>23</v>
      </c>
      <c r="J18" s="5"/>
      <c r="K18"/>
    </row>
    <row r="19" spans="1:11">
      <c r="A19" s="3" t="str">
        <f t="shared" si="0"/>
        <v>vendredi</v>
      </c>
      <c r="B19" s="18">
        <v>44358</v>
      </c>
      <c r="C19" s="20"/>
      <c r="D19" s="20">
        <v>3.125E-2</v>
      </c>
      <c r="E19" s="20"/>
      <c r="F19" s="28" t="str">
        <f t="shared" si="1"/>
        <v>Temps à saisir</v>
      </c>
      <c r="G19" s="6"/>
      <c r="H19" s="44">
        <f>WEEKNUM(Juin[[#This Row],[Date]],21)</f>
        <v>23</v>
      </c>
      <c r="J19" s="5"/>
      <c r="K19"/>
    </row>
    <row r="20" spans="1:11">
      <c r="A20" s="3" t="str">
        <f t="shared" si="0"/>
        <v>samedi</v>
      </c>
      <c r="B20" s="18">
        <v>44359</v>
      </c>
      <c r="C20" s="20"/>
      <c r="D20" s="20"/>
      <c r="E20" s="20"/>
      <c r="F20" s="19" t="str">
        <f t="shared" si="1"/>
        <v>Temps à saisir</v>
      </c>
      <c r="G20" s="6" t="s">
        <v>8</v>
      </c>
      <c r="H20" s="44">
        <f>WEEKNUM(Juin[[#This Row],[Date]],21)</f>
        <v>23</v>
      </c>
      <c r="J20" s="5"/>
      <c r="K20"/>
    </row>
    <row r="21" spans="1:11">
      <c r="A21" s="3" t="str">
        <f t="shared" si="0"/>
        <v>dimanche</v>
      </c>
      <c r="B21" s="18">
        <v>44360</v>
      </c>
      <c r="C21" s="20"/>
      <c r="D21" s="20"/>
      <c r="E21" s="20"/>
      <c r="F21" s="19" t="str">
        <f t="shared" si="1"/>
        <v>Temps à saisir</v>
      </c>
      <c r="G21" s="6" t="s">
        <v>8</v>
      </c>
      <c r="H21" s="44">
        <f>WEEKNUM(Juin[[#This Row],[Date]],21)</f>
        <v>23</v>
      </c>
      <c r="J21" s="5"/>
      <c r="K21"/>
    </row>
    <row r="22" spans="1:11">
      <c r="A22" s="3" t="str">
        <f t="shared" si="0"/>
        <v>lundi</v>
      </c>
      <c r="B22" s="18">
        <v>44361</v>
      </c>
      <c r="C22" s="20"/>
      <c r="D22" s="20">
        <v>3.125E-2</v>
      </c>
      <c r="E22" s="20"/>
      <c r="F22" s="19" t="str">
        <f t="shared" si="1"/>
        <v>Temps à saisir</v>
      </c>
      <c r="G22" s="6"/>
      <c r="H22" s="44">
        <f>WEEKNUM(Juin[[#This Row],[Date]],21)</f>
        <v>24</v>
      </c>
      <c r="J22" s="5"/>
      <c r="K22"/>
    </row>
    <row r="23" spans="1:11">
      <c r="A23" s="3" t="str">
        <f t="shared" si="0"/>
        <v>mardi</v>
      </c>
      <c r="B23" s="18">
        <v>44362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WEEKNUM(Juin[[#This Row],[Date]],21)</f>
        <v>24</v>
      </c>
      <c r="J23" s="5"/>
      <c r="K23"/>
    </row>
    <row r="24" spans="1:11">
      <c r="A24" s="3" t="str">
        <f t="shared" si="0"/>
        <v>mercredi</v>
      </c>
      <c r="B24" s="18">
        <v>44363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WEEKNUM(Juin[[#This Row],[Date]],21)</f>
        <v>24</v>
      </c>
      <c r="J24" s="5"/>
      <c r="K24"/>
    </row>
    <row r="25" spans="1:11">
      <c r="A25" s="3" t="str">
        <f t="shared" si="0"/>
        <v>jeudi</v>
      </c>
      <c r="B25" s="18">
        <v>44364</v>
      </c>
      <c r="C25" s="20"/>
      <c r="D25" s="20">
        <v>3.125E-2</v>
      </c>
      <c r="E25" s="20"/>
      <c r="F25" s="19" t="str">
        <f t="shared" si="1"/>
        <v>Temps à saisir</v>
      </c>
      <c r="G25" s="6"/>
      <c r="H25" s="44">
        <f>WEEKNUM(Juin[[#This Row],[Date]],21)</f>
        <v>24</v>
      </c>
      <c r="J25" s="5"/>
      <c r="K25"/>
    </row>
    <row r="26" spans="1:11">
      <c r="A26" s="3" t="str">
        <f t="shared" si="0"/>
        <v>vendredi</v>
      </c>
      <c r="B26" s="18">
        <v>44365</v>
      </c>
      <c r="C26" s="20"/>
      <c r="D26" s="20"/>
      <c r="E26" s="20"/>
      <c r="F26" s="19" t="str">
        <f t="shared" si="1"/>
        <v>Temps à saisir</v>
      </c>
      <c r="G26" s="6"/>
      <c r="H26" s="44">
        <f>WEEKNUM(Juin[[#This Row],[Date]],21)</f>
        <v>24</v>
      </c>
      <c r="J26" s="5"/>
      <c r="K26"/>
    </row>
    <row r="27" spans="1:11">
      <c r="A27" s="3" t="str">
        <f t="shared" si="0"/>
        <v>samedi</v>
      </c>
      <c r="B27" s="18">
        <v>44366</v>
      </c>
      <c r="C27" s="20"/>
      <c r="D27" s="20"/>
      <c r="E27" s="20"/>
      <c r="F27" s="19" t="str">
        <f t="shared" si="1"/>
        <v>Temps à saisir</v>
      </c>
      <c r="G27" s="6" t="s">
        <v>8</v>
      </c>
      <c r="H27" s="44">
        <f>WEEKNUM(Juin[[#This Row],[Date]],21)</f>
        <v>24</v>
      </c>
      <c r="J27" s="5"/>
      <c r="K27"/>
    </row>
    <row r="28" spans="1:11">
      <c r="A28" s="3" t="str">
        <f t="shared" si="0"/>
        <v>dimanche</v>
      </c>
      <c r="B28" s="18">
        <v>44367</v>
      </c>
      <c r="C28" s="20"/>
      <c r="D28" s="20">
        <v>3.125E-2</v>
      </c>
      <c r="E28" s="20"/>
      <c r="F28" s="19" t="str">
        <f t="shared" si="1"/>
        <v>Temps à saisir</v>
      </c>
      <c r="G28" s="6" t="s">
        <v>8</v>
      </c>
      <c r="H28" s="44">
        <f>WEEKNUM(Juin[[#This Row],[Date]],21)</f>
        <v>24</v>
      </c>
      <c r="J28" s="5"/>
      <c r="K28"/>
    </row>
    <row r="29" spans="1:11">
      <c r="A29" s="3" t="str">
        <f t="shared" si="0"/>
        <v>lundi</v>
      </c>
      <c r="B29" s="18">
        <v>44368</v>
      </c>
      <c r="C29" s="20"/>
      <c r="D29" s="20">
        <v>3.125E-2</v>
      </c>
      <c r="E29" s="20"/>
      <c r="F29" s="19" t="str">
        <f t="shared" si="1"/>
        <v>Temps à saisir</v>
      </c>
      <c r="G29" s="6"/>
      <c r="H29" s="44">
        <f>WEEKNUM(Juin[[#This Row],[Date]],21)</f>
        <v>25</v>
      </c>
      <c r="J29" s="5"/>
      <c r="K29"/>
    </row>
    <row r="30" spans="1:11">
      <c r="A30" s="3" t="str">
        <f t="shared" si="0"/>
        <v>mardi</v>
      </c>
      <c r="B30" s="18">
        <v>44369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WEEKNUM(Juin[[#This Row],[Date]],21)</f>
        <v>25</v>
      </c>
      <c r="J30" s="5"/>
      <c r="K30"/>
    </row>
    <row r="31" spans="1:11">
      <c r="A31" s="3" t="str">
        <f t="shared" si="0"/>
        <v>mercredi</v>
      </c>
      <c r="B31" s="18">
        <v>44370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WEEKNUM(Juin[[#This Row],[Date]],21)</f>
        <v>25</v>
      </c>
      <c r="J31" s="5"/>
      <c r="K31"/>
    </row>
    <row r="32" spans="1:11">
      <c r="A32" s="3" t="str">
        <f t="shared" si="0"/>
        <v>jeudi</v>
      </c>
      <c r="B32" s="18">
        <v>44371</v>
      </c>
      <c r="C32" s="20"/>
      <c r="D32" s="20">
        <v>3.125E-2</v>
      </c>
      <c r="E32" s="20"/>
      <c r="F32" s="19" t="str">
        <f t="shared" si="1"/>
        <v>Temps à saisir</v>
      </c>
      <c r="G32" s="6"/>
      <c r="H32" s="44">
        <f>WEEKNUM(Juin[[#This Row],[Date]],21)</f>
        <v>25</v>
      </c>
      <c r="J32" s="5"/>
      <c r="K32"/>
    </row>
    <row r="33" spans="1:11">
      <c r="A33" s="3" t="str">
        <f t="shared" si="0"/>
        <v>vendredi</v>
      </c>
      <c r="B33" s="18">
        <v>44372</v>
      </c>
      <c r="C33" s="20"/>
      <c r="D33" s="20">
        <v>3.125E-2</v>
      </c>
      <c r="E33" s="20"/>
      <c r="F33" s="19" t="str">
        <f t="shared" si="1"/>
        <v>Temps à saisir</v>
      </c>
      <c r="G33" s="6"/>
      <c r="H33" s="44">
        <f>WEEKNUM(Juin[[#This Row],[Date]],21)</f>
        <v>25</v>
      </c>
      <c r="J33" s="5"/>
      <c r="K33"/>
    </row>
    <row r="34" spans="1:11">
      <c r="A34" s="3" t="str">
        <f t="shared" si="0"/>
        <v>samedi</v>
      </c>
      <c r="B34" s="18">
        <v>44373</v>
      </c>
      <c r="C34" s="20"/>
      <c r="D34" s="20"/>
      <c r="E34" s="20"/>
      <c r="F34" s="19" t="str">
        <f t="shared" si="1"/>
        <v>Temps à saisir</v>
      </c>
      <c r="G34" s="6" t="s">
        <v>8</v>
      </c>
      <c r="H34" s="44">
        <f>WEEKNUM(Juin[[#This Row],[Date]],21)</f>
        <v>25</v>
      </c>
      <c r="J34" s="5"/>
      <c r="K34"/>
    </row>
    <row r="35" spans="1:11">
      <c r="A35" s="3" t="str">
        <f t="shared" si="0"/>
        <v>dimanche</v>
      </c>
      <c r="B35" s="18">
        <v>44374</v>
      </c>
      <c r="C35" s="20"/>
      <c r="D35" s="20"/>
      <c r="E35" s="20"/>
      <c r="F35" s="19" t="str">
        <f t="shared" si="1"/>
        <v>Temps à saisir</v>
      </c>
      <c r="G35" s="6" t="s">
        <v>8</v>
      </c>
      <c r="H35" s="44">
        <f>WEEKNUM(Juin[[#This Row],[Date]],21)</f>
        <v>25</v>
      </c>
      <c r="J35" s="5"/>
      <c r="K35"/>
    </row>
    <row r="36" spans="1:11">
      <c r="A36" s="3" t="str">
        <f>TEXT(B36,"jjjj")</f>
        <v>lundi</v>
      </c>
      <c r="B36" s="18">
        <v>44375</v>
      </c>
      <c r="C36" s="24"/>
      <c r="D36" s="20">
        <v>3.125E-2</v>
      </c>
      <c r="E36" s="24"/>
      <c r="F36" s="25" t="str">
        <f t="shared" si="1"/>
        <v>Temps à saisir</v>
      </c>
      <c r="G36" s="26"/>
      <c r="H36" s="44">
        <f>WEEKNUM(Juin[[#This Row],[Date]],21)</f>
        <v>26</v>
      </c>
      <c r="J36" s="5"/>
      <c r="K36"/>
    </row>
    <row r="37" spans="1:11">
      <c r="A37" s="3" t="str">
        <f t="shared" si="0"/>
        <v>mardi</v>
      </c>
      <c r="B37" s="18">
        <v>44376</v>
      </c>
      <c r="C37" s="24"/>
      <c r="D37" s="20">
        <v>3.125E-2</v>
      </c>
      <c r="E37" s="24"/>
      <c r="F37" s="25" t="str">
        <f t="shared" si="1"/>
        <v>Temps à saisir</v>
      </c>
      <c r="G37" s="26"/>
      <c r="H37" s="44">
        <f>WEEKNUM(Juin[[#This Row],[Date]],21)</f>
        <v>26</v>
      </c>
      <c r="J37" s="5"/>
      <c r="K37"/>
    </row>
    <row r="38" spans="1:11">
      <c r="A38" s="3" t="str">
        <f t="shared" si="0"/>
        <v>mercredi</v>
      </c>
      <c r="B38" s="18">
        <v>44377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WEEKNUM(Juin[[#This Row],[Date]],21)</f>
        <v>26</v>
      </c>
      <c r="J38" s="5"/>
      <c r="K38"/>
    </row>
    <row r="39" spans="1:11">
      <c r="B39" s="45">
        <f>IFERROR(NETWORKDAYS(B9,B38,G1:G6),"Vérifiez les dates")</f>
        <v>22</v>
      </c>
      <c r="C39" s="46" t="str">
        <f>IFERROR(SUBTOTAL(101,Juin[Heure d''arrivé]),"")</f>
        <v/>
      </c>
      <c r="D39" s="46">
        <f>SUBTOTAL(101,Juin[Temps de pause])</f>
        <v>3.125E-2</v>
      </c>
      <c r="E39" s="46" t="str">
        <f>IFERROR(SUBTOTAL(101,Juin[Heure de départ]),"")</f>
        <v/>
      </c>
      <c r="F39" s="11">
        <f>IFERROR(SUBTOTAL(9,F9:F38),"")</f>
        <v>0</v>
      </c>
      <c r="G39" s="47"/>
      <c r="H39" s="49">
        <f>WEEKNUM(Janvier[[#This Row],[Date]],21)</f>
        <v>4</v>
      </c>
      <c r="J39" s="5"/>
      <c r="K39"/>
    </row>
    <row r="40" spans="1:11" s="8" customFormat="1" ht="42.75" customHeight="1">
      <c r="A40" s="9"/>
      <c r="B40" s="10" t="s">
        <v>10</v>
      </c>
      <c r="C40" s="10" t="s">
        <v>11</v>
      </c>
      <c r="D40" s="10" t="s">
        <v>14</v>
      </c>
      <c r="E40" s="10" t="s">
        <v>12</v>
      </c>
      <c r="F40" s="10" t="s">
        <v>13</v>
      </c>
      <c r="G40" s="9"/>
      <c r="H40" s="43"/>
      <c r="J40" s="5"/>
      <c r="K40"/>
    </row>
    <row r="41" spans="1:11">
      <c r="H41" s="8"/>
      <c r="J41" s="8"/>
      <c r="K41" s="8"/>
    </row>
  </sheetData>
  <mergeCells count="1">
    <mergeCell ref="F1:F6"/>
  </mergeCells>
  <conditionalFormatting sqref="A43:F389 A41:E42 A39:F40 G39 A9:G12 A15:G19 A13:F14 A22:G26 A20:F21 A29:G33 A27:F28 A36:G38 A34:F35">
    <cfRule type="expression" dxfId="194" priority="21">
      <formula>A9="samedi"</formula>
    </cfRule>
    <cfRule type="expression" dxfId="193" priority="23">
      <formula>A9="dimanche"</formula>
    </cfRule>
  </conditionalFormatting>
  <conditionalFormatting sqref="B9:G12 B15:G19 B13:F14 B22:G26 B20:F21 B29:G33 B27:F28 B36:G38 B34:F35">
    <cfRule type="expression" dxfId="192" priority="22">
      <formula>B9="samedi"</formula>
    </cfRule>
  </conditionalFormatting>
  <conditionalFormatting sqref="G13:G14">
    <cfRule type="expression" dxfId="191" priority="18">
      <formula>G13="samedi"</formula>
    </cfRule>
    <cfRule type="expression" dxfId="190" priority="20">
      <formula>G13="dimanche"</formula>
    </cfRule>
  </conditionalFormatting>
  <conditionalFormatting sqref="G13:G14">
    <cfRule type="expression" dxfId="189" priority="19">
      <formula>G13="samedi"</formula>
    </cfRule>
  </conditionalFormatting>
  <conditionalFormatting sqref="G20:G21">
    <cfRule type="expression" dxfId="188" priority="15">
      <formula>G20="samedi"</formula>
    </cfRule>
    <cfRule type="expression" dxfId="187" priority="17">
      <formula>G20="dimanche"</formula>
    </cfRule>
  </conditionalFormatting>
  <conditionalFormatting sqref="G20:G21">
    <cfRule type="expression" dxfId="186" priority="16">
      <formula>G20="samedi"</formula>
    </cfRule>
  </conditionalFormatting>
  <conditionalFormatting sqref="G27:G28">
    <cfRule type="expression" dxfId="185" priority="12">
      <formula>G27="samedi"</formula>
    </cfRule>
    <cfRule type="expression" dxfId="184" priority="14">
      <formula>G27="dimanche"</formula>
    </cfRule>
  </conditionalFormatting>
  <conditionalFormatting sqref="G27:G28">
    <cfRule type="expression" dxfId="183" priority="13">
      <formula>G27="samedi"</formula>
    </cfRule>
  </conditionalFormatting>
  <conditionalFormatting sqref="G34:G35">
    <cfRule type="expression" dxfId="182" priority="9">
      <formula>G34="samedi"</formula>
    </cfRule>
    <cfRule type="expression" dxfId="181" priority="11">
      <formula>G34="dimanche"</formula>
    </cfRule>
  </conditionalFormatting>
  <conditionalFormatting sqref="G34:G35">
    <cfRule type="expression" dxfId="180" priority="10">
      <formula>G34="samedi"</formula>
    </cfRule>
  </conditionalFormatting>
  <conditionalFormatting sqref="K1:K2">
    <cfRule type="expression" dxfId="179" priority="1">
      <formula>K1="samedi"</formula>
    </cfRule>
    <cfRule type="expression" dxfId="178" priority="2">
      <formula>K1="dimanche"</formula>
    </cfRule>
  </conditionalFormatting>
  <dataValidations count="2">
    <dataValidation allowBlank="1" showErrorMessage="1" sqref="B9:E38"/>
    <dataValidation allowBlank="1" showInputMessage="1" showErrorMessage="1" prompt="Saisir à droite les date exactes des jours fériés pendant la période" sqref="F1:F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44391</v>
      </c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9" si="0">TEXT(B9,"jjjj")</f>
        <v>jeudi</v>
      </c>
      <c r="B9" s="18">
        <v>44378</v>
      </c>
      <c r="C9" s="6"/>
      <c r="D9" s="20">
        <v>3.125E-2</v>
      </c>
      <c r="E9" s="6"/>
      <c r="F9" s="19" t="str">
        <f t="shared" ref="F9:F37" si="1">IF(AND(C9&lt;&gt;0,E9&lt;&gt;0),(E9-D9-C9),"Temps à saisir")</f>
        <v>Temps à saisir</v>
      </c>
      <c r="G9" s="6"/>
      <c r="H9" s="44">
        <f>WEEKNUM(JUillet[[#This Row],[Date]],21)</f>
        <v>26</v>
      </c>
      <c r="K9"/>
    </row>
    <row r="10" spans="1:12">
      <c r="A10" s="3" t="str">
        <f t="shared" si="0"/>
        <v>vendredi</v>
      </c>
      <c r="B10" s="18">
        <v>44379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WEEKNUM(JUillet[[#This Row],[Date]],21)</f>
        <v>26</v>
      </c>
      <c r="J10" s="5"/>
      <c r="K10"/>
    </row>
    <row r="11" spans="1:12">
      <c r="A11" s="3" t="str">
        <f t="shared" si="0"/>
        <v>samedi</v>
      </c>
      <c r="B11" s="18">
        <v>44380</v>
      </c>
      <c r="C11" s="20"/>
      <c r="D11" s="20"/>
      <c r="E11" s="20"/>
      <c r="F11" s="19" t="str">
        <f t="shared" si="1"/>
        <v>Temps à saisir</v>
      </c>
      <c r="G11" s="6"/>
      <c r="H11" s="44">
        <f>WEEKNUM(JUillet[[#This Row],[Date]],21)</f>
        <v>26</v>
      </c>
      <c r="J11" s="5"/>
      <c r="K11"/>
    </row>
    <row r="12" spans="1:12">
      <c r="A12" s="3" t="str">
        <f t="shared" si="0"/>
        <v>dimanche</v>
      </c>
      <c r="B12" s="18">
        <v>44381</v>
      </c>
      <c r="C12" s="20"/>
      <c r="D12" s="20"/>
      <c r="E12" s="20"/>
      <c r="F12" s="19" t="str">
        <f t="shared" si="1"/>
        <v>Temps à saisir</v>
      </c>
      <c r="G12" s="6"/>
      <c r="H12" s="44">
        <f>WEEKNUM(JUillet[[#This Row],[Date]],21)</f>
        <v>26</v>
      </c>
      <c r="J12" s="5"/>
      <c r="K12"/>
    </row>
    <row r="13" spans="1:12">
      <c r="A13" s="3" t="str">
        <f t="shared" si="0"/>
        <v>lundi</v>
      </c>
      <c r="B13" s="18">
        <v>44382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WEEKNUM(JUillet[[#This Row],[Date]],21)</f>
        <v>27</v>
      </c>
      <c r="J13" s="5"/>
      <c r="K13"/>
    </row>
    <row r="14" spans="1:12">
      <c r="A14" s="3" t="str">
        <f t="shared" si="0"/>
        <v>mardi</v>
      </c>
      <c r="B14" s="18">
        <v>44383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WEEKNUM(JUillet[[#This Row],[Date]],21)</f>
        <v>27</v>
      </c>
      <c r="J14" s="5"/>
      <c r="K14"/>
    </row>
    <row r="15" spans="1:12">
      <c r="A15" s="3" t="str">
        <f t="shared" si="0"/>
        <v>mercredi</v>
      </c>
      <c r="B15" s="18">
        <v>44384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WEEKNUM(JUillet[[#This Row],[Date]],21)</f>
        <v>27</v>
      </c>
      <c r="J15" s="5"/>
      <c r="K15"/>
    </row>
    <row r="16" spans="1:12">
      <c r="A16" s="3" t="str">
        <f t="shared" si="0"/>
        <v>jeudi</v>
      </c>
      <c r="B16" s="18">
        <v>44385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WEEKNUM(JUillet[[#This Row],[Date]],21)</f>
        <v>27</v>
      </c>
      <c r="J16" s="5"/>
      <c r="K16"/>
    </row>
    <row r="17" spans="1:11">
      <c r="A17" s="3" t="str">
        <f t="shared" si="0"/>
        <v>vendredi</v>
      </c>
      <c r="B17" s="18">
        <v>44386</v>
      </c>
      <c r="C17" s="20"/>
      <c r="D17" s="20"/>
      <c r="E17" s="20"/>
      <c r="F17" s="19" t="str">
        <f t="shared" si="1"/>
        <v>Temps à saisir</v>
      </c>
      <c r="G17" s="6"/>
      <c r="H17" s="44">
        <f>WEEKNUM(JUillet[[#This Row],[Date]],21)</f>
        <v>27</v>
      </c>
      <c r="J17" s="5"/>
      <c r="K17"/>
    </row>
    <row r="18" spans="1:11">
      <c r="A18" s="3" t="str">
        <f t="shared" si="0"/>
        <v>samedi</v>
      </c>
      <c r="B18" s="18">
        <v>44387</v>
      </c>
      <c r="C18" s="20"/>
      <c r="D18" s="20"/>
      <c r="E18" s="20"/>
      <c r="F18" s="19" t="str">
        <f t="shared" si="1"/>
        <v>Temps à saisir</v>
      </c>
      <c r="G18" s="6"/>
      <c r="H18" s="44">
        <f>WEEKNUM(JUillet[[#This Row],[Date]],21)</f>
        <v>27</v>
      </c>
      <c r="J18" s="5"/>
      <c r="K18"/>
    </row>
    <row r="19" spans="1:11">
      <c r="A19" s="3" t="str">
        <f t="shared" si="0"/>
        <v>dimanche</v>
      </c>
      <c r="B19" s="18">
        <v>44388</v>
      </c>
      <c r="C19" s="20"/>
      <c r="D19" s="20">
        <v>3.125E-2</v>
      </c>
      <c r="E19" s="20"/>
      <c r="F19" s="28" t="str">
        <f t="shared" si="1"/>
        <v>Temps à saisir</v>
      </c>
      <c r="G19" s="6"/>
      <c r="H19" s="44">
        <f>WEEKNUM(JUillet[[#This Row],[Date]],21)</f>
        <v>27</v>
      </c>
      <c r="J19" s="5"/>
      <c r="K19"/>
    </row>
    <row r="20" spans="1:11">
      <c r="A20" s="3" t="str">
        <f t="shared" si="0"/>
        <v>lundi</v>
      </c>
      <c r="B20" s="18">
        <v>44389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WEEKNUM(JUillet[[#This Row],[Date]],21)</f>
        <v>28</v>
      </c>
      <c r="J20" s="5"/>
      <c r="K20"/>
    </row>
    <row r="21" spans="1:11">
      <c r="A21" s="3" t="str">
        <f t="shared" si="0"/>
        <v>mardi</v>
      </c>
      <c r="B21" s="18">
        <v>44390</v>
      </c>
      <c r="C21" s="20"/>
      <c r="D21" s="20">
        <v>3.125E-2</v>
      </c>
      <c r="E21" s="20"/>
      <c r="F21" s="19" t="str">
        <f t="shared" si="1"/>
        <v>Temps à saisir</v>
      </c>
      <c r="G21" s="6"/>
      <c r="H21" s="44">
        <f>WEEKNUM(JUillet[[#This Row],[Date]],21)</f>
        <v>28</v>
      </c>
      <c r="J21" s="5"/>
      <c r="K21"/>
    </row>
    <row r="22" spans="1:11">
      <c r="A22" s="30" t="str">
        <f t="shared" si="0"/>
        <v>mercredi</v>
      </c>
      <c r="B22" s="31">
        <v>44391</v>
      </c>
      <c r="C22" s="33"/>
      <c r="D22" s="33">
        <v>3.125E-2</v>
      </c>
      <c r="E22" s="33"/>
      <c r="F22" s="34" t="str">
        <f t="shared" si="1"/>
        <v>Temps à saisir</v>
      </c>
      <c r="G22" s="32" t="s">
        <v>22</v>
      </c>
      <c r="H22" s="44">
        <f>WEEKNUM(JUillet[[#This Row],[Date]],21)</f>
        <v>28</v>
      </c>
      <c r="J22" s="5"/>
      <c r="K22"/>
    </row>
    <row r="23" spans="1:11">
      <c r="A23" s="3" t="str">
        <f t="shared" si="0"/>
        <v>jeudi</v>
      </c>
      <c r="B23" s="18">
        <v>44392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WEEKNUM(JUillet[[#This Row],[Date]],21)</f>
        <v>28</v>
      </c>
      <c r="J23" s="5"/>
      <c r="K23"/>
    </row>
    <row r="24" spans="1:11">
      <c r="A24" s="3" t="str">
        <f t="shared" si="0"/>
        <v>vendredi</v>
      </c>
      <c r="B24" s="18">
        <v>44393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WEEKNUM(JUillet[[#This Row],[Date]],21)</f>
        <v>28</v>
      </c>
      <c r="J24" s="5"/>
      <c r="K24"/>
    </row>
    <row r="25" spans="1:11">
      <c r="A25" s="3" t="str">
        <f t="shared" si="0"/>
        <v>samedi</v>
      </c>
      <c r="B25" s="18">
        <v>44394</v>
      </c>
      <c r="C25" s="20"/>
      <c r="D25" s="20"/>
      <c r="E25" s="20"/>
      <c r="F25" s="19" t="str">
        <f t="shared" si="1"/>
        <v>Temps à saisir</v>
      </c>
      <c r="G25" s="6"/>
      <c r="H25" s="44">
        <f>WEEKNUM(JUillet[[#This Row],[Date]],21)</f>
        <v>28</v>
      </c>
      <c r="J25" s="5"/>
      <c r="K25"/>
    </row>
    <row r="26" spans="1:11">
      <c r="A26" s="3" t="str">
        <f t="shared" si="0"/>
        <v>dimanche</v>
      </c>
      <c r="B26" s="18">
        <v>44395</v>
      </c>
      <c r="C26" s="20"/>
      <c r="D26" s="20"/>
      <c r="E26" s="20"/>
      <c r="F26" s="19" t="str">
        <f t="shared" si="1"/>
        <v>Temps à saisir</v>
      </c>
      <c r="G26" s="6"/>
      <c r="H26" s="44">
        <f>WEEKNUM(JUillet[[#This Row],[Date]],21)</f>
        <v>28</v>
      </c>
      <c r="J26" s="5"/>
      <c r="K26"/>
    </row>
    <row r="27" spans="1:11">
      <c r="A27" s="3" t="str">
        <f t="shared" si="0"/>
        <v>lundi</v>
      </c>
      <c r="B27" s="18">
        <v>44396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WEEKNUM(JUillet[[#This Row],[Date]],21)</f>
        <v>29</v>
      </c>
      <c r="J27" s="5"/>
      <c r="K27"/>
    </row>
    <row r="28" spans="1:11">
      <c r="A28" s="3" t="str">
        <f t="shared" si="0"/>
        <v>mardi</v>
      </c>
      <c r="B28" s="18">
        <v>44397</v>
      </c>
      <c r="C28" s="20"/>
      <c r="D28" s="20">
        <v>3.125E-2</v>
      </c>
      <c r="E28" s="20"/>
      <c r="F28" s="19" t="str">
        <f t="shared" si="1"/>
        <v>Temps à saisir</v>
      </c>
      <c r="G28" s="6"/>
      <c r="H28" s="44">
        <f>WEEKNUM(JUillet[[#This Row],[Date]],21)</f>
        <v>29</v>
      </c>
      <c r="J28" s="5"/>
      <c r="K28"/>
    </row>
    <row r="29" spans="1:11">
      <c r="A29" s="3" t="str">
        <f t="shared" si="0"/>
        <v>mercredi</v>
      </c>
      <c r="B29" s="18">
        <v>44398</v>
      </c>
      <c r="C29" s="20"/>
      <c r="D29" s="20">
        <v>3.125E-2</v>
      </c>
      <c r="E29" s="20"/>
      <c r="F29" s="19" t="str">
        <f t="shared" si="1"/>
        <v>Temps à saisir</v>
      </c>
      <c r="G29" s="6"/>
      <c r="H29" s="44">
        <f>WEEKNUM(JUillet[[#This Row],[Date]],21)</f>
        <v>29</v>
      </c>
      <c r="J29" s="5"/>
      <c r="K29"/>
    </row>
    <row r="30" spans="1:11">
      <c r="A30" s="3" t="str">
        <f t="shared" si="0"/>
        <v>jeudi</v>
      </c>
      <c r="B30" s="18">
        <v>44399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WEEKNUM(JUillet[[#This Row],[Date]],21)</f>
        <v>29</v>
      </c>
      <c r="J30" s="5"/>
      <c r="K30"/>
    </row>
    <row r="31" spans="1:11">
      <c r="A31" s="3" t="str">
        <f t="shared" si="0"/>
        <v>vendredi</v>
      </c>
      <c r="B31" s="18">
        <v>44400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WEEKNUM(JUillet[[#This Row],[Date]],21)</f>
        <v>29</v>
      </c>
      <c r="J31" s="5"/>
      <c r="K31"/>
    </row>
    <row r="32" spans="1:11">
      <c r="A32" s="3" t="str">
        <f t="shared" si="0"/>
        <v>samedi</v>
      </c>
      <c r="B32" s="18">
        <v>44401</v>
      </c>
      <c r="C32" s="20"/>
      <c r="D32" s="20"/>
      <c r="E32" s="20"/>
      <c r="F32" s="19" t="str">
        <f t="shared" si="1"/>
        <v>Temps à saisir</v>
      </c>
      <c r="G32" s="6"/>
      <c r="H32" s="44">
        <f>WEEKNUM(JUillet[[#This Row],[Date]],21)</f>
        <v>29</v>
      </c>
      <c r="J32" s="5"/>
      <c r="K32"/>
    </row>
    <row r="33" spans="1:11">
      <c r="A33" s="3" t="str">
        <f t="shared" si="0"/>
        <v>dimanche</v>
      </c>
      <c r="B33" s="18">
        <v>44402</v>
      </c>
      <c r="C33" s="20"/>
      <c r="D33" s="20"/>
      <c r="E33" s="20"/>
      <c r="F33" s="19" t="str">
        <f t="shared" si="1"/>
        <v>Temps à saisir</v>
      </c>
      <c r="G33" s="6"/>
      <c r="H33" s="44">
        <f>WEEKNUM(JUillet[[#This Row],[Date]],21)</f>
        <v>29</v>
      </c>
      <c r="J33" s="5"/>
      <c r="K33"/>
    </row>
    <row r="34" spans="1:11">
      <c r="A34" s="3" t="str">
        <f t="shared" si="0"/>
        <v>lundi</v>
      </c>
      <c r="B34" s="18">
        <v>44403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WEEKNUM(JUillet[[#This Row],[Date]],21)</f>
        <v>30</v>
      </c>
      <c r="J34" s="5"/>
      <c r="K34"/>
    </row>
    <row r="35" spans="1:11">
      <c r="A35" s="3" t="str">
        <f t="shared" si="0"/>
        <v>mardi</v>
      </c>
      <c r="B35" s="18">
        <v>44404</v>
      </c>
      <c r="C35" s="20"/>
      <c r="D35" s="20">
        <v>3.125E-2</v>
      </c>
      <c r="E35" s="20"/>
      <c r="F35" s="19" t="str">
        <f t="shared" si="1"/>
        <v>Temps à saisir</v>
      </c>
      <c r="G35" s="6"/>
      <c r="H35" s="44">
        <f>WEEKNUM(JUillet[[#This Row],[Date]],21)</f>
        <v>30</v>
      </c>
      <c r="J35" s="5"/>
      <c r="K35"/>
    </row>
    <row r="36" spans="1:11">
      <c r="A36" s="3" t="str">
        <f>TEXT(B36,"jjjj")</f>
        <v>mercredi</v>
      </c>
      <c r="B36" s="18">
        <v>44405</v>
      </c>
      <c r="C36" s="24"/>
      <c r="D36" s="20">
        <v>3.125E-2</v>
      </c>
      <c r="E36" s="24"/>
      <c r="F36" s="25" t="str">
        <f t="shared" si="1"/>
        <v>Temps à saisir</v>
      </c>
      <c r="G36" s="26"/>
      <c r="H36" s="44">
        <f>WEEKNUM(JUillet[[#This Row],[Date]],21)</f>
        <v>30</v>
      </c>
      <c r="J36" s="5"/>
      <c r="K36"/>
    </row>
    <row r="37" spans="1:11">
      <c r="A37" s="3" t="str">
        <f t="shared" si="0"/>
        <v>jeudi</v>
      </c>
      <c r="B37" s="18">
        <v>44406</v>
      </c>
      <c r="C37" s="24"/>
      <c r="D37" s="20">
        <v>3.125E-2</v>
      </c>
      <c r="E37" s="24"/>
      <c r="F37" s="25" t="str">
        <f t="shared" si="1"/>
        <v>Temps à saisir</v>
      </c>
      <c r="G37" s="26"/>
      <c r="H37" s="44">
        <f>WEEKNUM(JUillet[[#This Row],[Date]],21)</f>
        <v>30</v>
      </c>
      <c r="J37" s="5"/>
      <c r="K37"/>
    </row>
    <row r="38" spans="1:11">
      <c r="A38" s="3" t="str">
        <f t="shared" si="0"/>
        <v>vendredi</v>
      </c>
      <c r="B38" s="18">
        <v>44407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WEEKNUM(JUillet[[#This Row],[Date]],21)</f>
        <v>30</v>
      </c>
      <c r="J38" s="5"/>
      <c r="K38"/>
    </row>
    <row r="39" spans="1:11">
      <c r="A39" s="3" t="str">
        <f t="shared" si="0"/>
        <v>samedi</v>
      </c>
      <c r="B39" s="18">
        <v>44408</v>
      </c>
      <c r="C39" s="24"/>
      <c r="D39" s="20"/>
      <c r="E39" s="24"/>
      <c r="F39" s="25" t="str">
        <f t="shared" ref="F39" si="2">IF(AND(C39&lt;&gt;0,E39&lt;&gt;0),(E39-D39-C39),"Temps à saisir")</f>
        <v>Temps à saisir</v>
      </c>
      <c r="G39" s="26"/>
      <c r="H39" s="44">
        <f>WEEKNUM(JUillet[[#This Row],[Date]],21)</f>
        <v>30</v>
      </c>
      <c r="J39" s="5"/>
      <c r="K39"/>
    </row>
    <row r="40" spans="1:11">
      <c r="B40" s="45">
        <f>IFERROR(NETWORKDAYS(B9,B39,G1:G6),"Vérifiez les dates")</f>
        <v>21</v>
      </c>
      <c r="C40" s="46" t="str">
        <f>IFERROR(SUBTOTAL(101,JUillet[Heure d''arrivé]),"")</f>
        <v/>
      </c>
      <c r="D40" s="46">
        <f>SUBTOTAL(101,JUillet[Temps de pause])</f>
        <v>3.125E-2</v>
      </c>
      <c r="E40" s="46" t="str">
        <f>IFERROR(SUBTOTAL(101,JUillet[Heure de départ]),"")</f>
        <v/>
      </c>
      <c r="F40" s="11">
        <f>IFERROR(SUBTOTAL(9,F9:F39),"")</f>
        <v>0</v>
      </c>
      <c r="G40" s="47"/>
      <c r="H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conditionalFormatting sqref="A44:F390 A42:E43 A40:F41 G40 A9:G39">
    <cfRule type="expression" dxfId="160" priority="9">
      <formula>A9="samedi"</formula>
    </cfRule>
    <cfRule type="expression" dxfId="159" priority="11">
      <formula>A9="dimanche"</formula>
    </cfRule>
  </conditionalFormatting>
  <conditionalFormatting sqref="B9:G39">
    <cfRule type="expression" dxfId="158" priority="10">
      <formula>B9="samedi"</formula>
    </cfRule>
  </conditionalFormatting>
  <conditionalFormatting sqref="K1:K2">
    <cfRule type="expression" dxfId="157" priority="1">
      <formula>K1="samedi"</formula>
    </cfRule>
    <cfRule type="expression" dxfId="156" priority="2">
      <formula>K1="dimanche"</formula>
    </cfRule>
  </conditionalFormatting>
  <dataValidations count="2">
    <dataValidation allowBlank="1" showInputMessage="1" showErrorMessage="1" prompt="Saisir à droite les date exactes des jours fériés pendant la période" sqref="F1:F6"/>
    <dataValidation allowBlank="1" showErrorMessage="1" sqref="B9:E39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44423</v>
      </c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8" si="0">TEXT(B9,"jjjj")</f>
        <v>dimanche</v>
      </c>
      <c r="B9" s="18">
        <v>44409</v>
      </c>
      <c r="C9" s="6"/>
      <c r="D9" s="20"/>
      <c r="E9" s="6"/>
      <c r="F9" s="19" t="str">
        <f t="shared" ref="F9:F39" si="1">IF(AND(C9&lt;&gt;0,E9&lt;&gt;0),(E9-D9-C9),"Temps à saisir")</f>
        <v>Temps à saisir</v>
      </c>
      <c r="G9" s="6" t="s">
        <v>8</v>
      </c>
      <c r="H9" s="44">
        <f>WEEKNUM(Août[[#This Row],[Date]],21)</f>
        <v>30</v>
      </c>
      <c r="K9"/>
    </row>
    <row r="10" spans="1:12">
      <c r="A10" s="3" t="str">
        <f t="shared" si="0"/>
        <v>lundi</v>
      </c>
      <c r="B10" s="18">
        <v>44410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WEEKNUM(Août[[#This Row],[Date]],21)</f>
        <v>31</v>
      </c>
      <c r="J10" s="5"/>
      <c r="K10"/>
    </row>
    <row r="11" spans="1:12">
      <c r="A11" s="3" t="str">
        <f t="shared" si="0"/>
        <v>mardi</v>
      </c>
      <c r="B11" s="18">
        <v>44411</v>
      </c>
      <c r="C11" s="20"/>
      <c r="D11" s="20">
        <v>3.125E-2</v>
      </c>
      <c r="E11" s="20"/>
      <c r="F11" s="19" t="str">
        <f t="shared" si="1"/>
        <v>Temps à saisir</v>
      </c>
      <c r="G11" s="6"/>
      <c r="H11" s="44">
        <f>WEEKNUM(Août[[#This Row],[Date]],21)</f>
        <v>31</v>
      </c>
      <c r="J11" s="5"/>
      <c r="K11"/>
    </row>
    <row r="12" spans="1:12">
      <c r="A12" s="3" t="str">
        <f t="shared" si="0"/>
        <v>mercredi</v>
      </c>
      <c r="B12" s="18">
        <v>44412</v>
      </c>
      <c r="C12" s="20"/>
      <c r="D12" s="20">
        <v>3.125E-2</v>
      </c>
      <c r="E12" s="20"/>
      <c r="F12" s="19" t="str">
        <f t="shared" si="1"/>
        <v>Temps à saisir</v>
      </c>
      <c r="G12" s="6"/>
      <c r="H12" s="44">
        <f>WEEKNUM(Août[[#This Row],[Date]],21)</f>
        <v>31</v>
      </c>
      <c r="J12" s="5"/>
      <c r="K12"/>
    </row>
    <row r="13" spans="1:12">
      <c r="A13" s="3" t="str">
        <f t="shared" si="0"/>
        <v>jeudi</v>
      </c>
      <c r="B13" s="18">
        <v>44413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WEEKNUM(Août[[#This Row],[Date]],21)</f>
        <v>31</v>
      </c>
      <c r="J13" s="5"/>
      <c r="K13"/>
    </row>
    <row r="14" spans="1:12">
      <c r="A14" s="3" t="str">
        <f t="shared" si="0"/>
        <v>vendredi</v>
      </c>
      <c r="B14" s="18">
        <v>44414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WEEKNUM(Août[[#This Row],[Date]],21)</f>
        <v>31</v>
      </c>
      <c r="J14" s="5"/>
      <c r="K14"/>
    </row>
    <row r="15" spans="1:12">
      <c r="A15" s="3" t="str">
        <f t="shared" si="0"/>
        <v>samedi</v>
      </c>
      <c r="B15" s="18">
        <v>44415</v>
      </c>
      <c r="C15" s="20"/>
      <c r="D15" s="20"/>
      <c r="E15" s="20"/>
      <c r="F15" s="19" t="str">
        <f>IF(AND(C15&lt;&gt;0,E15&lt;&gt;0),(E15-D15-C15),"Temps à saisir")</f>
        <v>Temps à saisir</v>
      </c>
      <c r="G15" s="6" t="s">
        <v>8</v>
      </c>
      <c r="H15" s="44">
        <f>WEEKNUM(Août[[#This Row],[Date]],21)</f>
        <v>31</v>
      </c>
      <c r="J15" s="5"/>
      <c r="K15"/>
    </row>
    <row r="16" spans="1:12">
      <c r="A16" s="3" t="str">
        <f t="shared" si="0"/>
        <v>dimanche</v>
      </c>
      <c r="B16" s="18">
        <v>44416</v>
      </c>
      <c r="C16" s="20"/>
      <c r="D16" s="20"/>
      <c r="E16" s="20"/>
      <c r="F16" s="19" t="str">
        <f>IF(AND(C16&lt;&gt;0,E16&lt;&gt;0),(E16-D16-C16),"Temps à saisir")</f>
        <v>Temps à saisir</v>
      </c>
      <c r="G16" s="6" t="s">
        <v>8</v>
      </c>
      <c r="H16" s="44">
        <f>WEEKNUM(Août[[#This Row],[Date]],21)</f>
        <v>31</v>
      </c>
      <c r="J16" s="5"/>
      <c r="K16"/>
    </row>
    <row r="17" spans="1:11">
      <c r="A17" s="3" t="str">
        <f t="shared" si="0"/>
        <v>lundi</v>
      </c>
      <c r="B17" s="18">
        <v>44417</v>
      </c>
      <c r="C17" s="20"/>
      <c r="D17" s="20">
        <v>3.125E-2</v>
      </c>
      <c r="E17" s="20"/>
      <c r="F17" s="19" t="str">
        <f t="shared" si="1"/>
        <v>Temps à saisir</v>
      </c>
      <c r="G17" s="6"/>
      <c r="H17" s="44">
        <f>WEEKNUM(Août[[#This Row],[Date]],21)</f>
        <v>32</v>
      </c>
      <c r="J17" s="5"/>
      <c r="K17"/>
    </row>
    <row r="18" spans="1:11">
      <c r="A18" s="3" t="str">
        <f t="shared" si="0"/>
        <v>mardi</v>
      </c>
      <c r="B18" s="18">
        <v>44418</v>
      </c>
      <c r="C18" s="20"/>
      <c r="D18" s="20">
        <v>3.125E-2</v>
      </c>
      <c r="E18" s="20"/>
      <c r="F18" s="19" t="str">
        <f t="shared" si="1"/>
        <v>Temps à saisir</v>
      </c>
      <c r="G18" s="6"/>
      <c r="H18" s="44">
        <f>WEEKNUM(Août[[#This Row],[Date]],21)</f>
        <v>32</v>
      </c>
      <c r="J18" s="5"/>
      <c r="K18"/>
    </row>
    <row r="19" spans="1:11">
      <c r="A19" s="3" t="str">
        <f t="shared" si="0"/>
        <v>mercredi</v>
      </c>
      <c r="B19" s="18">
        <v>44419</v>
      </c>
      <c r="C19" s="20"/>
      <c r="D19" s="20">
        <v>3.125E-2</v>
      </c>
      <c r="E19" s="20"/>
      <c r="F19" s="28" t="str">
        <f t="shared" si="1"/>
        <v>Temps à saisir</v>
      </c>
      <c r="G19" s="6"/>
      <c r="H19" s="44">
        <f>WEEKNUM(Août[[#This Row],[Date]],21)</f>
        <v>32</v>
      </c>
      <c r="J19" s="5"/>
      <c r="K19"/>
    </row>
    <row r="20" spans="1:11">
      <c r="A20" s="3" t="str">
        <f t="shared" si="0"/>
        <v>jeudi</v>
      </c>
      <c r="B20" s="18">
        <v>44420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WEEKNUM(Août[[#This Row],[Date]],21)</f>
        <v>32</v>
      </c>
      <c r="J20" s="5"/>
      <c r="K20"/>
    </row>
    <row r="21" spans="1:11">
      <c r="A21" s="3" t="str">
        <f t="shared" si="0"/>
        <v>vendredi</v>
      </c>
      <c r="B21" s="18">
        <v>44421</v>
      </c>
      <c r="C21" s="20"/>
      <c r="D21" s="20">
        <v>3.125E-2</v>
      </c>
      <c r="E21" s="20"/>
      <c r="F21" s="19" t="str">
        <f t="shared" si="1"/>
        <v>Temps à saisir</v>
      </c>
      <c r="G21" s="6"/>
      <c r="H21" s="44">
        <f>WEEKNUM(Août[[#This Row],[Date]],21)</f>
        <v>32</v>
      </c>
      <c r="J21" s="5"/>
      <c r="K21"/>
    </row>
    <row r="22" spans="1:11">
      <c r="A22" s="3" t="str">
        <f t="shared" si="0"/>
        <v>samedi</v>
      </c>
      <c r="B22" s="18">
        <v>44422</v>
      </c>
      <c r="C22" s="20"/>
      <c r="D22" s="20"/>
      <c r="E22" s="20"/>
      <c r="F22" s="19" t="str">
        <f t="shared" si="1"/>
        <v>Temps à saisir</v>
      </c>
      <c r="G22" s="6" t="s">
        <v>8</v>
      </c>
      <c r="H22" s="44">
        <f>WEEKNUM(Août[[#This Row],[Date]],21)</f>
        <v>32</v>
      </c>
      <c r="J22" s="5"/>
      <c r="K22"/>
    </row>
    <row r="23" spans="1:11">
      <c r="A23" s="30" t="str">
        <f t="shared" si="0"/>
        <v>dimanche</v>
      </c>
      <c r="B23" s="31">
        <v>44423</v>
      </c>
      <c r="C23" s="33"/>
      <c r="D23" s="33"/>
      <c r="E23" s="33"/>
      <c r="F23" s="34" t="str">
        <f t="shared" si="1"/>
        <v>Temps à saisir</v>
      </c>
      <c r="G23" s="32" t="s">
        <v>23</v>
      </c>
      <c r="H23" s="44">
        <f>WEEKNUM(Août[[#This Row],[Date]],21)</f>
        <v>32</v>
      </c>
      <c r="J23" s="5"/>
      <c r="K23"/>
    </row>
    <row r="24" spans="1:11">
      <c r="A24" s="3" t="str">
        <f t="shared" si="0"/>
        <v>lundi</v>
      </c>
      <c r="B24" s="18">
        <v>44424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WEEKNUM(Août[[#This Row],[Date]],21)</f>
        <v>33</v>
      </c>
      <c r="J24" s="5"/>
      <c r="K24"/>
    </row>
    <row r="25" spans="1:11">
      <c r="A25" s="3" t="str">
        <f t="shared" si="0"/>
        <v>mardi</v>
      </c>
      <c r="B25" s="18">
        <v>44425</v>
      </c>
      <c r="C25" s="20"/>
      <c r="D25" s="20">
        <v>3.125E-2</v>
      </c>
      <c r="E25" s="20"/>
      <c r="F25" s="19" t="str">
        <f t="shared" si="1"/>
        <v>Temps à saisir</v>
      </c>
      <c r="G25" s="6"/>
      <c r="H25" s="44">
        <f>WEEKNUM(Août[[#This Row],[Date]],21)</f>
        <v>33</v>
      </c>
      <c r="J25" s="5"/>
      <c r="K25"/>
    </row>
    <row r="26" spans="1:11">
      <c r="A26" s="3" t="str">
        <f t="shared" si="0"/>
        <v>mercredi</v>
      </c>
      <c r="B26" s="18">
        <v>44426</v>
      </c>
      <c r="C26" s="20"/>
      <c r="D26" s="20">
        <v>3.125E-2</v>
      </c>
      <c r="E26" s="20"/>
      <c r="F26" s="19" t="str">
        <f t="shared" si="1"/>
        <v>Temps à saisir</v>
      </c>
      <c r="G26" s="6"/>
      <c r="H26" s="44">
        <f>WEEKNUM(Août[[#This Row],[Date]],21)</f>
        <v>33</v>
      </c>
      <c r="J26" s="5"/>
      <c r="K26"/>
    </row>
    <row r="27" spans="1:11">
      <c r="A27" s="3" t="str">
        <f t="shared" si="0"/>
        <v>jeudi</v>
      </c>
      <c r="B27" s="18">
        <v>44427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WEEKNUM(Août[[#This Row],[Date]],21)</f>
        <v>33</v>
      </c>
      <c r="J27" s="5"/>
      <c r="K27"/>
    </row>
    <row r="28" spans="1:11">
      <c r="A28" s="3" t="str">
        <f t="shared" si="0"/>
        <v>vendredi</v>
      </c>
      <c r="B28" s="18">
        <v>44428</v>
      </c>
      <c r="C28" s="20"/>
      <c r="D28" s="20">
        <v>3.125E-2</v>
      </c>
      <c r="E28" s="20"/>
      <c r="F28" s="19" t="str">
        <f t="shared" si="1"/>
        <v>Temps à saisir</v>
      </c>
      <c r="G28" s="6"/>
      <c r="H28" s="44">
        <f>WEEKNUM(Août[[#This Row],[Date]],21)</f>
        <v>33</v>
      </c>
      <c r="J28" s="5"/>
      <c r="K28"/>
    </row>
    <row r="29" spans="1:11">
      <c r="A29" s="3" t="str">
        <f t="shared" si="0"/>
        <v>samedi</v>
      </c>
      <c r="B29" s="18">
        <v>44429</v>
      </c>
      <c r="C29" s="20"/>
      <c r="D29" s="20"/>
      <c r="E29" s="20"/>
      <c r="F29" s="19" t="str">
        <f t="shared" si="1"/>
        <v>Temps à saisir</v>
      </c>
      <c r="G29" s="6" t="s">
        <v>8</v>
      </c>
      <c r="H29" s="44">
        <f>WEEKNUM(Août[[#This Row],[Date]],21)</f>
        <v>33</v>
      </c>
      <c r="J29" s="5"/>
      <c r="K29"/>
    </row>
    <row r="30" spans="1:11">
      <c r="A30" s="3" t="str">
        <f t="shared" si="0"/>
        <v>dimanche</v>
      </c>
      <c r="B30" s="18">
        <v>44430</v>
      </c>
      <c r="C30" s="20"/>
      <c r="D30" s="20"/>
      <c r="E30" s="20"/>
      <c r="F30" s="19" t="str">
        <f t="shared" si="1"/>
        <v>Temps à saisir</v>
      </c>
      <c r="G30" s="6" t="s">
        <v>8</v>
      </c>
      <c r="H30" s="44">
        <f>WEEKNUM(Août[[#This Row],[Date]],21)</f>
        <v>33</v>
      </c>
      <c r="J30" s="5"/>
      <c r="K30"/>
    </row>
    <row r="31" spans="1:11">
      <c r="A31" s="3" t="str">
        <f t="shared" si="0"/>
        <v>lundi</v>
      </c>
      <c r="B31" s="18">
        <v>44431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WEEKNUM(Août[[#This Row],[Date]],21)</f>
        <v>34</v>
      </c>
      <c r="J31" s="5"/>
      <c r="K31"/>
    </row>
    <row r="32" spans="1:11">
      <c r="A32" s="3" t="str">
        <f t="shared" si="0"/>
        <v>mardi</v>
      </c>
      <c r="B32" s="18">
        <v>44432</v>
      </c>
      <c r="C32" s="20"/>
      <c r="D32" s="20">
        <v>3.125E-2</v>
      </c>
      <c r="E32" s="20"/>
      <c r="F32" s="19" t="str">
        <f t="shared" si="1"/>
        <v>Temps à saisir</v>
      </c>
      <c r="G32" s="6"/>
      <c r="H32" s="44">
        <f>WEEKNUM(Août[[#This Row],[Date]],21)</f>
        <v>34</v>
      </c>
      <c r="J32" s="5"/>
      <c r="K32"/>
    </row>
    <row r="33" spans="1:11">
      <c r="A33" s="3" t="str">
        <f t="shared" si="0"/>
        <v>mercredi</v>
      </c>
      <c r="B33" s="18">
        <v>44433</v>
      </c>
      <c r="C33" s="20"/>
      <c r="D33" s="20">
        <v>3.125E-2</v>
      </c>
      <c r="E33" s="20"/>
      <c r="F33" s="19" t="str">
        <f t="shared" si="1"/>
        <v>Temps à saisir</v>
      </c>
      <c r="G33" s="6"/>
      <c r="H33" s="44">
        <f>WEEKNUM(Août[[#This Row],[Date]],21)</f>
        <v>34</v>
      </c>
      <c r="J33" s="5"/>
      <c r="K33"/>
    </row>
    <row r="34" spans="1:11">
      <c r="A34" s="3" t="str">
        <f t="shared" si="0"/>
        <v>jeudi</v>
      </c>
      <c r="B34" s="18">
        <v>44434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WEEKNUM(Août[[#This Row],[Date]],21)</f>
        <v>34</v>
      </c>
      <c r="J34" s="5"/>
      <c r="K34"/>
    </row>
    <row r="35" spans="1:11">
      <c r="A35" s="3" t="str">
        <f t="shared" si="0"/>
        <v>vendredi</v>
      </c>
      <c r="B35" s="18">
        <v>44435</v>
      </c>
      <c r="C35" s="20"/>
      <c r="D35" s="20">
        <v>3.125E-2</v>
      </c>
      <c r="E35" s="20"/>
      <c r="F35" s="19" t="str">
        <f t="shared" si="1"/>
        <v>Temps à saisir</v>
      </c>
      <c r="G35" s="6"/>
      <c r="H35" s="44">
        <f>WEEKNUM(Août[[#This Row],[Date]],21)</f>
        <v>34</v>
      </c>
      <c r="J35" s="5"/>
      <c r="K35"/>
    </row>
    <row r="36" spans="1:11">
      <c r="A36" s="3" t="str">
        <f>TEXT(B36,"jjjj")</f>
        <v>samedi</v>
      </c>
      <c r="B36" s="18">
        <v>44436</v>
      </c>
      <c r="C36" s="24"/>
      <c r="D36" s="20"/>
      <c r="E36" s="24"/>
      <c r="F36" s="25" t="str">
        <f t="shared" si="1"/>
        <v>Temps à saisir</v>
      </c>
      <c r="G36" s="6" t="s">
        <v>8</v>
      </c>
      <c r="H36" s="44">
        <f>WEEKNUM(Août[[#This Row],[Date]],21)</f>
        <v>34</v>
      </c>
      <c r="J36" s="5"/>
      <c r="K36"/>
    </row>
    <row r="37" spans="1:11">
      <c r="A37" s="3" t="str">
        <f t="shared" si="0"/>
        <v>dimanche</v>
      </c>
      <c r="B37" s="18">
        <v>44437</v>
      </c>
      <c r="C37" s="24"/>
      <c r="D37" s="20"/>
      <c r="E37" s="24"/>
      <c r="F37" s="25" t="str">
        <f t="shared" si="1"/>
        <v>Temps à saisir</v>
      </c>
      <c r="G37" s="6" t="s">
        <v>8</v>
      </c>
      <c r="H37" s="44">
        <f>WEEKNUM(Août[[#This Row],[Date]],21)</f>
        <v>34</v>
      </c>
      <c r="J37" s="5"/>
      <c r="K37"/>
    </row>
    <row r="38" spans="1:11">
      <c r="A38" s="3" t="str">
        <f t="shared" si="0"/>
        <v>lundi</v>
      </c>
      <c r="B38" s="18">
        <v>44438</v>
      </c>
      <c r="C38" s="24"/>
      <c r="D38" s="20">
        <v>3.125E-2</v>
      </c>
      <c r="E38" s="24"/>
      <c r="F38" s="25" t="str">
        <f t="shared" si="1"/>
        <v>Temps à saisir</v>
      </c>
      <c r="G38" s="26"/>
      <c r="H38" s="44">
        <f>WEEKNUM(Août[[#This Row],[Date]],21)</f>
        <v>35</v>
      </c>
      <c r="J38" s="5"/>
      <c r="K38"/>
    </row>
    <row r="39" spans="1:11">
      <c r="A39" s="29" t="str">
        <f>TEXT(B39,"jjjj")</f>
        <v>mardi</v>
      </c>
      <c r="B39" s="18">
        <v>44439</v>
      </c>
      <c r="C39" s="24"/>
      <c r="D39" s="24"/>
      <c r="E39" s="24"/>
      <c r="F39" s="25" t="str">
        <f t="shared" si="1"/>
        <v>Temps à saisir</v>
      </c>
      <c r="G39" s="26"/>
      <c r="H39" s="44">
        <f>WEEKNUM(Août[[#This Row],[Date]],21)</f>
        <v>35</v>
      </c>
      <c r="J39" s="5"/>
      <c r="K39"/>
    </row>
    <row r="40" spans="1:11">
      <c r="B40" s="45">
        <f>IFERROR(NETWORKDAYS(B9,B39,G1:G6),"Vérifiez les dates")</f>
        <v>22</v>
      </c>
      <c r="C40" s="46" t="str">
        <f>IFERROR(SUBTOTAL(101,Août[Heure d''arrivé]),"")</f>
        <v/>
      </c>
      <c r="D40" s="46">
        <f>SUBTOTAL(101,Août[Temps de pause])</f>
        <v>3.125E-2</v>
      </c>
      <c r="E40" s="46" t="str">
        <f>IFERROR(SUBTOTAL(101,Août[Heure de départ]),"")</f>
        <v/>
      </c>
      <c r="F40" s="11">
        <f>IFERROR(SUBTOTAL(9,F9:F39),"")</f>
        <v>0</v>
      </c>
      <c r="G40" s="47"/>
      <c r="H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conditionalFormatting sqref="A44:F390 A42:E43 A40:F41 G40 A9:G39">
    <cfRule type="expression" dxfId="138" priority="9">
      <formula>A9="samedi"</formula>
    </cfRule>
    <cfRule type="expression" dxfId="137" priority="11">
      <formula>A9="dimanche"</formula>
    </cfRule>
  </conditionalFormatting>
  <conditionalFormatting sqref="B9:G39">
    <cfRule type="expression" dxfId="136" priority="10">
      <formula>B9="samedi"</formula>
    </cfRule>
  </conditionalFormatting>
  <conditionalFormatting sqref="K1:K2">
    <cfRule type="expression" dxfId="135" priority="1">
      <formula>K1="samedi"</formula>
    </cfRule>
    <cfRule type="expression" dxfId="134" priority="2">
      <formula>K1="dimanche"</formula>
    </cfRule>
  </conditionalFormatting>
  <dataValidations count="2">
    <dataValidation allowBlank="1" showErrorMessage="1" sqref="B9:E39"/>
    <dataValidation allowBlank="1" showInputMessage="1" showErrorMessage="1" prompt="Saisir à droite les date exactes des jours fériés pendant la période" sqref="F1:F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/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8" si="0">TEXT(B9,"jjjj")</f>
        <v>mercredi</v>
      </c>
      <c r="B9" s="18">
        <v>44440</v>
      </c>
      <c r="C9" s="6"/>
      <c r="D9" s="20">
        <v>3.125E-2</v>
      </c>
      <c r="E9" s="6"/>
      <c r="F9" s="19" t="str">
        <f t="shared" ref="F9:F37" si="1">IF(AND(C9&lt;&gt;0,E9&lt;&gt;0),(E9-D9-C9),"Temps à saisir")</f>
        <v>Temps à saisir</v>
      </c>
      <c r="G9" s="6"/>
      <c r="H9" s="44">
        <f>WEEKNUM(Septembre[[#This Row],[Date]],21)</f>
        <v>35</v>
      </c>
      <c r="K9"/>
    </row>
    <row r="10" spans="1:12">
      <c r="A10" s="3" t="str">
        <f t="shared" si="0"/>
        <v>jeudi</v>
      </c>
      <c r="B10" s="18">
        <v>44441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WEEKNUM(Septembre[[#This Row],[Date]],21)</f>
        <v>35</v>
      </c>
      <c r="J10" s="5"/>
      <c r="K10"/>
    </row>
    <row r="11" spans="1:12">
      <c r="A11" s="3" t="str">
        <f t="shared" si="0"/>
        <v>vendredi</v>
      </c>
      <c r="B11" s="18">
        <v>44442</v>
      </c>
      <c r="C11" s="20"/>
      <c r="D11" s="20">
        <v>3.125E-2</v>
      </c>
      <c r="E11" s="20"/>
      <c r="F11" s="19" t="str">
        <f t="shared" si="1"/>
        <v>Temps à saisir</v>
      </c>
      <c r="G11" s="6"/>
      <c r="H11" s="44">
        <f>WEEKNUM(Septembre[[#This Row],[Date]],21)</f>
        <v>35</v>
      </c>
      <c r="J11" s="5"/>
      <c r="K11"/>
    </row>
    <row r="12" spans="1:12">
      <c r="A12" s="3" t="str">
        <f t="shared" si="0"/>
        <v>samedi</v>
      </c>
      <c r="B12" s="18">
        <v>44443</v>
      </c>
      <c r="C12" s="20"/>
      <c r="D12" s="20"/>
      <c r="E12" s="20"/>
      <c r="F12" s="19" t="str">
        <f t="shared" si="1"/>
        <v>Temps à saisir</v>
      </c>
      <c r="G12" s="6" t="s">
        <v>8</v>
      </c>
      <c r="H12" s="44">
        <f>WEEKNUM(Septembre[[#This Row],[Date]],21)</f>
        <v>35</v>
      </c>
      <c r="J12" s="5"/>
      <c r="K12"/>
    </row>
    <row r="13" spans="1:12">
      <c r="A13" s="3" t="str">
        <f t="shared" si="0"/>
        <v>dimanche</v>
      </c>
      <c r="B13" s="18">
        <v>44444</v>
      </c>
      <c r="C13" s="20"/>
      <c r="D13" s="20"/>
      <c r="E13" s="20"/>
      <c r="F13" s="19" t="str">
        <f>IF(AND(C13&lt;&gt;0,E13&lt;&gt;0),(E13-D13-C13),"Temps à saisir")</f>
        <v>Temps à saisir</v>
      </c>
      <c r="G13" s="6" t="s">
        <v>8</v>
      </c>
      <c r="H13" s="44">
        <f>WEEKNUM(Septembre[[#This Row],[Date]],21)</f>
        <v>35</v>
      </c>
      <c r="J13" s="5"/>
      <c r="K13"/>
    </row>
    <row r="14" spans="1:12">
      <c r="A14" s="3" t="str">
        <f t="shared" si="0"/>
        <v>lundi</v>
      </c>
      <c r="B14" s="18">
        <v>44445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WEEKNUM(Septembre[[#This Row],[Date]],21)</f>
        <v>36</v>
      </c>
      <c r="J14" s="5"/>
      <c r="K14"/>
    </row>
    <row r="15" spans="1:12">
      <c r="A15" s="3" t="str">
        <f t="shared" si="0"/>
        <v>mardi</v>
      </c>
      <c r="B15" s="18">
        <v>44446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WEEKNUM(Septembre[[#This Row],[Date]],21)</f>
        <v>36</v>
      </c>
      <c r="J15" s="5"/>
      <c r="K15"/>
    </row>
    <row r="16" spans="1:12">
      <c r="A16" s="3" t="str">
        <f t="shared" si="0"/>
        <v>mercredi</v>
      </c>
      <c r="B16" s="18">
        <v>44447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WEEKNUM(Septembre[[#This Row],[Date]],21)</f>
        <v>36</v>
      </c>
      <c r="J16" s="5"/>
      <c r="K16"/>
    </row>
    <row r="17" spans="1:11">
      <c r="A17" s="3" t="str">
        <f t="shared" si="0"/>
        <v>jeudi</v>
      </c>
      <c r="B17" s="18">
        <v>44448</v>
      </c>
      <c r="C17" s="20"/>
      <c r="D17" s="20">
        <v>3.125E-2</v>
      </c>
      <c r="E17" s="20"/>
      <c r="F17" s="19" t="str">
        <f t="shared" si="1"/>
        <v>Temps à saisir</v>
      </c>
      <c r="G17" s="6"/>
      <c r="H17" s="44">
        <f>WEEKNUM(Septembre[[#This Row],[Date]],21)</f>
        <v>36</v>
      </c>
      <c r="J17" s="5"/>
      <c r="K17"/>
    </row>
    <row r="18" spans="1:11">
      <c r="A18" s="3" t="str">
        <f t="shared" si="0"/>
        <v>vendredi</v>
      </c>
      <c r="B18" s="18">
        <v>44449</v>
      </c>
      <c r="C18" s="20"/>
      <c r="D18" s="20">
        <v>3.125E-2</v>
      </c>
      <c r="E18" s="20"/>
      <c r="F18" s="19" t="str">
        <f t="shared" si="1"/>
        <v>Temps à saisir</v>
      </c>
      <c r="G18" s="6"/>
      <c r="H18" s="44">
        <f>WEEKNUM(Septembre[[#This Row],[Date]],21)</f>
        <v>36</v>
      </c>
      <c r="J18" s="5"/>
      <c r="K18"/>
    </row>
    <row r="19" spans="1:11">
      <c r="A19" s="3" t="str">
        <f t="shared" si="0"/>
        <v>samedi</v>
      </c>
      <c r="B19" s="18">
        <v>44450</v>
      </c>
      <c r="C19" s="20"/>
      <c r="D19" s="20"/>
      <c r="E19" s="20"/>
      <c r="F19" s="28" t="str">
        <f t="shared" si="1"/>
        <v>Temps à saisir</v>
      </c>
      <c r="G19" s="6" t="s">
        <v>8</v>
      </c>
      <c r="H19" s="44">
        <f>WEEKNUM(Septembre[[#This Row],[Date]],21)</f>
        <v>36</v>
      </c>
      <c r="J19" s="5"/>
      <c r="K19"/>
    </row>
    <row r="20" spans="1:11">
      <c r="A20" s="3" t="str">
        <f t="shared" si="0"/>
        <v>dimanche</v>
      </c>
      <c r="B20" s="18">
        <v>44451</v>
      </c>
      <c r="C20" s="20"/>
      <c r="D20" s="20"/>
      <c r="E20" s="20"/>
      <c r="F20" s="19" t="str">
        <f t="shared" si="1"/>
        <v>Temps à saisir</v>
      </c>
      <c r="G20" s="6" t="s">
        <v>8</v>
      </c>
      <c r="H20" s="44">
        <f>WEEKNUM(Septembre[[#This Row],[Date]],21)</f>
        <v>36</v>
      </c>
      <c r="J20" s="5"/>
      <c r="K20"/>
    </row>
    <row r="21" spans="1:11">
      <c r="A21" s="3" t="str">
        <f t="shared" si="0"/>
        <v>lundi</v>
      </c>
      <c r="B21" s="18">
        <v>44452</v>
      </c>
      <c r="C21" s="20"/>
      <c r="D21" s="20">
        <v>3.125E-2</v>
      </c>
      <c r="E21" s="20"/>
      <c r="F21" s="19" t="str">
        <f t="shared" si="1"/>
        <v>Temps à saisir</v>
      </c>
      <c r="G21" s="6"/>
      <c r="H21" s="44">
        <f>WEEKNUM(Septembre[[#This Row],[Date]],21)</f>
        <v>37</v>
      </c>
      <c r="J21" s="5"/>
      <c r="K21"/>
    </row>
    <row r="22" spans="1:11">
      <c r="A22" s="3" t="str">
        <f t="shared" si="0"/>
        <v>mardi</v>
      </c>
      <c r="B22" s="18">
        <v>44453</v>
      </c>
      <c r="C22" s="20"/>
      <c r="D22" s="20">
        <v>3.125E-2</v>
      </c>
      <c r="E22" s="20"/>
      <c r="F22" s="19" t="str">
        <f t="shared" si="1"/>
        <v>Temps à saisir</v>
      </c>
      <c r="G22" s="6"/>
      <c r="H22" s="44">
        <f>WEEKNUM(Septembre[[#This Row],[Date]],21)</f>
        <v>37</v>
      </c>
      <c r="J22" s="5"/>
      <c r="K22"/>
    </row>
    <row r="23" spans="1:11">
      <c r="A23" s="3" t="str">
        <f t="shared" si="0"/>
        <v>mercredi</v>
      </c>
      <c r="B23" s="18">
        <v>44454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WEEKNUM(Septembre[[#This Row],[Date]],21)</f>
        <v>37</v>
      </c>
      <c r="J23" s="5"/>
      <c r="K23"/>
    </row>
    <row r="24" spans="1:11">
      <c r="A24" s="3" t="str">
        <f t="shared" si="0"/>
        <v>jeudi</v>
      </c>
      <c r="B24" s="18">
        <v>44455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WEEKNUM(Septembre[[#This Row],[Date]],21)</f>
        <v>37</v>
      </c>
      <c r="J24" s="5"/>
      <c r="K24"/>
    </row>
    <row r="25" spans="1:11">
      <c r="A25" s="3" t="str">
        <f t="shared" si="0"/>
        <v>vendredi</v>
      </c>
      <c r="B25" s="18">
        <v>44456</v>
      </c>
      <c r="C25" s="20"/>
      <c r="D25" s="20">
        <v>3.125E-2</v>
      </c>
      <c r="E25" s="20"/>
      <c r="F25" s="19" t="str">
        <f t="shared" si="1"/>
        <v>Temps à saisir</v>
      </c>
      <c r="G25" s="6"/>
      <c r="H25" s="44">
        <f>WEEKNUM(Septembre[[#This Row],[Date]],21)</f>
        <v>37</v>
      </c>
      <c r="J25" s="5"/>
      <c r="K25"/>
    </row>
    <row r="26" spans="1:11">
      <c r="A26" s="3" t="str">
        <f t="shared" si="0"/>
        <v>samedi</v>
      </c>
      <c r="B26" s="18">
        <v>44457</v>
      </c>
      <c r="C26" s="20"/>
      <c r="D26" s="20"/>
      <c r="E26" s="20"/>
      <c r="F26" s="19" t="str">
        <f t="shared" si="1"/>
        <v>Temps à saisir</v>
      </c>
      <c r="G26" s="6" t="s">
        <v>8</v>
      </c>
      <c r="H26" s="44">
        <f>WEEKNUM(Septembre[[#This Row],[Date]],21)</f>
        <v>37</v>
      </c>
      <c r="J26" s="5"/>
      <c r="K26"/>
    </row>
    <row r="27" spans="1:11">
      <c r="A27" s="3" t="str">
        <f t="shared" si="0"/>
        <v>dimanche</v>
      </c>
      <c r="B27" s="18">
        <v>44458</v>
      </c>
      <c r="C27" s="20"/>
      <c r="D27" s="20"/>
      <c r="E27" s="20"/>
      <c r="F27" s="19" t="str">
        <f t="shared" si="1"/>
        <v>Temps à saisir</v>
      </c>
      <c r="G27" s="6" t="s">
        <v>8</v>
      </c>
      <c r="H27" s="44">
        <f>WEEKNUM(Septembre[[#This Row],[Date]],21)</f>
        <v>37</v>
      </c>
      <c r="J27" s="5"/>
      <c r="K27"/>
    </row>
    <row r="28" spans="1:11">
      <c r="A28" s="3" t="str">
        <f t="shared" si="0"/>
        <v>lundi</v>
      </c>
      <c r="B28" s="18">
        <v>44459</v>
      </c>
      <c r="C28" s="20"/>
      <c r="D28" s="20">
        <v>3.125E-2</v>
      </c>
      <c r="E28" s="20"/>
      <c r="F28" s="19" t="str">
        <f t="shared" si="1"/>
        <v>Temps à saisir</v>
      </c>
      <c r="G28" s="6"/>
      <c r="H28" s="44">
        <f>WEEKNUM(Septembre[[#This Row],[Date]],21)</f>
        <v>38</v>
      </c>
      <c r="J28" s="5"/>
      <c r="K28"/>
    </row>
    <row r="29" spans="1:11">
      <c r="A29" s="3" t="str">
        <f t="shared" si="0"/>
        <v>mardi</v>
      </c>
      <c r="B29" s="18">
        <v>44460</v>
      </c>
      <c r="C29" s="20"/>
      <c r="D29" s="20">
        <v>3.125E-2</v>
      </c>
      <c r="E29" s="20"/>
      <c r="F29" s="19" t="str">
        <f t="shared" si="1"/>
        <v>Temps à saisir</v>
      </c>
      <c r="G29" s="6"/>
      <c r="H29" s="44">
        <f>WEEKNUM(Septembre[[#This Row],[Date]],21)</f>
        <v>38</v>
      </c>
      <c r="J29" s="5"/>
      <c r="K29"/>
    </row>
    <row r="30" spans="1:11">
      <c r="A30" s="3" t="str">
        <f t="shared" si="0"/>
        <v>mercredi</v>
      </c>
      <c r="B30" s="18">
        <v>44461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WEEKNUM(Septembre[[#This Row],[Date]],21)</f>
        <v>38</v>
      </c>
      <c r="J30" s="5"/>
      <c r="K30"/>
    </row>
    <row r="31" spans="1:11">
      <c r="A31" s="3" t="str">
        <f t="shared" si="0"/>
        <v>jeudi</v>
      </c>
      <c r="B31" s="18">
        <v>44462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WEEKNUM(Septembre[[#This Row],[Date]],21)</f>
        <v>38</v>
      </c>
      <c r="J31" s="5"/>
      <c r="K31"/>
    </row>
    <row r="32" spans="1:11">
      <c r="A32" s="3" t="str">
        <f t="shared" si="0"/>
        <v>vendredi</v>
      </c>
      <c r="B32" s="18">
        <v>44463</v>
      </c>
      <c r="C32" s="20"/>
      <c r="D32" s="20">
        <v>3.125E-2</v>
      </c>
      <c r="E32" s="20"/>
      <c r="F32" s="19" t="str">
        <f t="shared" si="1"/>
        <v>Temps à saisir</v>
      </c>
      <c r="G32" s="6"/>
      <c r="H32" s="44">
        <f>WEEKNUM(Septembre[[#This Row],[Date]],21)</f>
        <v>38</v>
      </c>
      <c r="J32" s="5"/>
      <c r="K32"/>
    </row>
    <row r="33" spans="1:11">
      <c r="A33" s="3" t="str">
        <f t="shared" si="0"/>
        <v>samedi</v>
      </c>
      <c r="B33" s="18">
        <v>44464</v>
      </c>
      <c r="C33" s="20"/>
      <c r="D33" s="20"/>
      <c r="E33" s="20"/>
      <c r="F33" s="19" t="str">
        <f t="shared" si="1"/>
        <v>Temps à saisir</v>
      </c>
      <c r="G33" s="6" t="s">
        <v>8</v>
      </c>
      <c r="H33" s="44">
        <f>WEEKNUM(Septembre[[#This Row],[Date]],21)</f>
        <v>38</v>
      </c>
      <c r="J33" s="5"/>
      <c r="K33"/>
    </row>
    <row r="34" spans="1:11">
      <c r="A34" s="3" t="str">
        <f t="shared" si="0"/>
        <v>dimanche</v>
      </c>
      <c r="B34" s="18">
        <v>44465</v>
      </c>
      <c r="C34" s="20"/>
      <c r="D34" s="20"/>
      <c r="E34" s="20"/>
      <c r="F34" s="19" t="str">
        <f t="shared" si="1"/>
        <v>Temps à saisir</v>
      </c>
      <c r="G34" s="6" t="s">
        <v>8</v>
      </c>
      <c r="H34" s="44">
        <f>WEEKNUM(Septembre[[#This Row],[Date]],21)</f>
        <v>38</v>
      </c>
      <c r="J34" s="5"/>
      <c r="K34"/>
    </row>
    <row r="35" spans="1:11">
      <c r="A35" s="3" t="str">
        <f t="shared" si="0"/>
        <v>lundi</v>
      </c>
      <c r="B35" s="18">
        <v>44466</v>
      </c>
      <c r="C35" s="20"/>
      <c r="D35" s="20">
        <v>3.125E-2</v>
      </c>
      <c r="E35" s="20"/>
      <c r="F35" s="19" t="str">
        <f t="shared" si="1"/>
        <v>Temps à saisir</v>
      </c>
      <c r="G35" s="6"/>
      <c r="H35" s="44">
        <f>WEEKNUM(Septembre[[#This Row],[Date]],21)</f>
        <v>39</v>
      </c>
      <c r="J35" s="5"/>
      <c r="K35"/>
    </row>
    <row r="36" spans="1:11">
      <c r="A36" s="3" t="str">
        <f>TEXT(B36,"jjjj")</f>
        <v>mardi</v>
      </c>
      <c r="B36" s="18">
        <v>44467</v>
      </c>
      <c r="C36" s="24"/>
      <c r="D36" s="20">
        <v>3.125E-2</v>
      </c>
      <c r="E36" s="24"/>
      <c r="F36" s="25" t="str">
        <f t="shared" si="1"/>
        <v>Temps à saisir</v>
      </c>
      <c r="G36" s="26"/>
      <c r="H36" s="44">
        <f>WEEKNUM(Septembre[[#This Row],[Date]],21)</f>
        <v>39</v>
      </c>
      <c r="J36" s="5"/>
      <c r="K36"/>
    </row>
    <row r="37" spans="1:11">
      <c r="A37" s="3" t="str">
        <f t="shared" si="0"/>
        <v>mercredi</v>
      </c>
      <c r="B37" s="18">
        <v>44468</v>
      </c>
      <c r="C37" s="24"/>
      <c r="D37" s="20">
        <v>3.125E-2</v>
      </c>
      <c r="E37" s="24"/>
      <c r="F37" s="25" t="str">
        <f t="shared" si="1"/>
        <v>Temps à saisir</v>
      </c>
      <c r="G37" s="26"/>
      <c r="H37" s="44">
        <f>WEEKNUM(Septembre[[#This Row],[Date]],21)</f>
        <v>39</v>
      </c>
      <c r="J37" s="5"/>
      <c r="K37"/>
    </row>
    <row r="38" spans="1:11">
      <c r="A38" s="3" t="str">
        <f t="shared" si="0"/>
        <v>jeudi</v>
      </c>
      <c r="B38" s="18">
        <v>44469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WEEKNUM(Septembre[[#This Row],[Date]],21)</f>
        <v>39</v>
      </c>
      <c r="J38" s="5"/>
      <c r="K38"/>
    </row>
    <row r="39" spans="1:11">
      <c r="B39" s="45">
        <f>IFERROR(NETWORKDAYS(B9,B38,G1:G6),"Vérifiez les dates")</f>
        <v>22</v>
      </c>
      <c r="C39" s="46" t="str">
        <f>IFERROR(SUBTOTAL(101,Septembre[Heure d''arrivé]),"")</f>
        <v/>
      </c>
      <c r="D39" s="46">
        <f>SUBTOTAL(101,Septembre[Temps de pause])</f>
        <v>3.125E-2</v>
      </c>
      <c r="E39" s="46" t="str">
        <f>IFERROR(SUBTOTAL(101,Septembre[Heure de départ]),"")</f>
        <v/>
      </c>
      <c r="F39" s="11">
        <f>IFERROR(SUBTOTAL(9,F9:F38),"")</f>
        <v>0</v>
      </c>
      <c r="G39" s="47"/>
      <c r="H39" s="49">
        <f>WEEKNUM(Janvier[[#This Row],[Date]],21)</f>
        <v>4</v>
      </c>
      <c r="J39" s="5"/>
      <c r="K39"/>
    </row>
    <row r="40" spans="1:11" s="8" customFormat="1" ht="42.75" customHeight="1">
      <c r="A40" s="9"/>
      <c r="B40" s="10" t="s">
        <v>10</v>
      </c>
      <c r="C40" s="10" t="s">
        <v>11</v>
      </c>
      <c r="D40" s="10" t="s">
        <v>14</v>
      </c>
      <c r="E40" s="10" t="s">
        <v>12</v>
      </c>
      <c r="F40" s="10" t="s">
        <v>13</v>
      </c>
      <c r="G40" s="9"/>
      <c r="H40" s="43"/>
      <c r="J40" s="5"/>
      <c r="K40"/>
    </row>
    <row r="41" spans="1:11">
      <c r="H41" s="8"/>
      <c r="J41" s="8"/>
      <c r="K41" s="8"/>
    </row>
  </sheetData>
  <mergeCells count="1">
    <mergeCell ref="F1:F6"/>
  </mergeCells>
  <conditionalFormatting sqref="A43:F389 A41:E42 A39:F40 G39 A9:G38">
    <cfRule type="expression" dxfId="116" priority="9">
      <formula>A9="samedi"</formula>
    </cfRule>
    <cfRule type="expression" dxfId="115" priority="11">
      <formula>A9="dimanche"</formula>
    </cfRule>
  </conditionalFormatting>
  <conditionalFormatting sqref="B9:G38">
    <cfRule type="expression" dxfId="114" priority="10">
      <formula>B9="samedi"</formula>
    </cfRule>
  </conditionalFormatting>
  <conditionalFormatting sqref="K1:K2">
    <cfRule type="expression" dxfId="113" priority="1">
      <formula>K1="samedi"</formula>
    </cfRule>
    <cfRule type="expression" dxfId="112" priority="2">
      <formula>K1="dimanche"</formula>
    </cfRule>
  </conditionalFormatting>
  <dataValidations count="2">
    <dataValidation allowBlank="1" showInputMessage="1" showErrorMessage="1" prompt="Saisir à droite les date exactes des jours fériés pendant la période" sqref="F1:F6"/>
    <dataValidation allowBlank="1" showErrorMessage="1" sqref="B9:E38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/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 t="shared" ref="A9:A38" si="0">TEXT(B9,"jjjj")</f>
        <v>vendredi</v>
      </c>
      <c r="B9" s="18">
        <v>44470</v>
      </c>
      <c r="C9" s="6"/>
      <c r="D9" s="20">
        <v>3.125E-2</v>
      </c>
      <c r="E9" s="6"/>
      <c r="F9" s="19" t="str">
        <f t="shared" ref="F9:F37" si="1">IF(AND(C9&lt;&gt;0,E9&lt;&gt;0),(E9-D9-C9),"Temps à saisir")</f>
        <v>Temps à saisir</v>
      </c>
      <c r="G9" s="6"/>
      <c r="H9" s="44">
        <f>WEEKNUM(Octobre[[#This Row],[Date]],21)</f>
        <v>39</v>
      </c>
      <c r="K9"/>
    </row>
    <row r="10" spans="1:12">
      <c r="A10" s="3" t="str">
        <f t="shared" si="0"/>
        <v>samedi</v>
      </c>
      <c r="B10" s="18">
        <v>44471</v>
      </c>
      <c r="C10" s="20"/>
      <c r="D10" s="20"/>
      <c r="E10" s="20"/>
      <c r="F10" s="19" t="str">
        <f t="shared" si="1"/>
        <v>Temps à saisir</v>
      </c>
      <c r="G10" s="6" t="s">
        <v>8</v>
      </c>
      <c r="H10" s="44">
        <f>WEEKNUM(Octobre[[#This Row],[Date]],21)</f>
        <v>39</v>
      </c>
      <c r="J10" s="5"/>
      <c r="K10"/>
    </row>
    <row r="11" spans="1:12">
      <c r="A11" s="3" t="str">
        <f t="shared" si="0"/>
        <v>dimanche</v>
      </c>
      <c r="B11" s="18">
        <v>44472</v>
      </c>
      <c r="C11" s="20"/>
      <c r="D11" s="20"/>
      <c r="E11" s="20"/>
      <c r="F11" s="19" t="str">
        <f t="shared" si="1"/>
        <v>Temps à saisir</v>
      </c>
      <c r="G11" s="6" t="s">
        <v>8</v>
      </c>
      <c r="H11" s="44">
        <f>WEEKNUM(Octobre[[#This Row],[Date]],21)</f>
        <v>39</v>
      </c>
      <c r="J11" s="5"/>
      <c r="K11"/>
    </row>
    <row r="12" spans="1:12">
      <c r="A12" s="3" t="str">
        <f t="shared" si="0"/>
        <v>lundi</v>
      </c>
      <c r="B12" s="18">
        <v>44473</v>
      </c>
      <c r="C12" s="20"/>
      <c r="D12" s="20">
        <v>3.125E-2</v>
      </c>
      <c r="E12" s="20"/>
      <c r="F12" s="19" t="str">
        <f t="shared" si="1"/>
        <v>Temps à saisir</v>
      </c>
      <c r="G12" s="6"/>
      <c r="H12" s="44">
        <f>WEEKNUM(Octobre[[#This Row],[Date]],21)</f>
        <v>40</v>
      </c>
      <c r="J12" s="5"/>
      <c r="K12"/>
    </row>
    <row r="13" spans="1:12">
      <c r="A13" s="3" t="str">
        <f t="shared" si="0"/>
        <v>mardi</v>
      </c>
      <c r="B13" s="18">
        <v>44474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WEEKNUM(Octobre[[#This Row],[Date]],21)</f>
        <v>40</v>
      </c>
      <c r="J13" s="5"/>
      <c r="K13"/>
    </row>
    <row r="14" spans="1:12">
      <c r="A14" s="3" t="str">
        <f t="shared" si="0"/>
        <v>mercredi</v>
      </c>
      <c r="B14" s="18">
        <v>44475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WEEKNUM(Octobre[[#This Row],[Date]],21)</f>
        <v>40</v>
      </c>
      <c r="J14" s="5"/>
      <c r="K14"/>
    </row>
    <row r="15" spans="1:12">
      <c r="A15" s="3" t="str">
        <f t="shared" si="0"/>
        <v>jeudi</v>
      </c>
      <c r="B15" s="18">
        <v>44476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WEEKNUM(Octobre[[#This Row],[Date]],21)</f>
        <v>40</v>
      </c>
      <c r="J15" s="5"/>
      <c r="K15"/>
    </row>
    <row r="16" spans="1:12">
      <c r="A16" s="3" t="str">
        <f t="shared" si="0"/>
        <v>vendredi</v>
      </c>
      <c r="B16" s="18">
        <v>44477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WEEKNUM(Octobre[[#This Row],[Date]],21)</f>
        <v>40</v>
      </c>
      <c r="J16" s="5"/>
      <c r="K16"/>
    </row>
    <row r="17" spans="1:11">
      <c r="A17" s="3" t="str">
        <f t="shared" si="0"/>
        <v>samedi</v>
      </c>
      <c r="B17" s="18">
        <v>44478</v>
      </c>
      <c r="C17" s="20"/>
      <c r="D17" s="20"/>
      <c r="E17" s="20"/>
      <c r="F17" s="19" t="str">
        <f t="shared" si="1"/>
        <v>Temps à saisir</v>
      </c>
      <c r="G17" s="6" t="s">
        <v>8</v>
      </c>
      <c r="H17" s="44">
        <f>WEEKNUM(Octobre[[#This Row],[Date]],21)</f>
        <v>40</v>
      </c>
      <c r="J17" s="5"/>
      <c r="K17"/>
    </row>
    <row r="18" spans="1:11">
      <c r="A18" s="3" t="str">
        <f t="shared" si="0"/>
        <v>dimanche</v>
      </c>
      <c r="B18" s="18">
        <v>44479</v>
      </c>
      <c r="C18" s="20"/>
      <c r="D18" s="20"/>
      <c r="E18" s="20"/>
      <c r="F18" s="19" t="str">
        <f t="shared" si="1"/>
        <v>Temps à saisir</v>
      </c>
      <c r="G18" s="6" t="s">
        <v>8</v>
      </c>
      <c r="H18" s="44">
        <f>WEEKNUM(Octobre[[#This Row],[Date]],21)</f>
        <v>40</v>
      </c>
      <c r="J18" s="5"/>
      <c r="K18"/>
    </row>
    <row r="19" spans="1:11">
      <c r="A19" s="3" t="str">
        <f t="shared" si="0"/>
        <v>lundi</v>
      </c>
      <c r="B19" s="18">
        <v>44480</v>
      </c>
      <c r="C19" s="20"/>
      <c r="D19" s="20">
        <v>3.125E-2</v>
      </c>
      <c r="E19" s="20"/>
      <c r="F19" s="28" t="str">
        <f t="shared" si="1"/>
        <v>Temps à saisir</v>
      </c>
      <c r="G19" s="6"/>
      <c r="H19" s="44">
        <f>WEEKNUM(Octobre[[#This Row],[Date]],21)</f>
        <v>41</v>
      </c>
      <c r="J19" s="5"/>
      <c r="K19"/>
    </row>
    <row r="20" spans="1:11">
      <c r="A20" s="3" t="str">
        <f t="shared" si="0"/>
        <v>mardi</v>
      </c>
      <c r="B20" s="18">
        <v>44481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WEEKNUM(Octobre[[#This Row],[Date]],21)</f>
        <v>41</v>
      </c>
      <c r="J20" s="5"/>
      <c r="K20"/>
    </row>
    <row r="21" spans="1:11">
      <c r="A21" s="3" t="str">
        <f t="shared" si="0"/>
        <v>mercredi</v>
      </c>
      <c r="B21" s="18">
        <v>44482</v>
      </c>
      <c r="C21" s="20"/>
      <c r="D21" s="20">
        <v>3.125E-2</v>
      </c>
      <c r="E21" s="20"/>
      <c r="F21" s="19" t="str">
        <f t="shared" si="1"/>
        <v>Temps à saisir</v>
      </c>
      <c r="G21" s="6"/>
      <c r="H21" s="44">
        <f>WEEKNUM(Octobre[[#This Row],[Date]],21)</f>
        <v>41</v>
      </c>
      <c r="J21" s="5"/>
      <c r="K21"/>
    </row>
    <row r="22" spans="1:11">
      <c r="A22" s="3" t="str">
        <f t="shared" si="0"/>
        <v>jeudi</v>
      </c>
      <c r="B22" s="18">
        <v>44483</v>
      </c>
      <c r="C22" s="20"/>
      <c r="D22" s="20">
        <v>3.125E-2</v>
      </c>
      <c r="E22" s="20"/>
      <c r="F22" s="19" t="str">
        <f t="shared" si="1"/>
        <v>Temps à saisir</v>
      </c>
      <c r="G22" s="6"/>
      <c r="H22" s="44">
        <f>WEEKNUM(Octobre[[#This Row],[Date]],21)</f>
        <v>41</v>
      </c>
      <c r="J22" s="5"/>
      <c r="K22"/>
    </row>
    <row r="23" spans="1:11">
      <c r="A23" s="3" t="str">
        <f t="shared" si="0"/>
        <v>vendredi</v>
      </c>
      <c r="B23" s="18">
        <v>44484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WEEKNUM(Octobre[[#This Row],[Date]],21)</f>
        <v>41</v>
      </c>
      <c r="J23" s="5"/>
      <c r="K23"/>
    </row>
    <row r="24" spans="1:11">
      <c r="A24" s="3" t="str">
        <f t="shared" si="0"/>
        <v>samedi</v>
      </c>
      <c r="B24" s="18">
        <v>44485</v>
      </c>
      <c r="C24" s="20"/>
      <c r="D24" s="20"/>
      <c r="E24" s="20"/>
      <c r="F24" s="19" t="str">
        <f t="shared" si="1"/>
        <v>Temps à saisir</v>
      </c>
      <c r="G24" s="6" t="s">
        <v>8</v>
      </c>
      <c r="H24" s="44">
        <f>WEEKNUM(Octobre[[#This Row],[Date]],21)</f>
        <v>41</v>
      </c>
      <c r="J24" s="5"/>
      <c r="K24"/>
    </row>
    <row r="25" spans="1:11">
      <c r="A25" s="3" t="str">
        <f t="shared" si="0"/>
        <v>dimanche</v>
      </c>
      <c r="B25" s="18">
        <v>44486</v>
      </c>
      <c r="C25" s="20"/>
      <c r="D25" s="20"/>
      <c r="E25" s="20"/>
      <c r="F25" s="19" t="str">
        <f t="shared" si="1"/>
        <v>Temps à saisir</v>
      </c>
      <c r="G25" s="6" t="s">
        <v>8</v>
      </c>
      <c r="H25" s="44">
        <f>WEEKNUM(Octobre[[#This Row],[Date]],21)</f>
        <v>41</v>
      </c>
      <c r="J25" s="5"/>
      <c r="K25"/>
    </row>
    <row r="26" spans="1:11">
      <c r="A26" s="3" t="str">
        <f t="shared" si="0"/>
        <v>lundi</v>
      </c>
      <c r="B26" s="18">
        <v>44487</v>
      </c>
      <c r="C26" s="20"/>
      <c r="D26" s="20">
        <v>3.125E-2</v>
      </c>
      <c r="E26" s="20"/>
      <c r="F26" s="19" t="str">
        <f t="shared" si="1"/>
        <v>Temps à saisir</v>
      </c>
      <c r="G26" s="6"/>
      <c r="H26" s="44">
        <f>WEEKNUM(Octobre[[#This Row],[Date]],21)</f>
        <v>42</v>
      </c>
      <c r="J26" s="5"/>
      <c r="K26"/>
    </row>
    <row r="27" spans="1:11">
      <c r="A27" s="3" t="str">
        <f t="shared" si="0"/>
        <v>mardi</v>
      </c>
      <c r="B27" s="18">
        <v>44488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WEEKNUM(Octobre[[#This Row],[Date]],21)</f>
        <v>42</v>
      </c>
      <c r="J27" s="5"/>
      <c r="K27"/>
    </row>
    <row r="28" spans="1:11">
      <c r="A28" s="3" t="str">
        <f t="shared" si="0"/>
        <v>mercredi</v>
      </c>
      <c r="B28" s="18">
        <v>44489</v>
      </c>
      <c r="C28" s="20"/>
      <c r="D28" s="20">
        <v>3.125E-2</v>
      </c>
      <c r="E28" s="20"/>
      <c r="F28" s="19" t="str">
        <f t="shared" si="1"/>
        <v>Temps à saisir</v>
      </c>
      <c r="G28" s="6"/>
      <c r="H28" s="44">
        <f>WEEKNUM(Octobre[[#This Row],[Date]],21)</f>
        <v>42</v>
      </c>
      <c r="J28" s="5"/>
      <c r="K28"/>
    </row>
    <row r="29" spans="1:11">
      <c r="A29" s="3" t="str">
        <f t="shared" si="0"/>
        <v>jeudi</v>
      </c>
      <c r="B29" s="18">
        <v>44490</v>
      </c>
      <c r="C29" s="20"/>
      <c r="D29" s="20">
        <v>3.125E-2</v>
      </c>
      <c r="E29" s="20"/>
      <c r="F29" s="19" t="str">
        <f t="shared" si="1"/>
        <v>Temps à saisir</v>
      </c>
      <c r="G29" s="6"/>
      <c r="H29" s="44">
        <f>WEEKNUM(Octobre[[#This Row],[Date]],21)</f>
        <v>42</v>
      </c>
      <c r="J29" s="5"/>
      <c r="K29"/>
    </row>
    <row r="30" spans="1:11">
      <c r="A30" s="3" t="str">
        <f t="shared" si="0"/>
        <v>vendredi</v>
      </c>
      <c r="B30" s="18">
        <v>44491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WEEKNUM(Octobre[[#This Row],[Date]],21)</f>
        <v>42</v>
      </c>
      <c r="J30" s="5"/>
      <c r="K30"/>
    </row>
    <row r="31" spans="1:11">
      <c r="A31" s="3" t="str">
        <f t="shared" si="0"/>
        <v>samedi</v>
      </c>
      <c r="B31" s="18">
        <v>44492</v>
      </c>
      <c r="C31" s="20"/>
      <c r="D31" s="20"/>
      <c r="E31" s="20"/>
      <c r="F31" s="19" t="str">
        <f t="shared" si="1"/>
        <v>Temps à saisir</v>
      </c>
      <c r="G31" s="6" t="s">
        <v>8</v>
      </c>
      <c r="H31" s="44">
        <f>WEEKNUM(Octobre[[#This Row],[Date]],21)</f>
        <v>42</v>
      </c>
      <c r="J31" s="5"/>
      <c r="K31"/>
    </row>
    <row r="32" spans="1:11">
      <c r="A32" s="3" t="str">
        <f t="shared" si="0"/>
        <v>dimanche</v>
      </c>
      <c r="B32" s="18">
        <v>44493</v>
      </c>
      <c r="C32" s="20"/>
      <c r="D32" s="20"/>
      <c r="E32" s="20"/>
      <c r="F32" s="19" t="str">
        <f t="shared" si="1"/>
        <v>Temps à saisir</v>
      </c>
      <c r="G32" s="6" t="s">
        <v>8</v>
      </c>
      <c r="H32" s="44">
        <f>WEEKNUM(Octobre[[#This Row],[Date]],21)</f>
        <v>42</v>
      </c>
      <c r="J32" s="5"/>
      <c r="K32"/>
    </row>
    <row r="33" spans="1:11">
      <c r="A33" s="3" t="str">
        <f t="shared" si="0"/>
        <v>lundi</v>
      </c>
      <c r="B33" s="18">
        <v>44494</v>
      </c>
      <c r="C33" s="20"/>
      <c r="D33" s="20">
        <v>3.125E-2</v>
      </c>
      <c r="E33" s="20"/>
      <c r="F33" s="19" t="str">
        <f t="shared" si="1"/>
        <v>Temps à saisir</v>
      </c>
      <c r="G33" s="6"/>
      <c r="H33" s="44">
        <f>WEEKNUM(Octobre[[#This Row],[Date]],21)</f>
        <v>43</v>
      </c>
      <c r="J33" s="5"/>
      <c r="K33"/>
    </row>
    <row r="34" spans="1:11">
      <c r="A34" s="3" t="str">
        <f t="shared" si="0"/>
        <v>mardi</v>
      </c>
      <c r="B34" s="18">
        <v>44495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WEEKNUM(Octobre[[#This Row],[Date]],21)</f>
        <v>43</v>
      </c>
      <c r="J34" s="5"/>
      <c r="K34"/>
    </row>
    <row r="35" spans="1:11">
      <c r="A35" s="3" t="str">
        <f t="shared" si="0"/>
        <v>mercredi</v>
      </c>
      <c r="B35" s="18">
        <v>44496</v>
      </c>
      <c r="C35" s="20"/>
      <c r="D35" s="20">
        <v>3.125E-2</v>
      </c>
      <c r="E35" s="20"/>
      <c r="F35" s="19" t="str">
        <f t="shared" si="1"/>
        <v>Temps à saisir</v>
      </c>
      <c r="G35" s="6"/>
      <c r="H35" s="44">
        <f>WEEKNUM(Octobre[[#This Row],[Date]],21)</f>
        <v>43</v>
      </c>
      <c r="J35" s="5"/>
      <c r="K35"/>
    </row>
    <row r="36" spans="1:11">
      <c r="A36" s="3" t="str">
        <f>TEXT(B36,"jjjj")</f>
        <v>jeudi</v>
      </c>
      <c r="B36" s="18">
        <v>44497</v>
      </c>
      <c r="C36" s="24"/>
      <c r="D36" s="20">
        <v>3.125E-2</v>
      </c>
      <c r="E36" s="24"/>
      <c r="F36" s="25" t="str">
        <f t="shared" si="1"/>
        <v>Temps à saisir</v>
      </c>
      <c r="G36" s="26"/>
      <c r="H36" s="44">
        <f>WEEKNUM(Octobre[[#This Row],[Date]],21)</f>
        <v>43</v>
      </c>
      <c r="J36" s="5"/>
      <c r="K36"/>
    </row>
    <row r="37" spans="1:11">
      <c r="A37" s="3" t="str">
        <f t="shared" si="0"/>
        <v>vendredi</v>
      </c>
      <c r="B37" s="18">
        <v>44498</v>
      </c>
      <c r="C37" s="24"/>
      <c r="D37" s="20">
        <v>3.125E-2</v>
      </c>
      <c r="E37" s="24"/>
      <c r="F37" s="25" t="str">
        <f t="shared" si="1"/>
        <v>Temps à saisir</v>
      </c>
      <c r="G37" s="26"/>
      <c r="H37" s="44">
        <f>WEEKNUM(Octobre[[#This Row],[Date]],21)</f>
        <v>43</v>
      </c>
      <c r="J37" s="5"/>
      <c r="K37"/>
    </row>
    <row r="38" spans="1:11">
      <c r="A38" s="3" t="str">
        <f t="shared" si="0"/>
        <v>samedi</v>
      </c>
      <c r="B38" s="18">
        <v>44499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WEEKNUM(Octobre[[#This Row],[Date]],21)</f>
        <v>43</v>
      </c>
      <c r="J38" s="5"/>
      <c r="K38"/>
    </row>
    <row r="39" spans="1:11">
      <c r="A39" s="29" t="str">
        <f>TEXT(B39,"jjjj")</f>
        <v>dimanche</v>
      </c>
      <c r="B39" s="18">
        <v>44500</v>
      </c>
      <c r="C39" s="24"/>
      <c r="D39" s="20">
        <v>3.125E-2</v>
      </c>
      <c r="E39" s="24"/>
      <c r="F39" s="25" t="str">
        <f t="shared" ref="F39" si="2">IF(AND(C39&lt;&gt;0,E39&lt;&gt;0),(E39-D39-C39),"Temps à saisir")</f>
        <v>Temps à saisir</v>
      </c>
      <c r="G39" s="26"/>
      <c r="H39" s="44">
        <f>WEEKNUM(Octobre[[#This Row],[Date]],21)</f>
        <v>43</v>
      </c>
      <c r="J39" s="5"/>
      <c r="K39"/>
    </row>
    <row r="40" spans="1:11">
      <c r="B40" s="45">
        <f>IFERROR(NETWORKDAYS(B9,B39,G1:G6),"Vérifiez les dates")</f>
        <v>21</v>
      </c>
      <c r="C40" s="46" t="str">
        <f>IFERROR(SUBTOTAL(101,Octobre[Heure d''arrivé]),"")</f>
        <v/>
      </c>
      <c r="D40" s="46">
        <f>SUBTOTAL(101,Octobre[Temps de pause])</f>
        <v>3.125E-2</v>
      </c>
      <c r="E40" s="46" t="str">
        <f>IFERROR(SUBTOTAL(101,Octobre[Heure de départ]),"")</f>
        <v/>
      </c>
      <c r="F40" s="11">
        <f>IFERROR(SUBTOTAL(9,F9:F39),"")</f>
        <v>0</v>
      </c>
      <c r="G40" s="47"/>
      <c r="H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conditionalFormatting sqref="A44:F390 A42:E43 A40:F41 G40 A9:G9 A12:G16 A10:F11 A19:G23 A17:F18 A26:G30 A24:F25 A33:G39 A31:F32">
    <cfRule type="expression" dxfId="94" priority="21">
      <formula>A9="samedi"</formula>
    </cfRule>
    <cfRule type="expression" dxfId="93" priority="23">
      <formula>A9="dimanche"</formula>
    </cfRule>
  </conditionalFormatting>
  <conditionalFormatting sqref="B9:G9 B12:G16 B10:F11 B19:G23 B17:F18 B26:G30 B24:F25 B33:G39 B31:F32">
    <cfRule type="expression" dxfId="92" priority="22">
      <formula>B9="samedi"</formula>
    </cfRule>
  </conditionalFormatting>
  <conditionalFormatting sqref="G10:G11">
    <cfRule type="expression" dxfId="91" priority="18">
      <formula>G10="samedi"</formula>
    </cfRule>
    <cfRule type="expression" dxfId="90" priority="20">
      <formula>G10="dimanche"</formula>
    </cfRule>
  </conditionalFormatting>
  <conditionalFormatting sqref="G10:G11">
    <cfRule type="expression" dxfId="89" priority="19">
      <formula>G10="samedi"</formula>
    </cfRule>
  </conditionalFormatting>
  <conditionalFormatting sqref="G17:G18">
    <cfRule type="expression" dxfId="88" priority="15">
      <formula>G17="samedi"</formula>
    </cfRule>
    <cfRule type="expression" dxfId="87" priority="17">
      <formula>G17="dimanche"</formula>
    </cfRule>
  </conditionalFormatting>
  <conditionalFormatting sqref="G17:G18">
    <cfRule type="expression" dxfId="86" priority="16">
      <formula>G17="samedi"</formula>
    </cfRule>
  </conditionalFormatting>
  <conditionalFormatting sqref="G24:G25">
    <cfRule type="expression" dxfId="85" priority="12">
      <formula>G24="samedi"</formula>
    </cfRule>
    <cfRule type="expression" dxfId="84" priority="14">
      <formula>G24="dimanche"</formula>
    </cfRule>
  </conditionalFormatting>
  <conditionalFormatting sqref="G24:G25">
    <cfRule type="expression" dxfId="83" priority="13">
      <formula>G24="samedi"</formula>
    </cfRule>
  </conditionalFormatting>
  <conditionalFormatting sqref="G31:G32">
    <cfRule type="expression" dxfId="82" priority="9">
      <formula>G31="samedi"</formula>
    </cfRule>
    <cfRule type="expression" dxfId="81" priority="11">
      <formula>G31="dimanche"</formula>
    </cfRule>
  </conditionalFormatting>
  <conditionalFormatting sqref="G31:G32">
    <cfRule type="expression" dxfId="80" priority="10">
      <formula>G31="samedi"</formula>
    </cfRule>
  </conditionalFormatting>
  <conditionalFormatting sqref="K1:K2">
    <cfRule type="expression" dxfId="79" priority="1">
      <formula>K1="samedi"</formula>
    </cfRule>
    <cfRule type="expression" dxfId="78" priority="2">
      <formula>K1="dimanche"</formula>
    </cfRule>
  </conditionalFormatting>
  <dataValidations count="2">
    <dataValidation allowBlank="1" showErrorMessage="1" sqref="B9:E39"/>
    <dataValidation allowBlank="1" showInputMessage="1" showErrorMessage="1" prompt="Saisir à droite les date exactes des jours fériés pendant la période" sqref="F1:F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J7" sqref="J7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44501</v>
      </c>
      <c r="J1" s="21" t="s">
        <v>33</v>
      </c>
      <c r="K1" s="22">
        <v>6.3194444444444438</v>
      </c>
    </row>
    <row r="2" spans="1:12">
      <c r="F2" s="51"/>
      <c r="G2" s="12">
        <v>44511</v>
      </c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0" t="str">
        <f t="shared" ref="A9:A38" si="0">TEXT(B9,"jjjj")</f>
        <v>lundi</v>
      </c>
      <c r="B9" s="31">
        <v>44501</v>
      </c>
      <c r="C9" s="32"/>
      <c r="D9" s="33">
        <v>3.125E-2</v>
      </c>
      <c r="E9" s="32"/>
      <c r="F9" s="34" t="str">
        <f t="shared" ref="F9:F37" si="1">IF(AND(C9&lt;&gt;0,E9&lt;&gt;0),(E9-D9-C9),"Temps à saisir")</f>
        <v>Temps à saisir</v>
      </c>
      <c r="G9" s="32" t="s">
        <v>24</v>
      </c>
      <c r="H9" s="44">
        <f>WEEKNUM(Novembre[[#This Row],[Date]],21)</f>
        <v>44</v>
      </c>
      <c r="K9"/>
    </row>
    <row r="10" spans="1:12">
      <c r="A10" s="3" t="str">
        <f t="shared" si="0"/>
        <v>mardi</v>
      </c>
      <c r="B10" s="18">
        <v>44502</v>
      </c>
      <c r="C10" s="20"/>
      <c r="D10" s="20">
        <v>3.125E-2</v>
      </c>
      <c r="E10" s="20"/>
      <c r="F10" s="19" t="str">
        <f t="shared" si="1"/>
        <v>Temps à saisir</v>
      </c>
      <c r="G10" s="6"/>
      <c r="H10" s="44">
        <f>WEEKNUM(Novembre[[#This Row],[Date]],21)</f>
        <v>44</v>
      </c>
      <c r="J10" s="5"/>
      <c r="K10"/>
    </row>
    <row r="11" spans="1:12">
      <c r="A11" s="3" t="str">
        <f t="shared" si="0"/>
        <v>mercredi</v>
      </c>
      <c r="B11" s="18">
        <v>44503</v>
      </c>
      <c r="C11" s="20"/>
      <c r="D11" s="20">
        <v>3.125E-2</v>
      </c>
      <c r="E11" s="20"/>
      <c r="F11" s="19" t="str">
        <f t="shared" si="1"/>
        <v>Temps à saisir</v>
      </c>
      <c r="G11" s="6"/>
      <c r="H11" s="44">
        <f>WEEKNUM(Novembre[[#This Row],[Date]],21)</f>
        <v>44</v>
      </c>
      <c r="J11" s="5"/>
      <c r="K11"/>
    </row>
    <row r="12" spans="1:12">
      <c r="A12" s="3" t="str">
        <f t="shared" si="0"/>
        <v>jeudi</v>
      </c>
      <c r="B12" s="18">
        <v>44504</v>
      </c>
      <c r="C12" s="20"/>
      <c r="D12" s="20">
        <v>3.125E-2</v>
      </c>
      <c r="E12" s="20"/>
      <c r="F12" s="19" t="str">
        <f t="shared" si="1"/>
        <v>Temps à saisir</v>
      </c>
      <c r="G12" s="6"/>
      <c r="H12" s="44">
        <f>WEEKNUM(Novembre[[#This Row],[Date]],21)</f>
        <v>44</v>
      </c>
      <c r="J12" s="5"/>
      <c r="K12"/>
    </row>
    <row r="13" spans="1:12">
      <c r="A13" s="3" t="str">
        <f t="shared" si="0"/>
        <v>vendredi</v>
      </c>
      <c r="B13" s="18">
        <v>44505</v>
      </c>
      <c r="C13" s="20"/>
      <c r="D13" s="20">
        <v>3.125E-2</v>
      </c>
      <c r="E13" s="20"/>
      <c r="F13" s="19" t="str">
        <f>IF(AND(C13&lt;&gt;0,E13&lt;&gt;0),(E13-D13-C13),"Temps à saisir")</f>
        <v>Temps à saisir</v>
      </c>
      <c r="G13" s="6"/>
      <c r="H13" s="44">
        <f>WEEKNUM(Novembre[[#This Row],[Date]],21)</f>
        <v>44</v>
      </c>
      <c r="J13" s="5"/>
      <c r="K13"/>
    </row>
    <row r="14" spans="1:12">
      <c r="A14" s="3" t="str">
        <f t="shared" si="0"/>
        <v>samedi</v>
      </c>
      <c r="B14" s="18">
        <v>44506</v>
      </c>
      <c r="C14" s="20"/>
      <c r="D14" s="20"/>
      <c r="E14" s="20"/>
      <c r="F14" s="19" t="str">
        <f>IF(AND(C14&lt;&gt;0,E14&lt;&gt;0),(E14-D14-C14),"Temps à saisir")</f>
        <v>Temps à saisir</v>
      </c>
      <c r="G14" s="6" t="s">
        <v>8</v>
      </c>
      <c r="H14" s="44">
        <f>WEEKNUM(Novembre[[#This Row],[Date]],21)</f>
        <v>44</v>
      </c>
      <c r="J14" s="5"/>
      <c r="K14"/>
    </row>
    <row r="15" spans="1:12">
      <c r="A15" s="3" t="str">
        <f t="shared" si="0"/>
        <v>dimanche</v>
      </c>
      <c r="B15" s="18">
        <v>44507</v>
      </c>
      <c r="C15" s="20"/>
      <c r="D15" s="20"/>
      <c r="E15" s="20"/>
      <c r="F15" s="19" t="str">
        <f>IF(AND(C15&lt;&gt;0,E15&lt;&gt;0),(E15-D15-C15),"Temps à saisir")</f>
        <v>Temps à saisir</v>
      </c>
      <c r="G15" s="6" t="s">
        <v>8</v>
      </c>
      <c r="H15" s="44">
        <f>WEEKNUM(Novembre[[#This Row],[Date]],21)</f>
        <v>44</v>
      </c>
      <c r="J15" s="5"/>
      <c r="K15"/>
    </row>
    <row r="16" spans="1:12">
      <c r="A16" s="3" t="str">
        <f t="shared" si="0"/>
        <v>lundi</v>
      </c>
      <c r="B16" s="18">
        <v>44508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WEEKNUM(Novembre[[#This Row],[Date]],21)</f>
        <v>45</v>
      </c>
      <c r="J16" s="5"/>
      <c r="K16"/>
    </row>
    <row r="17" spans="1:11">
      <c r="A17" s="3" t="str">
        <f t="shared" si="0"/>
        <v>mardi</v>
      </c>
      <c r="B17" s="18">
        <v>44509</v>
      </c>
      <c r="C17" s="20"/>
      <c r="D17" s="20">
        <v>3.125E-2</v>
      </c>
      <c r="E17" s="20"/>
      <c r="F17" s="19" t="str">
        <f t="shared" si="1"/>
        <v>Temps à saisir</v>
      </c>
      <c r="G17" s="6"/>
      <c r="H17" s="44">
        <f>WEEKNUM(Novembre[[#This Row],[Date]],21)</f>
        <v>45</v>
      </c>
      <c r="J17" s="5"/>
      <c r="K17"/>
    </row>
    <row r="18" spans="1:11">
      <c r="A18" s="3" t="str">
        <f t="shared" si="0"/>
        <v>mercredi</v>
      </c>
      <c r="B18" s="18">
        <v>44510</v>
      </c>
      <c r="C18" s="20"/>
      <c r="D18" s="20">
        <v>3.125E-2</v>
      </c>
      <c r="E18" s="20"/>
      <c r="F18" s="19" t="str">
        <f t="shared" si="1"/>
        <v>Temps à saisir</v>
      </c>
      <c r="G18" s="6"/>
      <c r="H18" s="44">
        <f>WEEKNUM(Novembre[[#This Row],[Date]],21)</f>
        <v>45</v>
      </c>
      <c r="J18" s="5"/>
      <c r="K18"/>
    </row>
    <row r="19" spans="1:11">
      <c r="A19" s="30" t="str">
        <f t="shared" si="0"/>
        <v>jeudi</v>
      </c>
      <c r="B19" s="31">
        <v>44511</v>
      </c>
      <c r="C19" s="33"/>
      <c r="D19" s="33">
        <v>3.125E-2</v>
      </c>
      <c r="E19" s="33"/>
      <c r="F19" s="34" t="str">
        <f t="shared" si="1"/>
        <v>Temps à saisir</v>
      </c>
      <c r="G19" s="32" t="s">
        <v>25</v>
      </c>
      <c r="H19" s="44">
        <f>WEEKNUM(Novembre[[#This Row],[Date]],21)</f>
        <v>45</v>
      </c>
      <c r="J19" s="5"/>
      <c r="K19"/>
    </row>
    <row r="20" spans="1:11">
      <c r="A20" s="3" t="str">
        <f t="shared" si="0"/>
        <v>vendredi</v>
      </c>
      <c r="B20" s="18">
        <v>44512</v>
      </c>
      <c r="C20" s="20"/>
      <c r="D20" s="20">
        <v>3.125E-2</v>
      </c>
      <c r="E20" s="20"/>
      <c r="F20" s="19" t="str">
        <f t="shared" si="1"/>
        <v>Temps à saisir</v>
      </c>
      <c r="G20" s="6"/>
      <c r="H20" s="44">
        <f>WEEKNUM(Novembre[[#This Row],[Date]],21)</f>
        <v>45</v>
      </c>
      <c r="J20" s="5"/>
      <c r="K20"/>
    </row>
    <row r="21" spans="1:11">
      <c r="A21" s="3" t="str">
        <f t="shared" si="0"/>
        <v>samedi</v>
      </c>
      <c r="B21" s="18">
        <v>44513</v>
      </c>
      <c r="C21" s="20"/>
      <c r="D21" s="20"/>
      <c r="E21" s="20"/>
      <c r="F21" s="19" t="str">
        <f t="shared" si="1"/>
        <v>Temps à saisir</v>
      </c>
      <c r="G21" s="6" t="s">
        <v>8</v>
      </c>
      <c r="H21" s="44">
        <f>WEEKNUM(Novembre[[#This Row],[Date]],21)</f>
        <v>45</v>
      </c>
      <c r="J21" s="5"/>
      <c r="K21"/>
    </row>
    <row r="22" spans="1:11">
      <c r="A22" s="3" t="str">
        <f t="shared" si="0"/>
        <v>dimanche</v>
      </c>
      <c r="B22" s="18">
        <v>44514</v>
      </c>
      <c r="C22" s="20"/>
      <c r="D22" s="20"/>
      <c r="E22" s="20"/>
      <c r="F22" s="19" t="str">
        <f t="shared" si="1"/>
        <v>Temps à saisir</v>
      </c>
      <c r="G22" s="6" t="s">
        <v>8</v>
      </c>
      <c r="H22" s="44">
        <f>WEEKNUM(Novembre[[#This Row],[Date]],21)</f>
        <v>45</v>
      </c>
      <c r="J22" s="5"/>
      <c r="K22"/>
    </row>
    <row r="23" spans="1:11">
      <c r="A23" s="3" t="str">
        <f t="shared" si="0"/>
        <v>lundi</v>
      </c>
      <c r="B23" s="18">
        <v>44515</v>
      </c>
      <c r="C23" s="20"/>
      <c r="D23" s="20">
        <v>3.125E-2</v>
      </c>
      <c r="E23" s="20"/>
      <c r="F23" s="19" t="str">
        <f t="shared" si="1"/>
        <v>Temps à saisir</v>
      </c>
      <c r="G23" s="6"/>
      <c r="H23" s="44">
        <f>WEEKNUM(Novembre[[#This Row],[Date]],21)</f>
        <v>46</v>
      </c>
      <c r="J23" s="5"/>
      <c r="K23"/>
    </row>
    <row r="24" spans="1:11">
      <c r="A24" s="3" t="str">
        <f t="shared" si="0"/>
        <v>mardi</v>
      </c>
      <c r="B24" s="18">
        <v>44516</v>
      </c>
      <c r="C24" s="20"/>
      <c r="D24" s="20">
        <v>3.125E-2</v>
      </c>
      <c r="E24" s="20"/>
      <c r="F24" s="19" t="str">
        <f t="shared" si="1"/>
        <v>Temps à saisir</v>
      </c>
      <c r="G24" s="6"/>
      <c r="H24" s="44">
        <f>WEEKNUM(Novembre[[#This Row],[Date]],21)</f>
        <v>46</v>
      </c>
      <c r="J24" s="5"/>
      <c r="K24"/>
    </row>
    <row r="25" spans="1:11">
      <c r="A25" s="3" t="str">
        <f t="shared" si="0"/>
        <v>mercredi</v>
      </c>
      <c r="B25" s="18">
        <v>44517</v>
      </c>
      <c r="C25" s="20"/>
      <c r="D25" s="20">
        <v>3.125E-2</v>
      </c>
      <c r="E25" s="20"/>
      <c r="F25" s="19" t="str">
        <f t="shared" si="1"/>
        <v>Temps à saisir</v>
      </c>
      <c r="G25" s="6"/>
      <c r="H25" s="44">
        <f>WEEKNUM(Novembre[[#This Row],[Date]],21)</f>
        <v>46</v>
      </c>
      <c r="J25" s="5"/>
      <c r="K25"/>
    </row>
    <row r="26" spans="1:11">
      <c r="A26" s="3" t="str">
        <f t="shared" si="0"/>
        <v>jeudi</v>
      </c>
      <c r="B26" s="18">
        <v>44518</v>
      </c>
      <c r="C26" s="20"/>
      <c r="D26" s="20">
        <v>3.125E-2</v>
      </c>
      <c r="E26" s="20"/>
      <c r="F26" s="19" t="str">
        <f t="shared" si="1"/>
        <v>Temps à saisir</v>
      </c>
      <c r="G26" s="6"/>
      <c r="H26" s="44">
        <f>WEEKNUM(Novembre[[#This Row],[Date]],21)</f>
        <v>46</v>
      </c>
      <c r="J26" s="5"/>
      <c r="K26"/>
    </row>
    <row r="27" spans="1:11">
      <c r="A27" s="3" t="str">
        <f t="shared" si="0"/>
        <v>vendredi</v>
      </c>
      <c r="B27" s="18">
        <v>44519</v>
      </c>
      <c r="C27" s="20"/>
      <c r="D27" s="20">
        <v>3.125E-2</v>
      </c>
      <c r="E27" s="20"/>
      <c r="F27" s="19" t="str">
        <f t="shared" si="1"/>
        <v>Temps à saisir</v>
      </c>
      <c r="G27" s="6"/>
      <c r="H27" s="44">
        <f>WEEKNUM(Novembre[[#This Row],[Date]],21)</f>
        <v>46</v>
      </c>
      <c r="J27" s="5"/>
      <c r="K27"/>
    </row>
    <row r="28" spans="1:11">
      <c r="A28" s="3" t="str">
        <f t="shared" si="0"/>
        <v>samedi</v>
      </c>
      <c r="B28" s="18">
        <v>44520</v>
      </c>
      <c r="C28" s="20"/>
      <c r="D28" s="20"/>
      <c r="E28" s="20"/>
      <c r="F28" s="19" t="str">
        <f t="shared" si="1"/>
        <v>Temps à saisir</v>
      </c>
      <c r="G28" s="6" t="s">
        <v>8</v>
      </c>
      <c r="H28" s="44">
        <f>WEEKNUM(Novembre[[#This Row],[Date]],21)</f>
        <v>46</v>
      </c>
      <c r="J28" s="5"/>
      <c r="K28"/>
    </row>
    <row r="29" spans="1:11">
      <c r="A29" s="3" t="str">
        <f t="shared" si="0"/>
        <v>dimanche</v>
      </c>
      <c r="B29" s="18">
        <v>44521</v>
      </c>
      <c r="C29" s="20"/>
      <c r="D29" s="20"/>
      <c r="E29" s="20"/>
      <c r="F29" s="19" t="str">
        <f t="shared" si="1"/>
        <v>Temps à saisir</v>
      </c>
      <c r="G29" s="6" t="s">
        <v>8</v>
      </c>
      <c r="H29" s="44">
        <f>WEEKNUM(Novembre[[#This Row],[Date]],21)</f>
        <v>46</v>
      </c>
      <c r="J29" s="5"/>
      <c r="K29"/>
    </row>
    <row r="30" spans="1:11">
      <c r="A30" s="3" t="str">
        <f t="shared" si="0"/>
        <v>lundi</v>
      </c>
      <c r="B30" s="18">
        <v>44522</v>
      </c>
      <c r="C30" s="20"/>
      <c r="D30" s="20">
        <v>3.125E-2</v>
      </c>
      <c r="E30" s="20"/>
      <c r="F30" s="19" t="str">
        <f t="shared" si="1"/>
        <v>Temps à saisir</v>
      </c>
      <c r="G30" s="6"/>
      <c r="H30" s="44">
        <f>WEEKNUM(Novembre[[#This Row],[Date]],21)</f>
        <v>47</v>
      </c>
      <c r="J30" s="5"/>
      <c r="K30"/>
    </row>
    <row r="31" spans="1:11">
      <c r="A31" s="3" t="str">
        <f t="shared" si="0"/>
        <v>mardi</v>
      </c>
      <c r="B31" s="18">
        <v>44523</v>
      </c>
      <c r="C31" s="20"/>
      <c r="D31" s="20">
        <v>3.125E-2</v>
      </c>
      <c r="E31" s="20"/>
      <c r="F31" s="19" t="str">
        <f t="shared" si="1"/>
        <v>Temps à saisir</v>
      </c>
      <c r="G31" s="6"/>
      <c r="H31" s="44">
        <f>WEEKNUM(Novembre[[#This Row],[Date]],21)</f>
        <v>47</v>
      </c>
      <c r="J31" s="5"/>
      <c r="K31"/>
    </row>
    <row r="32" spans="1:11">
      <c r="A32" s="3" t="str">
        <f t="shared" si="0"/>
        <v>mercredi</v>
      </c>
      <c r="B32" s="18">
        <v>44524</v>
      </c>
      <c r="C32" s="20"/>
      <c r="D32" s="20">
        <v>3.125E-2</v>
      </c>
      <c r="E32" s="20"/>
      <c r="F32" s="19" t="str">
        <f t="shared" si="1"/>
        <v>Temps à saisir</v>
      </c>
      <c r="G32" s="6"/>
      <c r="H32" s="44">
        <f>WEEKNUM(Novembre[[#This Row],[Date]],21)</f>
        <v>47</v>
      </c>
      <c r="J32" s="5"/>
      <c r="K32"/>
    </row>
    <row r="33" spans="1:11">
      <c r="A33" s="3" t="str">
        <f t="shared" si="0"/>
        <v>jeudi</v>
      </c>
      <c r="B33" s="18">
        <v>44525</v>
      </c>
      <c r="C33" s="20"/>
      <c r="D33" s="20">
        <v>3.125E-2</v>
      </c>
      <c r="E33" s="20"/>
      <c r="F33" s="19" t="str">
        <f t="shared" si="1"/>
        <v>Temps à saisir</v>
      </c>
      <c r="G33" s="6"/>
      <c r="H33" s="44">
        <f>WEEKNUM(Novembre[[#This Row],[Date]],21)</f>
        <v>47</v>
      </c>
      <c r="J33" s="5"/>
      <c r="K33"/>
    </row>
    <row r="34" spans="1:11">
      <c r="A34" s="3" t="str">
        <f t="shared" si="0"/>
        <v>vendredi</v>
      </c>
      <c r="B34" s="18">
        <v>44526</v>
      </c>
      <c r="C34" s="20"/>
      <c r="D34" s="20">
        <v>3.125E-2</v>
      </c>
      <c r="E34" s="20"/>
      <c r="F34" s="19" t="str">
        <f t="shared" si="1"/>
        <v>Temps à saisir</v>
      </c>
      <c r="G34" s="6"/>
      <c r="H34" s="44">
        <f>WEEKNUM(Novembre[[#This Row],[Date]],21)</f>
        <v>47</v>
      </c>
      <c r="J34" s="5"/>
      <c r="K34"/>
    </row>
    <row r="35" spans="1:11">
      <c r="A35" s="3" t="str">
        <f t="shared" si="0"/>
        <v>samedi</v>
      </c>
      <c r="B35" s="18">
        <v>44527</v>
      </c>
      <c r="C35" s="20"/>
      <c r="D35" s="20"/>
      <c r="E35" s="20"/>
      <c r="F35" s="19" t="str">
        <f t="shared" si="1"/>
        <v>Temps à saisir</v>
      </c>
      <c r="G35" s="6" t="s">
        <v>8</v>
      </c>
      <c r="H35" s="44">
        <f>WEEKNUM(Novembre[[#This Row],[Date]],21)</f>
        <v>47</v>
      </c>
      <c r="J35" s="5"/>
      <c r="K35"/>
    </row>
    <row r="36" spans="1:11">
      <c r="A36" s="3" t="str">
        <f>TEXT(B36,"jjjj")</f>
        <v>dimanche</v>
      </c>
      <c r="B36" s="18">
        <v>44528</v>
      </c>
      <c r="C36" s="24"/>
      <c r="D36" s="20"/>
      <c r="E36" s="24"/>
      <c r="F36" s="25" t="str">
        <f t="shared" si="1"/>
        <v>Temps à saisir</v>
      </c>
      <c r="G36" s="6" t="s">
        <v>8</v>
      </c>
      <c r="H36" s="44">
        <f>WEEKNUM(Novembre[[#This Row],[Date]],21)</f>
        <v>47</v>
      </c>
      <c r="J36" s="5"/>
      <c r="K36"/>
    </row>
    <row r="37" spans="1:11">
      <c r="A37" s="3" t="str">
        <f t="shared" si="0"/>
        <v>lundi</v>
      </c>
      <c r="B37" s="18">
        <v>44529</v>
      </c>
      <c r="C37" s="24"/>
      <c r="D37" s="20">
        <v>3.125E-2</v>
      </c>
      <c r="E37" s="24"/>
      <c r="F37" s="25" t="str">
        <f t="shared" si="1"/>
        <v>Temps à saisir</v>
      </c>
      <c r="G37" s="26"/>
      <c r="H37" s="44">
        <f>WEEKNUM(Novembre[[#This Row],[Date]],21)</f>
        <v>48</v>
      </c>
      <c r="J37" s="5"/>
      <c r="K37"/>
    </row>
    <row r="38" spans="1:11">
      <c r="A38" s="3" t="str">
        <f t="shared" si="0"/>
        <v>mardi</v>
      </c>
      <c r="B38" s="18">
        <v>44530</v>
      </c>
      <c r="C38" s="24"/>
      <c r="D38" s="20">
        <v>3.125E-2</v>
      </c>
      <c r="E38" s="24"/>
      <c r="F38" s="25" t="str">
        <f>IF(AND(C38&lt;&gt;0,E38&lt;&gt;0),(E38-D38-C38),"Temps à saisir")</f>
        <v>Temps à saisir</v>
      </c>
      <c r="G38" s="26"/>
      <c r="H38" s="44">
        <f>WEEKNUM(Novembre[[#This Row],[Date]],21)</f>
        <v>48</v>
      </c>
      <c r="J38" s="5"/>
      <c r="K38"/>
    </row>
    <row r="39" spans="1:11">
      <c r="B39" s="45">
        <f>IFERROR(NETWORKDAYS(B9,B38,G1:G6),"Vérifiez les dates")</f>
        <v>20</v>
      </c>
      <c r="C39" s="46" t="str">
        <f>IFERROR(SUBTOTAL(101,Novembre[Heure d''arrivé]),"")</f>
        <v/>
      </c>
      <c r="D39" s="46">
        <f>SUBTOTAL(101,Novembre[Temps de pause])</f>
        <v>3.125E-2</v>
      </c>
      <c r="E39" s="46" t="str">
        <f>IFERROR(SUBTOTAL(101,Novembre[Heure de départ]),"")</f>
        <v/>
      </c>
      <c r="F39" s="11">
        <f>IFERROR(SUBTOTAL(9,F9:F38),"")</f>
        <v>0</v>
      </c>
      <c r="G39" s="47"/>
      <c r="H39" s="49">
        <f>WEEKNUM(Janvier[[#This Row],[Date]],21)</f>
        <v>4</v>
      </c>
      <c r="J39" s="5"/>
      <c r="K39"/>
    </row>
    <row r="40" spans="1:11" s="8" customFormat="1" ht="42.75" customHeight="1">
      <c r="A40" s="9"/>
      <c r="B40" s="10" t="s">
        <v>10</v>
      </c>
      <c r="C40" s="10" t="s">
        <v>11</v>
      </c>
      <c r="D40" s="10" t="s">
        <v>14</v>
      </c>
      <c r="E40" s="10" t="s">
        <v>12</v>
      </c>
      <c r="F40" s="10" t="s">
        <v>13</v>
      </c>
      <c r="G40" s="9"/>
      <c r="H40" s="43"/>
      <c r="J40" s="5"/>
      <c r="K40"/>
    </row>
    <row r="41" spans="1:11">
      <c r="H41" s="8"/>
      <c r="J41" s="8"/>
      <c r="K41" s="8"/>
    </row>
  </sheetData>
  <mergeCells count="1">
    <mergeCell ref="F1:F6"/>
  </mergeCells>
  <conditionalFormatting sqref="A43:F389 A41:E42 A39:F40 G39 A9:G38">
    <cfRule type="expression" dxfId="60" priority="9">
      <formula>A9="samedi"</formula>
    </cfRule>
    <cfRule type="expression" dxfId="59" priority="11">
      <formula>A9="dimanche"</formula>
    </cfRule>
  </conditionalFormatting>
  <conditionalFormatting sqref="B9:G38">
    <cfRule type="expression" dxfId="58" priority="10">
      <formula>B9="samedi"</formula>
    </cfRule>
  </conditionalFormatting>
  <conditionalFormatting sqref="K1:K2">
    <cfRule type="expression" dxfId="57" priority="1">
      <formula>K1="samedi"</formula>
    </cfRule>
    <cfRule type="expression" dxfId="56" priority="2">
      <formula>K1="dimanche"</formula>
    </cfRule>
  </conditionalFormatting>
  <dataValidations count="2">
    <dataValidation allowBlank="1" showInputMessage="1" showErrorMessage="1" prompt="Saisir à droite les date exactes des jours fériés pendant la période" sqref="F1:F6"/>
    <dataValidation allowBlank="1" showErrorMessage="1" sqref="B9:E38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pane ySplit="8" topLeftCell="A9" activePane="bottomLeft" state="frozen"/>
      <selection activeCell="I1" sqref="I1:J9"/>
      <selection pane="bottomLeft" activeCell="H10" sqref="H10"/>
    </sheetView>
  </sheetViews>
  <sheetFormatPr baseColWidth="10" defaultRowHeight="15"/>
  <cols>
    <col min="1" max="1" width="17.28515625" customWidth="1"/>
    <col min="2" max="2" width="18.42578125" customWidth="1"/>
    <col min="3" max="6" width="16" customWidth="1"/>
    <col min="7" max="7" width="16" style="5" customWidth="1"/>
    <col min="10" max="10" width="28" customWidth="1"/>
    <col min="11" max="11" width="31.28515625" style="5" customWidth="1"/>
  </cols>
  <sheetData>
    <row r="1" spans="1:12" ht="18.75">
      <c r="A1" s="2" t="str">
        <f ca="1">CONCATENATE("Feuille de suivis de travail ","- ",D3," enregistré le ",TEXT((TODAY()),"jj/mm/aa")," à ",HOUR(NOW())," h ",TEXT(MINUTE(NOW()),"mm"))</f>
        <v>Feuille de suivis de travail - PN enregistré le 25/11/20 à 15 h 02</v>
      </c>
      <c r="B1" s="2"/>
      <c r="C1" s="2"/>
      <c r="D1" s="2"/>
      <c r="E1" s="2"/>
      <c r="F1" s="50" t="s">
        <v>9</v>
      </c>
      <c r="G1" s="1">
        <v>44555</v>
      </c>
      <c r="J1" s="21" t="s">
        <v>33</v>
      </c>
      <c r="K1" s="22">
        <v>6.3194444444444438</v>
      </c>
    </row>
    <row r="2" spans="1:12">
      <c r="F2" s="51"/>
      <c r="G2" s="12"/>
      <c r="J2" s="41" t="s">
        <v>16</v>
      </c>
      <c r="K2" s="38">
        <f>IF(K1-Janvier[[#Totals],[Temps travaillé]]&lt;0,CONCATENATE("+ ",TEXT(Janvier[[#Totals],[Temps travaillé]]-K1,"[h]:mm")),K1-Janvier[[#Totals],[Temps travaillé]])</f>
        <v>4.7569444444444429</v>
      </c>
    </row>
    <row r="3" spans="1:12">
      <c r="A3" s="15" t="s">
        <v>15</v>
      </c>
      <c r="B3" s="16" t="s">
        <v>27</v>
      </c>
      <c r="C3" s="16" t="s">
        <v>28</v>
      </c>
      <c r="D3" s="17" t="str">
        <f>CONCATENATE(LEFT(B3,1),LEFT(C3,1))</f>
        <v>PN</v>
      </c>
      <c r="F3" s="51"/>
      <c r="G3" s="13"/>
      <c r="J3" s="37" t="s">
        <v>34</v>
      </c>
      <c r="K3" s="36">
        <v>1.4583333333333333</v>
      </c>
    </row>
    <row r="4" spans="1:12">
      <c r="F4" s="51"/>
      <c r="G4" s="13"/>
      <c r="J4" s="39" t="s">
        <v>29</v>
      </c>
      <c r="K4" s="48" t="str">
        <f>IF(SUMIFS(Janvier[Temps travaillé],Janvier[N°semaine],IF($H$9&gt;=52,ROW(A1),$H$9+ROW(A1)))&gt;$K$3,CONCATENATE("+ ",(TEXT(SUMIFS(Janvier[Temps travaillé],Janvier[N°semaine],IF($H$9&gt;=52,ROW(A1),$H$9+ROW(A1)))-$K$3,"[h]:mm"))),"Saisir temps")</f>
        <v>Saisir temps</v>
      </c>
    </row>
    <row r="5" spans="1:12">
      <c r="A5" s="15" t="s">
        <v>6</v>
      </c>
      <c r="B5" s="16"/>
      <c r="F5" s="51"/>
      <c r="G5" s="13"/>
      <c r="J5" s="39" t="s">
        <v>30</v>
      </c>
      <c r="K5" s="48" t="str">
        <f>IF(SUMIFS(Janvier[Temps travaillé],Janvier[N°semaine],IF($H$9&gt;=52,ROW(A2),$H$9+ROW(A2)))&gt;$K$3,CONCATENATE("+ ",(TEXT(SUMIFS(Janvier[Temps travaillé],Janvier[N°semaine],IF($H$9&gt;=52,ROW(A2),$H$9+ROW(A2)))-$K$3,"[h]:mm"))),"Saisir temps")</f>
        <v>Saisir temps</v>
      </c>
    </row>
    <row r="6" spans="1:12" ht="15.75" thickBot="1">
      <c r="F6" s="52"/>
      <c r="G6" s="14"/>
      <c r="J6" s="39" t="s">
        <v>31</v>
      </c>
      <c r="K6" s="48" t="str">
        <f>IF(SUMIFS(Janvier[Temps travaillé],Janvier[N°semaine],IF($H$9&gt;=52,ROW(A3),$H$9+ROW(A3)))&gt;$K$3,CONCATENATE("+ ",(TEXT(SUMIFS(Janvier[Temps travaillé],Janvier[N°semaine],IF($H$9&gt;=52,ROW(A3),$H$9+ROW(A3)))-$K$3,"[h]:mm"))),"Saisir temps")</f>
        <v>Saisir temps</v>
      </c>
    </row>
    <row r="7" spans="1:12">
      <c r="J7" s="40" t="s">
        <v>32</v>
      </c>
      <c r="K7" s="48" t="str">
        <f>IF(SUMIFS(Janvier[Temps travaillé],Janvier[N°semaine],IF($H$9&gt;=52,ROW(A4),$H$9+ROW(A4)))&gt;$K$3,CONCATENATE("+ ",(TEXT(SUMIFS(Janvier[Temps travaillé],Janvier[N°semaine],IF($H$9&gt;=52,ROW(A4),$H$9+ROW(A4)))-$K$3,"[h]:mm"))),"Saisir temps")</f>
        <v>Saisir temps</v>
      </c>
    </row>
    <row r="8" spans="1:12" s="7" customFormat="1" ht="39.75" customHeight="1">
      <c r="A8" s="8" t="s">
        <v>5</v>
      </c>
      <c r="B8" s="8" t="s">
        <v>3</v>
      </c>
      <c r="C8" s="8" t="s">
        <v>2</v>
      </c>
      <c r="D8" s="8" t="s">
        <v>1</v>
      </c>
      <c r="E8" s="8" t="s">
        <v>0</v>
      </c>
      <c r="F8" s="8" t="s">
        <v>4</v>
      </c>
      <c r="G8" s="8" t="s">
        <v>7</v>
      </c>
      <c r="H8" s="8" t="s">
        <v>35</v>
      </c>
      <c r="J8"/>
      <c r="K8"/>
      <c r="L8"/>
    </row>
    <row r="9" spans="1:12">
      <c r="A9" s="3" t="str">
        <f>TEXT(B9,"jjjj")</f>
        <v>mercredi</v>
      </c>
      <c r="B9" s="18">
        <v>44531</v>
      </c>
      <c r="C9" s="6"/>
      <c r="D9" s="20">
        <v>3.125E-2</v>
      </c>
      <c r="E9" s="6"/>
      <c r="F9" s="19" t="str">
        <f t="shared" ref="F9:F38" si="0">IF(AND(C9&lt;&gt;0,E9&lt;&gt;0),(E9-D9-C9),"Temps à saisir")</f>
        <v>Temps à saisir</v>
      </c>
      <c r="G9" s="6"/>
      <c r="H9" s="44">
        <f>WEEKNUM(Décembre[[#This Row],[Date]],21)</f>
        <v>48</v>
      </c>
      <c r="K9"/>
    </row>
    <row r="10" spans="1:12">
      <c r="A10" s="4" t="str">
        <f>TEXT(B10,"jjjj")</f>
        <v>jeudi</v>
      </c>
      <c r="B10" s="18">
        <v>44532</v>
      </c>
      <c r="C10" s="20"/>
      <c r="D10" s="20">
        <v>3.125E-2</v>
      </c>
      <c r="E10" s="20"/>
      <c r="F10" s="19" t="str">
        <f t="shared" si="0"/>
        <v>Temps à saisir</v>
      </c>
      <c r="G10" s="6"/>
      <c r="H10" s="44">
        <f>WEEKNUM(Décembre[[#This Row],[Date]],21)</f>
        <v>48</v>
      </c>
      <c r="J10" s="5"/>
      <c r="K10"/>
    </row>
    <row r="11" spans="1:12">
      <c r="A11" s="4" t="str">
        <f>TEXT(B11,"jjjj")</f>
        <v>vendredi</v>
      </c>
      <c r="B11" s="18">
        <v>44533</v>
      </c>
      <c r="C11" s="20"/>
      <c r="D11" s="20">
        <v>3.125E-2</v>
      </c>
      <c r="E11" s="20"/>
      <c r="F11" s="19" t="str">
        <f t="shared" si="0"/>
        <v>Temps à saisir</v>
      </c>
      <c r="G11" s="6"/>
      <c r="H11" s="44">
        <f>WEEKNUM(Décembre[[#This Row],[Date]],21)</f>
        <v>48</v>
      </c>
      <c r="J11" s="5"/>
      <c r="K11"/>
    </row>
    <row r="12" spans="1:12">
      <c r="A12" s="4" t="str">
        <f t="shared" ref="A12:A38" si="1">TEXT(B12,"jjjj")</f>
        <v>samedi</v>
      </c>
      <c r="B12" s="18">
        <v>44534</v>
      </c>
      <c r="C12" s="20"/>
      <c r="D12" s="20"/>
      <c r="E12" s="20"/>
      <c r="F12" s="19" t="str">
        <f t="shared" si="0"/>
        <v>Temps à saisir</v>
      </c>
      <c r="G12" s="6" t="s">
        <v>8</v>
      </c>
      <c r="H12" s="44">
        <f>WEEKNUM(Décembre[[#This Row],[Date]],21)</f>
        <v>48</v>
      </c>
      <c r="J12" s="5"/>
      <c r="K12"/>
    </row>
    <row r="13" spans="1:12">
      <c r="A13" s="4" t="str">
        <f t="shared" si="1"/>
        <v>dimanche</v>
      </c>
      <c r="B13" s="18">
        <v>44535</v>
      </c>
      <c r="C13" s="20"/>
      <c r="D13" s="20"/>
      <c r="E13" s="20"/>
      <c r="F13" s="19" t="str">
        <f>IF(AND(C13&lt;&gt;0,E13&lt;&gt;0),(E13-D13-C13),"Temps à saisir")</f>
        <v>Temps à saisir</v>
      </c>
      <c r="G13" s="6" t="s">
        <v>8</v>
      </c>
      <c r="H13" s="44">
        <f>WEEKNUM(Décembre[[#This Row],[Date]],21)</f>
        <v>48</v>
      </c>
      <c r="J13" s="5"/>
      <c r="K13"/>
    </row>
    <row r="14" spans="1:12">
      <c r="A14" s="4" t="str">
        <f t="shared" si="1"/>
        <v>lundi</v>
      </c>
      <c r="B14" s="18">
        <v>44536</v>
      </c>
      <c r="C14" s="20"/>
      <c r="D14" s="20">
        <v>3.125E-2</v>
      </c>
      <c r="E14" s="20"/>
      <c r="F14" s="19" t="str">
        <f>IF(AND(C14&lt;&gt;0,E14&lt;&gt;0),(E14-D14-C14),"Temps à saisir")</f>
        <v>Temps à saisir</v>
      </c>
      <c r="G14" s="6"/>
      <c r="H14" s="44">
        <f>WEEKNUM(Décembre[[#This Row],[Date]],21)</f>
        <v>49</v>
      </c>
      <c r="J14" s="5"/>
      <c r="K14"/>
    </row>
    <row r="15" spans="1:12">
      <c r="A15" s="4" t="str">
        <f t="shared" si="1"/>
        <v>mardi</v>
      </c>
      <c r="B15" s="18">
        <v>44537</v>
      </c>
      <c r="C15" s="20"/>
      <c r="D15" s="20">
        <v>3.125E-2</v>
      </c>
      <c r="E15" s="20"/>
      <c r="F15" s="19" t="str">
        <f>IF(AND(C15&lt;&gt;0,E15&lt;&gt;0),(E15-D15-C15),"Temps à saisir")</f>
        <v>Temps à saisir</v>
      </c>
      <c r="G15" s="6"/>
      <c r="H15" s="44">
        <f>WEEKNUM(Décembre[[#This Row],[Date]],21)</f>
        <v>49</v>
      </c>
      <c r="J15" s="5"/>
      <c r="K15"/>
    </row>
    <row r="16" spans="1:12">
      <c r="A16" s="4" t="str">
        <f t="shared" si="1"/>
        <v>mercredi</v>
      </c>
      <c r="B16" s="18">
        <v>44538</v>
      </c>
      <c r="C16" s="20"/>
      <c r="D16" s="20">
        <v>3.125E-2</v>
      </c>
      <c r="E16" s="20"/>
      <c r="F16" s="19" t="str">
        <f>IF(AND(C16&lt;&gt;0,E16&lt;&gt;0),(E16-D16-C16),"Temps à saisir")</f>
        <v>Temps à saisir</v>
      </c>
      <c r="G16" s="6"/>
      <c r="H16" s="44">
        <f>WEEKNUM(Décembre[[#This Row],[Date]],21)</f>
        <v>49</v>
      </c>
      <c r="J16" s="5"/>
      <c r="K16"/>
    </row>
    <row r="17" spans="1:11">
      <c r="A17" s="4" t="str">
        <f t="shared" si="1"/>
        <v>jeudi</v>
      </c>
      <c r="B17" s="18">
        <v>44539</v>
      </c>
      <c r="C17" s="20"/>
      <c r="D17" s="20">
        <v>3.125E-2</v>
      </c>
      <c r="E17" s="20"/>
      <c r="F17" s="19" t="str">
        <f t="shared" si="0"/>
        <v>Temps à saisir</v>
      </c>
      <c r="G17" s="6"/>
      <c r="H17" s="44">
        <f>WEEKNUM(Décembre[[#This Row],[Date]],21)</f>
        <v>49</v>
      </c>
      <c r="J17" s="5"/>
      <c r="K17"/>
    </row>
    <row r="18" spans="1:11">
      <c r="A18" s="4" t="str">
        <f t="shared" si="1"/>
        <v>vendredi</v>
      </c>
      <c r="B18" s="18">
        <v>44540</v>
      </c>
      <c r="C18" s="20"/>
      <c r="D18" s="20">
        <v>3.125E-2</v>
      </c>
      <c r="E18" s="20"/>
      <c r="F18" s="19" t="str">
        <f t="shared" si="0"/>
        <v>Temps à saisir</v>
      </c>
      <c r="G18" s="6"/>
      <c r="H18" s="44">
        <f>WEEKNUM(Décembre[[#This Row],[Date]],21)</f>
        <v>49</v>
      </c>
      <c r="J18" s="5"/>
      <c r="K18"/>
    </row>
    <row r="19" spans="1:11">
      <c r="A19" s="27" t="str">
        <f t="shared" si="1"/>
        <v>samedi</v>
      </c>
      <c r="B19" s="18">
        <v>44541</v>
      </c>
      <c r="C19" s="20"/>
      <c r="D19" s="20"/>
      <c r="E19" s="20"/>
      <c r="F19" s="28" t="str">
        <f t="shared" si="0"/>
        <v>Temps à saisir</v>
      </c>
      <c r="G19" s="6" t="s">
        <v>8</v>
      </c>
      <c r="H19" s="44">
        <f>WEEKNUM(Décembre[[#This Row],[Date]],21)</f>
        <v>49</v>
      </c>
      <c r="J19" s="5"/>
      <c r="K19"/>
    </row>
    <row r="20" spans="1:11">
      <c r="A20" s="4" t="str">
        <f t="shared" si="1"/>
        <v>dimanche</v>
      </c>
      <c r="B20" s="18">
        <v>44542</v>
      </c>
      <c r="C20" s="20"/>
      <c r="D20" s="20"/>
      <c r="E20" s="20"/>
      <c r="F20" s="19" t="str">
        <f t="shared" si="0"/>
        <v>Temps à saisir</v>
      </c>
      <c r="G20" s="6" t="s">
        <v>8</v>
      </c>
      <c r="H20" s="44">
        <f>WEEKNUM(Décembre[[#This Row],[Date]],21)</f>
        <v>49</v>
      </c>
      <c r="J20" s="5"/>
      <c r="K20"/>
    </row>
    <row r="21" spans="1:11">
      <c r="A21" s="4" t="str">
        <f t="shared" si="1"/>
        <v>lundi</v>
      </c>
      <c r="B21" s="18">
        <v>44543</v>
      </c>
      <c r="C21" s="20"/>
      <c r="D21" s="20">
        <v>3.125E-2</v>
      </c>
      <c r="E21" s="20"/>
      <c r="F21" s="19" t="str">
        <f t="shared" si="0"/>
        <v>Temps à saisir</v>
      </c>
      <c r="G21" s="6"/>
      <c r="H21" s="44">
        <f>WEEKNUM(Décembre[[#This Row],[Date]],21)</f>
        <v>50</v>
      </c>
      <c r="J21" s="5"/>
      <c r="K21"/>
    </row>
    <row r="22" spans="1:11">
      <c r="A22" s="4" t="str">
        <f t="shared" si="1"/>
        <v>mardi</v>
      </c>
      <c r="B22" s="18">
        <v>44544</v>
      </c>
      <c r="C22" s="20"/>
      <c r="D22" s="20">
        <v>3.125E-2</v>
      </c>
      <c r="E22" s="20"/>
      <c r="F22" s="19" t="str">
        <f t="shared" si="0"/>
        <v>Temps à saisir</v>
      </c>
      <c r="G22" s="6"/>
      <c r="H22" s="44">
        <f>WEEKNUM(Décembre[[#This Row],[Date]],21)</f>
        <v>50</v>
      </c>
      <c r="J22" s="5"/>
      <c r="K22"/>
    </row>
    <row r="23" spans="1:11">
      <c r="A23" s="4" t="str">
        <f t="shared" si="1"/>
        <v>mercredi</v>
      </c>
      <c r="B23" s="18">
        <v>44545</v>
      </c>
      <c r="C23" s="20"/>
      <c r="D23" s="20">
        <v>3.125E-2</v>
      </c>
      <c r="E23" s="20"/>
      <c r="F23" s="19" t="str">
        <f t="shared" si="0"/>
        <v>Temps à saisir</v>
      </c>
      <c r="G23" s="6"/>
      <c r="H23" s="44">
        <f>WEEKNUM(Décembre[[#This Row],[Date]],21)</f>
        <v>50</v>
      </c>
      <c r="J23" s="5"/>
      <c r="K23"/>
    </row>
    <row r="24" spans="1:11">
      <c r="A24" s="4" t="str">
        <f t="shared" si="1"/>
        <v>jeudi</v>
      </c>
      <c r="B24" s="18">
        <v>44546</v>
      </c>
      <c r="C24" s="20"/>
      <c r="D24" s="20">
        <v>3.125E-2</v>
      </c>
      <c r="E24" s="20"/>
      <c r="F24" s="19" t="str">
        <f t="shared" si="0"/>
        <v>Temps à saisir</v>
      </c>
      <c r="G24" s="6"/>
      <c r="H24" s="44">
        <f>WEEKNUM(Décembre[[#This Row],[Date]],21)</f>
        <v>50</v>
      </c>
      <c r="J24" s="5"/>
      <c r="K24"/>
    </row>
    <row r="25" spans="1:11">
      <c r="A25" s="4" t="str">
        <f t="shared" si="1"/>
        <v>vendredi</v>
      </c>
      <c r="B25" s="18">
        <v>44547</v>
      </c>
      <c r="C25" s="20"/>
      <c r="D25" s="20">
        <v>3.125E-2</v>
      </c>
      <c r="E25" s="20"/>
      <c r="F25" s="19" t="str">
        <f t="shared" si="0"/>
        <v>Temps à saisir</v>
      </c>
      <c r="G25" s="6"/>
      <c r="H25" s="44">
        <f>WEEKNUM(Décembre[[#This Row],[Date]],21)</f>
        <v>50</v>
      </c>
      <c r="J25" s="5"/>
      <c r="K25"/>
    </row>
    <row r="26" spans="1:11">
      <c r="A26" s="4" t="str">
        <f t="shared" si="1"/>
        <v>samedi</v>
      </c>
      <c r="B26" s="18">
        <v>44548</v>
      </c>
      <c r="C26" s="20"/>
      <c r="D26" s="20"/>
      <c r="E26" s="20"/>
      <c r="F26" s="19" t="str">
        <f t="shared" si="0"/>
        <v>Temps à saisir</v>
      </c>
      <c r="G26" s="6" t="s">
        <v>8</v>
      </c>
      <c r="H26" s="44">
        <f>WEEKNUM(Décembre[[#This Row],[Date]],21)</f>
        <v>50</v>
      </c>
      <c r="J26" s="5"/>
      <c r="K26"/>
    </row>
    <row r="27" spans="1:11">
      <c r="A27" s="4" t="str">
        <f t="shared" si="1"/>
        <v>dimanche</v>
      </c>
      <c r="B27" s="18">
        <v>44549</v>
      </c>
      <c r="C27" s="20"/>
      <c r="D27" s="20"/>
      <c r="E27" s="20"/>
      <c r="F27" s="19" t="str">
        <f t="shared" si="0"/>
        <v>Temps à saisir</v>
      </c>
      <c r="G27" s="6" t="s">
        <v>8</v>
      </c>
      <c r="H27" s="44">
        <f>WEEKNUM(Décembre[[#This Row],[Date]],21)</f>
        <v>50</v>
      </c>
      <c r="J27" s="5"/>
      <c r="K27"/>
    </row>
    <row r="28" spans="1:11">
      <c r="A28" s="4" t="str">
        <f t="shared" si="1"/>
        <v>lundi</v>
      </c>
      <c r="B28" s="18">
        <v>44550</v>
      </c>
      <c r="C28" s="20"/>
      <c r="D28" s="20">
        <v>3.125E-2</v>
      </c>
      <c r="E28" s="20"/>
      <c r="F28" s="19" t="str">
        <f t="shared" si="0"/>
        <v>Temps à saisir</v>
      </c>
      <c r="G28" s="6"/>
      <c r="H28" s="44">
        <f>WEEKNUM(Décembre[[#This Row],[Date]],21)</f>
        <v>51</v>
      </c>
      <c r="J28" s="5"/>
      <c r="K28"/>
    </row>
    <row r="29" spans="1:11">
      <c r="A29" s="4" t="str">
        <f t="shared" si="1"/>
        <v>mardi</v>
      </c>
      <c r="B29" s="18">
        <v>44551</v>
      </c>
      <c r="C29" s="20"/>
      <c r="D29" s="20">
        <v>3.125E-2</v>
      </c>
      <c r="E29" s="20"/>
      <c r="F29" s="19" t="str">
        <f t="shared" si="0"/>
        <v>Temps à saisir</v>
      </c>
      <c r="G29" s="6"/>
      <c r="H29" s="44">
        <f>WEEKNUM(Décembre[[#This Row],[Date]],21)</f>
        <v>51</v>
      </c>
      <c r="J29" s="5"/>
      <c r="K29"/>
    </row>
    <row r="30" spans="1:11">
      <c r="A30" s="4" t="str">
        <f t="shared" si="1"/>
        <v>mercredi</v>
      </c>
      <c r="B30" s="18">
        <v>44552</v>
      </c>
      <c r="C30" s="20"/>
      <c r="D30" s="20">
        <v>3.125E-2</v>
      </c>
      <c r="E30" s="20"/>
      <c r="F30" s="19" t="str">
        <f t="shared" si="0"/>
        <v>Temps à saisir</v>
      </c>
      <c r="G30" s="6"/>
      <c r="H30" s="44">
        <f>WEEKNUM(Décembre[[#This Row],[Date]],21)</f>
        <v>51</v>
      </c>
      <c r="J30" s="5"/>
      <c r="K30"/>
    </row>
    <row r="31" spans="1:11">
      <c r="A31" s="4" t="str">
        <f t="shared" si="1"/>
        <v>jeudi</v>
      </c>
      <c r="B31" s="18">
        <v>44553</v>
      </c>
      <c r="C31" s="20"/>
      <c r="D31" s="20">
        <v>3.125E-2</v>
      </c>
      <c r="E31" s="20"/>
      <c r="F31" s="19" t="str">
        <f t="shared" si="0"/>
        <v>Temps à saisir</v>
      </c>
      <c r="G31" s="6"/>
      <c r="H31" s="44">
        <f>WEEKNUM(Décembre[[#This Row],[Date]],21)</f>
        <v>51</v>
      </c>
      <c r="J31" s="5"/>
      <c r="K31"/>
    </row>
    <row r="32" spans="1:11">
      <c r="A32" s="4" t="str">
        <f t="shared" si="1"/>
        <v>vendredi</v>
      </c>
      <c r="B32" s="18">
        <v>44554</v>
      </c>
      <c r="C32" s="20"/>
      <c r="D32" s="20">
        <v>3.125E-2</v>
      </c>
      <c r="E32" s="20"/>
      <c r="F32" s="19" t="str">
        <f t="shared" si="0"/>
        <v>Temps à saisir</v>
      </c>
      <c r="G32" s="6"/>
      <c r="H32" s="44">
        <f>WEEKNUM(Décembre[[#This Row],[Date]],21)</f>
        <v>51</v>
      </c>
      <c r="J32" s="5"/>
      <c r="K32"/>
    </row>
    <row r="33" spans="1:11">
      <c r="A33" s="35" t="str">
        <f t="shared" si="1"/>
        <v>samedi</v>
      </c>
      <c r="B33" s="31">
        <v>44555</v>
      </c>
      <c r="C33" s="33"/>
      <c r="D33" s="33"/>
      <c r="E33" s="33"/>
      <c r="F33" s="34" t="str">
        <f t="shared" si="0"/>
        <v>Temps à saisir</v>
      </c>
      <c r="G33" s="32" t="s">
        <v>26</v>
      </c>
      <c r="H33" s="44">
        <f>WEEKNUM(Décembre[[#This Row],[Date]],21)</f>
        <v>51</v>
      </c>
      <c r="J33" s="5"/>
      <c r="K33"/>
    </row>
    <row r="34" spans="1:11">
      <c r="A34" s="4" t="str">
        <f t="shared" si="1"/>
        <v>dimanche</v>
      </c>
      <c r="B34" s="18">
        <v>44556</v>
      </c>
      <c r="C34" s="20"/>
      <c r="D34" s="20"/>
      <c r="E34" s="20"/>
      <c r="F34" s="19" t="str">
        <f t="shared" si="0"/>
        <v>Temps à saisir</v>
      </c>
      <c r="G34" s="6" t="s">
        <v>8</v>
      </c>
      <c r="H34" s="44">
        <f>WEEKNUM(Décembre[[#This Row],[Date]],21)</f>
        <v>51</v>
      </c>
      <c r="J34" s="5"/>
      <c r="K34"/>
    </row>
    <row r="35" spans="1:11">
      <c r="A35" s="4" t="str">
        <f>TEXT(B35,"jjjj")</f>
        <v>lundi</v>
      </c>
      <c r="B35" s="18">
        <v>44557</v>
      </c>
      <c r="C35" s="20"/>
      <c r="D35" s="20">
        <v>3.125E-2</v>
      </c>
      <c r="E35" s="20"/>
      <c r="F35" s="19" t="str">
        <f t="shared" si="0"/>
        <v>Temps à saisir</v>
      </c>
      <c r="G35" s="6"/>
      <c r="H35" s="44">
        <f>WEEKNUM(Décembre[[#This Row],[Date]],21)</f>
        <v>52</v>
      </c>
      <c r="J35" s="5"/>
      <c r="K35"/>
    </row>
    <row r="36" spans="1:11">
      <c r="A36" s="4" t="str">
        <f t="shared" si="1"/>
        <v>mardi</v>
      </c>
      <c r="B36" s="18">
        <v>44558</v>
      </c>
      <c r="C36" s="20"/>
      <c r="D36" s="20">
        <v>3.125E-2</v>
      </c>
      <c r="E36" s="20"/>
      <c r="F36" s="19" t="str">
        <f t="shared" si="0"/>
        <v>Temps à saisir</v>
      </c>
      <c r="G36" s="6"/>
      <c r="H36" s="44">
        <f>WEEKNUM(Décembre[[#This Row],[Date]],21)</f>
        <v>52</v>
      </c>
      <c r="J36" s="5"/>
      <c r="K36"/>
    </row>
    <row r="37" spans="1:11">
      <c r="A37" s="4" t="str">
        <f t="shared" si="1"/>
        <v>mercredi</v>
      </c>
      <c r="B37" s="18">
        <v>44559</v>
      </c>
      <c r="C37" s="20"/>
      <c r="D37" s="20">
        <v>3.125E-2</v>
      </c>
      <c r="E37" s="20"/>
      <c r="F37" s="19" t="str">
        <f t="shared" si="0"/>
        <v>Temps à saisir</v>
      </c>
      <c r="G37" s="6"/>
      <c r="H37" s="44">
        <f>WEEKNUM(Décembre[[#This Row],[Date]],21)</f>
        <v>52</v>
      </c>
      <c r="J37" s="5"/>
      <c r="K37"/>
    </row>
    <row r="38" spans="1:11">
      <c r="A38" s="4" t="str">
        <f t="shared" si="1"/>
        <v>jeudi</v>
      </c>
      <c r="B38" s="18">
        <v>44560</v>
      </c>
      <c r="C38" s="20"/>
      <c r="D38" s="20">
        <v>3.125E-2</v>
      </c>
      <c r="E38" s="20"/>
      <c r="F38" s="19" t="str">
        <f t="shared" si="0"/>
        <v>Temps à saisir</v>
      </c>
      <c r="G38" s="6"/>
      <c r="H38" s="44">
        <f>WEEKNUM(Décembre[[#This Row],[Date]],21)</f>
        <v>52</v>
      </c>
      <c r="J38" s="5"/>
      <c r="K38"/>
    </row>
    <row r="39" spans="1:11">
      <c r="A39" s="23" t="str">
        <f>TEXT(B39,"jjjj")</f>
        <v>vendredi</v>
      </c>
      <c r="B39" s="18">
        <v>44561</v>
      </c>
      <c r="C39" s="24"/>
      <c r="D39" s="20">
        <v>3.125E-2</v>
      </c>
      <c r="E39" s="24"/>
      <c r="F39" s="25" t="str">
        <f>IF(AND(C39&lt;&gt;0,E39&lt;&gt;0),(E39-D39-C39),"Temps à saisir")</f>
        <v>Temps à saisir</v>
      </c>
      <c r="G39" s="26"/>
      <c r="H39" s="44">
        <f>WEEKNUM(Décembre[[#This Row],[Date]],21)</f>
        <v>52</v>
      </c>
      <c r="J39" s="5"/>
      <c r="K39"/>
    </row>
    <row r="40" spans="1:11">
      <c r="B40" s="45">
        <f>IFERROR(NETWORKDAYS(B9,B39,G1:G6),"Vérifiez les dates")</f>
        <v>23</v>
      </c>
      <c r="C40" s="46" t="str">
        <f>IFERROR(SUBTOTAL(101,Décembre[Heure d''arrivé]),"")</f>
        <v/>
      </c>
      <c r="D40" s="46">
        <f>SUBTOTAL(101,Décembre[Temps de pause])</f>
        <v>3.125E-2</v>
      </c>
      <c r="E40" s="46" t="str">
        <f>IFERROR(SUBTOTAL(101,Décembre[Heure de départ]),"")</f>
        <v/>
      </c>
      <c r="F40" s="11">
        <f>IFERROR(SUBTOTAL(9,F9:F39),"")</f>
        <v>0</v>
      </c>
      <c r="G40" s="47"/>
      <c r="H40" s="43"/>
      <c r="J40" s="5"/>
      <c r="K40"/>
    </row>
    <row r="41" spans="1:11" s="8" customFormat="1" ht="42.75" customHeight="1">
      <c r="A41" s="9"/>
      <c r="B41" s="10" t="s">
        <v>10</v>
      </c>
      <c r="C41" s="10" t="s">
        <v>11</v>
      </c>
      <c r="D41" s="10" t="s">
        <v>14</v>
      </c>
      <c r="E41" s="10" t="s">
        <v>12</v>
      </c>
      <c r="F41" s="10" t="s">
        <v>13</v>
      </c>
      <c r="G41" s="9"/>
    </row>
  </sheetData>
  <mergeCells count="1">
    <mergeCell ref="F1:F6"/>
  </mergeCells>
  <conditionalFormatting sqref="A44:F390 A42:E43 A9:F41 G9:G40">
    <cfRule type="expression" dxfId="38" priority="9">
      <formula>A9="samedi"</formula>
    </cfRule>
    <cfRule type="expression" dxfId="37" priority="11">
      <formula>A9="dimanche"</formula>
    </cfRule>
  </conditionalFormatting>
  <conditionalFormatting sqref="B9:G39">
    <cfRule type="expression" dxfId="36" priority="10">
      <formula>B9="samedi"</formula>
    </cfRule>
  </conditionalFormatting>
  <conditionalFormatting sqref="K1:K2">
    <cfRule type="expression" dxfId="35" priority="1">
      <formula>K1="samedi"</formula>
    </cfRule>
    <cfRule type="expression" dxfId="34" priority="2">
      <formula>K1="dimanche"</formula>
    </cfRule>
  </conditionalFormatting>
  <dataValidations count="2">
    <dataValidation allowBlank="1" showErrorMessage="1" sqref="B9:E39"/>
    <dataValidation allowBlank="1" showInputMessage="1" showErrorMessage="1" prompt="Saisir à droite les date exactes des jours fériés pendant la période" sqref="F1:F6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FAUROUX JULIEN (CRAM ILE-DE-FRANCE)</dc:creator>
  <cp:lastModifiedBy>FAUROUX JULIEN (CRAM ILE-DE-FRANCE)</cp:lastModifiedBy>
  <dcterms:created xsi:type="dcterms:W3CDTF">2020-11-20T07:39:22Z</dcterms:created>
  <dcterms:modified xsi:type="dcterms:W3CDTF">2020-11-25T14:46:42Z</dcterms:modified>
</cp:coreProperties>
</file>