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370" yWindow="-180" windowWidth="12600" windowHeight="12090"/>
  </bookViews>
  <sheets>
    <sheet name="Janvier" sheetId="6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45621"/>
</workbook>
</file>

<file path=xl/calcChain.xml><?xml version="1.0" encoding="utf-8"?>
<calcChain xmlns="http://schemas.openxmlformats.org/spreadsheetml/2006/main"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F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F40" i="19" s="1"/>
  <c r="J4" i="19" s="1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F39" i="17" s="1"/>
  <c r="J4" i="17" s="1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F40" i="16" s="1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F39" i="15" s="1"/>
  <c r="J4" i="15" s="1"/>
  <c r="A9" i="15"/>
  <c r="D3" i="15"/>
  <c r="A1" i="15" s="1"/>
  <c r="E40" i="14"/>
  <c r="D40" i="14"/>
  <c r="C40" i="14"/>
  <c r="F38" i="14"/>
  <c r="A38" i="14"/>
  <c r="F37" i="14"/>
  <c r="A37" i="14"/>
  <c r="F36" i="14"/>
  <c r="A36" i="14"/>
  <c r="F35" i="14"/>
  <c r="A35" i="14"/>
  <c r="F34" i="14"/>
  <c r="A34" i="14"/>
  <c r="F33" i="14"/>
  <c r="A33" i="14"/>
  <c r="F32" i="14"/>
  <c r="A32" i="14"/>
  <c r="F31" i="14"/>
  <c r="A31" i="14"/>
  <c r="F30" i="14"/>
  <c r="A30" i="14"/>
  <c r="F29" i="14"/>
  <c r="A29" i="14"/>
  <c r="F28" i="14"/>
  <c r="A28" i="14"/>
  <c r="F27" i="14"/>
  <c r="A27" i="14"/>
  <c r="F26" i="14"/>
  <c r="A26" i="14"/>
  <c r="F25" i="14"/>
  <c r="A25" i="14"/>
  <c r="F24" i="14"/>
  <c r="A24" i="14"/>
  <c r="F23" i="14"/>
  <c r="A23" i="14"/>
  <c r="F22" i="14"/>
  <c r="A22" i="14"/>
  <c r="F21" i="14"/>
  <c r="A21" i="14"/>
  <c r="F20" i="14"/>
  <c r="A20" i="14"/>
  <c r="F19" i="14"/>
  <c r="A19" i="14"/>
  <c r="F18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F10" i="14"/>
  <c r="A10" i="14"/>
  <c r="F9" i="14"/>
  <c r="F40" i="14" s="1"/>
  <c r="A9" i="14"/>
  <c r="D3" i="14"/>
  <c r="A1" i="14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F40" i="13" s="1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F39" i="11" s="1"/>
  <c r="J4" i="11" s="1"/>
  <c r="A9" i="11"/>
  <c r="D3" i="11"/>
  <c r="A1" i="11" s="1"/>
  <c r="A39" i="10"/>
  <c r="F39" i="10"/>
  <c r="F40" i="10" s="1"/>
  <c r="E40" i="10"/>
  <c r="D40" i="10"/>
  <c r="C40" i="10"/>
  <c r="F38" i="10"/>
  <c r="A38" i="10"/>
  <c r="F37" i="10"/>
  <c r="A37" i="10"/>
  <c r="F36" i="10"/>
  <c r="A36" i="10"/>
  <c r="F35" i="10"/>
  <c r="A35" i="10"/>
  <c r="F34" i="10"/>
  <c r="A34" i="10"/>
  <c r="F33" i="10"/>
  <c r="A33" i="10"/>
  <c r="F32" i="10"/>
  <c r="A32" i="10"/>
  <c r="F31" i="10"/>
  <c r="A31" i="10"/>
  <c r="F30" i="10"/>
  <c r="A30" i="10"/>
  <c r="F29" i="10"/>
  <c r="A29" i="10"/>
  <c r="F28" i="10"/>
  <c r="A28" i="10"/>
  <c r="F27" i="10"/>
  <c r="A27" i="10"/>
  <c r="F26" i="10"/>
  <c r="A26" i="10"/>
  <c r="F25" i="10"/>
  <c r="A25" i="10"/>
  <c r="F24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F17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F10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F39" i="9" s="1"/>
  <c r="J4" i="9" s="1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9" i="8"/>
  <c r="F38" i="8"/>
  <c r="F36" i="8"/>
  <c r="F37" i="8"/>
  <c r="E40" i="8"/>
  <c r="D40" i="8"/>
  <c r="C40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D3" i="8"/>
  <c r="A1" i="8" s="1"/>
  <c r="E37" i="7"/>
  <c r="D37" i="7"/>
  <c r="C37" i="7"/>
  <c r="F36" i="7"/>
  <c r="A36" i="7"/>
  <c r="F35" i="7"/>
  <c r="A35" i="7"/>
  <c r="F34" i="7"/>
  <c r="A34" i="7"/>
  <c r="F33" i="7"/>
  <c r="A33" i="7"/>
  <c r="F32" i="7"/>
  <c r="A32" i="7"/>
  <c r="F31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F24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F17" i="7"/>
  <c r="A17" i="7"/>
  <c r="F16" i="7"/>
  <c r="A16" i="7"/>
  <c r="F15" i="7"/>
  <c r="A15" i="7"/>
  <c r="F14" i="7"/>
  <c r="A14" i="7"/>
  <c r="F13" i="7"/>
  <c r="A13" i="7"/>
  <c r="F12" i="7"/>
  <c r="A12" i="7"/>
  <c r="F11" i="7"/>
  <c r="A11" i="7"/>
  <c r="F10" i="7"/>
  <c r="A10" i="7"/>
  <c r="F9" i="7"/>
  <c r="F37" i="7" s="1"/>
  <c r="J4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J4" i="14" l="1"/>
  <c r="F40" i="6"/>
  <c r="J4" i="6" s="1"/>
  <c r="J4" i="16"/>
  <c r="J4" i="13"/>
  <c r="J4" i="10"/>
  <c r="F40" i="8"/>
  <c r="J4" i="8" s="1"/>
</calcChain>
</file>

<file path=xl/sharedStrings.xml><?xml version="1.0" encoding="utf-8"?>
<sst xmlns="http://schemas.openxmlformats.org/spreadsheetml/2006/main" count="324" uniqueCount="30">
  <si>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</si>
  <si>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</si>
  <si>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</si>
  <si>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</si>
  <si>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</si>
  <si>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</si>
  <si>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</si>
  <si>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</si>
  <si>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</si>
  <si>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</si>
  <si>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</si>
  <si>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</si>
  <si>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</si>
  <si>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</si>
  <si>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</si>
  <si>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</si>
  <si>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</si>
  <si>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Nbr heures par mois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</si>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</sst>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\.\ yyyy"/>
    <numFmt numFmtId="165" formatCode="h:mm;@"/>
    <numFmt numFmtId="166" formatCode="[h]:m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4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>
      <alignment horizontal="left"/>
    </xf>
  </cellStyleXfs>
  <cellXfs count="46">
    <xf numFmtId="0" fontId="0" fillId="0" borderId="0" xfId="0"/>
    <xf numFmtId="165" fontId="0" fillId="0" borderId="0" xfId="0" applyNumberFormat="1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6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0" fillId="4" borderId="11" xfId="0" applyFill="1" applyBorder="1"/>
    <xf numFmtId="46" fontId="0" fillId="4" borderId="12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2">
    <cellStyle name="Heure" xfId="1"/>
    <cellStyle name="Normal" xfId="0" builtinId="0"/>
  </cellStyles>
  <dxfs count="2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[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137" displayName="Tableau137" ref="A8:G40" totalsRowCount="1" headerRowDxfId="236" dataDxfId="235" dataCellStyle="Heure">
  <autoFilter ref="A8:G39"/>
  <tableColumns count="7">
    <tableColumn id="1" name="Jours" dataDxfId="234">
      <calculatedColumnFormula>TEXT(B9,"jjjj")</calculatedColumnFormula>
    </tableColumn>
    <tableColumn id="2" name="Date" totalsRowFunction="custom" dataDxfId="233" totalsRowDxfId="5">
      <totalsRowFormula>IFERROR(NETWORKDAYS(B9,B39,G1:G6),"Vérifiez les dates")</totalsRowFormula>
    </tableColumn>
    <tableColumn id="3" name="Heure d'arrivé" totalsRowFunction="custom" dataDxfId="232" totalsRowDxfId="4" dataCellStyle="Heure">
      <totalsRowFormula>IFERROR(SUBTOTAL(101,Tableau137[Heure d''arrivé]),"")</totalsRowFormula>
    </tableColumn>
    <tableColumn id="4" name="Temps de pause" totalsRowFunction="average" dataDxfId="231" totalsRowDxfId="3" dataCellStyle="Heure"/>
    <tableColumn id="5" name="Heure de départ" totalsRowFunction="custom" dataDxfId="230" totalsRowDxfId="2" dataCellStyle="Heure">
      <totalsRowFormula>IFERROR(SUBTOTAL(101,Tableau137[Heure de départ]),"")</totalsRowFormula>
    </tableColumn>
    <tableColumn id="6" name="Temps travaillé" totalsRowFunction="custom" dataDxfId="229" totalsRowDxfId="1">
      <calculatedColumnFormula>IF(AND(C9&lt;&gt;0,E9&lt;&gt;0),(E9-D9-C9),"Temps à saisir")</calculatedColumnFormula>
      <totalsRowFormula>IFERROR(SUBTOTAL(9,F9:F39),"")</totalsRowFormula>
    </tableColumn>
    <tableColumn id="7" name="Commentaire" dataDxfId="228" totalsRowDxfId="0" dataCellStyle="Heu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1378" displayName="Tableau1378" ref="A8:G37" totalsRowCount="1" headerRowDxfId="224" dataDxfId="223" dataCellStyle="Heure">
  <autoFilter ref="A8:G36"/>
  <tableColumns count="7">
    <tableColumn id="1" name="Jours" dataDxfId="222">
      <calculatedColumnFormula>TEXT(B9,"jjjj")</calculatedColumnFormula>
    </tableColumn>
    <tableColumn id="2" name="Date" totalsRowFunction="custom" dataDxfId="221" totalsRowDxfId="220">
      <totalsRowFormula>IFERROR(NETWORKDAYS(B9,B36,G1:G6),"Vérifiez les dates")</totalsRowFormula>
    </tableColumn>
    <tableColumn id="3" name="Heure d'arrivé" totalsRowFunction="custom" dataDxfId="219" totalsRowDxfId="218" dataCellStyle="Heure">
      <totalsRowFormula>IFERROR(SUBTOTAL(101,Tableau1378[Heure d''arrivé]),"")</totalsRowFormula>
    </tableColumn>
    <tableColumn id="4" name="Temps de pause" totalsRowFunction="average" dataDxfId="217" totalsRowDxfId="216" dataCellStyle="Heure"/>
    <tableColumn id="5" name="Heure de départ" totalsRowFunction="custom" dataDxfId="215" totalsRowDxfId="214" dataCellStyle="Heure">
      <totalsRowFormula>IFERROR(SUBTOTAL(101,Tableau1378[Heure de départ]),"")</totalsRowFormula>
    </tableColumn>
    <tableColumn id="6" name="Temps travaillé" totalsRowFunction="custom" dataDxfId="213" totalsRowDxfId="212">
      <calculatedColumnFormula>IF(AND(C9&lt;&gt;0,E9&lt;&gt;0),(E9-D9-C9),"Temps à saisir")</calculatedColumnFormula>
      <totalsRowFormula>IFERROR(SUBTOTAL(9,F9:F36),"")</totalsRowFormula>
    </tableColumn>
    <tableColumn id="7" name="Commentaire" dataDxfId="211" totalsRowDxfId="210" dataCellStyle="He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Tableau13789" displayName="Tableau13789" ref="A8:G40" totalsRowCount="1" headerRowDxfId="206" dataDxfId="205" dataCellStyle="Heure">
  <autoFilter ref="A8:G39"/>
  <tableColumns count="7">
    <tableColumn id="1" name="Jours" dataDxfId="204">
      <calculatedColumnFormula>TEXT(B9,"jjjj")</calculatedColumnFormula>
    </tableColumn>
    <tableColumn id="2" name="Date" totalsRowFunction="custom" dataDxfId="203" totalsRowDxfId="202">
      <totalsRowFormula>IFERROR(NETWORKDAYS(B9,B39,G1:G6),"Vérifiez les dates")</totalsRowFormula>
    </tableColumn>
    <tableColumn id="3" name="Heure d'arrivé" totalsRowFunction="custom" dataDxfId="201" totalsRowDxfId="200" dataCellStyle="Heure">
      <totalsRowFormula>IFERROR(SUBTOTAL(101,Tableau13789[Heure d''arrivé]),"")</totalsRowFormula>
    </tableColumn>
    <tableColumn id="4" name="Temps de pause" totalsRowFunction="average" dataDxfId="199" totalsRowDxfId="198" dataCellStyle="Heure"/>
    <tableColumn id="5" name="Heure de départ" totalsRowFunction="custom" dataDxfId="197" totalsRowDxfId="196" dataCellStyle="Heure">
      <totalsRowFormula>IFERROR(SUBTOTAL(101,Tableau13789[Heure de départ]),"")</totalsRowFormula>
    </tableColumn>
    <tableColumn id="6" name="Temps travaillé" totalsRowFunction="custom" dataDxfId="195" totalsRowDxfId="194">
      <calculatedColumnFormula>IF(AND(C9&lt;&gt;0,E9&lt;&gt;0),(E9-D9-C9),"Temps à saisir")</calculatedColumnFormula>
      <totalsRowFormula>IFERROR(SUBTOTAL(9,F9:F39),"")</totalsRowFormula>
    </tableColumn>
    <tableColumn id="7" name="Commentaire" dataDxfId="193" totalsRowDxfId="192" dataCellStyle="He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Tableau1378910" displayName="Tableau1378910" ref="A8:G39" totalsRowCount="1" headerRowDxfId="188" dataDxfId="187" dataCellStyle="Heure">
  <autoFilter ref="A8:G38"/>
  <tableColumns count="7">
    <tableColumn id="1" name="Jours" dataDxfId="186">
      <calculatedColumnFormula>TEXT(B9,"jjjj")</calculatedColumnFormula>
    </tableColumn>
    <tableColumn id="2" name="Date" totalsRowFunction="custom" dataDxfId="185" totalsRowDxfId="184">
      <totalsRowFormula>IFERROR(NETWORKDAYS(B9,B38,G1:G6),"Vérifiez les dates")</totalsRowFormula>
    </tableColumn>
    <tableColumn id="3" name="Heure d'arrivé" totalsRowFunction="custom" dataDxfId="183" totalsRowDxfId="182" dataCellStyle="Heure">
      <totalsRowFormula>IFERROR(SUBTOTAL(101,Tableau1378910[Heure d''arrivé]),"")</totalsRowFormula>
    </tableColumn>
    <tableColumn id="4" name="Temps de pause" totalsRowFunction="average" dataDxfId="181" totalsRowDxfId="180" dataCellStyle="Heure"/>
    <tableColumn id="5" name="Heure de départ" totalsRowFunction="custom" dataDxfId="179" totalsRowDxfId="178" dataCellStyle="Heure">
      <totalsRowFormula>IFERROR(SUBTOTAL(101,Tableau1378910[Heure de départ]),"")</totalsRowFormula>
    </tableColumn>
    <tableColumn id="6" name="Temps travaillé" totalsRowFunction="custom" dataDxfId="177" totalsRowDxfId="176">
      <calculatedColumnFormula>IF(AND(C9&lt;&gt;0,E9&lt;&gt;0),(E9-D9-C9),"Temps à saisir")</calculatedColumnFormula>
      <totalsRowFormula>IFERROR(SUBTOTAL(9,F9:F38),"")</totalsRowFormula>
    </tableColumn>
    <tableColumn id="7" name="Commentaire" dataDxfId="175" totalsRowDxfId="174" dataCellStyle="He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leau137891011" displayName="Tableau137891011" ref="A8:G40" totalsRowCount="1" headerRowDxfId="170" dataDxfId="169" dataCellStyle="Heure">
  <autoFilter ref="A8:G39"/>
  <tableColumns count="7">
    <tableColumn id="1" name="Jours" dataDxfId="168">
      <calculatedColumnFormula>TEXT(B9,"jjjj")</calculatedColumnFormula>
    </tableColumn>
    <tableColumn id="2" name="Date" totalsRowFunction="custom" dataDxfId="167" totalsRowDxfId="166">
      <totalsRowFormula>IFERROR(NETWORKDAYS(B9,B39,G1:G6),"Vérifiez les dates")</totalsRowFormula>
    </tableColumn>
    <tableColumn id="3" name="Heure d'arrivé" totalsRowFunction="custom" dataDxfId="165" totalsRowDxfId="164" dataCellStyle="Heure">
      <totalsRowFormula>IFERROR(SUBTOTAL(101,Tableau137891011[Heure d''arrivé]),"")</totalsRowFormula>
    </tableColumn>
    <tableColumn id="4" name="Temps de pause" totalsRowFunction="average" dataDxfId="163" totalsRowDxfId="162" dataCellStyle="Heure"/>
    <tableColumn id="5" name="Heure de départ" totalsRowFunction="custom" dataDxfId="161" totalsRowDxfId="160" dataCellStyle="Heure">
      <totalsRowFormula>IFERROR(SUBTOTAL(101,Tableau137891011[Heure de départ]),"")</totalsRowFormula>
    </tableColumn>
    <tableColumn id="6" name="Temps travaillé" totalsRowFunction="custom" dataDxfId="159" totalsRowDxfId="158">
      <calculatedColumnFormula>IF(AND(C9&lt;&gt;0,E9&lt;&gt;0),(E9-D9-C9),"Temps à saisir")</calculatedColumnFormula>
      <totalsRowFormula>IFERROR(SUBTOTAL(9,F9:F39),"")</totalsRowFormula>
    </tableColumn>
    <tableColumn id="7" name="Commentaire" dataDxfId="157" totalsRowDxfId="156" dataCellStyle="He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Tableau13789101112" displayName="Tableau13789101112" ref="A8:G39" totalsRowCount="1" headerRowDxfId="140" dataDxfId="139" dataCellStyle="Heure">
  <autoFilter ref="A8:G38"/>
  <tableColumns count="7">
    <tableColumn id="1" name="Jours" dataDxfId="138">
      <calculatedColumnFormula>TEXT(B9,"jjjj")</calculatedColumnFormula>
    </tableColumn>
    <tableColumn id="2" name="Date" totalsRowFunction="custom" dataDxfId="137" totalsRowDxfId="136">
      <totalsRowFormula>IFERROR(NETWORKDAYS(B9,B38,G1:G6),"Vérifiez les dates")</totalsRowFormula>
    </tableColumn>
    <tableColumn id="3" name="Heure d'arrivé" totalsRowFunction="custom" dataDxfId="135" totalsRowDxfId="134" dataCellStyle="Heure">
      <totalsRowFormula>IFERROR(SUBTOTAL(101,Tableau13789101112[Heure d''arrivé]),"")</totalsRowFormula>
    </tableColumn>
    <tableColumn id="4" name="Temps de pause" totalsRowFunction="average" dataDxfId="133" totalsRowDxfId="132" dataCellStyle="Heure"/>
    <tableColumn id="5" name="Heure de départ" totalsRowFunction="custom" dataDxfId="131" totalsRowDxfId="130" dataCellStyle="Heure">
      <totalsRowFormula>IFERROR(SUBTOTAL(101,Tableau13789101112[Heure de départ]),"")</totalsRowFormula>
    </tableColumn>
    <tableColumn id="6" name="Temps travaillé" totalsRowFunction="custom" dataDxfId="129" totalsRowDxfId="128">
      <calculatedColumnFormula>IF(AND(C9&lt;&gt;0,E9&lt;&gt;0),(E9-D9-C9),"Temps à saisir")</calculatedColumnFormula>
      <totalsRowFormula>IFERROR(SUBTOTAL(9,F9:F38),"")</totalsRowFormula>
    </tableColumn>
    <tableColumn id="7" name="Commentaire" dataDxfId="127" totalsRowDxfId="126" dataCellStyle="He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Tableau1378910111213" displayName="Tableau1378910111213" ref="A8:G40" totalsRowCount="1" headerRowDxfId="122" dataDxfId="121" dataCellStyle="Heure">
  <autoFilter ref="A8:G39"/>
  <tableColumns count="7">
    <tableColumn id="1" name="Jours" dataDxfId="120">
      <calculatedColumnFormula>TEXT(B9,"jjjj")</calculatedColumnFormula>
    </tableColumn>
    <tableColumn id="2" name="Date" totalsRowFunction="custom" dataDxfId="119" totalsRowDxfId="118">
      <totalsRowFormula>IFERROR(NETWORKDAYS(B9,B39,G1:G6),"Vérifiez les dates")</totalsRowFormula>
    </tableColumn>
    <tableColumn id="3" name="Heure d'arrivé" totalsRowFunction="custom" dataDxfId="117" totalsRowDxfId="116" dataCellStyle="Heure">
      <totalsRowFormula>IFERROR(SUBTOTAL(101,Tableau1378910111213[Heure d''arrivé]),"")</totalsRowFormula>
    </tableColumn>
    <tableColumn id="4" name="Temps de pause" totalsRowFunction="average" dataDxfId="115" totalsRowDxfId="114" dataCellStyle="Heure"/>
    <tableColumn id="5" name="Heure de départ" totalsRowFunction="custom" dataDxfId="113" totalsRowDxfId="112" dataCellStyle="Heure">
      <totalsRowFormula>IFERROR(SUBTOTAL(101,Tableau1378910111213[Heure de départ]),"")</totalsRowFormula>
    </tableColumn>
    <tableColumn id="6" name="Temps travaillé" totalsRowFunction="custom" dataDxfId="111" totalsRowDxfId="110">
      <calculatedColumnFormula>IF(AND(C9&lt;&gt;0,E9&lt;&gt;0),(E9-D9-C9),"Temps à saisir")</calculatedColumnFormula>
      <totalsRowFormula>IFERROR(SUBTOTAL(9,F9:F39),"")</totalsRowFormula>
    </tableColumn>
    <tableColumn id="7" name="Commentaire" dataDxfId="109" totalsRowDxfId="108" dataCellStyle="He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Tableau137891011121314" displayName="Tableau137891011121314" ref="A8:G40" totalsRowCount="1" headerRowDxfId="104" dataDxfId="103" dataCellStyle="Heure">
  <autoFilter ref="A8:G39"/>
  <tableColumns count="7">
    <tableColumn id="1" name="Jours" dataDxfId="102">
      <calculatedColumnFormula>TEXT(B9,"jjjj")</calculatedColumnFormula>
    </tableColumn>
    <tableColumn id="2" name="Date" totalsRowFunction="custom" dataDxfId="101" totalsRowDxfId="100">
      <totalsRowFormula>IFERROR(NETWORKDAYS(B9,B39,G1:G6),"Vérifiez les dates")</totalsRowFormula>
    </tableColumn>
    <tableColumn id="3" name="Heure d'arrivé" totalsRowFunction="custom" dataDxfId="99" totalsRowDxfId="98" dataCellStyle="Heure">
      <totalsRowFormula>IFERROR(SUBTOTAL(101,Tableau137891011121314[Heure d''arrivé]),"")</totalsRowFormula>
    </tableColumn>
    <tableColumn id="4" name="Temps de pause" totalsRowFunction="average" dataDxfId="97" totalsRowDxfId="96" dataCellStyle="Heure"/>
    <tableColumn id="5" name="Heure de départ" totalsRowFunction="custom" dataDxfId="95" totalsRowDxfId="94" dataCellStyle="Heure">
      <totalsRowFormula>IFERROR(SUBTOTAL(101,Tableau137891011121314[Heure de départ]),"")</totalsRowFormula>
    </tableColumn>
    <tableColumn id="6" name="Temps travaillé" totalsRowFunction="custom" dataDxfId="93" totalsRowDxfId="92">
      <calculatedColumnFormula>IF(AND(C9&lt;&gt;0,E9&lt;&gt;0),(E9-D9-C9),"Temps à saisir")</calculatedColumnFormula>
      <totalsRowFormula>IFERROR(SUBTOTAL(9,F9:F39),"")</totalsRowFormula>
    </tableColumn>
    <tableColumn id="7" name="Commentaire" dataDxfId="91" totalsRowDxfId="90" dataCellStyle="Heur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Tableau13789101112131415" displayName="Tableau13789101112131415" ref="A8:G39" totalsRowCount="1" headerRowDxfId="86" dataDxfId="85" dataCellStyle="Heure">
  <autoFilter ref="A8:G38"/>
  <tableColumns count="7">
    <tableColumn id="1" name="Jours" dataDxfId="84">
      <calculatedColumnFormula>TEXT(B9,"jjjj")</calculatedColumnFormula>
    </tableColumn>
    <tableColumn id="2" name="Date" totalsRowFunction="custom" dataDxfId="83" totalsRowDxfId="82">
      <totalsRowFormula>IFERROR(NETWORKDAYS(B9,B38,G1:G6),"Vérifiez les dates")</totalsRowFormula>
    </tableColumn>
    <tableColumn id="3" name="Heure d'arrivé" totalsRowFunction="custom" dataDxfId="81" totalsRowDxfId="80" dataCellStyle="Heure">
      <totalsRowFormula>IFERROR(SUBTOTAL(101,Tableau13789101112131415[Heure d''arrivé]),"")</totalsRowFormula>
    </tableColumn>
    <tableColumn id="4" name="Temps de pause" totalsRowFunction="average" dataDxfId="79" totalsRowDxfId="78" dataCellStyle="Heure"/>
    <tableColumn id="5" name="Heure de départ" totalsRowFunction="custom" dataDxfId="77" totalsRowDxfId="76" dataCellStyle="Heure">
      <totalsRowFormula>IFERROR(SUBTOTAL(101,Tableau13789101112131415[Heure de départ]),"")</totalsRowFormula>
    </tableColumn>
    <tableColumn id="6" name="Temps travaillé" totalsRowFunction="custom" dataDxfId="75" totalsRowDxfId="74">
      <calculatedColumnFormula>IF(AND(C9&lt;&gt;0,E9&lt;&gt;0),(E9-D9-C9),"Temps à saisir")</calculatedColumnFormula>
      <totalsRowFormula>IFERROR(SUBTOTAL(9,F9:F38),"")</totalsRowFormula>
    </tableColumn>
    <tableColumn id="7" name="Commentaire" dataDxfId="73" totalsRowDxfId="72" dataCellStyle="Heure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Tableau1378910111213141516" displayName="Tableau1378910111213141516" ref="A8:G40" totalsRowCount="1" headerRowDxfId="56" dataDxfId="55" dataCellStyle="Heure">
  <autoFilter ref="A8:G39"/>
  <tableColumns count="7">
    <tableColumn id="1" name="Jours" dataDxfId="54">
      <calculatedColumnFormula>TEXT(B9,"jjjj")</calculatedColumnFormula>
    </tableColumn>
    <tableColumn id="2" name="Date" totalsRowFunction="custom" dataDxfId="53" totalsRowDxfId="52">
      <totalsRowFormula>IFERROR(NETWORKDAYS(B9,B39,G1:G6),"Vérifiez les dates")</totalsRowFormula>
    </tableColumn>
    <tableColumn id="3" name="Heure d'arrivé" totalsRowFunction="custom" dataDxfId="51" totalsRowDxfId="50" dataCellStyle="Heure">
      <totalsRowFormula>IFERROR(SUBTOTAL(101,Tableau1378910111213141516[Heure d''arrivé]),"")</totalsRowFormula>
    </tableColumn>
    <tableColumn id="4" name="Temps de pause" totalsRowFunction="average" dataDxfId="49" totalsRowDxfId="48" dataCellStyle="Heure"/>
    <tableColumn id="5" name="Heure de départ" totalsRowFunction="custom" dataDxfId="47" totalsRowDxfId="46" dataCellStyle="Heure">
      <totalsRowFormula>IFERROR(SUBTOTAL(101,Tableau1378910111213141516[Heure de départ]),"")</totalsRowFormula>
    </tableColumn>
    <tableColumn id="6" name="Temps travaillé" totalsRowFunction="custom" dataDxfId="45" totalsRowDxfId="44">
      <calculatedColumnFormula>IF(AND(C9&lt;&gt;0,E9&lt;&gt;0),(E9-D9-C9),"Temps à saisir")</calculatedColumnFormula>
      <totalsRowFormula>IFERROR(SUBTOTAL(9,F9:F39),"")</totalsRowFormula>
    </tableColumn>
    <tableColumn id="7" name="Commentaire" dataDxfId="43" totalsRowDxfId="42" dataCellStyle="Heure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6" name="Tableau137891011121314151617" displayName="Tableau137891011121314151617" ref="A8:G39" totalsRowCount="1" headerRowDxfId="38" dataDxfId="37" dataCellStyle="Heure">
  <autoFilter ref="A8:G38"/>
  <tableColumns count="7">
    <tableColumn id="1" name="Jours" dataDxfId="36">
      <calculatedColumnFormula>TEXT(B9,"jjjj")</calculatedColumnFormula>
    </tableColumn>
    <tableColumn id="2" name="Date" totalsRowFunction="custom" dataDxfId="35" totalsRowDxfId="34">
      <totalsRowFormula>IFERROR(NETWORKDAYS(B9,B38,G1:G6),"Vérifiez les dates")</totalsRowFormula>
    </tableColumn>
    <tableColumn id="3" name="Heure d'arrivé" totalsRowFunction="custom" dataDxfId="33" totalsRowDxfId="32" dataCellStyle="Heure">
      <totalsRowFormula>IFERROR(SUBTOTAL(101,Tableau137891011121314151617[Heure d''arrivé]),"")</totalsRowFormula>
    </tableColumn>
    <tableColumn id="4" name="Temps de pause" totalsRowFunction="average" dataDxfId="31" totalsRowDxfId="30" dataCellStyle="Heure"/>
    <tableColumn id="5" name="Heure de départ" totalsRowFunction="custom" dataDxfId="29" totalsRowDxfId="28" dataCellStyle="Heure">
      <totalsRowFormula>IFERROR(SUBTOTAL(101,Tableau137891011121314151617[Heure de départ]),"")</totalsRowFormula>
    </tableColumn>
    <tableColumn id="6" name="Temps travaillé" totalsRowFunction="custom" dataDxfId="27" totalsRowDxfId="26">
      <calculatedColumnFormula>IF(AND(C9&lt;&gt;0,E9&lt;&gt;0),(E9-D9-C9),"Temps à saisir")</calculatedColumnFormula>
      <totalsRowFormula>IFERROR(SUBTOTAL(9,F9:F38),"")</totalsRowFormula>
    </tableColumn>
    <tableColumn id="7" name="Commentaire" dataDxfId="25" totalsRowDxfId="24" dataCellStyle="Heur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7" name="Tableau1318" displayName="Tableau1318" ref="A8:G40" totalsRowCount="1" headerRowDxfId="20" dataDxfId="19" dataCellStyle="Heure">
  <autoFilter ref="A8:G39"/>
  <tableColumns count="7">
    <tableColumn id="1" name="Jours" dataDxfId="18">
      <calculatedColumnFormula>TEXT(B9,"jjjj")</calculatedColumnFormula>
    </tableColumn>
    <tableColumn id="2" name="Date" totalsRowFunction="custom" dataDxfId="17" totalsRowDxfId="16">
      <totalsRowFormula>IFERROR(NETWORKDAYS(B9,B39,G1:G6),"Vérifiez les dates")</totalsRowFormula>
    </tableColumn>
    <tableColumn id="3" name="Heure d'arrivé" totalsRowFunction="custom" dataDxfId="15" totalsRowDxfId="14" dataCellStyle="Heure">
      <totalsRowFormula>IFERROR(SUBTOTAL(101,Tableau1318[Heure d''arrivé]),"")</totalsRowFormula>
    </tableColumn>
    <tableColumn id="4" name="Temps de pause" totalsRowFunction="average" dataDxfId="13" totalsRowDxfId="12" dataCellStyle="Heure"/>
    <tableColumn id="5" name="Heure de départ" totalsRowFunction="custom" dataDxfId="11" totalsRowDxfId="10" dataCellStyle="Heure">
      <totalsRowFormula>IFERROR(SUBTOTAL(101,Tableau1318[Heure de départ]),"")</totalsRowFormula>
    </tableColumn>
    <tableColumn id="6" name="Temps travaillé" totalsRowFunction="custom" dataDxfId="9" totalsRowDxfId="8">
      <calculatedColumnFormula>IF(AND(C9&lt;&gt;0,E9&lt;&gt;0),(E9-D9-C9),"Temps à saisir")</calculatedColumnFormula>
      <totalsRowFormula>IFERROR(SUBTOTAL(9,F9:F39),"")</totalsRowFormula>
    </tableColumn>
    <tableColumn id="7" name="Commentaire" dataDxfId="7" totalsRowDxfId="6" dataCellStyle="He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tabSelected="1" workbookViewId="0">
      <pane ySplit="8" topLeftCell="A9" activePane="bottomLeft" state="frozen"/>
      <selection activeCell="B31" sqref="B31"/>
      <selection pane="bottomLeft" activeCell="F12" sqref="F12:F1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44197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IF(J3-Tableau137[[#Totals],[Temps travaillé]]&lt;0,CONCATENATE("+ ",TEXT(Tableau137[[#Totals],[Temps travaillé]]-J3,"[h]:mm")),J3-Tableau137[[#Totals],[Temps travaillé]])</f>
        <v>4.8090277777777768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37" t="str">
        <f>TEXT(B9,"jjjj")</f>
        <v>vendredi</v>
      </c>
      <c r="B9" s="38">
        <v>44197</v>
      </c>
      <c r="C9" s="39"/>
      <c r="D9" s="40">
        <v>3.125E-2</v>
      </c>
      <c r="E9" s="39"/>
      <c r="F9" s="41" t="str">
        <f t="shared" ref="F9:F38" si="0">IF(AND(C9&lt;&gt;0,E9&lt;&gt;0),(E9-D9-C9),"Temps à saisir")</f>
        <v>Temps à saisir</v>
      </c>
      <c r="G9" s="39"/>
    </row>
    <row r="10" spans="1:10">
      <c r="A10" s="5" t="str">
        <f>TEXT(B10,"jjjj")</f>
        <v>samedi</v>
      </c>
      <c r="B10" s="23">
        <v>44198</v>
      </c>
      <c r="C10" s="25"/>
      <c r="D10" s="25"/>
      <c r="E10" s="25"/>
      <c r="F10" s="24" t="str">
        <f t="shared" si="0"/>
        <v>Temps à saisir</v>
      </c>
      <c r="G10" s="7" t="s">
        <v>8</v>
      </c>
      <c r="H10" s="1"/>
    </row>
    <row r="11" spans="1:10">
      <c r="A11" s="5" t="str">
        <f>TEXT(B11,"jjjj")</f>
        <v>dimanche</v>
      </c>
      <c r="B11" s="23">
        <v>44199</v>
      </c>
      <c r="C11" s="25"/>
      <c r="D11" s="25"/>
      <c r="E11" s="25"/>
      <c r="F11" s="24" t="str">
        <f t="shared" si="0"/>
        <v>Temps à saisir</v>
      </c>
      <c r="G11" s="7" t="s">
        <v>8</v>
      </c>
    </row>
    <row r="12" spans="1:10">
      <c r="A12" s="5" t="str">
        <f t="shared" ref="A12:A38" si="1">TEXT(B12,"jjjj")</f>
        <v>lundi</v>
      </c>
      <c r="B12" s="23">
        <v>44200</v>
      </c>
      <c r="C12" s="25">
        <v>0.3125</v>
      </c>
      <c r="D12" s="25">
        <v>3.125E-2</v>
      </c>
      <c r="E12" s="25">
        <v>0.63541666666666663</v>
      </c>
      <c r="F12" s="24">
        <f t="shared" si="0"/>
        <v>0.29166666666666663</v>
      </c>
      <c r="G12" s="7"/>
    </row>
    <row r="13" spans="1:10">
      <c r="A13" s="5" t="str">
        <f t="shared" si="1"/>
        <v>mardi</v>
      </c>
      <c r="B13" s="23">
        <v>44201</v>
      </c>
      <c r="C13" s="25">
        <v>0.3125</v>
      </c>
      <c r="D13" s="25">
        <v>3.125E-2</v>
      </c>
      <c r="E13" s="25">
        <v>0.64583333333333337</v>
      </c>
      <c r="F13" s="24">
        <f>IF(AND(C13&lt;&gt;0,E13&lt;&gt;0),(E13-D13-C13),"Temps à saisir")</f>
        <v>0.30208333333333337</v>
      </c>
      <c r="G13" s="7"/>
    </row>
    <row r="14" spans="1:10">
      <c r="A14" s="5" t="str">
        <f t="shared" si="1"/>
        <v>mercredi</v>
      </c>
      <c r="B14" s="23">
        <v>44202</v>
      </c>
      <c r="C14" s="25">
        <v>0.34375</v>
      </c>
      <c r="D14" s="25">
        <v>3.125E-2</v>
      </c>
      <c r="E14" s="25">
        <v>0.65625</v>
      </c>
      <c r="F14" s="24">
        <f>IF(AND(C14&lt;&gt;0,E14&lt;&gt;0),(E14-D14-C14),"Temps à saisir")</f>
        <v>0.28125</v>
      </c>
      <c r="G14" s="7"/>
    </row>
    <row r="15" spans="1:10">
      <c r="A15" s="5" t="str">
        <f t="shared" si="1"/>
        <v>jeudi</v>
      </c>
      <c r="B15" s="23">
        <v>44203</v>
      </c>
      <c r="C15" s="25">
        <v>0.32291666666666669</v>
      </c>
      <c r="D15" s="25">
        <v>3.125E-2</v>
      </c>
      <c r="E15" s="25">
        <v>0.70833333333333337</v>
      </c>
      <c r="F15" s="24">
        <f>IF(AND(C15&lt;&gt;0,E15&lt;&gt;0),(E15-D15-C15),"Temps à saisir")</f>
        <v>0.35416666666666669</v>
      </c>
      <c r="G15" s="7"/>
    </row>
    <row r="16" spans="1:10">
      <c r="A16" s="5" t="str">
        <f t="shared" si="1"/>
        <v>vendredi</v>
      </c>
      <c r="B16" s="23">
        <v>44204</v>
      </c>
      <c r="C16" s="25">
        <v>0.3125</v>
      </c>
      <c r="D16" s="25">
        <v>3.125E-2</v>
      </c>
      <c r="E16" s="25">
        <v>0.625</v>
      </c>
      <c r="F16" s="24">
        <f>IF(AND(C16&lt;&gt;0,E16&lt;&gt;0),(E16-D16-C16),"Temps à saisir")</f>
        <v>0.28125</v>
      </c>
      <c r="G16" s="7"/>
    </row>
    <row r="17" spans="1:7">
      <c r="A17" s="5" t="str">
        <f t="shared" si="1"/>
        <v>samedi</v>
      </c>
      <c r="B17" s="23">
        <v>44205</v>
      </c>
      <c r="C17" s="25"/>
      <c r="D17" s="25"/>
      <c r="E17" s="25"/>
      <c r="F17" s="24" t="str">
        <f t="shared" si="0"/>
        <v>Temps à saisir</v>
      </c>
      <c r="G17" s="7" t="s">
        <v>8</v>
      </c>
    </row>
    <row r="18" spans="1:7">
      <c r="A18" s="5" t="str">
        <f t="shared" si="1"/>
        <v>dimanche</v>
      </c>
      <c r="B18" s="23">
        <v>44206</v>
      </c>
      <c r="C18" s="25"/>
      <c r="D18" s="25"/>
      <c r="E18" s="25"/>
      <c r="F18" s="24" t="str">
        <f t="shared" si="0"/>
        <v>Temps à saisir</v>
      </c>
      <c r="G18" s="7" t="s">
        <v>8</v>
      </c>
    </row>
    <row r="19" spans="1:7">
      <c r="A19" s="34" t="str">
        <f t="shared" si="1"/>
        <v>lundi</v>
      </c>
      <c r="B19" s="23">
        <v>44207</v>
      </c>
      <c r="C19" s="25"/>
      <c r="D19" s="25">
        <v>3.125E-2</v>
      </c>
      <c r="E19" s="25"/>
      <c r="F19" s="35" t="str">
        <f t="shared" si="0"/>
        <v>Temps à saisir</v>
      </c>
      <c r="G19" s="7"/>
    </row>
    <row r="20" spans="1:7">
      <c r="A20" s="5" t="str">
        <f t="shared" si="1"/>
        <v>mardi</v>
      </c>
      <c r="B20" s="23">
        <v>44208</v>
      </c>
      <c r="C20" s="25"/>
      <c r="D20" s="25">
        <v>3.125E-2</v>
      </c>
      <c r="E20" s="25"/>
      <c r="F20" s="24" t="str">
        <f t="shared" si="0"/>
        <v>Temps à saisir</v>
      </c>
      <c r="G20" s="7"/>
    </row>
    <row r="21" spans="1:7">
      <c r="A21" s="5" t="str">
        <f t="shared" si="1"/>
        <v>mercredi</v>
      </c>
      <c r="B21" s="23">
        <v>44209</v>
      </c>
      <c r="C21" s="25"/>
      <c r="D21" s="25">
        <v>3.125E-2</v>
      </c>
      <c r="E21" s="25"/>
      <c r="F21" s="24" t="str">
        <f t="shared" si="0"/>
        <v>Temps à saisir</v>
      </c>
      <c r="G21" s="7"/>
    </row>
    <row r="22" spans="1:7">
      <c r="A22" s="5" t="str">
        <f t="shared" si="1"/>
        <v>jeudi</v>
      </c>
      <c r="B22" s="23">
        <v>44210</v>
      </c>
      <c r="C22" s="25"/>
      <c r="D22" s="25">
        <v>3.125E-2</v>
      </c>
      <c r="E22" s="25"/>
      <c r="F22" s="24" t="str">
        <f t="shared" si="0"/>
        <v>Temps à saisir</v>
      </c>
      <c r="G22" s="7"/>
    </row>
    <row r="23" spans="1:7">
      <c r="A23" s="5" t="str">
        <f t="shared" si="1"/>
        <v>vendredi</v>
      </c>
      <c r="B23" s="23">
        <v>44211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>
      <c r="A24" s="5" t="str">
        <f t="shared" si="1"/>
        <v>samedi</v>
      </c>
      <c r="B24" s="23">
        <v>44212</v>
      </c>
      <c r="C24" s="25"/>
      <c r="D24" s="25"/>
      <c r="E24" s="25"/>
      <c r="F24" s="24" t="str">
        <f t="shared" si="0"/>
        <v>Temps à saisir</v>
      </c>
      <c r="G24" s="7" t="s">
        <v>8</v>
      </c>
    </row>
    <row r="25" spans="1:7">
      <c r="A25" s="5" t="str">
        <f t="shared" si="1"/>
        <v>dimanche</v>
      </c>
      <c r="B25" s="23">
        <v>44213</v>
      </c>
      <c r="C25" s="25"/>
      <c r="D25" s="25"/>
      <c r="E25" s="25"/>
      <c r="F25" s="24" t="str">
        <f t="shared" si="0"/>
        <v>Temps à saisir</v>
      </c>
      <c r="G25" s="7" t="s">
        <v>8</v>
      </c>
    </row>
    <row r="26" spans="1:7">
      <c r="A26" s="5" t="str">
        <f t="shared" si="1"/>
        <v>lundi</v>
      </c>
      <c r="B26" s="23">
        <v>44214</v>
      </c>
      <c r="C26" s="25"/>
      <c r="D26" s="25">
        <v>3.125E-2</v>
      </c>
      <c r="E26" s="25"/>
      <c r="F26" s="24" t="str">
        <f t="shared" si="0"/>
        <v>Temps à saisir</v>
      </c>
      <c r="G26" s="7"/>
    </row>
    <row r="27" spans="1:7">
      <c r="A27" s="5" t="str">
        <f t="shared" si="1"/>
        <v>mardi</v>
      </c>
      <c r="B27" s="23">
        <v>44215</v>
      </c>
      <c r="C27" s="25"/>
      <c r="D27" s="25">
        <v>3.125E-2</v>
      </c>
      <c r="E27" s="25"/>
      <c r="F27" s="24" t="str">
        <f t="shared" si="0"/>
        <v>Temps à saisir</v>
      </c>
      <c r="G27" s="7"/>
    </row>
    <row r="28" spans="1:7">
      <c r="A28" s="5" t="str">
        <f t="shared" si="1"/>
        <v>mercredi</v>
      </c>
      <c r="B28" s="23">
        <v>44216</v>
      </c>
      <c r="C28" s="25"/>
      <c r="D28" s="25">
        <v>3.125E-2</v>
      </c>
      <c r="E28" s="25"/>
      <c r="F28" s="24" t="str">
        <f t="shared" si="0"/>
        <v>Temps à saisir</v>
      </c>
      <c r="G28" s="7"/>
    </row>
    <row r="29" spans="1:7">
      <c r="A29" s="5" t="str">
        <f t="shared" si="1"/>
        <v>jeudi</v>
      </c>
      <c r="B29" s="23">
        <v>44217</v>
      </c>
      <c r="C29" s="25"/>
      <c r="D29" s="25">
        <v>3.125E-2</v>
      </c>
      <c r="E29" s="25"/>
      <c r="F29" s="24" t="str">
        <f t="shared" si="0"/>
        <v>Temps à saisir</v>
      </c>
      <c r="G29" s="7"/>
    </row>
    <row r="30" spans="1:7">
      <c r="A30" s="5" t="str">
        <f t="shared" si="1"/>
        <v>vendredi</v>
      </c>
      <c r="B30" s="23">
        <v>44218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>
      <c r="A31" s="5" t="str">
        <f t="shared" si="1"/>
        <v>samedi</v>
      </c>
      <c r="B31" s="23">
        <v>44219</v>
      </c>
      <c r="C31" s="25"/>
      <c r="D31" s="25"/>
      <c r="E31" s="25"/>
      <c r="F31" s="24" t="str">
        <f t="shared" si="0"/>
        <v>Temps à saisir</v>
      </c>
      <c r="G31" s="7" t="s">
        <v>8</v>
      </c>
    </row>
    <row r="32" spans="1:7">
      <c r="A32" s="5" t="str">
        <f t="shared" si="1"/>
        <v>dimanche</v>
      </c>
      <c r="B32" s="23">
        <v>44220</v>
      </c>
      <c r="C32" s="25"/>
      <c r="D32" s="25"/>
      <c r="E32" s="25"/>
      <c r="F32" s="24" t="str">
        <f t="shared" si="0"/>
        <v>Temps à saisir</v>
      </c>
      <c r="G32" s="7" t="s">
        <v>8</v>
      </c>
    </row>
    <row r="33" spans="1:7">
      <c r="A33" s="5" t="str">
        <f t="shared" si="1"/>
        <v>lundi</v>
      </c>
      <c r="B33" s="23">
        <v>44221</v>
      </c>
      <c r="C33" s="25"/>
      <c r="D33" s="25">
        <v>3.125E-2</v>
      </c>
      <c r="E33" s="25"/>
      <c r="F33" s="24" t="str">
        <f t="shared" si="0"/>
        <v>Temps à saisir</v>
      </c>
      <c r="G33" s="7"/>
    </row>
    <row r="34" spans="1:7">
      <c r="A34" s="5" t="str">
        <f t="shared" si="1"/>
        <v>mardi</v>
      </c>
      <c r="B34" s="23">
        <v>44222</v>
      </c>
      <c r="C34" s="25"/>
      <c r="D34" s="25">
        <v>3.125E-2</v>
      </c>
      <c r="E34" s="25"/>
      <c r="F34" s="24" t="str">
        <f t="shared" si="0"/>
        <v>Temps à saisir</v>
      </c>
      <c r="G34" s="7"/>
    </row>
    <row r="35" spans="1:7">
      <c r="A35" s="5" t="str">
        <f>TEXT(B35,"jjjj")</f>
        <v>mercredi</v>
      </c>
      <c r="B35" s="23">
        <v>44223</v>
      </c>
      <c r="C35" s="25"/>
      <c r="D35" s="25">
        <v>3.125E-2</v>
      </c>
      <c r="E35" s="25"/>
      <c r="F35" s="24" t="str">
        <f t="shared" si="0"/>
        <v>Temps à saisir</v>
      </c>
      <c r="G35" s="7"/>
    </row>
    <row r="36" spans="1:7">
      <c r="A36" s="5" t="str">
        <f t="shared" si="1"/>
        <v>jeudi</v>
      </c>
      <c r="B36" s="23">
        <v>44224</v>
      </c>
      <c r="C36" s="25"/>
      <c r="D36" s="25">
        <v>3.125E-2</v>
      </c>
      <c r="E36" s="25"/>
      <c r="F36" s="24" t="str">
        <f t="shared" si="0"/>
        <v>Temps à saisir</v>
      </c>
      <c r="G36" s="7"/>
    </row>
    <row r="37" spans="1:7">
      <c r="A37" s="5" t="str">
        <f t="shared" si="1"/>
        <v>vendredi</v>
      </c>
      <c r="B37" s="23">
        <v>44225</v>
      </c>
      <c r="C37" s="25"/>
      <c r="D37" s="25">
        <v>3.125E-2</v>
      </c>
      <c r="E37" s="25"/>
      <c r="F37" s="24" t="str">
        <f t="shared" si="0"/>
        <v>Temps à saisir</v>
      </c>
      <c r="G37" s="7"/>
    </row>
    <row r="38" spans="1:7">
      <c r="A38" s="5" t="str">
        <f t="shared" si="1"/>
        <v>samedi</v>
      </c>
      <c r="B38" s="23">
        <v>44226</v>
      </c>
      <c r="C38" s="25"/>
      <c r="D38" s="25"/>
      <c r="E38" s="25"/>
      <c r="F38" s="24" t="str">
        <f t="shared" si="0"/>
        <v>Temps à saisir</v>
      </c>
      <c r="G38" s="7"/>
    </row>
    <row r="39" spans="1:7">
      <c r="A39" s="30" t="str">
        <f>TEXT(B39,"jjjj")</f>
        <v>dimanche</v>
      </c>
      <c r="B39" s="23">
        <v>44227</v>
      </c>
      <c r="C39" s="31"/>
      <c r="D39" s="25"/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20</v>
      </c>
      <c r="C40" s="21">
        <f>IFERROR(SUBTOTAL(101,Tableau137[Heure d''arrivé]),"")</f>
        <v>0.32083333333333336</v>
      </c>
      <c r="D40" s="21">
        <f>SUBTOTAL(101,Tableau137[Temps de pause])</f>
        <v>3.125E-2</v>
      </c>
      <c r="E40" s="21">
        <f>IFERROR(SUBTOTAL(101,Tableau137[Heure de départ]),"")</f>
        <v>0.65416666666666667</v>
      </c>
      <c r="F40" s="13">
        <f>IFERROR(SUBTOTAL(9,F9:F39),"")</f>
        <v>1.5104166666666667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39" priority="1">
      <formula>A3="samedi"</formula>
    </cfRule>
    <cfRule type="expression" dxfId="238" priority="3">
      <formula>A3="dimanche"</formula>
    </cfRule>
  </conditionalFormatting>
  <conditionalFormatting sqref="B9:G39">
    <cfRule type="expression" dxfId="237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IF(J3-Tableau1378[[#Totals],[Temps travaillé]]&lt;0,CONCATENATE("+ ",TEXT(Tableau1378[[#Totals],[Temps travaillé]]-J3,"[h]:mm")),J3-Tableau1378[[#Totals],[Temps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>TEXT(B9,"jjjj")</f>
        <v>lundi</v>
      </c>
      <c r="B9" s="23">
        <v>44228</v>
      </c>
      <c r="C9" s="7"/>
      <c r="D9" s="25">
        <v>3.125E-2</v>
      </c>
      <c r="E9" s="7"/>
      <c r="F9" s="24" t="str">
        <f t="shared" ref="F9:F36" si="0">IF(AND(C9&lt;&gt;0,E9&lt;&gt;0),(E9-D9-C9),"Temps à saisir")</f>
        <v>Temps à saisir</v>
      </c>
      <c r="G9" s="7"/>
    </row>
    <row r="10" spans="1:10">
      <c r="A10" s="5" t="str">
        <f>TEXT(B10,"jjjj")</f>
        <v>mardi</v>
      </c>
      <c r="B10" s="23">
        <v>44229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>
      <c r="A11" s="5" t="str">
        <f>TEXT(B11,"jjjj")</f>
        <v>mercredi</v>
      </c>
      <c r="B11" s="23">
        <v>44230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>
      <c r="A12" s="5" t="str">
        <f t="shared" ref="A12:A36" si="1">TEXT(B12,"jjjj")</f>
        <v>jeudi</v>
      </c>
      <c r="B12" s="23">
        <v>44231</v>
      </c>
      <c r="C12" s="25"/>
      <c r="D12" s="25">
        <v>3.125E-2</v>
      </c>
      <c r="E12" s="25"/>
      <c r="F12" s="24" t="str">
        <f t="shared" si="0"/>
        <v>Temps à saisir</v>
      </c>
      <c r="G12" s="7"/>
    </row>
    <row r="13" spans="1:10">
      <c r="A13" s="5" t="str">
        <f t="shared" si="1"/>
        <v>vendredi</v>
      </c>
      <c r="B13" s="23">
        <v>44232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5" t="str">
        <f t="shared" si="1"/>
        <v>samedi</v>
      </c>
      <c r="B14" s="23">
        <v>44233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5" t="str">
        <f t="shared" si="1"/>
        <v>dimanche</v>
      </c>
      <c r="B15" s="23">
        <v>44234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5" t="str">
        <f t="shared" si="1"/>
        <v>lundi</v>
      </c>
      <c r="B16" s="23">
        <v>44235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5" t="str">
        <f t="shared" si="1"/>
        <v>mardi</v>
      </c>
      <c r="B17" s="23">
        <v>44236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>
      <c r="A18" s="5" t="str">
        <f t="shared" si="1"/>
        <v>mercredi</v>
      </c>
      <c r="B18" s="23">
        <v>44237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>
      <c r="A19" s="34" t="str">
        <f t="shared" si="1"/>
        <v>jeudi</v>
      </c>
      <c r="B19" s="23">
        <v>44238</v>
      </c>
      <c r="C19" s="25"/>
      <c r="D19" s="25">
        <v>3.125E-2</v>
      </c>
      <c r="E19" s="25"/>
      <c r="F19" s="35" t="str">
        <f t="shared" si="0"/>
        <v>Temps à saisir</v>
      </c>
      <c r="G19" s="7"/>
    </row>
    <row r="20" spans="1:7">
      <c r="A20" s="5" t="str">
        <f t="shared" si="1"/>
        <v>vendredi</v>
      </c>
      <c r="B20" s="23">
        <v>44239</v>
      </c>
      <c r="C20" s="25"/>
      <c r="D20" s="25">
        <v>3.125E-2</v>
      </c>
      <c r="E20" s="25"/>
      <c r="F20" s="24" t="str">
        <f t="shared" si="0"/>
        <v>Temps à saisir</v>
      </c>
      <c r="G20" s="7"/>
    </row>
    <row r="21" spans="1:7">
      <c r="A21" s="5" t="str">
        <f t="shared" si="1"/>
        <v>samedi</v>
      </c>
      <c r="B21" s="23">
        <v>44240</v>
      </c>
      <c r="C21" s="25"/>
      <c r="D21" s="25"/>
      <c r="E21" s="25"/>
      <c r="F21" s="24" t="str">
        <f t="shared" si="0"/>
        <v>Temps à saisir</v>
      </c>
      <c r="G21" s="7" t="s">
        <v>8</v>
      </c>
    </row>
    <row r="22" spans="1:7">
      <c r="A22" s="5" t="str">
        <f t="shared" si="1"/>
        <v>dimanche</v>
      </c>
      <c r="B22" s="23">
        <v>44241</v>
      </c>
      <c r="C22" s="25"/>
      <c r="D22" s="25"/>
      <c r="E22" s="25"/>
      <c r="F22" s="24" t="str">
        <f t="shared" si="0"/>
        <v>Temps à saisir</v>
      </c>
      <c r="G22" s="7" t="s">
        <v>8</v>
      </c>
    </row>
    <row r="23" spans="1:7">
      <c r="A23" s="5" t="str">
        <f t="shared" si="1"/>
        <v>lundi</v>
      </c>
      <c r="B23" s="23">
        <v>44242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>
      <c r="A24" s="5" t="str">
        <f t="shared" si="1"/>
        <v>mardi</v>
      </c>
      <c r="B24" s="23">
        <v>44243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>
      <c r="A25" s="5" t="str">
        <f t="shared" si="1"/>
        <v>mercredi</v>
      </c>
      <c r="B25" s="23">
        <v>44244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>
      <c r="A26" s="5" t="str">
        <f t="shared" si="1"/>
        <v>jeudi</v>
      </c>
      <c r="B26" s="23">
        <v>44245</v>
      </c>
      <c r="C26" s="25"/>
      <c r="D26" s="25">
        <v>3.125E-2</v>
      </c>
      <c r="E26" s="25"/>
      <c r="F26" s="24" t="str">
        <f t="shared" si="0"/>
        <v>Temps à saisir</v>
      </c>
      <c r="G26" s="7"/>
    </row>
    <row r="27" spans="1:7">
      <c r="A27" s="5" t="str">
        <f t="shared" si="1"/>
        <v>vendredi</v>
      </c>
      <c r="B27" s="23">
        <v>44246</v>
      </c>
      <c r="C27" s="25"/>
      <c r="D27" s="25">
        <v>3.125E-2</v>
      </c>
      <c r="E27" s="25"/>
      <c r="F27" s="24" t="str">
        <f t="shared" si="0"/>
        <v>Temps à saisir</v>
      </c>
      <c r="G27" s="7"/>
    </row>
    <row r="28" spans="1:7">
      <c r="A28" s="5" t="str">
        <f t="shared" si="1"/>
        <v>samedi</v>
      </c>
      <c r="B28" s="23">
        <v>44247</v>
      </c>
      <c r="C28" s="25"/>
      <c r="D28" s="25"/>
      <c r="E28" s="25"/>
      <c r="F28" s="24" t="str">
        <f t="shared" si="0"/>
        <v>Temps à saisir</v>
      </c>
      <c r="G28" s="7" t="s">
        <v>8</v>
      </c>
    </row>
    <row r="29" spans="1:7">
      <c r="A29" s="5" t="str">
        <f t="shared" si="1"/>
        <v>dimanche</v>
      </c>
      <c r="B29" s="23">
        <v>44248</v>
      </c>
      <c r="C29" s="25"/>
      <c r="D29" s="25"/>
      <c r="E29" s="25"/>
      <c r="F29" s="24" t="str">
        <f t="shared" si="0"/>
        <v>Temps à saisir</v>
      </c>
      <c r="G29" s="7" t="s">
        <v>8</v>
      </c>
    </row>
    <row r="30" spans="1:7">
      <c r="A30" s="5" t="str">
        <f t="shared" si="1"/>
        <v>lundi</v>
      </c>
      <c r="B30" s="23">
        <v>44249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>
      <c r="A31" s="5" t="str">
        <f t="shared" si="1"/>
        <v>mardi</v>
      </c>
      <c r="B31" s="23">
        <v>44250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>
      <c r="A32" s="5" t="str">
        <f t="shared" si="1"/>
        <v>mercredi</v>
      </c>
      <c r="B32" s="23">
        <v>44251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>
      <c r="A33" s="5" t="str">
        <f t="shared" si="1"/>
        <v>jeudi</v>
      </c>
      <c r="B33" s="23">
        <v>44252</v>
      </c>
      <c r="C33" s="25"/>
      <c r="D33" s="25">
        <v>3.125E-2</v>
      </c>
      <c r="E33" s="25"/>
      <c r="F33" s="24" t="str">
        <f t="shared" si="0"/>
        <v>Temps à saisir</v>
      </c>
      <c r="G33" s="7"/>
    </row>
    <row r="34" spans="1:7">
      <c r="A34" s="5" t="str">
        <f t="shared" si="1"/>
        <v>vendredi</v>
      </c>
      <c r="B34" s="23">
        <v>44253</v>
      </c>
      <c r="C34" s="25"/>
      <c r="D34" s="25">
        <v>3.125E-2</v>
      </c>
      <c r="E34" s="25"/>
      <c r="F34" s="24" t="str">
        <f t="shared" si="0"/>
        <v>Temps à saisir</v>
      </c>
      <c r="G34" s="7"/>
    </row>
    <row r="35" spans="1:7">
      <c r="A35" s="5" t="str">
        <f>TEXT(B35,"jjjj")</f>
        <v>samedi</v>
      </c>
      <c r="B35" s="23">
        <v>44254</v>
      </c>
      <c r="C35" s="25"/>
      <c r="D35" s="25"/>
      <c r="E35" s="25"/>
      <c r="F35" s="24" t="str">
        <f t="shared" si="0"/>
        <v>Temps à saisir</v>
      </c>
      <c r="G35" s="7" t="s">
        <v>8</v>
      </c>
    </row>
    <row r="36" spans="1:7">
      <c r="A36" s="5" t="str">
        <f t="shared" si="1"/>
        <v>dimanche</v>
      </c>
      <c r="B36" s="23">
        <v>44255</v>
      </c>
      <c r="C36" s="25"/>
      <c r="D36" s="25"/>
      <c r="E36" s="25"/>
      <c r="F36" s="24" t="str">
        <f t="shared" si="0"/>
        <v>Temps à saisir</v>
      </c>
      <c r="G36" s="7" t="s">
        <v>8</v>
      </c>
    </row>
    <row r="37" spans="1:7">
      <c r="B37" s="20">
        <f>IFERROR(NETWORKDAYS(B9,B36,G1:G6),"Vérifiez les dates")</f>
        <v>20</v>
      </c>
      <c r="C37" s="21" t="str">
        <f>IFERROR(SUBTOTAL(101,Tableau1378[Heure d''arrivé]),"")</f>
        <v/>
      </c>
      <c r="D37" s="21">
        <f>SUBTOTAL(101,Tableau1378[Temps de pause])</f>
        <v>3.125E-2</v>
      </c>
      <c r="E37" s="21" t="str">
        <f>IFERROR(SUBTOTAL(101,Tableau1378[Heure de départ]),"")</f>
        <v/>
      </c>
      <c r="F37" s="13">
        <f>IFERROR(SUBTOTAL(9,F9:F36),"")</f>
        <v>0</v>
      </c>
      <c r="G37" s="22"/>
    </row>
    <row r="38" spans="1:7" s="9" customFormat="1" ht="42.75" customHeight="1">
      <c r="A38" s="10"/>
      <c r="B38" s="12" t="s">
        <v>10</v>
      </c>
      <c r="C38" s="12" t="s">
        <v>11</v>
      </c>
      <c r="D38" s="12" t="s">
        <v>14</v>
      </c>
      <c r="E38" s="12" t="s">
        <v>12</v>
      </c>
      <c r="F38" s="12" t="s">
        <v>13</v>
      </c>
      <c r="G38" s="10"/>
    </row>
  </sheetData>
  <mergeCells count="1">
    <mergeCell ref="F1:F6"/>
  </mergeCells>
  <conditionalFormatting sqref="A41:F387 A39:E40 J3:J4 A9:F38 G9:G37">
    <cfRule type="expression" dxfId="227" priority="1">
      <formula>A3="samedi"</formula>
    </cfRule>
    <cfRule type="expression" dxfId="226" priority="3">
      <formula>A3="dimanche"</formula>
    </cfRule>
  </conditionalFormatting>
  <conditionalFormatting sqref="B9:G36">
    <cfRule type="expression" dxfId="225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IF(J3-Tableau13789[[#Totals],[Temps travaillé]]&lt;0,CONCATENATE("+ ",TEXT(Tableau13789[[#Totals],[Temps travaillé]]-J3,"[h]:mm")),J3-Tableau13789[[#Totals],[Temps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9" si="0">TEXT(B9,"jjjj")</f>
        <v>lundi</v>
      </c>
      <c r="B9" s="23">
        <v>44256</v>
      </c>
      <c r="C9" s="7"/>
      <c r="D9" s="25">
        <v>3.125E-2</v>
      </c>
      <c r="E9" s="7"/>
      <c r="F9" s="24" t="str">
        <f t="shared" ref="F9:F35" si="1">IF(AND(C9&lt;&gt;0,E9&lt;&gt;0),(E9-D9-C9),"Temps à saisir")</f>
        <v>Temps à saisir</v>
      </c>
      <c r="G9" s="7"/>
    </row>
    <row r="10" spans="1:10">
      <c r="A10" s="4" t="str">
        <f t="shared" si="0"/>
        <v>mardi</v>
      </c>
      <c r="B10" s="23">
        <v>44257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3">
        <v>44258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jeudi</v>
      </c>
      <c r="B12" s="23">
        <v>44259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vendredi</v>
      </c>
      <c r="B13" s="23">
        <v>44260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3">
        <v>44261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3">
        <v>44262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3">
        <v>44263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3">
        <v>44264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mercredi</v>
      </c>
      <c r="B18" s="23">
        <v>44265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jeudi</v>
      </c>
      <c r="B19" s="23">
        <v>44266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vendredi</v>
      </c>
      <c r="B20" s="23">
        <v>44267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samedi</v>
      </c>
      <c r="B21" s="23">
        <v>44268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3">
        <v>44269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3">
        <v>44270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mardi</v>
      </c>
      <c r="B24" s="23">
        <v>44271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mercredi</v>
      </c>
      <c r="B25" s="23">
        <v>44272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jeudi</v>
      </c>
      <c r="B26" s="23">
        <v>44273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vendredi</v>
      </c>
      <c r="B27" s="23">
        <v>44274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samedi</v>
      </c>
      <c r="B28" s="23">
        <v>44275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3">
        <v>44276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3">
        <v>44277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mardi</v>
      </c>
      <c r="B31" s="23">
        <v>44278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mercredi</v>
      </c>
      <c r="B32" s="23">
        <v>44279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jeudi</v>
      </c>
      <c r="B33" s="23">
        <v>44280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vendredi</v>
      </c>
      <c r="B34" s="23">
        <v>44281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samedi</v>
      </c>
      <c r="B35" s="23">
        <v>44282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3">
        <v>44283</v>
      </c>
      <c r="C36" s="31"/>
      <c r="D36" s="25"/>
      <c r="E36" s="31"/>
      <c r="F36" s="32" t="str">
        <f t="shared" ref="F36:F37" si="2">IF(AND(C36&lt;&gt;0,E36&lt;&gt;0),(E36-D36-C36),"Temps à saisir")</f>
        <v>Temps à saisir</v>
      </c>
      <c r="G36" s="7" t="s">
        <v>8</v>
      </c>
    </row>
    <row r="37" spans="1:7">
      <c r="A37" s="4" t="str">
        <f t="shared" si="0"/>
        <v>lundi</v>
      </c>
      <c r="B37" s="23">
        <v>44284</v>
      </c>
      <c r="C37" s="31"/>
      <c r="D37" s="25">
        <v>3.125E-2</v>
      </c>
      <c r="E37" s="31"/>
      <c r="F37" s="32" t="str">
        <f t="shared" si="2"/>
        <v>Temps à saisir</v>
      </c>
      <c r="G37" s="33"/>
    </row>
    <row r="38" spans="1:7">
      <c r="A38" s="4" t="str">
        <f t="shared" si="0"/>
        <v>mardi</v>
      </c>
      <c r="B38" s="23">
        <v>44285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4" t="str">
        <f t="shared" si="0"/>
        <v>mercredi</v>
      </c>
      <c r="B39" s="23">
        <v>44286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23</v>
      </c>
      <c r="C40" s="21" t="str">
        <f>IFERROR(SUBTOTAL(101,Tableau13789[Heure d''arrivé]),"")</f>
        <v/>
      </c>
      <c r="D40" s="21">
        <f>SUBTOTAL(101,Tableau13789[Temps de pause])</f>
        <v>3.125E-2</v>
      </c>
      <c r="E40" s="21" t="str">
        <f>IFERROR(SUBTOTAL(101,Tableau13789[Heure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09" priority="1">
      <formula>A3="samedi"</formula>
    </cfRule>
    <cfRule type="expression" dxfId="208" priority="3">
      <formula>A3="dimanche"</formula>
    </cfRule>
  </conditionalFormatting>
  <conditionalFormatting sqref="B9:G39">
    <cfRule type="expression" dxfId="207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44290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IF(J3-Tableau1378910[[#Totals],[Temps travaillé]]&lt;0,CONCATENATE("+ ",TEXT(Tableau1378910[[#Totals],[Temps travaillé]]-J3,"[h]:mm")),J3-Tableau1378910[[#Totals],[Temps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jeudi</v>
      </c>
      <c r="B9" s="23">
        <v>44287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vendredi</v>
      </c>
      <c r="B10" s="23">
        <v>44288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3">
        <v>44289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>
      <c r="A12" s="37" t="str">
        <f t="shared" si="0"/>
        <v>dimanche</v>
      </c>
      <c r="B12" s="38">
        <v>44290</v>
      </c>
      <c r="C12" s="40"/>
      <c r="D12" s="40"/>
      <c r="E12" s="40"/>
      <c r="F12" s="41" t="str">
        <f t="shared" si="1"/>
        <v>Temps à saisir</v>
      </c>
      <c r="G12" s="39" t="s">
        <v>8</v>
      </c>
    </row>
    <row r="13" spans="1:10">
      <c r="A13" s="4" t="str">
        <f t="shared" si="0"/>
        <v>lundi</v>
      </c>
      <c r="B13" s="23">
        <v>44291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3">
        <v>44292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3">
        <v>44293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3">
        <v>44294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3">
        <v>44295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samedi</v>
      </c>
      <c r="B18" s="23">
        <v>44296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>
      <c r="A19" s="4" t="str">
        <f t="shared" si="0"/>
        <v>dimanche</v>
      </c>
      <c r="B19" s="23">
        <v>44297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>
      <c r="A20" s="4" t="str">
        <f t="shared" si="0"/>
        <v>lundi</v>
      </c>
      <c r="B20" s="23">
        <v>44298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mardi</v>
      </c>
      <c r="B21" s="23">
        <v>44299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mercredi</v>
      </c>
      <c r="B22" s="23">
        <v>44300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jeudi</v>
      </c>
      <c r="B23" s="23">
        <v>44301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vendredi</v>
      </c>
      <c r="B24" s="23">
        <v>44302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samedi</v>
      </c>
      <c r="B25" s="23">
        <v>44303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>
      <c r="A26" s="4" t="str">
        <f t="shared" si="0"/>
        <v>dimanche</v>
      </c>
      <c r="B26" s="23">
        <v>44304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>
      <c r="A27" s="4" t="str">
        <f t="shared" si="0"/>
        <v>lundi</v>
      </c>
      <c r="B27" s="23">
        <v>44305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mardi</v>
      </c>
      <c r="B28" s="23">
        <v>44306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mercredi</v>
      </c>
      <c r="B29" s="23">
        <v>44307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jeudi</v>
      </c>
      <c r="B30" s="23">
        <v>44308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vendredi</v>
      </c>
      <c r="B31" s="23">
        <v>44309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samedi</v>
      </c>
      <c r="B32" s="23">
        <v>44310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>
      <c r="A33" s="4" t="str">
        <f t="shared" si="0"/>
        <v>dimanche</v>
      </c>
      <c r="B33" s="23">
        <v>44311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>
      <c r="A34" s="4" t="str">
        <f t="shared" si="0"/>
        <v>lundi</v>
      </c>
      <c r="B34" s="23">
        <v>44312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mardi</v>
      </c>
      <c r="B35" s="23">
        <v>44313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mercredi</v>
      </c>
      <c r="B36" s="23">
        <v>44314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jeudi</v>
      </c>
      <c r="B37" s="23">
        <v>44315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vendredi</v>
      </c>
      <c r="B38" s="23">
        <v>44316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IFERROR(SUBTOTAL(101,Tableau1378910[Heure d''arrivé]),"")</f>
        <v/>
      </c>
      <c r="D39" s="21">
        <f>SUBTOTAL(101,Tableau1378910[Temps de pause])</f>
        <v>3.125E-2</v>
      </c>
      <c r="E39" s="21" t="str">
        <f>IFERROR(SUBTOTAL(101,Tableau1378910[Heure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9:F40 G9:G39">
    <cfRule type="expression" dxfId="191" priority="1">
      <formula>A3="samedi"</formula>
    </cfRule>
    <cfRule type="expression" dxfId="190" priority="3">
      <formula>A3="dimanche"</formula>
    </cfRule>
  </conditionalFormatting>
  <conditionalFormatting sqref="B9:G38">
    <cfRule type="expression" dxfId="189" priority="2">
      <formula>B9="samedi"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8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44317</v>
      </c>
    </row>
    <row r="2" spans="1:10" ht="15.75" thickBot="1">
      <c r="F2" s="44"/>
      <c r="G2" s="14">
        <v>44324</v>
      </c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IF(J3-Tableau137891011[[#Totals],[Temps travaillé]]&lt;0,CONCATENATE("+ ",TEXT(Tableau137891011[[#Totals],[Temps travaillé]]-J3,"[h]:mm")),J3-Tableau137891011[[#Totals],[Temps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37" t="str">
        <f t="shared" ref="A9:A39" si="0">TEXT(B9,"jjjj")</f>
        <v>samedi</v>
      </c>
      <c r="B9" s="38">
        <v>44317</v>
      </c>
      <c r="C9" s="39"/>
      <c r="D9" s="40"/>
      <c r="E9" s="39"/>
      <c r="F9" s="41" t="str">
        <f t="shared" ref="F9:F37" si="1">IF(AND(C9&lt;&gt;0,E9&lt;&gt;0),(E9-D9-C9),"Temps à saisir")</f>
        <v>Temps à saisir</v>
      </c>
      <c r="G9" s="39" t="s">
        <v>18</v>
      </c>
    </row>
    <row r="10" spans="1:10">
      <c r="A10" s="4" t="str">
        <f t="shared" si="0"/>
        <v>dimanche</v>
      </c>
      <c r="B10" s="23">
        <v>44318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lundi</v>
      </c>
      <c r="B11" s="23">
        <v>44319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mardi</v>
      </c>
      <c r="B12" s="23">
        <v>44320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mercredi</v>
      </c>
      <c r="B13" s="23">
        <v>44321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jeudi</v>
      </c>
      <c r="B14" s="23">
        <v>44322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vendredi</v>
      </c>
      <c r="B15" s="23">
        <v>44323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37" t="str">
        <f t="shared" si="0"/>
        <v>samedi</v>
      </c>
      <c r="B16" s="38">
        <v>44324</v>
      </c>
      <c r="C16" s="40"/>
      <c r="D16" s="40"/>
      <c r="E16" s="40"/>
      <c r="F16" s="41" t="str">
        <f>IF(AND(C16&lt;&gt;0,E16&lt;&gt;0),(E16-D16-C16),"Temps à saisir")</f>
        <v>Temps à saisir</v>
      </c>
      <c r="G16" s="39" t="s">
        <v>19</v>
      </c>
    </row>
    <row r="17" spans="1:7">
      <c r="A17" s="4" t="str">
        <f t="shared" si="0"/>
        <v>dimanche</v>
      </c>
      <c r="B17" s="23">
        <v>44325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>
      <c r="A18" s="4" t="str">
        <f t="shared" si="0"/>
        <v>lundi</v>
      </c>
      <c r="B18" s="23">
        <v>44326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mardi</v>
      </c>
      <c r="B19" s="23">
        <v>44327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mercredi</v>
      </c>
      <c r="B20" s="23">
        <v>44328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37" t="str">
        <f t="shared" si="0"/>
        <v>jeudi</v>
      </c>
      <c r="B21" s="38">
        <v>44329</v>
      </c>
      <c r="C21" s="40"/>
      <c r="D21" s="40">
        <v>3.125E-2</v>
      </c>
      <c r="E21" s="40"/>
      <c r="F21" s="41" t="str">
        <f t="shared" si="1"/>
        <v>Temps à saisir</v>
      </c>
      <c r="G21" s="39" t="s">
        <v>20</v>
      </c>
    </row>
    <row r="22" spans="1:7">
      <c r="A22" s="4" t="str">
        <f t="shared" si="0"/>
        <v>vendredi</v>
      </c>
      <c r="B22" s="23">
        <v>44330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samedi</v>
      </c>
      <c r="B23" s="23">
        <v>44331</v>
      </c>
      <c r="C23" s="25"/>
      <c r="D23" s="25"/>
      <c r="E23" s="25"/>
      <c r="F23" s="24" t="str">
        <f t="shared" si="1"/>
        <v>Temps à saisir</v>
      </c>
      <c r="G23" s="7" t="s">
        <v>8</v>
      </c>
    </row>
    <row r="24" spans="1:7">
      <c r="A24" s="4" t="str">
        <f t="shared" si="0"/>
        <v>dimanche</v>
      </c>
      <c r="B24" s="23">
        <v>44332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>
      <c r="A25" s="4" t="str">
        <f t="shared" si="0"/>
        <v>lundi</v>
      </c>
      <c r="B25" s="23">
        <v>44333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mardi</v>
      </c>
      <c r="B26" s="23">
        <v>44334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mercredi</v>
      </c>
      <c r="B27" s="23">
        <v>44335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jeudi</v>
      </c>
      <c r="B28" s="23">
        <v>44336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vendredi</v>
      </c>
      <c r="B29" s="23">
        <v>44337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samedi</v>
      </c>
      <c r="B30" s="23">
        <v>44338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>
      <c r="A31" s="37" t="str">
        <f t="shared" si="0"/>
        <v>dimanche</v>
      </c>
      <c r="B31" s="38">
        <v>44339</v>
      </c>
      <c r="C31" s="40"/>
      <c r="D31" s="40"/>
      <c r="E31" s="40"/>
      <c r="F31" s="41" t="str">
        <f t="shared" si="1"/>
        <v>Temps à saisir</v>
      </c>
      <c r="G31" s="39" t="s">
        <v>21</v>
      </c>
    </row>
    <row r="32" spans="1:7">
      <c r="A32" s="37" t="str">
        <f t="shared" si="0"/>
        <v>lundi</v>
      </c>
      <c r="B32" s="38">
        <v>44340</v>
      </c>
      <c r="C32" s="40"/>
      <c r="D32" s="40">
        <v>3.125E-2</v>
      </c>
      <c r="E32" s="40"/>
      <c r="F32" s="41" t="str">
        <f t="shared" si="1"/>
        <v>Temps à saisir</v>
      </c>
      <c r="G32" s="39" t="s">
        <v>22</v>
      </c>
    </row>
    <row r="33" spans="1:7">
      <c r="A33" s="4" t="str">
        <f t="shared" si="0"/>
        <v>mardi</v>
      </c>
      <c r="B33" s="23">
        <v>44341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mercredi</v>
      </c>
      <c r="B34" s="23">
        <v>44342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jeudi</v>
      </c>
      <c r="B35" s="23">
        <v>44343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vendredi</v>
      </c>
      <c r="B36" s="23">
        <v>44344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samedi</v>
      </c>
      <c r="B37" s="23">
        <v>44345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>
      <c r="A38" s="4" t="str">
        <f t="shared" si="0"/>
        <v>dimanche</v>
      </c>
      <c r="B38" s="23">
        <v>44346</v>
      </c>
      <c r="C38" s="31"/>
      <c r="D38" s="25"/>
      <c r="E38" s="31"/>
      <c r="F38" s="32" t="str">
        <f>IF(AND(C38&lt;&gt;0,E38&lt;&gt;0),(E38-D38-C38),"Temps à saisir")</f>
        <v>Temps à saisir</v>
      </c>
      <c r="G38" s="7" t="s">
        <v>8</v>
      </c>
    </row>
    <row r="39" spans="1:7">
      <c r="A39" s="4" t="str">
        <f t="shared" si="0"/>
        <v>lundi</v>
      </c>
      <c r="B39" s="23">
        <v>44347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IFERROR(SUBTOTAL(101,Tableau137891011[Heure d''arrivé]),"")</f>
        <v/>
      </c>
      <c r="D40" s="21">
        <f>SUBTOTAL(101,Tableau137891011[Temps de pause])</f>
        <v>3.125E-2</v>
      </c>
      <c r="E40" s="21" t="str">
        <f>IFERROR(SUBTOTAL(101,Tableau137891011[Heure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73" priority="1">
      <formula>A3="samedi"</formula>
    </cfRule>
    <cfRule type="expression" dxfId="172" priority="3">
      <formula>A3="dimanche"</formula>
    </cfRule>
  </conditionalFormatting>
  <conditionalFormatting sqref="B9:G39">
    <cfRule type="expression" dxfId="171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IF(J3-Tableau13789101112[[#Totals],[Temps travaillé]]&lt;0,CONCATENATE("+ ",TEXT(Tableau13789101112[[#Totals],[Temps travaillé]]-J3,"[h]:mm")),J3-Tableau13789101112[[#Totals],[Temps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mardi</v>
      </c>
      <c r="B9" s="23">
        <v>44348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mercredi</v>
      </c>
      <c r="B10" s="23">
        <v>44349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jeudi</v>
      </c>
      <c r="B11" s="23">
        <v>44350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vendredi</v>
      </c>
      <c r="B12" s="23">
        <v>44351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samedi</v>
      </c>
      <c r="B13" s="23">
        <v>44352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dimanche</v>
      </c>
      <c r="B14" s="23">
        <v>44353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lundi</v>
      </c>
      <c r="B15" s="23">
        <v>44354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mardi</v>
      </c>
      <c r="B16" s="23">
        <v>44355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mercredi</v>
      </c>
      <c r="B17" s="23">
        <v>44356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jeudi</v>
      </c>
      <c r="B18" s="23">
        <v>44357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vendredi</v>
      </c>
      <c r="B19" s="23">
        <v>44358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samedi</v>
      </c>
      <c r="B20" s="23">
        <v>44359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>
      <c r="A21" s="4" t="str">
        <f t="shared" si="0"/>
        <v>dimanche</v>
      </c>
      <c r="B21" s="23">
        <v>44360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lundi</v>
      </c>
      <c r="B22" s="23">
        <v>44361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mardi</v>
      </c>
      <c r="B23" s="23">
        <v>44362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mercredi</v>
      </c>
      <c r="B24" s="23">
        <v>44363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jeudi</v>
      </c>
      <c r="B25" s="23">
        <v>44364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vendredi</v>
      </c>
      <c r="B26" s="23">
        <v>44365</v>
      </c>
      <c r="C26" s="25"/>
      <c r="D26" s="25"/>
      <c r="E26" s="25"/>
      <c r="F26" s="24" t="str">
        <f t="shared" si="1"/>
        <v>Temps à saisir</v>
      </c>
      <c r="G26" s="7"/>
    </row>
    <row r="27" spans="1:7">
      <c r="A27" s="4" t="str">
        <f t="shared" si="0"/>
        <v>samedi</v>
      </c>
      <c r="B27" s="23">
        <v>44366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>
      <c r="A28" s="4" t="str">
        <f t="shared" si="0"/>
        <v>dimanche</v>
      </c>
      <c r="B28" s="23">
        <v>44367</v>
      </c>
      <c r="C28" s="25"/>
      <c r="D28" s="25">
        <v>3.125E-2</v>
      </c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lundi</v>
      </c>
      <c r="B29" s="23">
        <v>44368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mardi</v>
      </c>
      <c r="B30" s="23">
        <v>44369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mercredi</v>
      </c>
      <c r="B31" s="23">
        <v>44370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jeudi</v>
      </c>
      <c r="B32" s="23">
        <v>44371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vendredi</v>
      </c>
      <c r="B33" s="23">
        <v>44372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samedi</v>
      </c>
      <c r="B34" s="23">
        <v>44373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>
      <c r="A35" s="4" t="str">
        <f t="shared" si="0"/>
        <v>dimanche</v>
      </c>
      <c r="B35" s="23">
        <v>44374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lundi</v>
      </c>
      <c r="B36" s="23">
        <v>44375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mardi</v>
      </c>
      <c r="B37" s="23">
        <v>44376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mercredi</v>
      </c>
      <c r="B38" s="23">
        <v>44377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IFERROR(SUBTOTAL(101,Tableau13789101112[Heure d''arrivé]),"")</f>
        <v/>
      </c>
      <c r="D39" s="21">
        <f>SUBTOTAL(101,Tableau13789101112[Temps de pause])</f>
        <v>3.125E-2</v>
      </c>
      <c r="E39" s="21" t="str">
        <f>IFERROR(SUBTOTAL(101,Tableau13789101112[Heure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12 A15:G19 A13:F14 A22:G26 A20:F21 A29:G33 A27:F28 A36:G38 A34:F35">
    <cfRule type="expression" dxfId="155" priority="13">
      <formula>A3="samedi"</formula>
    </cfRule>
    <cfRule type="expression" dxfId="154" priority="15">
      <formula>A3="dimanche"</formula>
    </cfRule>
  </conditionalFormatting>
  <conditionalFormatting sqref="B9:G12 B15:G19 B13:F14 B22:G26 B20:F21 B29:G33 B27:F28 B36:G38 B34:F35">
    <cfRule type="expression" dxfId="153" priority="14">
      <formula>B9="samedi"</formula>
    </cfRule>
  </conditionalFormatting>
  <conditionalFormatting sqref="G13:G14">
    <cfRule type="expression" dxfId="152" priority="10">
      <formula>G13="samedi"</formula>
    </cfRule>
    <cfRule type="expression" dxfId="151" priority="12">
      <formula>G13="dimanche"</formula>
    </cfRule>
  </conditionalFormatting>
  <conditionalFormatting sqref="G13:G14">
    <cfRule type="expression" dxfId="150" priority="11">
      <formula>G13="samedi"</formula>
    </cfRule>
  </conditionalFormatting>
  <conditionalFormatting sqref="G20:G21">
    <cfRule type="expression" dxfId="149" priority="7">
      <formula>G20="samedi"</formula>
    </cfRule>
    <cfRule type="expression" dxfId="148" priority="9">
      <formula>G20="dimanche"</formula>
    </cfRule>
  </conditionalFormatting>
  <conditionalFormatting sqref="G20:G21">
    <cfRule type="expression" dxfId="147" priority="8">
      <formula>G20="samedi"</formula>
    </cfRule>
  </conditionalFormatting>
  <conditionalFormatting sqref="G27:G28">
    <cfRule type="expression" dxfId="146" priority="4">
      <formula>G27="samedi"</formula>
    </cfRule>
    <cfRule type="expression" dxfId="145" priority="6">
      <formula>G27="dimanche"</formula>
    </cfRule>
  </conditionalFormatting>
  <conditionalFormatting sqref="G27:G28">
    <cfRule type="expression" dxfId="144" priority="5">
      <formula>G27="samedi"</formula>
    </cfRule>
  </conditionalFormatting>
  <conditionalFormatting sqref="G34:G35">
    <cfRule type="expression" dxfId="143" priority="1">
      <formula>G34="samedi"</formula>
    </cfRule>
    <cfRule type="expression" dxfId="142" priority="3">
      <formula>G34="dimanche"</formula>
    </cfRule>
  </conditionalFormatting>
  <conditionalFormatting sqref="G34:G35">
    <cfRule type="expression" dxfId="141" priority="2">
      <formula>G34="samedi"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44391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IF(J3-Tableau1378910111213[[#Totals],[Temps travaillé]]&lt;0,CONCATENATE("+ ",TEXT(Tableau1378910111213[[#Totals],[Temps travaillé]]-J3,"[h]:mm")),J3-Tableau1378910111213[[#Totals],[Temps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9" si="0">TEXT(B9,"jjjj")</f>
        <v>jeudi</v>
      </c>
      <c r="B9" s="23">
        <v>44378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vendredi</v>
      </c>
      <c r="B10" s="23">
        <v>44379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3">
        <v>44380</v>
      </c>
      <c r="C11" s="25"/>
      <c r="D11" s="25"/>
      <c r="E11" s="25"/>
      <c r="F11" s="24" t="str">
        <f t="shared" si="1"/>
        <v>Temps à saisir</v>
      </c>
      <c r="G11" s="7"/>
    </row>
    <row r="12" spans="1:10">
      <c r="A12" s="4" t="str">
        <f t="shared" si="0"/>
        <v>dimanche</v>
      </c>
      <c r="B12" s="23">
        <v>44381</v>
      </c>
      <c r="C12" s="25"/>
      <c r="D12" s="25"/>
      <c r="E12" s="25"/>
      <c r="F12" s="24" t="str">
        <f t="shared" si="1"/>
        <v>Temps à saisir</v>
      </c>
      <c r="G12" s="7"/>
    </row>
    <row r="13" spans="1:10">
      <c r="A13" s="4" t="str">
        <f t="shared" si="0"/>
        <v>lundi</v>
      </c>
      <c r="B13" s="23">
        <v>44382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3">
        <v>44383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3">
        <v>44384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3">
        <v>44385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3">
        <v>44386</v>
      </c>
      <c r="C17" s="25"/>
      <c r="D17" s="25"/>
      <c r="E17" s="25"/>
      <c r="F17" s="24" t="str">
        <f t="shared" si="1"/>
        <v>Temps à saisir</v>
      </c>
      <c r="G17" s="7"/>
    </row>
    <row r="18" spans="1:7">
      <c r="A18" s="4" t="str">
        <f t="shared" si="0"/>
        <v>samedi</v>
      </c>
      <c r="B18" s="23">
        <v>44387</v>
      </c>
      <c r="C18" s="25"/>
      <c r="D18" s="25"/>
      <c r="E18" s="25"/>
      <c r="F18" s="24" t="str">
        <f t="shared" si="1"/>
        <v>Temps à saisir</v>
      </c>
      <c r="G18" s="7"/>
    </row>
    <row r="19" spans="1:7">
      <c r="A19" s="4" t="str">
        <f t="shared" si="0"/>
        <v>dimanche</v>
      </c>
      <c r="B19" s="23">
        <v>44388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lundi</v>
      </c>
      <c r="B20" s="23">
        <v>44389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mardi</v>
      </c>
      <c r="B21" s="23">
        <v>44390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37" t="str">
        <f t="shared" si="0"/>
        <v>mercredi</v>
      </c>
      <c r="B22" s="38">
        <v>44391</v>
      </c>
      <c r="C22" s="40"/>
      <c r="D22" s="40">
        <v>3.125E-2</v>
      </c>
      <c r="E22" s="40"/>
      <c r="F22" s="41" t="str">
        <f t="shared" si="1"/>
        <v>Temps à saisir</v>
      </c>
      <c r="G22" s="39" t="s">
        <v>23</v>
      </c>
    </row>
    <row r="23" spans="1:7">
      <c r="A23" s="4" t="str">
        <f t="shared" si="0"/>
        <v>jeudi</v>
      </c>
      <c r="B23" s="23">
        <v>44392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vendredi</v>
      </c>
      <c r="B24" s="23">
        <v>44393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samedi</v>
      </c>
      <c r="B25" s="23">
        <v>44394</v>
      </c>
      <c r="C25" s="25"/>
      <c r="D25" s="25"/>
      <c r="E25" s="25"/>
      <c r="F25" s="24" t="str">
        <f t="shared" si="1"/>
        <v>Temps à saisir</v>
      </c>
      <c r="G25" s="7"/>
    </row>
    <row r="26" spans="1:7">
      <c r="A26" s="4" t="str">
        <f t="shared" si="0"/>
        <v>dimanche</v>
      </c>
      <c r="B26" s="23">
        <v>44395</v>
      </c>
      <c r="C26" s="25"/>
      <c r="D26" s="25"/>
      <c r="E26" s="25"/>
      <c r="F26" s="24" t="str">
        <f t="shared" si="1"/>
        <v>Temps à saisir</v>
      </c>
      <c r="G26" s="7"/>
    </row>
    <row r="27" spans="1:7">
      <c r="A27" s="4" t="str">
        <f t="shared" si="0"/>
        <v>lundi</v>
      </c>
      <c r="B27" s="23">
        <v>44396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mardi</v>
      </c>
      <c r="B28" s="23">
        <v>44397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mercredi</v>
      </c>
      <c r="B29" s="23">
        <v>44398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jeudi</v>
      </c>
      <c r="B30" s="23">
        <v>44399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vendredi</v>
      </c>
      <c r="B31" s="23">
        <v>44400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samedi</v>
      </c>
      <c r="B32" s="23">
        <v>44401</v>
      </c>
      <c r="C32" s="25"/>
      <c r="D32" s="25"/>
      <c r="E32" s="25"/>
      <c r="F32" s="24" t="str">
        <f t="shared" si="1"/>
        <v>Temps à saisir</v>
      </c>
      <c r="G32" s="7"/>
    </row>
    <row r="33" spans="1:7">
      <c r="A33" s="4" t="str">
        <f t="shared" si="0"/>
        <v>dimanche</v>
      </c>
      <c r="B33" s="23">
        <v>44402</v>
      </c>
      <c r="C33" s="25"/>
      <c r="D33" s="25"/>
      <c r="E33" s="25"/>
      <c r="F33" s="24" t="str">
        <f t="shared" si="1"/>
        <v>Temps à saisir</v>
      </c>
      <c r="G33" s="7"/>
    </row>
    <row r="34" spans="1:7">
      <c r="A34" s="4" t="str">
        <f t="shared" si="0"/>
        <v>lundi</v>
      </c>
      <c r="B34" s="23">
        <v>44403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mardi</v>
      </c>
      <c r="B35" s="23">
        <v>44404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mercredi</v>
      </c>
      <c r="B36" s="23">
        <v>44405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jeudi</v>
      </c>
      <c r="B37" s="23">
        <v>44406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vendredi</v>
      </c>
      <c r="B38" s="23">
        <v>44407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4" t="str">
        <f t="shared" si="0"/>
        <v>samedi</v>
      </c>
      <c r="B39" s="23">
        <v>44408</v>
      </c>
      <c r="C39" s="31"/>
      <c r="D39" s="25"/>
      <c r="E39" s="31"/>
      <c r="F39" s="32" t="str">
        <f t="shared" ref="F39" si="2"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IFERROR(SUBTOTAL(101,Tableau1378910111213[Heure d''arrivé]),"")</f>
        <v/>
      </c>
      <c r="D40" s="21">
        <f>SUBTOTAL(101,Tableau1378910111213[Temps de pause])</f>
        <v>3.125E-2</v>
      </c>
      <c r="E40" s="21" t="str">
        <f>IFERROR(SUBTOTAL(101,Tableau1378910111213[Heure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25" priority="1">
      <formula>A3="samedi"</formula>
    </cfRule>
    <cfRule type="expression" dxfId="124" priority="3">
      <formula>A3="dimanche"</formula>
    </cfRule>
  </conditionalFormatting>
  <conditionalFormatting sqref="B9:G39">
    <cfRule type="expression" dxfId="123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44423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IF(J3-Tableau137891011121314[[#Totals],[Temps travaillé]]&lt;0,CONCATENATE("+ ",TEXT(Tableau137891011121314[[#Totals],[Temps travaillé]]-J3,"[h]:mm")),J3-Tableau137891011121314[[#Totals],[Temps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dimanche</v>
      </c>
      <c r="B9" s="23">
        <v>44409</v>
      </c>
      <c r="C9" s="7"/>
      <c r="D9" s="25"/>
      <c r="E9" s="7"/>
      <c r="F9" s="24" t="str">
        <f t="shared" ref="F9:F37" si="1">IF(AND(C9&lt;&gt;0,E9&lt;&gt;0),(E9-D9-C9),"Temps à saisir")</f>
        <v>Temps à saisir</v>
      </c>
      <c r="G9" s="7" t="s">
        <v>8</v>
      </c>
    </row>
    <row r="10" spans="1:10">
      <c r="A10" s="4" t="str">
        <f t="shared" si="0"/>
        <v>lundi</v>
      </c>
      <c r="B10" s="23">
        <v>44410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mardi</v>
      </c>
      <c r="B11" s="23">
        <v>44411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mercredi</v>
      </c>
      <c r="B12" s="23">
        <v>44412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jeudi</v>
      </c>
      <c r="B13" s="23">
        <v>44413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vendredi</v>
      </c>
      <c r="B14" s="23">
        <v>44414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samedi</v>
      </c>
      <c r="B15" s="23">
        <v>44415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dimanche</v>
      </c>
      <c r="B16" s="23">
        <v>44416</v>
      </c>
      <c r="C16" s="25"/>
      <c r="D16" s="25"/>
      <c r="E16" s="25"/>
      <c r="F16" s="24" t="str">
        <f>IF(AND(C16&lt;&gt;0,E16&lt;&gt;0),(E16-D16-C16),"Temps à saisir")</f>
        <v>Temps à saisir</v>
      </c>
      <c r="G16" s="7" t="s">
        <v>8</v>
      </c>
    </row>
    <row r="17" spans="1:7">
      <c r="A17" s="4" t="str">
        <f t="shared" si="0"/>
        <v>lundi</v>
      </c>
      <c r="B17" s="23">
        <v>44417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mardi</v>
      </c>
      <c r="B18" s="23">
        <v>44418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mercredi</v>
      </c>
      <c r="B19" s="23">
        <v>44419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jeudi</v>
      </c>
      <c r="B20" s="23">
        <v>44420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vendredi</v>
      </c>
      <c r="B21" s="23">
        <v>44421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samedi</v>
      </c>
      <c r="B22" s="23">
        <v>44422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37" t="str">
        <f t="shared" si="0"/>
        <v>dimanche</v>
      </c>
      <c r="B23" s="38">
        <v>44423</v>
      </c>
      <c r="C23" s="40"/>
      <c r="D23" s="40"/>
      <c r="E23" s="40"/>
      <c r="F23" s="41" t="str">
        <f t="shared" si="1"/>
        <v>Temps à saisir</v>
      </c>
      <c r="G23" s="39" t="s">
        <v>24</v>
      </c>
    </row>
    <row r="24" spans="1:7">
      <c r="A24" s="4" t="str">
        <f t="shared" si="0"/>
        <v>lundi</v>
      </c>
      <c r="B24" s="23">
        <v>44424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mardi</v>
      </c>
      <c r="B25" s="23">
        <v>44425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mercredi</v>
      </c>
      <c r="B26" s="23">
        <v>44426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jeudi</v>
      </c>
      <c r="B27" s="23">
        <v>44427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vendredi</v>
      </c>
      <c r="B28" s="23">
        <v>44428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samedi</v>
      </c>
      <c r="B29" s="23">
        <v>44429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dimanche</v>
      </c>
      <c r="B30" s="23">
        <v>44430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>
      <c r="A31" s="4" t="str">
        <f t="shared" si="0"/>
        <v>lundi</v>
      </c>
      <c r="B31" s="23">
        <v>44431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mardi</v>
      </c>
      <c r="B32" s="23">
        <v>44432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mercredi</v>
      </c>
      <c r="B33" s="23">
        <v>44433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jeudi</v>
      </c>
      <c r="B34" s="23">
        <v>44434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vendredi</v>
      </c>
      <c r="B35" s="23">
        <v>44435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samedi</v>
      </c>
      <c r="B36" s="23">
        <v>44436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>
      <c r="A37" s="4" t="str">
        <f t="shared" si="0"/>
        <v>dimanche</v>
      </c>
      <c r="B37" s="23">
        <v>44437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>
      <c r="A38" s="4" t="str">
        <f t="shared" si="0"/>
        <v>lundi</v>
      </c>
      <c r="B38" s="23">
        <v>44438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36" t="str">
        <f>TEXT(B39,"jjjj")</f>
        <v>mardi</v>
      </c>
      <c r="B39" s="23">
        <v>44439</v>
      </c>
      <c r="C39" s="31"/>
      <c r="D39" s="31"/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22</v>
      </c>
      <c r="C40" s="21" t="str">
        <f>IFERROR(SUBTOTAL(101,Tableau137891011121314[Heure d''arrivé]),"")</f>
        <v/>
      </c>
      <c r="D40" s="21">
        <f>SUBTOTAL(101,Tableau137891011121314[Temps de pause])</f>
        <v>3.125E-2</v>
      </c>
      <c r="E40" s="21" t="str">
        <f>IFERROR(SUBTOTAL(101,Tableau137891011121314[Heure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107" priority="1">
      <formula>A3="samedi"</formula>
    </cfRule>
    <cfRule type="expression" dxfId="106" priority="3">
      <formula>A3="dimanche"</formula>
    </cfRule>
  </conditionalFormatting>
  <conditionalFormatting sqref="B9:G39">
    <cfRule type="expression" dxfId="105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IF(J3-Tableau13789101112131415[[#Totals],[Temps travaillé]]&lt;0,CONCATENATE("+ ",TEXT(Tableau13789101112131415[[#Totals],[Temps travaillé]]-J3,"[h]:mm")),J3-Tableau13789101112131415[[#Totals],[Temps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mercredi</v>
      </c>
      <c r="B9" s="23">
        <v>44440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jeudi</v>
      </c>
      <c r="B10" s="23">
        <v>44441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vendredi</v>
      </c>
      <c r="B11" s="23">
        <v>44442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samedi</v>
      </c>
      <c r="B12" s="23">
        <v>44443</v>
      </c>
      <c r="C12" s="25"/>
      <c r="D12" s="25"/>
      <c r="E12" s="25"/>
      <c r="F12" s="24" t="str">
        <f t="shared" si="1"/>
        <v>Temps à saisir</v>
      </c>
      <c r="G12" s="7" t="s">
        <v>8</v>
      </c>
    </row>
    <row r="13" spans="1:10">
      <c r="A13" s="4" t="str">
        <f t="shared" si="0"/>
        <v>dimanche</v>
      </c>
      <c r="B13" s="23">
        <v>44444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lundi</v>
      </c>
      <c r="B14" s="23">
        <v>44445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mardi</v>
      </c>
      <c r="B15" s="23">
        <v>44446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mercredi</v>
      </c>
      <c r="B16" s="23">
        <v>44447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jeudi</v>
      </c>
      <c r="B17" s="23">
        <v>44448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vendredi</v>
      </c>
      <c r="B18" s="23">
        <v>44449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samedi</v>
      </c>
      <c r="B19" s="23">
        <v>44450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>
      <c r="A20" s="4" t="str">
        <f t="shared" si="0"/>
        <v>dimanche</v>
      </c>
      <c r="B20" s="23">
        <v>44451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>
      <c r="A21" s="4" t="str">
        <f t="shared" si="0"/>
        <v>lundi</v>
      </c>
      <c r="B21" s="23">
        <v>44452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mardi</v>
      </c>
      <c r="B22" s="23">
        <v>44453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mercredi</v>
      </c>
      <c r="B23" s="23">
        <v>44454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jeudi</v>
      </c>
      <c r="B24" s="23">
        <v>44455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vendredi</v>
      </c>
      <c r="B25" s="23">
        <v>44456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samedi</v>
      </c>
      <c r="B26" s="23">
        <v>44457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>
      <c r="A27" s="4" t="str">
        <f t="shared" si="0"/>
        <v>dimanche</v>
      </c>
      <c r="B27" s="23">
        <v>44458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>
      <c r="A28" s="4" t="str">
        <f t="shared" si="0"/>
        <v>lundi</v>
      </c>
      <c r="B28" s="23">
        <v>44459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mardi</v>
      </c>
      <c r="B29" s="23">
        <v>44460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mercredi</v>
      </c>
      <c r="B30" s="23">
        <v>44461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jeudi</v>
      </c>
      <c r="B31" s="23">
        <v>44462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vendredi</v>
      </c>
      <c r="B32" s="23">
        <v>44463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samedi</v>
      </c>
      <c r="B33" s="23">
        <v>44464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>
      <c r="A34" s="4" t="str">
        <f t="shared" si="0"/>
        <v>dimanche</v>
      </c>
      <c r="B34" s="23">
        <v>44465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>
      <c r="A35" s="4" t="str">
        <f t="shared" si="0"/>
        <v>lundi</v>
      </c>
      <c r="B35" s="23">
        <v>44466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mardi</v>
      </c>
      <c r="B36" s="23">
        <v>44467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mercredi</v>
      </c>
      <c r="B37" s="23">
        <v>44468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jeudi</v>
      </c>
      <c r="B38" s="23">
        <v>44469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IFERROR(SUBTOTAL(101,Tableau13789101112131415[Heure d''arrivé]),"")</f>
        <v/>
      </c>
      <c r="D39" s="21">
        <f>SUBTOTAL(101,Tableau13789101112131415[Temps de pause])</f>
        <v>3.125E-2</v>
      </c>
      <c r="E39" s="21" t="str">
        <f>IFERROR(SUBTOTAL(101,Tableau13789101112131415[Heure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89" priority="1">
      <formula>A3="samedi"</formula>
    </cfRule>
    <cfRule type="expression" dxfId="88" priority="3">
      <formula>A3="dimanche"</formula>
    </cfRule>
  </conditionalFormatting>
  <conditionalFormatting sqref="B9:G38">
    <cfRule type="expression" dxfId="87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IF(J3-Tableau1378910111213141516[[#Totals],[Temps travaillé]]&lt;0,CONCATENATE("+ ",TEXT(Tableau1378910111213141516[[#Totals],[Temps travaillé]]-J3,"[h]:mm")),J3-Tableau1378910111213141516[[#Totals],[Temps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vendredi</v>
      </c>
      <c r="B9" s="23">
        <v>44470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samedi</v>
      </c>
      <c r="B10" s="23">
        <v>44471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dimanche</v>
      </c>
      <c r="B11" s="23">
        <v>44472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>
      <c r="A12" s="4" t="str">
        <f t="shared" si="0"/>
        <v>lundi</v>
      </c>
      <c r="B12" s="23">
        <v>44473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mardi</v>
      </c>
      <c r="B13" s="23">
        <v>44474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mercredi</v>
      </c>
      <c r="B14" s="23">
        <v>44475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jeudi</v>
      </c>
      <c r="B15" s="23">
        <v>44476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vendredi</v>
      </c>
      <c r="B16" s="23">
        <v>44477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samedi</v>
      </c>
      <c r="B17" s="23">
        <v>44478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>
      <c r="A18" s="4" t="str">
        <f t="shared" si="0"/>
        <v>dimanche</v>
      </c>
      <c r="B18" s="23">
        <v>44479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>
      <c r="A19" s="4" t="str">
        <f t="shared" si="0"/>
        <v>lundi</v>
      </c>
      <c r="B19" s="23">
        <v>44480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mardi</v>
      </c>
      <c r="B20" s="23">
        <v>44481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mercredi</v>
      </c>
      <c r="B21" s="23">
        <v>44482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jeudi</v>
      </c>
      <c r="B22" s="23">
        <v>44483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vendredi</v>
      </c>
      <c r="B23" s="23">
        <v>44484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samedi</v>
      </c>
      <c r="B24" s="23">
        <v>44485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>
      <c r="A25" s="4" t="str">
        <f t="shared" si="0"/>
        <v>dimanche</v>
      </c>
      <c r="B25" s="23">
        <v>44486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>
      <c r="A26" s="4" t="str">
        <f t="shared" si="0"/>
        <v>lundi</v>
      </c>
      <c r="B26" s="23">
        <v>44487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mardi</v>
      </c>
      <c r="B27" s="23">
        <v>44488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mercredi</v>
      </c>
      <c r="B28" s="23">
        <v>44489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jeudi</v>
      </c>
      <c r="B29" s="23">
        <v>44490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vendredi</v>
      </c>
      <c r="B30" s="23">
        <v>44491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samedi</v>
      </c>
      <c r="B31" s="23">
        <v>44492</v>
      </c>
      <c r="C31" s="25"/>
      <c r="D31" s="25"/>
      <c r="E31" s="25"/>
      <c r="F31" s="24" t="str">
        <f t="shared" si="1"/>
        <v>Temps à saisir</v>
      </c>
      <c r="G31" s="7" t="s">
        <v>8</v>
      </c>
    </row>
    <row r="32" spans="1:7">
      <c r="A32" s="4" t="str">
        <f t="shared" si="0"/>
        <v>dimanche</v>
      </c>
      <c r="B32" s="23">
        <v>44493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>
      <c r="A33" s="4" t="str">
        <f t="shared" si="0"/>
        <v>lundi</v>
      </c>
      <c r="B33" s="23">
        <v>44494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mardi</v>
      </c>
      <c r="B34" s="23">
        <v>44495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mercredi</v>
      </c>
      <c r="B35" s="23">
        <v>44496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jeudi</v>
      </c>
      <c r="B36" s="23">
        <v>44497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vendredi</v>
      </c>
      <c r="B37" s="23">
        <v>44498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samedi</v>
      </c>
      <c r="B38" s="23">
        <v>44499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36" t="str">
        <f>TEXT(B39,"jjjj")</f>
        <v>dimanche</v>
      </c>
      <c r="B39" s="23">
        <v>44500</v>
      </c>
      <c r="C39" s="31"/>
      <c r="D39" s="25">
        <v>3.125E-2</v>
      </c>
      <c r="E39" s="31"/>
      <c r="F39" s="32" t="str">
        <f t="shared" ref="F39" si="2"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IFERROR(SUBTOTAL(101,Tableau1378910111213141516[Heure d''arrivé]),"")</f>
        <v/>
      </c>
      <c r="D40" s="21">
        <f>SUBTOTAL(101,Tableau1378910111213141516[Temps de pause])</f>
        <v>3.125E-2</v>
      </c>
      <c r="E40" s="21" t="str">
        <f>IFERROR(SUBTOTAL(101,Tableau1378910111213141516[Heure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9 A12:G16 A10:F11 A19:G23 A17:F18 A26:G30 A24:F25 A33:G39 A31:F32">
    <cfRule type="expression" dxfId="71" priority="13">
      <formula>A3="samedi"</formula>
    </cfRule>
    <cfRule type="expression" dxfId="70" priority="15">
      <formula>A3="dimanche"</formula>
    </cfRule>
  </conditionalFormatting>
  <conditionalFormatting sqref="B9:G9 B12:G16 B10:F11 B19:G23 B17:F18 B26:G30 B24:F25 B33:G39 B31:F32">
    <cfRule type="expression" dxfId="69" priority="14">
      <formula>B9="samedi"</formula>
    </cfRule>
  </conditionalFormatting>
  <conditionalFormatting sqref="G10:G11">
    <cfRule type="expression" dxfId="68" priority="10">
      <formula>G10="samedi"</formula>
    </cfRule>
    <cfRule type="expression" dxfId="67" priority="12">
      <formula>G10="dimanche"</formula>
    </cfRule>
  </conditionalFormatting>
  <conditionalFormatting sqref="G10:G11">
    <cfRule type="expression" dxfId="66" priority="11">
      <formula>G10="samedi"</formula>
    </cfRule>
  </conditionalFormatting>
  <conditionalFormatting sqref="G17:G18">
    <cfRule type="expression" dxfId="65" priority="7">
      <formula>G17="samedi"</formula>
    </cfRule>
    <cfRule type="expression" dxfId="64" priority="9">
      <formula>G17="dimanche"</formula>
    </cfRule>
  </conditionalFormatting>
  <conditionalFormatting sqref="G17:G18">
    <cfRule type="expression" dxfId="63" priority="8">
      <formula>G17="samedi"</formula>
    </cfRule>
  </conditionalFormatting>
  <conditionalFormatting sqref="G24:G25">
    <cfRule type="expression" dxfId="62" priority="4">
      <formula>G24="samedi"</formula>
    </cfRule>
    <cfRule type="expression" dxfId="61" priority="6">
      <formula>G24="dimanche"</formula>
    </cfRule>
  </conditionalFormatting>
  <conditionalFormatting sqref="G24:G25">
    <cfRule type="expression" dxfId="60" priority="5">
      <formula>G24="samedi"</formula>
    </cfRule>
  </conditionalFormatting>
  <conditionalFormatting sqref="G31:G32">
    <cfRule type="expression" dxfId="59" priority="1">
      <formula>G31="samedi"</formula>
    </cfRule>
    <cfRule type="expression" dxfId="58" priority="3">
      <formula>G31="dimanche"</formula>
    </cfRule>
  </conditionalFormatting>
  <conditionalFormatting sqref="G31:G32">
    <cfRule type="expression" dxfId="57" priority="2">
      <formula>G31="samedi"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44501</v>
      </c>
    </row>
    <row r="2" spans="1:10" ht="15.75" thickBot="1">
      <c r="F2" s="44"/>
      <c r="G2" s="14">
        <v>44511</v>
      </c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IF(J3-Tableau137891011121314151617[[#Totals],[Temps travaillé]]&lt;0,CONCATENATE("+ ",TEXT(Tableau137891011121314151617[[#Totals],[Temps travaillé]]-J3,"[h]:mm")),J3-Tableau137891011121314151617[[#Totals],[Temps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37" t="str">
        <f t="shared" ref="A9:A38" si="0">TEXT(B9,"jjjj")</f>
        <v>lundi</v>
      </c>
      <c r="B9" s="38">
        <v>44501</v>
      </c>
      <c r="C9" s="39"/>
      <c r="D9" s="40">
        <v>3.125E-2</v>
      </c>
      <c r="E9" s="39"/>
      <c r="F9" s="41" t="str">
        <f t="shared" ref="F9:F37" si="1">IF(AND(C9&lt;&gt;0,E9&lt;&gt;0),(E9-D9-C9),"Temps à saisir")</f>
        <v>Temps à saisir</v>
      </c>
      <c r="G9" s="39" t="s">
        <v>25</v>
      </c>
    </row>
    <row r="10" spans="1:10">
      <c r="A10" s="4" t="str">
        <f t="shared" si="0"/>
        <v>mardi</v>
      </c>
      <c r="B10" s="23">
        <v>44502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3">
        <v>44503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jeudi</v>
      </c>
      <c r="B12" s="23">
        <v>44504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vendredi</v>
      </c>
      <c r="B13" s="23">
        <v>44505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3">
        <v>44506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3">
        <v>44507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3">
        <v>44508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3">
        <v>44509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mercredi</v>
      </c>
      <c r="B18" s="23">
        <v>44510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37" t="str">
        <f t="shared" si="0"/>
        <v>jeudi</v>
      </c>
      <c r="B19" s="38">
        <v>44511</v>
      </c>
      <c r="C19" s="40"/>
      <c r="D19" s="40">
        <v>3.125E-2</v>
      </c>
      <c r="E19" s="40"/>
      <c r="F19" s="41" t="str">
        <f t="shared" si="1"/>
        <v>Temps à saisir</v>
      </c>
      <c r="G19" s="39" t="s">
        <v>26</v>
      </c>
    </row>
    <row r="20" spans="1:7">
      <c r="A20" s="4" t="str">
        <f t="shared" si="0"/>
        <v>vendredi</v>
      </c>
      <c r="B20" s="23">
        <v>44512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samedi</v>
      </c>
      <c r="B21" s="23">
        <v>44513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3">
        <v>44514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3">
        <v>44515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mardi</v>
      </c>
      <c r="B24" s="23">
        <v>44516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mercredi</v>
      </c>
      <c r="B25" s="23">
        <v>44517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jeudi</v>
      </c>
      <c r="B26" s="23">
        <v>44518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vendredi</v>
      </c>
      <c r="B27" s="23">
        <v>44519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samedi</v>
      </c>
      <c r="B28" s="23">
        <v>44520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3">
        <v>44521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3">
        <v>44522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mardi</v>
      </c>
      <c r="B31" s="23">
        <v>44523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mercredi</v>
      </c>
      <c r="B32" s="23">
        <v>44524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jeudi</v>
      </c>
      <c r="B33" s="23">
        <v>44525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vendredi</v>
      </c>
      <c r="B34" s="23">
        <v>44526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samedi</v>
      </c>
      <c r="B35" s="23">
        <v>44527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3">
        <v>44528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>
      <c r="A37" s="4" t="str">
        <f t="shared" si="0"/>
        <v>lundi</v>
      </c>
      <c r="B37" s="23">
        <v>44529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mardi</v>
      </c>
      <c r="B38" s="23">
        <v>44530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20</v>
      </c>
      <c r="C39" s="21" t="str">
        <f>IFERROR(SUBTOTAL(101,Tableau137891011121314151617[Heure d''arrivé]),"")</f>
        <v/>
      </c>
      <c r="D39" s="21">
        <f>SUBTOTAL(101,Tableau137891011121314151617[Temps de pause])</f>
        <v>3.125E-2</v>
      </c>
      <c r="E39" s="21" t="str">
        <f>IFERROR(SUBTOTAL(101,Tableau137891011121314151617[Heure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41" priority="1">
      <formula>A3="samedi"</formula>
    </cfRule>
    <cfRule type="expression" dxfId="40" priority="3">
      <formula>A3="dimanche"</formula>
    </cfRule>
  </conditionalFormatting>
  <conditionalFormatting sqref="B9:G38">
    <cfRule type="expression" dxfId="39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B5" sqref="B5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24/11/20 à 9 h 01</v>
      </c>
      <c r="B1" s="3"/>
      <c r="C1" s="3"/>
      <c r="D1" s="3"/>
      <c r="E1" s="3"/>
      <c r="F1" s="43" t="s">
        <v>9</v>
      </c>
      <c r="G1" s="2">
        <v>44555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IF(J3-Tableau1318[[#Totals],[Temps travaillé]]&lt;0,CONCATENATE("+ ",TEXT(Tableau1318[[#Totals],[Temps travaillé]]-J3,"[h]:mm")),J3-Tableau1318[[#Totals],[Temps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>TEXT(B9,"jjjj")</f>
        <v>mercredi</v>
      </c>
      <c r="B9" s="23">
        <v>44531</v>
      </c>
      <c r="C9" s="7"/>
      <c r="D9" s="25">
        <v>3.125E-2</v>
      </c>
      <c r="E9" s="7"/>
      <c r="F9" s="24" t="str">
        <f t="shared" ref="F9:F38" si="0">IF(AND(C9&lt;&gt;0,E9&lt;&gt;0),(E9-D9-C9),"Temps à saisir")</f>
        <v>Temps à saisir</v>
      </c>
      <c r="G9" s="7"/>
    </row>
    <row r="10" spans="1:10">
      <c r="A10" s="5" t="str">
        <f>TEXT(B10,"jjjj")</f>
        <v>jeudi</v>
      </c>
      <c r="B10" s="23">
        <v>44532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>
      <c r="A11" s="5" t="str">
        <f>TEXT(B11,"jjjj")</f>
        <v>vendredi</v>
      </c>
      <c r="B11" s="23">
        <v>44533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>
      <c r="A12" s="5" t="str">
        <f t="shared" ref="A12:A38" si="1">TEXT(B12,"jjjj")</f>
        <v>samedi</v>
      </c>
      <c r="B12" s="23">
        <v>44534</v>
      </c>
      <c r="C12" s="25"/>
      <c r="D12" s="25"/>
      <c r="E12" s="25"/>
      <c r="F12" s="24" t="str">
        <f t="shared" si="0"/>
        <v>Temps à saisir</v>
      </c>
      <c r="G12" s="7" t="s">
        <v>8</v>
      </c>
    </row>
    <row r="13" spans="1:10">
      <c r="A13" s="5" t="str">
        <f t="shared" si="1"/>
        <v>dimanche</v>
      </c>
      <c r="B13" s="23">
        <v>44535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5" t="str">
        <f t="shared" si="1"/>
        <v>lundi</v>
      </c>
      <c r="B14" s="23">
        <v>44536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5" t="str">
        <f t="shared" si="1"/>
        <v>mardi</v>
      </c>
      <c r="B15" s="23">
        <v>44537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5" t="str">
        <f t="shared" si="1"/>
        <v>mercredi</v>
      </c>
      <c r="B16" s="23">
        <v>44538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5" t="str">
        <f t="shared" si="1"/>
        <v>jeudi</v>
      </c>
      <c r="B17" s="23">
        <v>44539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>
      <c r="A18" s="5" t="str">
        <f t="shared" si="1"/>
        <v>vendredi</v>
      </c>
      <c r="B18" s="23">
        <v>44540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>
      <c r="A19" s="34" t="str">
        <f t="shared" si="1"/>
        <v>samedi</v>
      </c>
      <c r="B19" s="23">
        <v>44541</v>
      </c>
      <c r="C19" s="25"/>
      <c r="D19" s="25"/>
      <c r="E19" s="25"/>
      <c r="F19" s="35" t="str">
        <f t="shared" si="0"/>
        <v>Temps à saisir</v>
      </c>
      <c r="G19" s="7" t="s">
        <v>8</v>
      </c>
    </row>
    <row r="20" spans="1:7">
      <c r="A20" s="5" t="str">
        <f t="shared" si="1"/>
        <v>dimanche</v>
      </c>
      <c r="B20" s="23">
        <v>44542</v>
      </c>
      <c r="C20" s="25"/>
      <c r="D20" s="25"/>
      <c r="E20" s="25"/>
      <c r="F20" s="24" t="str">
        <f t="shared" si="0"/>
        <v>Temps à saisir</v>
      </c>
      <c r="G20" s="7" t="s">
        <v>8</v>
      </c>
    </row>
    <row r="21" spans="1:7">
      <c r="A21" s="5" t="str">
        <f t="shared" si="1"/>
        <v>lundi</v>
      </c>
      <c r="B21" s="23">
        <v>44543</v>
      </c>
      <c r="C21" s="25"/>
      <c r="D21" s="25">
        <v>3.125E-2</v>
      </c>
      <c r="E21" s="25"/>
      <c r="F21" s="24" t="str">
        <f t="shared" si="0"/>
        <v>Temps à saisir</v>
      </c>
      <c r="G21" s="7"/>
    </row>
    <row r="22" spans="1:7">
      <c r="A22" s="5" t="str">
        <f t="shared" si="1"/>
        <v>mardi</v>
      </c>
      <c r="B22" s="23">
        <v>44544</v>
      </c>
      <c r="C22" s="25"/>
      <c r="D22" s="25">
        <v>3.125E-2</v>
      </c>
      <c r="E22" s="25"/>
      <c r="F22" s="24" t="str">
        <f t="shared" si="0"/>
        <v>Temps à saisir</v>
      </c>
      <c r="G22" s="7"/>
    </row>
    <row r="23" spans="1:7">
      <c r="A23" s="5" t="str">
        <f t="shared" si="1"/>
        <v>mercredi</v>
      </c>
      <c r="B23" s="23">
        <v>44545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>
      <c r="A24" s="5" t="str">
        <f t="shared" si="1"/>
        <v>jeudi</v>
      </c>
      <c r="B24" s="23">
        <v>44546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>
      <c r="A25" s="5" t="str">
        <f t="shared" si="1"/>
        <v>vendredi</v>
      </c>
      <c r="B25" s="23">
        <v>44547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>
      <c r="A26" s="5" t="str">
        <f t="shared" si="1"/>
        <v>samedi</v>
      </c>
      <c r="B26" s="23">
        <v>44548</v>
      </c>
      <c r="C26" s="25"/>
      <c r="D26" s="25"/>
      <c r="E26" s="25"/>
      <c r="F26" s="24" t="str">
        <f t="shared" si="0"/>
        <v>Temps à saisir</v>
      </c>
      <c r="G26" s="7" t="s">
        <v>8</v>
      </c>
    </row>
    <row r="27" spans="1:7">
      <c r="A27" s="5" t="str">
        <f t="shared" si="1"/>
        <v>dimanche</v>
      </c>
      <c r="B27" s="23">
        <v>44549</v>
      </c>
      <c r="C27" s="25"/>
      <c r="D27" s="25"/>
      <c r="E27" s="25"/>
      <c r="F27" s="24" t="str">
        <f t="shared" si="0"/>
        <v>Temps à saisir</v>
      </c>
      <c r="G27" s="7" t="s">
        <v>8</v>
      </c>
    </row>
    <row r="28" spans="1:7">
      <c r="A28" s="5" t="str">
        <f t="shared" si="1"/>
        <v>lundi</v>
      </c>
      <c r="B28" s="23">
        <v>44550</v>
      </c>
      <c r="C28" s="25"/>
      <c r="D28" s="25">
        <v>3.125E-2</v>
      </c>
      <c r="E28" s="25"/>
      <c r="F28" s="24" t="str">
        <f t="shared" si="0"/>
        <v>Temps à saisir</v>
      </c>
      <c r="G28" s="7"/>
    </row>
    <row r="29" spans="1:7">
      <c r="A29" s="5" t="str">
        <f t="shared" si="1"/>
        <v>mardi</v>
      </c>
      <c r="B29" s="23">
        <v>44551</v>
      </c>
      <c r="C29" s="25"/>
      <c r="D29" s="25">
        <v>3.125E-2</v>
      </c>
      <c r="E29" s="25"/>
      <c r="F29" s="24" t="str">
        <f t="shared" si="0"/>
        <v>Temps à saisir</v>
      </c>
      <c r="G29" s="7"/>
    </row>
    <row r="30" spans="1:7">
      <c r="A30" s="5" t="str">
        <f t="shared" si="1"/>
        <v>mercredi</v>
      </c>
      <c r="B30" s="23">
        <v>44552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>
      <c r="A31" s="5" t="str">
        <f t="shared" si="1"/>
        <v>jeudi</v>
      </c>
      <c r="B31" s="23">
        <v>44553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>
      <c r="A32" s="5" t="str">
        <f t="shared" si="1"/>
        <v>vendredi</v>
      </c>
      <c r="B32" s="23">
        <v>44554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>
      <c r="A33" s="42" t="str">
        <f t="shared" si="1"/>
        <v>samedi</v>
      </c>
      <c r="B33" s="38">
        <v>44555</v>
      </c>
      <c r="C33" s="40"/>
      <c r="D33" s="40"/>
      <c r="E33" s="40"/>
      <c r="F33" s="41" t="str">
        <f t="shared" si="0"/>
        <v>Temps à saisir</v>
      </c>
      <c r="G33" s="39" t="s">
        <v>27</v>
      </c>
    </row>
    <row r="34" spans="1:7">
      <c r="A34" s="5" t="str">
        <f t="shared" si="1"/>
        <v>dimanche</v>
      </c>
      <c r="B34" s="23">
        <v>44556</v>
      </c>
      <c r="C34" s="25"/>
      <c r="D34" s="25"/>
      <c r="E34" s="25"/>
      <c r="F34" s="24" t="str">
        <f t="shared" si="0"/>
        <v>Temps à saisir</v>
      </c>
      <c r="G34" s="7" t="s">
        <v>8</v>
      </c>
    </row>
    <row r="35" spans="1:7">
      <c r="A35" s="5" t="str">
        <f>TEXT(B35,"jjjj")</f>
        <v>lundi</v>
      </c>
      <c r="B35" s="23">
        <v>44557</v>
      </c>
      <c r="C35" s="25"/>
      <c r="D35" s="25">
        <v>3.125E-2</v>
      </c>
      <c r="E35" s="25"/>
      <c r="F35" s="24" t="str">
        <f t="shared" si="0"/>
        <v>Temps à saisir</v>
      </c>
      <c r="G35" s="7"/>
    </row>
    <row r="36" spans="1:7">
      <c r="A36" s="5" t="str">
        <f t="shared" si="1"/>
        <v>mardi</v>
      </c>
      <c r="B36" s="23">
        <v>44558</v>
      </c>
      <c r="C36" s="25"/>
      <c r="D36" s="25">
        <v>3.125E-2</v>
      </c>
      <c r="E36" s="25"/>
      <c r="F36" s="24" t="str">
        <f t="shared" si="0"/>
        <v>Temps à saisir</v>
      </c>
      <c r="G36" s="7"/>
    </row>
    <row r="37" spans="1:7">
      <c r="A37" s="5" t="str">
        <f t="shared" si="1"/>
        <v>mercredi</v>
      </c>
      <c r="B37" s="23">
        <v>44559</v>
      </c>
      <c r="C37" s="25"/>
      <c r="D37" s="25">
        <v>3.125E-2</v>
      </c>
      <c r="E37" s="25"/>
      <c r="F37" s="24" t="str">
        <f t="shared" si="0"/>
        <v>Temps à saisir</v>
      </c>
      <c r="G37" s="7"/>
    </row>
    <row r="38" spans="1:7">
      <c r="A38" s="5" t="str">
        <f t="shared" si="1"/>
        <v>jeudi</v>
      </c>
      <c r="B38" s="23">
        <v>44560</v>
      </c>
      <c r="C38" s="25"/>
      <c r="D38" s="25">
        <v>3.125E-2</v>
      </c>
      <c r="E38" s="25"/>
      <c r="F38" s="24" t="str">
        <f t="shared" si="0"/>
        <v>Temps à saisir</v>
      </c>
      <c r="G38" s="7"/>
    </row>
    <row r="39" spans="1:7">
      <c r="A39" s="30" t="str">
        <f>TEXT(B39,"jjjj")</f>
        <v>vendredi</v>
      </c>
      <c r="B39" s="23">
        <v>44561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23</v>
      </c>
      <c r="C40" s="21" t="str">
        <f>IFERROR(SUBTOTAL(101,Tableau1318[Heure d''arrivé]),"")</f>
        <v/>
      </c>
      <c r="D40" s="21">
        <f>SUBTOTAL(101,Tableau1318[Temps de pause])</f>
        <v>3.125E-2</v>
      </c>
      <c r="E40" s="21" t="str">
        <f>IFERROR(SUBTOTAL(101,Tableau1318[Heure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3" priority="1">
      <formula>A3="samedi"</formula>
    </cfRule>
    <cfRule type="expression" dxfId="22" priority="3">
      <formula>A3="dimanche"</formula>
    </cfRule>
  </conditionalFormatting>
  <conditionalFormatting sqref="B9:G39">
    <cfRule type="expression" dxfId="21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2020-11-20T07:39:22Z</dcterms:created>
  <dcterms:modified xsi:type="dcterms:W3CDTF">2020-11-24T08:17:04Z</dcterms:modified>
</cp:coreProperties>
</file>