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ezMeunier.PC6\Desktop\"/>
    </mc:Choice>
  </mc:AlternateContent>
  <xr:revisionPtr revIDLastSave="0" documentId="13_ncr:1_{80A800D5-90CE-4758-9E9E-01B0D8A70BC5}" xr6:coauthVersionLast="46" xr6:coauthVersionMax="46" xr10:uidLastSave="{00000000-0000-0000-0000-000000000000}"/>
  <bookViews>
    <workbookView xWindow="-108" yWindow="-108" windowWidth="23256" windowHeight="12576" xr2:uid="{CA0FD175-34FB-42F4-BD67-C1A70B5741CC}"/>
  </bookViews>
  <sheets>
    <sheet name="Données" sheetId="1" r:id="rId1"/>
    <sheet name="Modèle" sheetId="2" state="hidden" r:id="rId2"/>
    <sheet name="MODELE" sheetId="3" r:id="rId3"/>
  </sheets>
  <definedNames>
    <definedName name="_xlnm.Print_Area" localSheetId="2">MODELE!$B$1:$D$80</definedName>
    <definedName name="_xlnm.Print_Area" localSheetId="1">Modèle!$B$1:$D$83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5" i="1" l="1"/>
  <c r="G14" i="1"/>
  <c r="G13" i="1"/>
  <c r="G12" i="1"/>
  <c r="G11" i="1"/>
  <c r="B10" i="3"/>
  <c r="V58" i="1"/>
  <c r="U58" i="1"/>
  <c r="N58" i="1"/>
  <c r="M58" i="1"/>
  <c r="L58" i="1"/>
  <c r="K58" i="1"/>
  <c r="O58" i="1"/>
  <c r="P58" i="1"/>
  <c r="Q58" i="1"/>
  <c r="R58" i="1"/>
  <c r="S58" i="1"/>
  <c r="T58" i="1"/>
  <c r="B65" i="3"/>
  <c r="D65" i="3" s="1"/>
  <c r="B64" i="3"/>
  <c r="C64" i="3" s="1"/>
  <c r="B63" i="3"/>
  <c r="C63" i="3" s="1"/>
  <c r="B62" i="3"/>
  <c r="D62" i="3" s="1"/>
  <c r="B61" i="3"/>
  <c r="C61" i="3" s="1"/>
  <c r="B60" i="3"/>
  <c r="D60" i="3" s="1"/>
  <c r="B59" i="3"/>
  <c r="C59" i="3" s="1"/>
  <c r="B58" i="3"/>
  <c r="D58" i="3" s="1"/>
  <c r="B57" i="3"/>
  <c r="C57" i="3" s="1"/>
  <c r="B56" i="3"/>
  <c r="C56" i="3" s="1"/>
  <c r="B55" i="3"/>
  <c r="C55" i="3" s="1"/>
  <c r="B54" i="3"/>
  <c r="D54" i="3" s="1"/>
  <c r="B53" i="3"/>
  <c r="D53" i="3" s="1"/>
  <c r="B52" i="3"/>
  <c r="C52" i="3" s="1"/>
  <c r="B51" i="3"/>
  <c r="C51" i="3" s="1"/>
  <c r="B50" i="3"/>
  <c r="C50" i="3" s="1"/>
  <c r="B49" i="3"/>
  <c r="C49" i="3" s="1"/>
  <c r="B29" i="3"/>
  <c r="C29" i="3" s="1"/>
  <c r="B48" i="3"/>
  <c r="D48" i="3" s="1"/>
  <c r="B47" i="3"/>
  <c r="D47" i="3" s="1"/>
  <c r="B46" i="3"/>
  <c r="C46" i="3" s="1"/>
  <c r="B45" i="3"/>
  <c r="D45" i="3" s="1"/>
  <c r="B44" i="3"/>
  <c r="C44" i="3" s="1"/>
  <c r="B43" i="3"/>
  <c r="C43" i="3" s="1"/>
  <c r="B42" i="3"/>
  <c r="D42" i="3" s="1"/>
  <c r="B41" i="3"/>
  <c r="D41" i="3" s="1"/>
  <c r="B40" i="3"/>
  <c r="C40" i="3" s="1"/>
  <c r="B39" i="3"/>
  <c r="C39" i="3" s="1"/>
  <c r="B38" i="3"/>
  <c r="D38" i="3" s="1"/>
  <c r="B37" i="3"/>
  <c r="C37" i="3" s="1"/>
  <c r="B36" i="3"/>
  <c r="C36" i="3" s="1"/>
  <c r="B35" i="3"/>
  <c r="D35" i="3" s="1"/>
  <c r="B34" i="3"/>
  <c r="D34" i="3" s="1"/>
  <c r="B33" i="3"/>
  <c r="C33" i="3" s="1"/>
  <c r="B32" i="3"/>
  <c r="D32" i="3" s="1"/>
  <c r="B31" i="3"/>
  <c r="C31" i="3" s="1"/>
  <c r="B30" i="3"/>
  <c r="C30" i="3" s="1"/>
  <c r="B28" i="3"/>
  <c r="C28" i="3" s="1"/>
  <c r="B27" i="3"/>
  <c r="D27" i="3" s="1"/>
  <c r="B26" i="3"/>
  <c r="D26" i="3" s="1"/>
  <c r="B25" i="3"/>
  <c r="D25" i="3" s="1"/>
  <c r="B24" i="3"/>
  <c r="C24" i="3" s="1"/>
  <c r="B23" i="3"/>
  <c r="D23" i="3" s="1"/>
  <c r="B22" i="3"/>
  <c r="D22" i="3" s="1"/>
  <c r="B21" i="3"/>
  <c r="C21" i="3" s="1"/>
  <c r="B20" i="3"/>
  <c r="D20" i="3" s="1"/>
  <c r="B19" i="3"/>
  <c r="D19" i="3" s="1"/>
  <c r="B18" i="3"/>
  <c r="C18" i="3" s="1"/>
  <c r="B17" i="3"/>
  <c r="C17" i="3" s="1"/>
  <c r="C6" i="3"/>
  <c r="C5" i="3"/>
  <c r="G4" i="1"/>
  <c r="G3" i="1"/>
  <c r="G2" i="1"/>
  <c r="B42" i="2"/>
  <c r="C42" i="2" s="1"/>
  <c r="B43" i="2"/>
  <c r="C43" i="2" s="1"/>
  <c r="B44" i="2"/>
  <c r="C44" i="2" s="1"/>
  <c r="B45" i="2"/>
  <c r="D45" i="2" s="1"/>
  <c r="B46" i="2"/>
  <c r="D46" i="2" s="1"/>
  <c r="B47" i="2"/>
  <c r="D47" i="2" s="1"/>
  <c r="B65" i="2"/>
  <c r="C65" i="2" s="1"/>
  <c r="B64" i="2"/>
  <c r="D64" i="2" s="1"/>
  <c r="B63" i="2"/>
  <c r="D63" i="2" s="1"/>
  <c r="B62" i="2"/>
  <c r="D62" i="2" s="1"/>
  <c r="B61" i="2"/>
  <c r="D61" i="2" s="1"/>
  <c r="B60" i="2"/>
  <c r="D60" i="2" s="1"/>
  <c r="B59" i="2"/>
  <c r="D59" i="2" s="1"/>
  <c r="B58" i="2"/>
  <c r="D58" i="2" s="1"/>
  <c r="B57" i="2"/>
  <c r="D57" i="2" s="1"/>
  <c r="B56" i="2"/>
  <c r="D56" i="2" s="1"/>
  <c r="B55" i="2"/>
  <c r="D55" i="2" s="1"/>
  <c r="B54" i="2"/>
  <c r="D54" i="2" s="1"/>
  <c r="B53" i="2"/>
  <c r="D53" i="2" s="1"/>
  <c r="B52" i="2"/>
  <c r="D52" i="2" s="1"/>
  <c r="B51" i="2"/>
  <c r="D51" i="2" s="1"/>
  <c r="B50" i="2"/>
  <c r="D50" i="2" s="1"/>
  <c r="B49" i="2"/>
  <c r="D49" i="2" s="1"/>
  <c r="B48" i="2"/>
  <c r="D48" i="2" s="1"/>
  <c r="B41" i="2"/>
  <c r="D41" i="2" s="1"/>
  <c r="B40" i="2"/>
  <c r="D40" i="2" s="1"/>
  <c r="B39" i="2"/>
  <c r="D39" i="2" s="1"/>
  <c r="B38" i="2"/>
  <c r="D38" i="2" s="1"/>
  <c r="B37" i="2"/>
  <c r="D37" i="2" s="1"/>
  <c r="B36" i="2"/>
  <c r="D36" i="2" s="1"/>
  <c r="B35" i="2"/>
  <c r="D35" i="2" s="1"/>
  <c r="B34" i="2"/>
  <c r="D34" i="2" s="1"/>
  <c r="B33" i="2"/>
  <c r="D33" i="2" s="1"/>
  <c r="B32" i="2"/>
  <c r="D32" i="2" s="1"/>
  <c r="B31" i="2"/>
  <c r="D31" i="2" s="1"/>
  <c r="B30" i="2"/>
  <c r="D30" i="2" s="1"/>
  <c r="B29" i="2"/>
  <c r="D29" i="2" s="1"/>
  <c r="B28" i="2"/>
  <c r="D28" i="2" s="1"/>
  <c r="B27" i="2"/>
  <c r="D27" i="2" s="1"/>
  <c r="B26" i="2"/>
  <c r="D26" i="2" s="1"/>
  <c r="B25" i="2"/>
  <c r="D25" i="2" s="1"/>
  <c r="B24" i="2"/>
  <c r="D24" i="2" s="1"/>
  <c r="B23" i="2"/>
  <c r="D23" i="2" s="1"/>
  <c r="B22" i="2"/>
  <c r="D22" i="2" s="1"/>
  <c r="B21" i="2"/>
  <c r="D21" i="2" s="1"/>
  <c r="B20" i="2"/>
  <c r="D20" i="2" s="1"/>
  <c r="B19" i="2"/>
  <c r="D19" i="2" s="1"/>
  <c r="B18" i="2"/>
  <c r="D18" i="2" s="1"/>
  <c r="B17" i="2"/>
  <c r="D17" i="2" s="1"/>
  <c r="B10" i="2"/>
  <c r="C5" i="2"/>
  <c r="C6" i="2"/>
  <c r="G9" i="1"/>
  <c r="G10" i="1"/>
  <c r="G5" i="1"/>
  <c r="G6" i="1"/>
  <c r="G7" i="1"/>
  <c r="G8" i="1"/>
  <c r="D56" i="3" l="1"/>
  <c r="C65" i="3"/>
  <c r="D55" i="3"/>
  <c r="C47" i="3"/>
  <c r="D50" i="3"/>
  <c r="D36" i="3"/>
  <c r="C60" i="3"/>
  <c r="D64" i="3"/>
  <c r="C62" i="3"/>
  <c r="D61" i="3"/>
  <c r="D59" i="3"/>
  <c r="C58" i="3"/>
  <c r="D57" i="3"/>
  <c r="D63" i="3"/>
  <c r="C48" i="3"/>
  <c r="C54" i="3"/>
  <c r="C53" i="3"/>
  <c r="D29" i="3"/>
  <c r="D46" i="3"/>
  <c r="C45" i="3"/>
  <c r="C42" i="3"/>
  <c r="C41" i="3"/>
  <c r="D40" i="3"/>
  <c r="C38" i="3"/>
  <c r="C35" i="3"/>
  <c r="C34" i="3"/>
  <c r="D33" i="3"/>
  <c r="C32" i="3"/>
  <c r="D52" i="3"/>
  <c r="D44" i="3"/>
  <c r="D49" i="3"/>
  <c r="D51" i="3"/>
  <c r="D43" i="3"/>
  <c r="D39" i="3"/>
  <c r="D37" i="3"/>
  <c r="D31" i="3"/>
  <c r="D24" i="3"/>
  <c r="C22" i="3"/>
  <c r="C27" i="3"/>
  <c r="D17" i="3"/>
  <c r="C23" i="3"/>
  <c r="D21" i="3"/>
  <c r="D18" i="3"/>
  <c r="D30" i="3"/>
  <c r="C19" i="3"/>
  <c r="C25" i="3"/>
  <c r="C26" i="3"/>
  <c r="D28" i="3"/>
  <c r="C20" i="3"/>
  <c r="C25" i="2"/>
  <c r="C64" i="2"/>
  <c r="C57" i="2"/>
  <c r="C49" i="2"/>
  <c r="C41" i="2"/>
  <c r="C33" i="2"/>
  <c r="C24" i="2"/>
  <c r="C56" i="2"/>
  <c r="C48" i="2"/>
  <c r="C40" i="2"/>
  <c r="C32" i="2"/>
  <c r="C23" i="2"/>
  <c r="C63" i="2"/>
  <c r="C55" i="2"/>
  <c r="C47" i="2"/>
  <c r="C39" i="2"/>
  <c r="C31" i="2"/>
  <c r="C22" i="2"/>
  <c r="C62" i="2"/>
  <c r="C54" i="2"/>
  <c r="C46" i="2"/>
  <c r="C38" i="2"/>
  <c r="C30" i="2"/>
  <c r="C21" i="2"/>
  <c r="C61" i="2"/>
  <c r="C53" i="2"/>
  <c r="C45" i="2"/>
  <c r="C37" i="2"/>
  <c r="C29" i="2"/>
  <c r="C20" i="2"/>
  <c r="C60" i="2"/>
  <c r="C52" i="2"/>
  <c r="C36" i="2"/>
  <c r="C28" i="2"/>
  <c r="C19" i="2"/>
  <c r="C59" i="2"/>
  <c r="C51" i="2"/>
  <c r="C35" i="2"/>
  <c r="C27" i="2"/>
  <c r="C17" i="2"/>
  <c r="C18" i="2"/>
  <c r="C58" i="2"/>
  <c r="C50" i="2"/>
  <c r="C34" i="2"/>
  <c r="C26" i="2"/>
  <c r="D44" i="2"/>
  <c r="D43" i="2"/>
  <c r="D42" i="2"/>
  <c r="D65" i="2"/>
  <c r="D67" i="3" l="1"/>
</calcChain>
</file>

<file path=xl/sharedStrings.xml><?xml version="1.0" encoding="utf-8"?>
<sst xmlns="http://schemas.openxmlformats.org/spreadsheetml/2006/main" count="181" uniqueCount="110">
  <si>
    <t>NOMS D'ONGLETS</t>
  </si>
  <si>
    <t>DATE</t>
  </si>
  <si>
    <t>ARTICLES</t>
  </si>
  <si>
    <t>VICTOR HUGO</t>
  </si>
  <si>
    <t>BON DE LIVRAISON</t>
  </si>
  <si>
    <t>Article</t>
  </si>
  <si>
    <t>Quantité</t>
  </si>
  <si>
    <t>BIO</t>
  </si>
  <si>
    <t>OUI</t>
  </si>
  <si>
    <t>NON</t>
  </si>
  <si>
    <t>42 rue Pierre Curie</t>
  </si>
  <si>
    <t>93120 LA COURNEUVE</t>
  </si>
  <si>
    <t>Les Ateliers Meunier</t>
  </si>
  <si>
    <t>*Le pain BIO est certifié FR BIO10</t>
  </si>
  <si>
    <t>BOUTIQUE DE</t>
  </si>
  <si>
    <t>BOULANGERIES CHEZ MEUNIER</t>
  </si>
  <si>
    <t>BOUTIQUE1</t>
  </si>
  <si>
    <t>BOUTIQUE2</t>
  </si>
  <si>
    <t>BOUTIQUE3</t>
  </si>
  <si>
    <t>BOUTIQUE4</t>
  </si>
  <si>
    <t>BOUTIQUE5</t>
  </si>
  <si>
    <t>BOUTIQUE6</t>
  </si>
  <si>
    <t>BOUTIQUE7</t>
  </si>
  <si>
    <t>BOUTIQUE8</t>
  </si>
  <si>
    <t>BOUTIQUE9</t>
  </si>
  <si>
    <t>BOUTIQUE10</t>
  </si>
  <si>
    <t>ADRESSE1</t>
  </si>
  <si>
    <t>ADRESSE2</t>
  </si>
  <si>
    <t>CP1</t>
  </si>
  <si>
    <t>CP2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</si>
  <si>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</si>
  <si>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</si>
  <si>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</si>
  <si>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</si>
  <si>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</si>
  <si>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</si>
  <si>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</si>
  <si>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</si>
  <si>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CP3</t>
  </si>
  <si>
    <t>CP4</t>
  </si>
  <si>
    <t>CP5</t>
  </si>
  <si>
    <t>CP6</t>
  </si>
  <si>
    <t>CP7</t>
  </si>
  <si>
    <t>CP8</t>
  </si>
  <si>
    <t>CP9</t>
  </si>
  <si>
    <t>CP10</t>
  </si>
  <si>
    <t>PRODUIT2</t>
  </si>
  <si>
    <t>PRODUIT1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</si>
  <si>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</si>
  <si>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</si>
  <si>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</si>
  <si>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</si>
  <si>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</si>
  <si>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</si>
  <si>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</si>
  <si>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</si>
  <si>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PRODUIT11</t>
  </si>
  <si>
    <t>PRODUIT12</t>
  </si>
  <si>
    <t>PRODUIT13</t>
  </si>
  <si>
    <t>PRODUIT14</t>
  </si>
  <si>
    <t>PRODUIT15</t>
  </si>
  <si>
    <t>PRODUIT16</t>
  </si>
  <si>
    <t>PRODUIT17</t>
  </si>
  <si>
    <t>PRODUIT18</t>
  </si>
  <si>
    <t>PRODUIT19</t>
  </si>
  <si>
    <t>PRODUIT20</t>
  </si>
  <si>
    <t>PRODUIT21</t>
  </si>
  <si>
    <t>PRODUIT22</t>
  </si>
  <si>
    <t>PRODUIT23</t>
  </si>
  <si>
    <t>PRODUIT24</t>
  </si>
  <si>
    <t>PRODUIT25</t>
  </si>
  <si>
    <t>PRODUIT26</t>
  </si>
  <si>
    <t>PRODUIT27</t>
  </si>
  <si>
    <t>PRODUIT28</t>
  </si>
  <si>
    <t>PRODUIT29</t>
  </si>
  <si>
    <t>PRODUIT30</t>
  </si>
  <si>
    <t>PRODUIT31</t>
  </si>
  <si>
    <t>PRODUIT32</t>
  </si>
  <si>
    <t>PRODUIT33</t>
  </si>
  <si>
    <t>PRODUIT34</t>
  </si>
  <si>
    <t>PRODUIT35</t>
  </si>
  <si>
    <t>PRODUIT36</t>
  </si>
  <si>
    <t>PRODUIT37</t>
  </si>
  <si>
    <t>PRODUIT38</t>
  </si>
  <si>
    <t>PRODUIT39</t>
  </si>
  <si>
    <t>PRODUIT40</t>
  </si>
  <si>
    <t>PRODUIT41</t>
  </si>
  <si>
    <t>PRODUIT42</t>
  </si>
  <si>
    <t>PRODUIT43</t>
  </si>
  <si>
    <t>PRODUIT44</t>
  </si>
  <si>
    <t>PRODUIT45</t>
  </si>
  <si>
    <t>PRODUIT46</t>
  </si>
  <si>
    <t>PRODUIT47</t>
  </si>
  <si>
    <t>PRODUIT48</t>
  </si>
  <si>
    <t>PRODUIT49</t>
  </si>
  <si>
    <t>TOTAL</t>
  </si>
  <si>
    <t>ADRESSE</t>
  </si>
  <si>
    <t>BOUTIQUE11</t>
  </si>
  <si>
    <t>BOUTIQUE12</t>
  </si>
  <si>
    <t>ADRESSE11</t>
  </si>
  <si>
    <t>ADRESSE12</t>
  </si>
  <si>
    <t>CP11</t>
  </si>
  <si>
    <t>CP12</t>
  </si>
  <si>
    <t>LIGNE1</t>
  </si>
  <si>
    <t>BOUTIQUE13</t>
  </si>
  <si>
    <t>BOUTIQUE14</t>
  </si>
  <si>
    <t>ADRESSE13</t>
  </si>
  <si>
    <t>ADRESSE14</t>
  </si>
  <si>
    <t>CP13</t>
  </si>
  <si>
    <t>CP14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</si>
</sst>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u/>
      <sz val="12"/>
      <color rgb="FF00B05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14" fontId="2" fillId="4" borderId="1" xfId="0" applyNumberFormat="1" applyFont="1" applyFill="1" applyBorder="1" applyAlignment="1">
      <alignment horizontal="center"/>
    </xf>
    <xf numFmtId="0" fontId="1" fillId="3" borderId="1" xfId="0" applyFont="1" applyFill="1" applyBorder="1"/>
    <xf numFmtId="0" fontId="1" fillId="0" borderId="0" xfId="0" applyFont="1"/>
    <xf numFmtId="0" fontId="3" fillId="5" borderId="1" xfId="0" applyFont="1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4" borderId="2" xfId="0" applyFont="1" applyFill="1" applyBorder="1"/>
    <xf numFmtId="0" fontId="1" fillId="4" borderId="5" xfId="0" applyFont="1" applyFill="1" applyBorder="1"/>
    <xf numFmtId="3" fontId="0" fillId="0" borderId="1" xfId="0" applyNumberFormat="1" applyBorder="1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4" borderId="0" xfId="0" applyFill="1"/>
    <xf numFmtId="0" fontId="0" fillId="4" borderId="0" xfId="0" applyFill="1" applyBorder="1"/>
    <xf numFmtId="0" fontId="1" fillId="4" borderId="0" xfId="0" applyFont="1" applyFill="1"/>
    <xf numFmtId="0" fontId="7" fillId="4" borderId="0" xfId="0" applyFont="1" applyFill="1" applyAlignment="1">
      <alignment horizontal="right"/>
    </xf>
    <xf numFmtId="0" fontId="7" fillId="4" borderId="0" xfId="0" applyFont="1" applyFill="1"/>
    <xf numFmtId="0" fontId="0" fillId="4" borderId="6" xfId="0" applyFill="1" applyBorder="1"/>
    <xf numFmtId="0" fontId="7" fillId="4" borderId="6" xfId="0" applyFont="1" applyFill="1" applyBorder="1"/>
    <xf numFmtId="0" fontId="3" fillId="4" borderId="6" xfId="0" applyFont="1" applyFill="1" applyBorder="1"/>
    <xf numFmtId="0" fontId="2" fillId="4" borderId="0" xfId="0" applyFont="1" applyFill="1"/>
    <xf numFmtId="0" fontId="5" fillId="4" borderId="0" xfId="0" applyFont="1" applyFill="1"/>
    <xf numFmtId="0" fontId="0" fillId="0" borderId="7" xfId="0" applyBorder="1"/>
    <xf numFmtId="0" fontId="9" fillId="4" borderId="0" xfId="0" applyFont="1" applyFill="1"/>
    <xf numFmtId="164" fontId="7" fillId="2" borderId="0" xfId="0" applyNumberFormat="1" applyFont="1" applyFill="1" applyAlignment="1">
      <alignment horizontal="center"/>
    </xf>
    <xf numFmtId="164" fontId="7" fillId="4" borderId="0" xfId="0" applyNumberFormat="1" applyFont="1" applyFill="1" applyAlignment="1">
      <alignment horizontal="center"/>
    </xf>
    <xf numFmtId="0" fontId="10" fillId="0" borderId="0" xfId="0" applyFont="1"/>
    <xf numFmtId="0" fontId="11" fillId="4" borderId="0" xfId="0" applyFont="1" applyFill="1"/>
    <xf numFmtId="0" fontId="12" fillId="4" borderId="0" xfId="0" applyFont="1" applyFill="1"/>
    <xf numFmtId="0" fontId="13" fillId="4" borderId="0" xfId="0" applyFont="1" applyFill="1"/>
    <xf numFmtId="0" fontId="3" fillId="4" borderId="0" xfId="0" applyFont="1" applyFill="1" applyBorder="1"/>
    <xf numFmtId="0" fontId="7" fillId="4" borderId="0" xfId="0" applyFont="1" applyFill="1" applyBorder="1"/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4" borderId="0" xfId="0" applyFont="1" applyFill="1" applyAlignment="1">
      <alignment horizontal="right"/>
    </xf>
    <xf numFmtId="0" fontId="2" fillId="4" borderId="0" xfId="0" applyFont="1" applyFill="1" applyAlignment="1">
      <alignment horizontal="center"/>
    </xf>
    <xf numFmtId="0" fontId="1" fillId="0" borderId="4" xfId="0" applyFont="1" applyBorder="1" applyAlignment="1">
      <alignment horizontal="center"/>
    </xf>
    <xf numFmtId="0" fontId="0" fillId="4" borderId="4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6" fillId="4" borderId="0" xfId="0" applyFont="1" applyFill="1" applyAlignment="1">
      <alignment horizontal="center"/>
    </xf>
    <xf numFmtId="0" fontId="8" fillId="4" borderId="0" xfId="0" applyFont="1" applyFill="1" applyAlignment="1">
      <alignment horizontal="left"/>
    </xf>
    <xf numFmtId="0" fontId="1" fillId="4" borderId="0" xfId="0" applyFont="1" applyFill="1" applyAlignment="1">
      <alignment horizontal="center"/>
    </xf>
  </cellXfs>
  <cellStyles count="1">
    <cellStyle name="Normal" xfId="0" builtinId="0"/>
  </cellStyles>
  <dxfs count="43">
    <dxf>
      <font>
        <b/>
        <i val="0"/>
        <color rgb="FF00B050"/>
      </font>
      <fill>
        <patternFill>
          <bgColor theme="0"/>
        </patternFill>
      </fill>
    </dxf>
    <dxf>
      <font>
        <b/>
        <i val="0"/>
        <color rgb="FF00B050"/>
      </font>
      <fill>
        <patternFill>
          <bgColor theme="0"/>
        </patternFill>
      </fill>
    </dxf>
    <dxf>
      <fill>
        <patternFill>
          <bgColor theme="8" tint="0.79998168889431442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theme="0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svg"/><Relationship Id="rId1" Type="http://schemas.openxmlformats.org/officeDocument/2006/relationships/image" Target="../media/image4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474870</xdr:colOff>
      <xdr:row>1</xdr:row>
      <xdr:rowOff>11043</xdr:rowOff>
    </xdr:from>
    <xdr:to>
      <xdr:col>5</xdr:col>
      <xdr:colOff>441739</xdr:colOff>
      <xdr:row>35</xdr:row>
      <xdr:rowOff>165651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A881C22B-6D93-4EAE-B526-96D68D2E0E9B}"/>
            </a:ext>
          </a:extLst>
        </xdr:cNvPr>
        <xdr:cNvSpPr/>
      </xdr:nvSpPr>
      <xdr:spPr>
        <a:xfrm>
          <a:off x="474870" y="198782"/>
          <a:ext cx="3942521" cy="653773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 à tous, </a:t>
          </a:r>
        </a:p>
        <a:p>
          <a:pPr algn="l"/>
          <a:endParaRPr lang="fr-FR" sz="1100"/>
        </a:p>
        <a:p>
          <a:pPr algn="l"/>
          <a:r>
            <a:rPr lang="fr-FR" sz="1100"/>
            <a:t>J'utilise actuellement un fichier Excel que j'ai développé</a:t>
          </a:r>
          <a:r>
            <a:rPr lang="fr-FR" sz="1100" baseline="0"/>
            <a:t> avec les quelques connaissances que j'ai,</a:t>
          </a:r>
          <a:r>
            <a:rPr lang="fr-FR" sz="1100"/>
            <a:t> pour</a:t>
          </a:r>
          <a:r>
            <a:rPr lang="fr-FR" sz="1100" baseline="0"/>
            <a:t> générer des bons de livraisons, selon plusieurs tableaux de données:</a:t>
          </a:r>
        </a:p>
        <a:p>
          <a:pPr algn="l"/>
          <a:r>
            <a:rPr lang="fr-FR" sz="1100" baseline="0"/>
            <a:t>- un tableau de commandes à double entrées qui regroupe les demandes pour chaque produit selon tel ou tel client / boutique (en jaune)</a:t>
          </a:r>
        </a:p>
        <a:p>
          <a:pPr algn="l"/>
          <a:r>
            <a:rPr lang="fr-FR" sz="1100" baseline="0"/>
            <a:t>- un tableau où figurent les adresses et codes postaux de chaque client/boutique (en bleu)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Ces tableaux me permettent de renvoyer les données souhaitées  sur mon bon de livraison (BL) "MODELE"  selon la boutique que je choisis (en cellule D5).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Le bouton "suppr. ligne vide" me permet de retirer les lignes où les quantités = 0 , puisque ces lignes ne servent à rien. 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Je souhaiterais dans l'idéal arriver à un fichier excel qui me génère automatiquement des BL les uns à la suite des autres dans une nouvelle feuille à chaque fois (en cliquant sur un seul bouton), sans que je n'ai à supprimer manuellement les lignes vides qui prennent de la place pour rien :')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Enfin, jusqu'ici je renommais les onglets manuellement "BOUTIQUE_DATE", mais je souhaiterais qu'ils soient renommés automatiquement grâce à la plage G1:G15. Cela me servirait d'archivage au cas où, pour retrouver un BL plus aisément.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Pensez vous que celà est faisable ? </a:t>
          </a:r>
        </a:p>
        <a:p>
          <a:pPr algn="l"/>
          <a:r>
            <a:rPr lang="fr-FR" sz="1100" baseline="0"/>
            <a:t>Auriez-vous quelques pistes pour me permettre de mettre en oeuvre ce fichier "automatisé" ?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Merci infiniment d'avance.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V1nce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228599</xdr:colOff>
      <xdr:row>0</xdr:row>
      <xdr:rowOff>147294</xdr:rowOff>
    </xdr:from>
    <xdr:to>
      <xdr:col>1</xdr:col>
      <xdr:colOff>1828800</xdr:colOff>
      <xdr:row>6</xdr:row>
      <xdr:rowOff>136151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21079" y="147294"/>
          <a:ext cx="1600201" cy="114709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281940</xdr:colOff>
          <xdr:row>2</xdr:row>
          <xdr:rowOff>121920</xdr:rowOff>
        </xdr:from>
        <xdr:to>
          <xdr:col>8</xdr:col>
          <xdr:colOff>464820</xdr:colOff>
          <xdr:row>5</xdr:row>
          <xdr:rowOff>99060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1409700</xdr:colOff>
      <xdr:row>74</xdr:row>
      <xdr:rowOff>53340</xdr:rowOff>
    </xdr:from>
    <xdr:to>
      <xdr:col>3</xdr:col>
      <xdr:colOff>769620</xdr:colOff>
      <xdr:row>79</xdr:row>
      <xdr:rowOff>22860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202180" y="12512040"/>
          <a:ext cx="2781300" cy="883920"/>
        </a:xfrm>
        <a:prstGeom prst="rect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u="sng">
              <a:solidFill>
                <a:sysClr val="windowText" lastClr="000000"/>
              </a:solidFill>
            </a:rPr>
            <a:t>Signature/chachet: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281940</xdr:colOff>
          <xdr:row>2</xdr:row>
          <xdr:rowOff>121920</xdr:rowOff>
        </xdr:from>
        <xdr:to>
          <xdr:col>8</xdr:col>
          <xdr:colOff>464820</xdr:colOff>
          <xdr:row>5</xdr:row>
          <xdr:rowOff>99060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822960</xdr:colOff>
      <xdr:row>71</xdr:row>
      <xdr:rowOff>38100</xdr:rowOff>
    </xdr:from>
    <xdr:to>
      <xdr:col>3</xdr:col>
      <xdr:colOff>182880</xdr:colOff>
      <xdr:row>76</xdr:row>
      <xdr:rowOff>7620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615440" y="13274040"/>
          <a:ext cx="2941320" cy="883920"/>
        </a:xfrm>
        <a:prstGeom prst="rect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u="sng">
              <a:solidFill>
                <a:sysClr val="windowText" lastClr="000000"/>
              </a:solidFill>
            </a:rPr>
            <a:t>Signature/chachet:</a:t>
          </a:r>
        </a:p>
      </xdr:txBody>
    </xdr:sp>
    <xdr:clientData/>
  </xdr:twoCellAnchor>
  <xdr:twoCellAnchor editAs="oneCell">
    <xdr:from>
      <xdr:col>0</xdr:col>
      <xdr:colOff>754380</xdr:colOff>
      <xdr:row>1</xdr:row>
      <xdr:rowOff>7620</xdr:rowOff>
    </xdr:from>
    <xdr:to>
      <xdr:col>1</xdr:col>
      <xdr:colOff>1074420</xdr:colOff>
      <xdr:row>6</xdr:row>
      <xdr:rowOff>144780</xdr:rowOff>
    </xdr:to>
    <xdr:pic>
      <xdr:nvPicPr>
        <xdr:cNvPr id="5" name="Graphique 4" descr="Image avec un remplissage uni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754380" y="190500"/>
          <a:ext cx="1112520" cy="111252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91181BF-0F2E-4E67-A1F6-DCF3460E26C1}" name="COMMANDES" displayName="COMMANDES" ref="I7:X56" totalsRowShown="0" headerRowDxfId="42" dataDxfId="40" headerRowBorderDxfId="41" tableBorderDxfId="39" totalsRowBorderDxfId="38">
  <autoFilter ref="I7:X56" xr:uid="{97176434-128B-4104-870B-D445564FDDD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4E855630-BDB0-43B7-AC99-E150BE55F131}" name="ARTICLES" dataDxfId="37"/>
    <tableColumn id="18" xr3:uid="{CD16D79A-ADBB-4772-A1D4-E2FF0E3BF3DD}" name="BIO" dataDxfId="36"/>
    <tableColumn id="12" xr3:uid="{9EEE21E3-3821-4911-9D35-4D72825F317D}" name="BOUTIQUE1" dataDxfId="35"/>
    <tableColumn id="2" xr3:uid="{29A408CB-1FF8-4B7E-82D9-BCCF0A460498}" name="BOUTIQUE2" dataDxfId="34"/>
    <tableColumn id="3" xr3:uid="{8F00A93D-9A85-4740-A76D-59F25AA3E020}" name="BOUTIQUE3" dataDxfId="33"/>
    <tableColumn id="4" xr3:uid="{83A7251C-12F7-43B6-A9DC-06989AFCA32F}" name="BOUTIQUE4" dataDxfId="32"/>
    <tableColumn id="5" xr3:uid="{153F0011-C5F4-4C40-A193-FE35CCD682EE}" name="BOUTIQUE5" dataDxfId="31"/>
    <tableColumn id="6" xr3:uid="{D69BC2E1-4A75-45E2-96CB-7CF2871791D7}" name="BOUTIQUE6" dataDxfId="30"/>
    <tableColumn id="7" xr3:uid="{9BCF98FC-6147-4AF4-AC09-FAAB03B9E1D2}" name="BOUTIQUE7" dataDxfId="29"/>
    <tableColumn id="8" xr3:uid="{A70ADCF0-4A4C-4B07-80D9-3FE2BFD9B726}" name="BOUTIQUE8" dataDxfId="28"/>
    <tableColumn id="9" xr3:uid="{168E02BB-B737-4693-AD88-E2BBDD257852}" name="BOUTIQUE9" dataDxfId="27"/>
    <tableColumn id="10" xr3:uid="{3F163436-F75B-4E98-A5E0-009061166820}" name="BOUTIQUE10" dataDxfId="26"/>
    <tableColumn id="11" xr3:uid="{8C0DD219-2FC8-4ECF-AA75-51D591AF093C}" name="BOUTIQUE11" dataDxfId="25"/>
    <tableColumn id="13" xr3:uid="{3BDA46CC-A5DD-4FF5-93C7-93297D35CD87}" name="BOUTIQUE12" dataDxfId="24"/>
    <tableColumn id="14" xr3:uid="{8D39EC06-81AA-4634-A5D2-807AEDBB7BA1}" name="BOUTIQUE13" dataDxfId="23"/>
    <tableColumn id="15" xr3:uid="{F20EA6C9-C78B-406A-92F4-C061B9354045}" name="BOUTIQUE14" dataDxfId="22"/>
  </tableColumns>
  <tableStyleInfo name="TableStyleMedium2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F766046-4B6C-43E5-9E20-988AA5B05021}" name="Tableau4" displayName="Tableau4" ref="K1:X3" totalsRowShown="0" headerRowDxfId="21" dataDxfId="19" headerRowBorderDxfId="20" tableBorderDxfId="18" totalsRowBorderDxfId="17">
  <autoFilter ref="K1:X3" xr:uid="{73AC2DD6-59A2-462E-9E67-25A277F9336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4" xr3:uid="{87398BD1-549F-4001-9A22-83AD414A4AE2}" name="BOUTIQUE1" dataDxfId="16"/>
    <tableColumn id="2" xr3:uid="{CF9ADCB3-97B3-4D71-AB76-D47D93FD3D7F}" name="BOUTIQUE2" dataDxfId="15"/>
    <tableColumn id="10" xr3:uid="{BC89F01D-18D2-478F-BB90-1F5658029E10}" name="BOUTIQUE3" dataDxfId="14"/>
    <tableColumn id="8" xr3:uid="{F2899309-6837-4314-BA85-6CADAB35EB06}" name="BOUTIQUE4" dataDxfId="13"/>
    <tableColumn id="3" xr3:uid="{DCDAD736-ABE6-4848-9AF6-F7BF9DEAE691}" name="BOUTIQUE5" dataDxfId="12"/>
    <tableColumn id="7" xr3:uid="{839CBE25-146A-4939-9D95-863D94A9CF9E}" name="BOUTIQUE6" dataDxfId="11"/>
    <tableColumn id="1" xr3:uid="{BFAFAEFB-209F-43E2-B50D-92B3924C32BA}" name="BOUTIQUE7" dataDxfId="10"/>
    <tableColumn id="6" xr3:uid="{420552DC-306D-4A68-B581-FC6A2B4AD991}" name="BOUTIQUE8" dataDxfId="9"/>
    <tableColumn id="9" xr3:uid="{9CF2C1BB-CA18-4509-AC7A-DFD8C8A86832}" name="BOUTIQUE9" dataDxfId="8"/>
    <tableColumn id="5" xr3:uid="{D1768370-1797-4AA6-9FDE-3F980C01FF97}" name="BOUTIQUE10" dataDxfId="7"/>
    <tableColumn id="11" xr3:uid="{2008D278-17B1-4E9A-ABF3-905144575C36}" name="BOUTIQUE11" dataDxfId="6"/>
    <tableColumn id="12" xr3:uid="{89F611A2-9498-422C-9CD1-91D2F2CF2336}" name="BOUTIQUE12" dataDxfId="5"/>
    <tableColumn id="13" xr3:uid="{18DD6949-289A-4DDA-B65B-6C17A4F4A0DD}" name="BOUTIQUE13" dataDxfId="4"/>
    <tableColumn id="14" xr3:uid="{9FD12108-741E-487D-B3B2-19D41B5A6494}" name="BOUTIQUE14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D8F88E-D938-4476-BA70-FF6954309EFB}">
  <sheetPr codeName="Feuil1"/>
  <dimension ref="G1:X58"/>
  <sheetViews>
    <sheetView tabSelected="1" zoomScale="69" zoomScaleNormal="90" workbookViewId="0">
      <selection activeCell="J2" sqref="J2"/>
    </sheetView>
  </sheetViews>
  <sheetFormatPr baseColWidth="10" defaultRowHeight="14.4" x14ac:dyDescent="0.3"/>
  <cols>
    <col min="7" max="7" width="20.44140625" bestFit="1" customWidth="1"/>
    <col min="9" max="9" width="17.33203125" customWidth="1"/>
    <col min="10" max="10" width="5.33203125" style="12" bestFit="1" customWidth="1"/>
    <col min="11" max="20" width="15.77734375" style="12" customWidth="1"/>
  </cols>
  <sheetData>
    <row r="1" spans="7:24" s="4" customFormat="1" x14ac:dyDescent="0.3">
      <c r="G1" s="3" t="s">
        <v>0</v>
      </c>
      <c r="I1" s="5" t="s">
        <v>1</v>
      </c>
      <c r="K1" s="14" t="s">
        <v>16</v>
      </c>
      <c r="L1" s="14" t="s">
        <v>17</v>
      </c>
      <c r="M1" s="14" t="s">
        <v>18</v>
      </c>
      <c r="N1" s="14" t="s">
        <v>19</v>
      </c>
      <c r="O1" s="14" t="s">
        <v>20</v>
      </c>
      <c r="P1" s="14" t="s">
        <v>21</v>
      </c>
      <c r="Q1" s="13" t="s">
        <v>22</v>
      </c>
      <c r="R1" s="14" t="s">
        <v>23</v>
      </c>
      <c r="S1" s="14" t="s">
        <v>24</v>
      </c>
      <c r="T1" s="14" t="s">
        <v>25</v>
      </c>
      <c r="U1" s="39" t="s">
        <v>97</v>
      </c>
      <c r="V1" s="39" t="s">
        <v>98</v>
      </c>
      <c r="W1" s="39" t="s">
        <v>104</v>
      </c>
      <c r="X1" s="39" t="s">
        <v>105</v>
      </c>
    </row>
    <row r="2" spans="7:24" x14ac:dyDescent="0.3">
      <c r="G2" s="11" t="str">
        <f>CONCATENATE(K7," ",DAY($I$2),".",MONTH($I$2))</f>
        <v>BOUTIQUE1 10.3</v>
      </c>
      <c r="I2" s="2">
        <v>44265</v>
      </c>
      <c r="K2" s="35" t="s">
        <v>26</v>
      </c>
      <c r="L2" s="35" t="s">
        <v>27</v>
      </c>
      <c r="M2" s="35" t="s">
        <v>30</v>
      </c>
      <c r="N2" s="35" t="s">
        <v>31</v>
      </c>
      <c r="O2" s="35" t="s">
        <v>32</v>
      </c>
      <c r="P2" s="35" t="s">
        <v>33</v>
      </c>
      <c r="Q2" s="35" t="s">
        <v>34</v>
      </c>
      <c r="R2" s="35" t="s">
        <v>35</v>
      </c>
      <c r="S2" s="35" t="s">
        <v>36</v>
      </c>
      <c r="T2" s="35" t="s">
        <v>37</v>
      </c>
      <c r="U2" s="35" t="s">
        <v>99</v>
      </c>
      <c r="V2" s="35" t="s">
        <v>100</v>
      </c>
      <c r="W2" s="35" t="s">
        <v>106</v>
      </c>
      <c r="X2" s="35" t="s">
        <v>107</v>
      </c>
    </row>
    <row r="3" spans="7:24" x14ac:dyDescent="0.3">
      <c r="G3" s="1" t="str">
        <f>CONCATENATE(L7," ",DAY($I$2),".",MONTH($I$2))</f>
        <v>BOUTIQUE2 10.3</v>
      </c>
      <c r="K3" s="36" t="s">
        <v>28</v>
      </c>
      <c r="L3" s="36" t="s">
        <v>29</v>
      </c>
      <c r="M3" s="36" t="s">
        <v>38</v>
      </c>
      <c r="N3" s="36" t="s">
        <v>39</v>
      </c>
      <c r="O3" s="36" t="s">
        <v>40</v>
      </c>
      <c r="P3" s="36" t="s">
        <v>41</v>
      </c>
      <c r="Q3" s="36" t="s">
        <v>42</v>
      </c>
      <c r="R3" s="36" t="s">
        <v>43</v>
      </c>
      <c r="S3" s="36" t="s">
        <v>44</v>
      </c>
      <c r="T3" s="36" t="s">
        <v>45</v>
      </c>
      <c r="U3" s="36" t="s">
        <v>101</v>
      </c>
      <c r="V3" s="36" t="s">
        <v>102</v>
      </c>
      <c r="W3" s="36" t="s">
        <v>108</v>
      </c>
      <c r="X3" s="36" t="s">
        <v>109</v>
      </c>
    </row>
    <row r="4" spans="7:24" x14ac:dyDescent="0.3">
      <c r="G4" s="1" t="str">
        <f>CONCATENATE(M7," ",DAY($I$2),".",MONTH($I$2))</f>
        <v>BOUTIQUE3 10.3</v>
      </c>
    </row>
    <row r="5" spans="7:24" x14ac:dyDescent="0.3">
      <c r="G5" s="1" t="str">
        <f>CONCATENATE(N7," ",DAY($I$2),".",MONTH($I$2))</f>
        <v>BOUTIQUE4 10.3</v>
      </c>
    </row>
    <row r="6" spans="7:24" x14ac:dyDescent="0.3">
      <c r="G6" s="1" t="str">
        <f>CONCATENATE(O7," ",DAY($I$2),".",MONTH($I$2))</f>
        <v>BOUTIQUE5 10.3</v>
      </c>
    </row>
    <row r="7" spans="7:24" x14ac:dyDescent="0.3">
      <c r="G7" s="1" t="str">
        <f>CONCATENATE(P7," ",DAY($I$2),".",MONTH($I$2))</f>
        <v>BOUTIQUE6 10.3</v>
      </c>
      <c r="I7" s="6" t="s">
        <v>2</v>
      </c>
      <c r="J7" s="6" t="s">
        <v>7</v>
      </c>
      <c r="K7" s="7" t="s">
        <v>16</v>
      </c>
      <c r="L7" s="7" t="s">
        <v>17</v>
      </c>
      <c r="M7" s="7" t="s">
        <v>18</v>
      </c>
      <c r="N7" s="7" t="s">
        <v>19</v>
      </c>
      <c r="O7" s="7" t="s">
        <v>20</v>
      </c>
      <c r="P7" s="7" t="s">
        <v>21</v>
      </c>
      <c r="Q7" s="7" t="s">
        <v>22</v>
      </c>
      <c r="R7" s="7" t="s">
        <v>23</v>
      </c>
      <c r="S7" s="7" t="s">
        <v>24</v>
      </c>
      <c r="T7" s="7" t="s">
        <v>25</v>
      </c>
      <c r="U7" s="7" t="s">
        <v>97</v>
      </c>
      <c r="V7" s="7" t="s">
        <v>98</v>
      </c>
      <c r="W7" s="7" t="s">
        <v>104</v>
      </c>
      <c r="X7" s="7" t="s">
        <v>105</v>
      </c>
    </row>
    <row r="8" spans="7:24" x14ac:dyDescent="0.3">
      <c r="G8" s="1" t="str">
        <f>CONCATENATE(Q7," ",DAY($I$2),".",MONTH($I$2))</f>
        <v>BOUTIQUE7 10.3</v>
      </c>
      <c r="I8" s="9" t="s">
        <v>47</v>
      </c>
      <c r="J8" s="9" t="s">
        <v>8</v>
      </c>
      <c r="K8" s="8">
        <v>120</v>
      </c>
      <c r="L8" s="8">
        <v>0</v>
      </c>
      <c r="M8" s="8">
        <v>0</v>
      </c>
      <c r="N8" s="8">
        <v>0</v>
      </c>
      <c r="O8" s="8">
        <v>0</v>
      </c>
      <c r="P8" s="8">
        <v>0</v>
      </c>
      <c r="Q8" s="8">
        <v>0</v>
      </c>
      <c r="R8" s="8">
        <v>0</v>
      </c>
      <c r="S8" s="8">
        <v>0</v>
      </c>
      <c r="T8" s="8">
        <v>0</v>
      </c>
      <c r="U8" s="40">
        <v>1</v>
      </c>
      <c r="V8" s="40">
        <v>0</v>
      </c>
      <c r="W8" s="40">
        <v>0</v>
      </c>
      <c r="X8" s="40">
        <v>0</v>
      </c>
    </row>
    <row r="9" spans="7:24" x14ac:dyDescent="0.3">
      <c r="G9" s="1" t="str">
        <f>CONCATENATE(R7," ",DAY($I$2),".",MONTH($I$2))</f>
        <v>BOUTIQUE8 10.3</v>
      </c>
      <c r="I9" s="9" t="s">
        <v>46</v>
      </c>
      <c r="J9" s="9" t="s">
        <v>8</v>
      </c>
      <c r="K9" s="8">
        <v>52</v>
      </c>
      <c r="L9" s="8">
        <v>0</v>
      </c>
      <c r="M9" s="8">
        <v>0</v>
      </c>
      <c r="N9" s="8">
        <v>0</v>
      </c>
      <c r="O9" s="8">
        <v>0</v>
      </c>
      <c r="P9" s="8">
        <v>0</v>
      </c>
      <c r="Q9" s="8">
        <v>0</v>
      </c>
      <c r="R9" s="8">
        <v>0</v>
      </c>
      <c r="S9" s="8">
        <v>0</v>
      </c>
      <c r="T9" s="8">
        <v>0</v>
      </c>
      <c r="U9" s="8">
        <v>2</v>
      </c>
      <c r="V9" s="8">
        <v>1</v>
      </c>
      <c r="W9" s="8">
        <v>2</v>
      </c>
      <c r="X9" s="8">
        <v>3</v>
      </c>
    </row>
    <row r="10" spans="7:24" x14ac:dyDescent="0.3">
      <c r="G10" s="25" t="str">
        <f>CONCATENATE(S7," ",DAY($I$2),".",MONTH($I$2))</f>
        <v>BOUTIQUE9 10.3</v>
      </c>
      <c r="I10" s="9" t="s">
        <v>48</v>
      </c>
      <c r="J10" s="9" t="s">
        <v>8</v>
      </c>
      <c r="K10" s="8">
        <v>69</v>
      </c>
      <c r="L10" s="8">
        <v>0</v>
      </c>
      <c r="M10" s="8">
        <v>0</v>
      </c>
      <c r="N10" s="8">
        <v>0</v>
      </c>
      <c r="O10" s="8">
        <v>0</v>
      </c>
      <c r="P10" s="8">
        <v>0</v>
      </c>
      <c r="Q10" s="8">
        <v>0</v>
      </c>
      <c r="R10" s="8">
        <v>0</v>
      </c>
      <c r="S10" s="8">
        <v>0</v>
      </c>
      <c r="T10" s="8">
        <v>0</v>
      </c>
      <c r="U10" s="40">
        <v>3</v>
      </c>
      <c r="V10" s="8">
        <v>0</v>
      </c>
      <c r="W10" s="8">
        <v>0</v>
      </c>
      <c r="X10" s="8">
        <v>0</v>
      </c>
    </row>
    <row r="11" spans="7:24" x14ac:dyDescent="0.3">
      <c r="G11" s="1" t="str">
        <f>CONCATENATE(T7," ",DAY($I$2),".",MONTH($I$2))</f>
        <v>BOUTIQUE10 10.3</v>
      </c>
      <c r="I11" s="9" t="s">
        <v>49</v>
      </c>
      <c r="J11" s="9" t="s">
        <v>8</v>
      </c>
      <c r="K11" s="8">
        <v>89</v>
      </c>
      <c r="L11" s="8">
        <v>0</v>
      </c>
      <c r="M11" s="8">
        <v>0</v>
      </c>
      <c r="N11" s="8">
        <v>0</v>
      </c>
      <c r="O11" s="8">
        <v>0</v>
      </c>
      <c r="P11" s="8">
        <v>0</v>
      </c>
      <c r="Q11" s="8">
        <v>0</v>
      </c>
      <c r="R11" s="8">
        <v>0</v>
      </c>
      <c r="S11" s="8">
        <v>0</v>
      </c>
      <c r="T11" s="8">
        <v>0</v>
      </c>
      <c r="U11" s="8">
        <v>4</v>
      </c>
      <c r="V11" s="8">
        <v>1</v>
      </c>
      <c r="W11" s="8">
        <v>2</v>
      </c>
      <c r="X11" s="8">
        <v>3</v>
      </c>
    </row>
    <row r="12" spans="7:24" x14ac:dyDescent="0.3">
      <c r="G12" s="1" t="str">
        <f>CONCATENATE(U7," ",DAY($I$2),".",MONTH($I$2))</f>
        <v>BOUTIQUE11 10.3</v>
      </c>
      <c r="I12" s="9" t="s">
        <v>50</v>
      </c>
      <c r="J12" s="9" t="s">
        <v>8</v>
      </c>
      <c r="K12" s="8">
        <v>78</v>
      </c>
      <c r="L12" s="8">
        <v>0</v>
      </c>
      <c r="M12" s="8">
        <v>0</v>
      </c>
      <c r="N12" s="8">
        <v>0</v>
      </c>
      <c r="O12" s="8">
        <v>0</v>
      </c>
      <c r="P12" s="8">
        <v>0</v>
      </c>
      <c r="Q12" s="8">
        <v>0</v>
      </c>
      <c r="R12" s="8">
        <v>0</v>
      </c>
      <c r="S12" s="8">
        <v>0</v>
      </c>
      <c r="T12" s="8">
        <v>0</v>
      </c>
      <c r="U12" s="40">
        <v>5</v>
      </c>
      <c r="V12" s="40">
        <v>0</v>
      </c>
      <c r="W12" s="8">
        <v>0</v>
      </c>
      <c r="X12" s="40">
        <v>0</v>
      </c>
    </row>
    <row r="13" spans="7:24" x14ac:dyDescent="0.3">
      <c r="G13" s="1" t="str">
        <f>CONCATENATE(V7," ",DAY($I$2),".",MONTH($I$2))</f>
        <v>BOUTIQUE12 10.3</v>
      </c>
      <c r="I13" s="9" t="s">
        <v>51</v>
      </c>
      <c r="J13" s="9" t="s">
        <v>8</v>
      </c>
      <c r="K13" s="8">
        <v>0</v>
      </c>
      <c r="L13" s="8">
        <v>0</v>
      </c>
      <c r="M13" s="8">
        <v>0</v>
      </c>
      <c r="N13" s="8">
        <v>0</v>
      </c>
      <c r="O13" s="8">
        <v>0</v>
      </c>
      <c r="P13" s="8">
        <v>0</v>
      </c>
      <c r="Q13" s="8">
        <v>0</v>
      </c>
      <c r="R13" s="8">
        <v>0</v>
      </c>
      <c r="S13" s="8">
        <v>0</v>
      </c>
      <c r="T13" s="8">
        <v>0</v>
      </c>
      <c r="U13" s="8">
        <v>6</v>
      </c>
      <c r="V13" s="8">
        <v>1</v>
      </c>
      <c r="W13" s="8">
        <v>2</v>
      </c>
      <c r="X13" s="8">
        <v>3</v>
      </c>
    </row>
    <row r="14" spans="7:24" x14ac:dyDescent="0.3">
      <c r="G14" s="1" t="str">
        <f>CONCATENATE(W7," ",DAY($I$2),".",MONTH($I$2))</f>
        <v>BOUTIQUE13 10.3</v>
      </c>
      <c r="I14" s="9" t="s">
        <v>52</v>
      </c>
      <c r="J14" s="9" t="s">
        <v>8</v>
      </c>
      <c r="K14" s="8">
        <v>0</v>
      </c>
      <c r="L14" s="8">
        <v>0</v>
      </c>
      <c r="M14" s="8">
        <v>50</v>
      </c>
      <c r="N14" s="8">
        <v>0</v>
      </c>
      <c r="O14" s="8">
        <v>0</v>
      </c>
      <c r="P14" s="8">
        <v>0</v>
      </c>
      <c r="Q14" s="8">
        <v>0</v>
      </c>
      <c r="R14" s="8">
        <v>0</v>
      </c>
      <c r="S14" s="8">
        <v>0</v>
      </c>
      <c r="T14" s="8">
        <v>0</v>
      </c>
      <c r="U14" s="40">
        <v>7</v>
      </c>
      <c r="V14" s="8">
        <v>0</v>
      </c>
      <c r="W14" s="8">
        <v>0</v>
      </c>
      <c r="X14" s="8">
        <v>0</v>
      </c>
    </row>
    <row r="15" spans="7:24" x14ac:dyDescent="0.3">
      <c r="G15" s="1" t="str">
        <f>CONCATENATE(X7," ",DAY($I$2),".",MONTH($I$2))</f>
        <v>BOUTIQUE14 10.3</v>
      </c>
      <c r="I15" s="9" t="s">
        <v>53</v>
      </c>
      <c r="J15" s="9" t="s">
        <v>9</v>
      </c>
      <c r="K15" s="8">
        <v>0</v>
      </c>
      <c r="L15" s="8">
        <v>0</v>
      </c>
      <c r="M15" s="8">
        <v>0</v>
      </c>
      <c r="N15" s="8">
        <v>0</v>
      </c>
      <c r="O15" s="8">
        <v>0</v>
      </c>
      <c r="P15" s="8">
        <v>0</v>
      </c>
      <c r="Q15" s="8">
        <v>0</v>
      </c>
      <c r="R15" s="8">
        <v>0</v>
      </c>
      <c r="S15" s="8">
        <v>0</v>
      </c>
      <c r="T15" s="8">
        <v>0</v>
      </c>
      <c r="U15" s="8">
        <v>8</v>
      </c>
      <c r="V15" s="8">
        <v>1</v>
      </c>
      <c r="W15" s="8">
        <v>2</v>
      </c>
      <c r="X15" s="8">
        <v>3</v>
      </c>
    </row>
    <row r="16" spans="7:24" x14ac:dyDescent="0.3">
      <c r="G16" s="29"/>
      <c r="H16" s="29"/>
      <c r="I16" s="9" t="s">
        <v>54</v>
      </c>
      <c r="J16" s="9" t="s">
        <v>8</v>
      </c>
      <c r="K16" s="8">
        <v>0</v>
      </c>
      <c r="L16" s="8">
        <v>0</v>
      </c>
      <c r="M16" s="8">
        <v>0</v>
      </c>
      <c r="N16" s="8">
        <v>0</v>
      </c>
      <c r="O16" s="8">
        <v>0</v>
      </c>
      <c r="P16" s="8">
        <v>0</v>
      </c>
      <c r="Q16" s="8">
        <v>0</v>
      </c>
      <c r="R16" s="8">
        <v>0</v>
      </c>
      <c r="S16" s="8">
        <v>0</v>
      </c>
      <c r="T16" s="8">
        <v>0</v>
      </c>
      <c r="U16" s="40">
        <v>9</v>
      </c>
      <c r="V16" s="40">
        <v>0</v>
      </c>
      <c r="W16" s="8">
        <v>0</v>
      </c>
      <c r="X16" s="40">
        <v>0</v>
      </c>
    </row>
    <row r="17" spans="7:24" x14ac:dyDescent="0.3">
      <c r="G17" s="29"/>
      <c r="H17" s="29"/>
      <c r="I17" s="9" t="s">
        <v>55</v>
      </c>
      <c r="J17" s="9" t="s">
        <v>8</v>
      </c>
      <c r="K17" s="8">
        <v>15</v>
      </c>
      <c r="L17" s="8">
        <v>5</v>
      </c>
      <c r="M17" s="8">
        <v>15</v>
      </c>
      <c r="N17" s="8">
        <v>15</v>
      </c>
      <c r="O17" s="8">
        <v>15</v>
      </c>
      <c r="P17" s="8">
        <v>20</v>
      </c>
      <c r="Q17" s="8">
        <v>5</v>
      </c>
      <c r="R17" s="8">
        <v>2</v>
      </c>
      <c r="S17" s="8">
        <v>15</v>
      </c>
      <c r="T17" s="8">
        <v>10</v>
      </c>
      <c r="U17" s="8">
        <v>10</v>
      </c>
      <c r="V17" s="8">
        <v>1</v>
      </c>
      <c r="W17" s="8">
        <v>2</v>
      </c>
      <c r="X17" s="8">
        <v>3</v>
      </c>
    </row>
    <row r="18" spans="7:24" x14ac:dyDescent="0.3">
      <c r="G18" s="29"/>
      <c r="H18" s="29"/>
      <c r="I18" s="9" t="s">
        <v>56</v>
      </c>
      <c r="J18" s="9" t="s">
        <v>8</v>
      </c>
      <c r="K18" s="8">
        <v>15</v>
      </c>
      <c r="L18" s="8">
        <v>8</v>
      </c>
      <c r="M18" s="8">
        <v>20</v>
      </c>
      <c r="N18" s="8">
        <v>20</v>
      </c>
      <c r="O18" s="8">
        <v>15</v>
      </c>
      <c r="P18" s="8">
        <v>20</v>
      </c>
      <c r="Q18" s="8">
        <v>12</v>
      </c>
      <c r="R18" s="8">
        <v>3</v>
      </c>
      <c r="S18" s="8">
        <v>25</v>
      </c>
      <c r="T18" s="8">
        <v>15</v>
      </c>
      <c r="U18" s="40">
        <v>11</v>
      </c>
      <c r="V18" s="8">
        <v>0</v>
      </c>
      <c r="W18" s="8">
        <v>0</v>
      </c>
      <c r="X18" s="8">
        <v>0</v>
      </c>
    </row>
    <row r="19" spans="7:24" x14ac:dyDescent="0.3">
      <c r="G19" s="29"/>
      <c r="I19" s="9" t="s">
        <v>57</v>
      </c>
      <c r="J19" s="9" t="s">
        <v>8</v>
      </c>
      <c r="K19" s="8">
        <v>0</v>
      </c>
      <c r="L19" s="8">
        <v>5</v>
      </c>
      <c r="M19" s="8">
        <v>0</v>
      </c>
      <c r="N19" s="8">
        <v>0</v>
      </c>
      <c r="O19" s="8">
        <v>0</v>
      </c>
      <c r="P19" s="8">
        <v>0</v>
      </c>
      <c r="Q19" s="8">
        <v>5</v>
      </c>
      <c r="R19" s="8">
        <v>3</v>
      </c>
      <c r="S19" s="8">
        <v>0</v>
      </c>
      <c r="T19" s="8">
        <v>0</v>
      </c>
      <c r="U19" s="8">
        <v>12</v>
      </c>
      <c r="V19" s="8">
        <v>1</v>
      </c>
      <c r="W19" s="8">
        <v>2</v>
      </c>
      <c r="X19" s="8">
        <v>3</v>
      </c>
    </row>
    <row r="20" spans="7:24" x14ac:dyDescent="0.3">
      <c r="G20" s="29"/>
      <c r="I20" s="9" t="s">
        <v>58</v>
      </c>
      <c r="J20" s="9" t="s">
        <v>8</v>
      </c>
      <c r="K20" s="8">
        <v>0</v>
      </c>
      <c r="L20" s="8">
        <v>5</v>
      </c>
      <c r="M20" s="8">
        <v>0</v>
      </c>
      <c r="N20" s="8">
        <v>0</v>
      </c>
      <c r="O20" s="8">
        <v>0</v>
      </c>
      <c r="P20" s="8">
        <v>0</v>
      </c>
      <c r="Q20" s="8">
        <v>5</v>
      </c>
      <c r="R20" s="8">
        <v>3</v>
      </c>
      <c r="S20" s="8">
        <v>0</v>
      </c>
      <c r="T20" s="8">
        <v>0</v>
      </c>
      <c r="U20" s="40">
        <v>13</v>
      </c>
      <c r="V20" s="40">
        <v>0</v>
      </c>
      <c r="W20" s="8">
        <v>0</v>
      </c>
      <c r="X20" s="40">
        <v>0</v>
      </c>
    </row>
    <row r="21" spans="7:24" x14ac:dyDescent="0.3">
      <c r="G21" s="29"/>
      <c r="I21" s="9" t="s">
        <v>59</v>
      </c>
      <c r="J21" s="9" t="s">
        <v>9</v>
      </c>
      <c r="K21" s="8">
        <v>0</v>
      </c>
      <c r="L21" s="8">
        <v>0</v>
      </c>
      <c r="M21" s="8">
        <v>0</v>
      </c>
      <c r="N21" s="8">
        <v>0</v>
      </c>
      <c r="O21" s="8">
        <v>0</v>
      </c>
      <c r="P21" s="8">
        <v>0</v>
      </c>
      <c r="Q21" s="8">
        <v>0</v>
      </c>
      <c r="R21" s="8">
        <v>0</v>
      </c>
      <c r="S21" s="8">
        <v>0</v>
      </c>
      <c r="T21" s="8">
        <v>0</v>
      </c>
      <c r="U21" s="8">
        <v>14</v>
      </c>
      <c r="V21" s="8">
        <v>1</v>
      </c>
      <c r="W21" s="8">
        <v>2</v>
      </c>
      <c r="X21" s="8">
        <v>3</v>
      </c>
    </row>
    <row r="22" spans="7:24" x14ac:dyDescent="0.3">
      <c r="I22" s="9" t="s">
        <v>60</v>
      </c>
      <c r="J22" s="10" t="s">
        <v>8</v>
      </c>
      <c r="K22" s="8">
        <v>20</v>
      </c>
      <c r="L22" s="8">
        <v>8</v>
      </c>
      <c r="M22" s="8">
        <v>20</v>
      </c>
      <c r="N22" s="8">
        <v>20</v>
      </c>
      <c r="O22" s="8">
        <v>15</v>
      </c>
      <c r="P22" s="8">
        <v>25</v>
      </c>
      <c r="Q22" s="8">
        <v>6</v>
      </c>
      <c r="R22" s="8">
        <v>3</v>
      </c>
      <c r="S22" s="8">
        <v>20</v>
      </c>
      <c r="T22" s="8">
        <v>10</v>
      </c>
      <c r="U22" s="40">
        <v>15</v>
      </c>
      <c r="V22" s="8">
        <v>0</v>
      </c>
      <c r="W22" s="8">
        <v>0</v>
      </c>
      <c r="X22" s="8">
        <v>0</v>
      </c>
    </row>
    <row r="23" spans="7:24" x14ac:dyDescent="0.3">
      <c r="I23" s="9" t="s">
        <v>61</v>
      </c>
      <c r="J23" s="10" t="s">
        <v>8</v>
      </c>
      <c r="K23" s="8">
        <v>1</v>
      </c>
      <c r="L23" s="8">
        <v>0</v>
      </c>
      <c r="M23" s="8">
        <v>1</v>
      </c>
      <c r="N23" s="8">
        <v>1</v>
      </c>
      <c r="O23" s="8">
        <v>1</v>
      </c>
      <c r="P23" s="8">
        <v>2</v>
      </c>
      <c r="Q23" s="8">
        <v>0</v>
      </c>
      <c r="R23" s="8">
        <v>0</v>
      </c>
      <c r="S23" s="8">
        <v>1</v>
      </c>
      <c r="T23" s="8">
        <v>0</v>
      </c>
      <c r="U23" s="8">
        <v>16</v>
      </c>
      <c r="V23" s="8">
        <v>1</v>
      </c>
      <c r="W23" s="8">
        <v>2</v>
      </c>
      <c r="X23" s="8">
        <v>3</v>
      </c>
    </row>
    <row r="24" spans="7:24" x14ac:dyDescent="0.3">
      <c r="I24" s="9" t="s">
        <v>62</v>
      </c>
      <c r="J24" s="10" t="s">
        <v>8</v>
      </c>
      <c r="K24" s="8">
        <v>1</v>
      </c>
      <c r="L24" s="8">
        <v>0</v>
      </c>
      <c r="M24" s="8">
        <v>1</v>
      </c>
      <c r="N24" s="8">
        <v>1</v>
      </c>
      <c r="O24" s="8">
        <v>1</v>
      </c>
      <c r="P24" s="8">
        <v>2</v>
      </c>
      <c r="Q24" s="8">
        <v>0</v>
      </c>
      <c r="R24" s="8">
        <v>0</v>
      </c>
      <c r="S24" s="8">
        <v>1</v>
      </c>
      <c r="T24" s="8">
        <v>1</v>
      </c>
      <c r="U24" s="40">
        <v>17</v>
      </c>
      <c r="V24" s="40">
        <v>0</v>
      </c>
      <c r="W24" s="8">
        <v>0</v>
      </c>
      <c r="X24" s="40">
        <v>0</v>
      </c>
    </row>
    <row r="25" spans="7:24" x14ac:dyDescent="0.3">
      <c r="I25" s="9" t="s">
        <v>63</v>
      </c>
      <c r="J25" s="10" t="s">
        <v>8</v>
      </c>
      <c r="K25" s="8">
        <v>0</v>
      </c>
      <c r="L25" s="8">
        <v>0</v>
      </c>
      <c r="M25" s="8">
        <v>0</v>
      </c>
      <c r="N25" s="8">
        <v>0</v>
      </c>
      <c r="O25" s="8">
        <v>0</v>
      </c>
      <c r="P25" s="8">
        <v>0</v>
      </c>
      <c r="Q25" s="8">
        <v>1</v>
      </c>
      <c r="R25" s="8">
        <v>1</v>
      </c>
      <c r="S25" s="8">
        <v>0</v>
      </c>
      <c r="T25" s="8">
        <v>0</v>
      </c>
      <c r="U25" s="8">
        <v>18</v>
      </c>
      <c r="V25" s="8">
        <v>1</v>
      </c>
      <c r="W25" s="8">
        <v>2</v>
      </c>
      <c r="X25" s="8">
        <v>3</v>
      </c>
    </row>
    <row r="26" spans="7:24" x14ac:dyDescent="0.3">
      <c r="I26" s="9" t="s">
        <v>64</v>
      </c>
      <c r="J26" s="10" t="s">
        <v>8</v>
      </c>
      <c r="K26" s="8">
        <v>0</v>
      </c>
      <c r="L26" s="8">
        <v>0</v>
      </c>
      <c r="M26" s="8">
        <v>0</v>
      </c>
      <c r="N26" s="8">
        <v>0</v>
      </c>
      <c r="O26" s="8">
        <v>0</v>
      </c>
      <c r="P26" s="8">
        <v>0</v>
      </c>
      <c r="Q26" s="8">
        <v>0</v>
      </c>
      <c r="R26" s="8">
        <v>0</v>
      </c>
      <c r="S26" s="8">
        <v>0</v>
      </c>
      <c r="T26" s="8">
        <v>0</v>
      </c>
      <c r="U26" s="40">
        <v>19</v>
      </c>
      <c r="V26" s="8">
        <v>0</v>
      </c>
      <c r="W26" s="8">
        <v>0</v>
      </c>
      <c r="X26" s="8">
        <v>0</v>
      </c>
    </row>
    <row r="27" spans="7:24" x14ac:dyDescent="0.3">
      <c r="I27" s="9" t="s">
        <v>65</v>
      </c>
      <c r="J27" s="10" t="s">
        <v>8</v>
      </c>
      <c r="K27" s="8">
        <v>0</v>
      </c>
      <c r="L27" s="8">
        <v>0</v>
      </c>
      <c r="M27" s="8">
        <v>0</v>
      </c>
      <c r="N27" s="8">
        <v>0</v>
      </c>
      <c r="O27" s="8">
        <v>0</v>
      </c>
      <c r="P27" s="8">
        <v>0</v>
      </c>
      <c r="Q27" s="8">
        <v>0</v>
      </c>
      <c r="R27" s="8">
        <v>0</v>
      </c>
      <c r="S27" s="8">
        <v>0</v>
      </c>
      <c r="T27" s="8">
        <v>0</v>
      </c>
      <c r="U27" s="8">
        <v>20</v>
      </c>
      <c r="V27" s="8">
        <v>1</v>
      </c>
      <c r="W27" s="8">
        <v>2</v>
      </c>
      <c r="X27" s="8">
        <v>3</v>
      </c>
    </row>
    <row r="28" spans="7:24" x14ac:dyDescent="0.3">
      <c r="I28" s="9" t="s">
        <v>66</v>
      </c>
      <c r="J28" s="10" t="s">
        <v>8</v>
      </c>
      <c r="K28" s="8">
        <v>1</v>
      </c>
      <c r="L28" s="8">
        <v>0</v>
      </c>
      <c r="M28" s="8">
        <v>1</v>
      </c>
      <c r="N28" s="8">
        <v>1</v>
      </c>
      <c r="O28" s="8">
        <v>1</v>
      </c>
      <c r="P28" s="8">
        <v>2</v>
      </c>
      <c r="Q28" s="8">
        <v>0</v>
      </c>
      <c r="R28" s="8">
        <v>0</v>
      </c>
      <c r="S28" s="8">
        <v>1</v>
      </c>
      <c r="T28" s="8">
        <v>1</v>
      </c>
      <c r="U28" s="40">
        <v>21</v>
      </c>
      <c r="V28" s="40">
        <v>0</v>
      </c>
      <c r="W28" s="8">
        <v>0</v>
      </c>
      <c r="X28" s="40">
        <v>0</v>
      </c>
    </row>
    <row r="29" spans="7:24" x14ac:dyDescent="0.3">
      <c r="I29" s="9" t="s">
        <v>67</v>
      </c>
      <c r="J29" s="10" t="s">
        <v>8</v>
      </c>
      <c r="K29" s="8">
        <v>0</v>
      </c>
      <c r="L29" s="8">
        <v>0</v>
      </c>
      <c r="M29" s="8">
        <v>0</v>
      </c>
      <c r="N29" s="8">
        <v>0</v>
      </c>
      <c r="O29" s="8">
        <v>0</v>
      </c>
      <c r="P29" s="8">
        <v>0</v>
      </c>
      <c r="Q29" s="8">
        <v>1</v>
      </c>
      <c r="R29" s="8">
        <v>0</v>
      </c>
      <c r="S29" s="8">
        <v>0</v>
      </c>
      <c r="T29" s="8">
        <v>0</v>
      </c>
      <c r="U29" s="8">
        <v>22</v>
      </c>
      <c r="V29" s="8">
        <v>1</v>
      </c>
      <c r="W29" s="8">
        <v>2</v>
      </c>
      <c r="X29" s="8">
        <v>3</v>
      </c>
    </row>
    <row r="30" spans="7:24" x14ac:dyDescent="0.3">
      <c r="I30" s="9" t="s">
        <v>68</v>
      </c>
      <c r="J30" s="10" t="s">
        <v>8</v>
      </c>
      <c r="K30" s="8">
        <v>0</v>
      </c>
      <c r="L30" s="8">
        <v>0</v>
      </c>
      <c r="M30" s="8">
        <v>0</v>
      </c>
      <c r="N30" s="8">
        <v>0</v>
      </c>
      <c r="O30" s="8">
        <v>0</v>
      </c>
      <c r="P30" s="8">
        <v>0</v>
      </c>
      <c r="Q30" s="8">
        <v>0</v>
      </c>
      <c r="R30" s="8">
        <v>0</v>
      </c>
      <c r="S30" s="8">
        <v>0</v>
      </c>
      <c r="T30" s="8">
        <v>0</v>
      </c>
      <c r="U30" s="40">
        <v>23</v>
      </c>
      <c r="V30" s="8">
        <v>0</v>
      </c>
      <c r="W30" s="8">
        <v>0</v>
      </c>
      <c r="X30" s="8">
        <v>0</v>
      </c>
    </row>
    <row r="31" spans="7:24" x14ac:dyDescent="0.3">
      <c r="I31" s="9" t="s">
        <v>69</v>
      </c>
      <c r="J31" s="10" t="s">
        <v>8</v>
      </c>
      <c r="K31" s="8">
        <v>0</v>
      </c>
      <c r="L31" s="8">
        <v>0</v>
      </c>
      <c r="M31" s="8">
        <v>0</v>
      </c>
      <c r="N31" s="8">
        <v>0</v>
      </c>
      <c r="O31" s="8">
        <v>0</v>
      </c>
      <c r="P31" s="8">
        <v>0</v>
      </c>
      <c r="Q31" s="8">
        <v>0</v>
      </c>
      <c r="R31" s="8">
        <v>0</v>
      </c>
      <c r="S31" s="8">
        <v>0</v>
      </c>
      <c r="T31" s="8">
        <v>0</v>
      </c>
      <c r="U31" s="8">
        <v>24</v>
      </c>
      <c r="V31" s="8">
        <v>1</v>
      </c>
      <c r="W31" s="8">
        <v>2</v>
      </c>
      <c r="X31" s="8">
        <v>3</v>
      </c>
    </row>
    <row r="32" spans="7:24" x14ac:dyDescent="0.3">
      <c r="I32" s="9" t="s">
        <v>70</v>
      </c>
      <c r="J32" s="10" t="s">
        <v>8</v>
      </c>
      <c r="K32" s="8">
        <v>1</v>
      </c>
      <c r="L32" s="8">
        <v>0</v>
      </c>
      <c r="M32" s="8">
        <v>1</v>
      </c>
      <c r="N32" s="8">
        <v>1</v>
      </c>
      <c r="O32" s="8">
        <v>1</v>
      </c>
      <c r="P32" s="8">
        <v>1</v>
      </c>
      <c r="Q32" s="8">
        <v>0</v>
      </c>
      <c r="R32" s="8">
        <v>0</v>
      </c>
      <c r="S32" s="8">
        <v>1</v>
      </c>
      <c r="T32" s="8">
        <v>1</v>
      </c>
      <c r="U32" s="40">
        <v>25</v>
      </c>
      <c r="V32" s="40">
        <v>0</v>
      </c>
      <c r="W32" s="8">
        <v>0</v>
      </c>
      <c r="X32" s="40">
        <v>0</v>
      </c>
    </row>
    <row r="33" spans="9:24" x14ac:dyDescent="0.3">
      <c r="I33" s="9" t="s">
        <v>71</v>
      </c>
      <c r="J33" s="10" t="s">
        <v>8</v>
      </c>
      <c r="K33" s="8">
        <v>0</v>
      </c>
      <c r="L33" s="8">
        <v>0</v>
      </c>
      <c r="M33" s="8">
        <v>0</v>
      </c>
      <c r="N33" s="8">
        <v>0</v>
      </c>
      <c r="O33" s="8">
        <v>0</v>
      </c>
      <c r="P33" s="8">
        <v>0</v>
      </c>
      <c r="Q33" s="8">
        <v>1</v>
      </c>
      <c r="R33" s="8">
        <v>0</v>
      </c>
      <c r="S33" s="8">
        <v>0</v>
      </c>
      <c r="T33" s="8">
        <v>0</v>
      </c>
      <c r="U33" s="8">
        <v>26</v>
      </c>
      <c r="V33" s="8">
        <v>1</v>
      </c>
      <c r="W33" s="8">
        <v>2</v>
      </c>
      <c r="X33" s="8">
        <v>3</v>
      </c>
    </row>
    <row r="34" spans="9:24" x14ac:dyDescent="0.3">
      <c r="I34" s="9" t="s">
        <v>72</v>
      </c>
      <c r="J34" s="10" t="s">
        <v>8</v>
      </c>
      <c r="K34" s="8">
        <v>1</v>
      </c>
      <c r="L34" s="8">
        <v>1</v>
      </c>
      <c r="M34" s="8">
        <v>2</v>
      </c>
      <c r="N34" s="8">
        <v>2</v>
      </c>
      <c r="O34" s="8">
        <v>1</v>
      </c>
      <c r="P34" s="8">
        <v>2</v>
      </c>
      <c r="Q34" s="8">
        <v>0</v>
      </c>
      <c r="R34" s="8">
        <v>0</v>
      </c>
      <c r="S34" s="8">
        <v>2</v>
      </c>
      <c r="T34" s="8">
        <v>1</v>
      </c>
      <c r="U34" s="40">
        <v>27</v>
      </c>
      <c r="V34" s="8">
        <v>0</v>
      </c>
      <c r="W34" s="8">
        <v>0</v>
      </c>
      <c r="X34" s="8">
        <v>0</v>
      </c>
    </row>
    <row r="35" spans="9:24" x14ac:dyDescent="0.3">
      <c r="I35" s="9" t="s">
        <v>73</v>
      </c>
      <c r="J35" s="10" t="s">
        <v>8</v>
      </c>
      <c r="K35" s="8">
        <v>0</v>
      </c>
      <c r="L35" s="8">
        <v>0</v>
      </c>
      <c r="M35" s="8">
        <v>0</v>
      </c>
      <c r="N35" s="8">
        <v>0</v>
      </c>
      <c r="O35" s="8">
        <v>0</v>
      </c>
      <c r="P35" s="8">
        <v>0</v>
      </c>
      <c r="Q35" s="8">
        <v>1</v>
      </c>
      <c r="R35" s="8">
        <v>1</v>
      </c>
      <c r="S35" s="8">
        <v>0</v>
      </c>
      <c r="T35" s="8">
        <v>0</v>
      </c>
      <c r="U35" s="8">
        <v>28</v>
      </c>
      <c r="V35" s="8">
        <v>1</v>
      </c>
      <c r="W35" s="8">
        <v>2</v>
      </c>
      <c r="X35" s="8">
        <v>3</v>
      </c>
    </row>
    <row r="36" spans="9:24" x14ac:dyDescent="0.3">
      <c r="I36" s="9" t="s">
        <v>74</v>
      </c>
      <c r="J36" s="10" t="s">
        <v>8</v>
      </c>
      <c r="K36" s="8">
        <v>0</v>
      </c>
      <c r="L36" s="8">
        <v>0</v>
      </c>
      <c r="M36" s="8">
        <v>0</v>
      </c>
      <c r="N36" s="8">
        <v>0</v>
      </c>
      <c r="O36" s="8">
        <v>0</v>
      </c>
      <c r="P36" s="8">
        <v>0</v>
      </c>
      <c r="Q36" s="8">
        <v>0</v>
      </c>
      <c r="R36" s="8">
        <v>0</v>
      </c>
      <c r="S36" s="8">
        <v>0</v>
      </c>
      <c r="T36" s="8">
        <v>0</v>
      </c>
      <c r="U36" s="40">
        <v>29</v>
      </c>
      <c r="V36" s="40">
        <v>0</v>
      </c>
      <c r="W36" s="8">
        <v>0</v>
      </c>
      <c r="X36" s="40">
        <v>0</v>
      </c>
    </row>
    <row r="37" spans="9:24" x14ac:dyDescent="0.3">
      <c r="I37" s="9" t="s">
        <v>75</v>
      </c>
      <c r="J37" s="10" t="s">
        <v>8</v>
      </c>
      <c r="K37" s="8">
        <v>0</v>
      </c>
      <c r="L37" s="8">
        <v>0</v>
      </c>
      <c r="M37" s="8">
        <v>0</v>
      </c>
      <c r="N37" s="8">
        <v>0</v>
      </c>
      <c r="O37" s="8">
        <v>0</v>
      </c>
      <c r="P37" s="8">
        <v>0</v>
      </c>
      <c r="Q37" s="8">
        <v>0</v>
      </c>
      <c r="R37" s="8">
        <v>0</v>
      </c>
      <c r="S37" s="8">
        <v>0</v>
      </c>
      <c r="T37" s="8">
        <v>0</v>
      </c>
      <c r="U37" s="8">
        <v>30</v>
      </c>
      <c r="V37" s="8">
        <v>1</v>
      </c>
      <c r="W37" s="8">
        <v>2</v>
      </c>
      <c r="X37" s="8">
        <v>3</v>
      </c>
    </row>
    <row r="38" spans="9:24" x14ac:dyDescent="0.3">
      <c r="I38" s="9" t="s">
        <v>76</v>
      </c>
      <c r="J38" s="10" t="s">
        <v>8</v>
      </c>
      <c r="K38" s="8">
        <v>0</v>
      </c>
      <c r="L38" s="8">
        <v>0</v>
      </c>
      <c r="M38" s="8">
        <v>0</v>
      </c>
      <c r="N38" s="8">
        <v>0</v>
      </c>
      <c r="O38" s="8"/>
      <c r="P38" s="8">
        <v>0</v>
      </c>
      <c r="Q38" s="8">
        <v>0</v>
      </c>
      <c r="R38" s="8">
        <v>0</v>
      </c>
      <c r="S38" s="8">
        <v>0</v>
      </c>
      <c r="T38" s="8">
        <v>0</v>
      </c>
      <c r="U38" s="40">
        <v>31</v>
      </c>
      <c r="V38" s="8">
        <v>0</v>
      </c>
      <c r="W38" s="8">
        <v>0</v>
      </c>
      <c r="X38" s="8">
        <v>0</v>
      </c>
    </row>
    <row r="39" spans="9:24" x14ac:dyDescent="0.3">
      <c r="I39" s="9" t="s">
        <v>77</v>
      </c>
      <c r="J39" s="10" t="s">
        <v>8</v>
      </c>
      <c r="K39" s="8">
        <v>1</v>
      </c>
      <c r="L39" s="8">
        <v>1</v>
      </c>
      <c r="M39" s="8">
        <v>2</v>
      </c>
      <c r="N39" s="8">
        <v>1</v>
      </c>
      <c r="O39" s="8">
        <v>1</v>
      </c>
      <c r="P39" s="8">
        <v>2</v>
      </c>
      <c r="Q39" s="8">
        <v>1</v>
      </c>
      <c r="R39" s="8">
        <v>1</v>
      </c>
      <c r="S39" s="8">
        <v>1</v>
      </c>
      <c r="T39" s="8">
        <v>1</v>
      </c>
      <c r="U39" s="8">
        <v>32</v>
      </c>
      <c r="V39" s="8">
        <v>1</v>
      </c>
      <c r="W39" s="8">
        <v>2</v>
      </c>
      <c r="X39" s="8">
        <v>3</v>
      </c>
    </row>
    <row r="40" spans="9:24" x14ac:dyDescent="0.3">
      <c r="I40" s="9" t="s">
        <v>78</v>
      </c>
      <c r="J40" s="10" t="s">
        <v>8</v>
      </c>
      <c r="K40" s="8">
        <v>0</v>
      </c>
      <c r="L40" s="8">
        <v>0</v>
      </c>
      <c r="M40" s="8">
        <v>0</v>
      </c>
      <c r="N40" s="8">
        <v>0</v>
      </c>
      <c r="O40" s="8">
        <v>0</v>
      </c>
      <c r="P40" s="8">
        <v>0</v>
      </c>
      <c r="Q40" s="8">
        <v>0</v>
      </c>
      <c r="R40" s="8">
        <v>0</v>
      </c>
      <c r="S40" s="8">
        <v>0</v>
      </c>
      <c r="T40" s="8">
        <v>0</v>
      </c>
      <c r="U40" s="40">
        <v>33</v>
      </c>
      <c r="V40" s="40">
        <v>0</v>
      </c>
      <c r="W40" s="8">
        <v>0</v>
      </c>
      <c r="X40" s="40">
        <v>0</v>
      </c>
    </row>
    <row r="41" spans="9:24" x14ac:dyDescent="0.3">
      <c r="I41" s="9" t="s">
        <v>79</v>
      </c>
      <c r="J41" s="10" t="s">
        <v>8</v>
      </c>
      <c r="K41" s="8">
        <v>1</v>
      </c>
      <c r="L41" s="8">
        <v>0</v>
      </c>
      <c r="M41" s="8">
        <v>2</v>
      </c>
      <c r="N41" s="8">
        <v>2</v>
      </c>
      <c r="O41" s="8">
        <v>1</v>
      </c>
      <c r="P41" s="8">
        <v>2</v>
      </c>
      <c r="Q41" s="8">
        <v>1</v>
      </c>
      <c r="R41" s="8">
        <v>1</v>
      </c>
      <c r="S41" s="8">
        <v>2</v>
      </c>
      <c r="T41" s="8">
        <v>1</v>
      </c>
      <c r="U41" s="8">
        <v>34</v>
      </c>
      <c r="V41" s="8">
        <v>1</v>
      </c>
      <c r="W41" s="8">
        <v>2</v>
      </c>
      <c r="X41" s="8">
        <v>3</v>
      </c>
    </row>
    <row r="42" spans="9:24" x14ac:dyDescent="0.3">
      <c r="I42" s="9" t="s">
        <v>80</v>
      </c>
      <c r="J42" s="10" t="s">
        <v>8</v>
      </c>
      <c r="K42" s="8">
        <v>0</v>
      </c>
      <c r="L42" s="8">
        <v>0</v>
      </c>
      <c r="M42" s="8">
        <v>2</v>
      </c>
      <c r="N42" s="8">
        <v>0</v>
      </c>
      <c r="O42" s="8">
        <v>0</v>
      </c>
      <c r="P42" s="8">
        <v>2</v>
      </c>
      <c r="Q42" s="8">
        <v>0</v>
      </c>
      <c r="R42" s="8">
        <v>0</v>
      </c>
      <c r="S42" s="8">
        <v>0</v>
      </c>
      <c r="T42" s="8">
        <v>0</v>
      </c>
      <c r="U42" s="40">
        <v>35</v>
      </c>
      <c r="V42" s="8">
        <v>0</v>
      </c>
      <c r="W42" s="8">
        <v>0</v>
      </c>
      <c r="X42" s="8">
        <v>0</v>
      </c>
    </row>
    <row r="43" spans="9:24" x14ac:dyDescent="0.3">
      <c r="I43" s="9" t="s">
        <v>81</v>
      </c>
      <c r="J43" s="10" t="s">
        <v>9</v>
      </c>
      <c r="K43" s="8">
        <v>0</v>
      </c>
      <c r="L43" s="8">
        <v>0</v>
      </c>
      <c r="M43" s="8">
        <v>0</v>
      </c>
      <c r="N43" s="8">
        <v>0</v>
      </c>
      <c r="O43" s="8">
        <v>0</v>
      </c>
      <c r="P43" s="8">
        <v>0</v>
      </c>
      <c r="Q43" s="8">
        <v>0</v>
      </c>
      <c r="R43" s="8">
        <v>0</v>
      </c>
      <c r="S43" s="8">
        <v>0</v>
      </c>
      <c r="T43" s="8">
        <v>0</v>
      </c>
      <c r="U43" s="8">
        <v>36</v>
      </c>
      <c r="V43" s="8">
        <v>1</v>
      </c>
      <c r="W43" s="8">
        <v>2</v>
      </c>
      <c r="X43" s="8">
        <v>3</v>
      </c>
    </row>
    <row r="44" spans="9:24" x14ac:dyDescent="0.3">
      <c r="I44" s="9" t="s">
        <v>82</v>
      </c>
      <c r="J44" s="10" t="s">
        <v>9</v>
      </c>
      <c r="K44" s="8">
        <v>0</v>
      </c>
      <c r="L44" s="8">
        <v>0</v>
      </c>
      <c r="M44" s="8">
        <v>0</v>
      </c>
      <c r="N44" s="8">
        <v>0</v>
      </c>
      <c r="O44" s="8">
        <v>6</v>
      </c>
      <c r="P44" s="8">
        <v>0</v>
      </c>
      <c r="Q44" s="8">
        <v>6</v>
      </c>
      <c r="R44" s="8">
        <v>0</v>
      </c>
      <c r="S44" s="8">
        <v>4</v>
      </c>
      <c r="T44" s="8">
        <v>3</v>
      </c>
      <c r="U44" s="40">
        <v>37</v>
      </c>
      <c r="V44" s="40">
        <v>0</v>
      </c>
      <c r="W44" s="8">
        <v>0</v>
      </c>
      <c r="X44" s="40">
        <v>0</v>
      </c>
    </row>
    <row r="45" spans="9:24" x14ac:dyDescent="0.3">
      <c r="I45" s="9" t="s">
        <v>83</v>
      </c>
      <c r="J45" s="10" t="s">
        <v>9</v>
      </c>
      <c r="K45" s="8">
        <v>0</v>
      </c>
      <c r="L45" s="8">
        <v>0</v>
      </c>
      <c r="M45" s="8">
        <v>0</v>
      </c>
      <c r="N45" s="8">
        <v>0</v>
      </c>
      <c r="O45" s="8">
        <v>0</v>
      </c>
      <c r="P45" s="8">
        <v>0</v>
      </c>
      <c r="Q45" s="8">
        <v>0</v>
      </c>
      <c r="R45" s="8">
        <v>0</v>
      </c>
      <c r="S45" s="8">
        <v>0</v>
      </c>
      <c r="T45" s="8">
        <v>0</v>
      </c>
      <c r="U45" s="8">
        <v>38</v>
      </c>
      <c r="V45" s="8">
        <v>1</v>
      </c>
      <c r="W45" s="8">
        <v>2</v>
      </c>
      <c r="X45" s="8">
        <v>3</v>
      </c>
    </row>
    <row r="46" spans="9:24" x14ac:dyDescent="0.3">
      <c r="I46" s="9" t="s">
        <v>84</v>
      </c>
      <c r="J46" s="10" t="s">
        <v>8</v>
      </c>
      <c r="K46" s="8">
        <v>0</v>
      </c>
      <c r="L46" s="8">
        <v>0</v>
      </c>
      <c r="M46" s="8">
        <v>0</v>
      </c>
      <c r="N46" s="8">
        <v>0</v>
      </c>
      <c r="O46" s="8">
        <v>0</v>
      </c>
      <c r="P46" s="8">
        <v>0</v>
      </c>
      <c r="Q46" s="8">
        <v>0</v>
      </c>
      <c r="R46" s="8">
        <v>0</v>
      </c>
      <c r="S46" s="8">
        <v>0</v>
      </c>
      <c r="T46" s="8">
        <v>0</v>
      </c>
      <c r="U46" s="40">
        <v>39</v>
      </c>
      <c r="V46" s="8">
        <v>0</v>
      </c>
      <c r="W46" s="8">
        <v>0</v>
      </c>
      <c r="X46" s="8">
        <v>0</v>
      </c>
    </row>
    <row r="47" spans="9:24" x14ac:dyDescent="0.3">
      <c r="I47" s="9" t="s">
        <v>85</v>
      </c>
      <c r="J47" s="10" t="s">
        <v>8</v>
      </c>
      <c r="K47" s="8">
        <v>0</v>
      </c>
      <c r="L47" s="8">
        <v>0</v>
      </c>
      <c r="M47" s="8">
        <v>0</v>
      </c>
      <c r="N47" s="8">
        <v>0</v>
      </c>
      <c r="O47" s="8">
        <v>0</v>
      </c>
      <c r="P47" s="8">
        <v>0</v>
      </c>
      <c r="Q47" s="8">
        <v>0</v>
      </c>
      <c r="R47" s="8">
        <v>0</v>
      </c>
      <c r="S47" s="8">
        <v>0</v>
      </c>
      <c r="T47" s="8">
        <v>0</v>
      </c>
      <c r="U47" s="8">
        <v>40</v>
      </c>
      <c r="V47" s="8">
        <v>1</v>
      </c>
      <c r="W47" s="8">
        <v>2</v>
      </c>
      <c r="X47" s="8">
        <v>3</v>
      </c>
    </row>
    <row r="48" spans="9:24" x14ac:dyDescent="0.3">
      <c r="I48" s="9" t="s">
        <v>86</v>
      </c>
      <c r="J48" s="10" t="s">
        <v>8</v>
      </c>
      <c r="K48" s="8">
        <v>0</v>
      </c>
      <c r="L48" s="8">
        <v>0</v>
      </c>
      <c r="M48" s="8">
        <v>0</v>
      </c>
      <c r="N48" s="8">
        <v>0</v>
      </c>
      <c r="O48" s="8">
        <v>0</v>
      </c>
      <c r="P48" s="8">
        <v>0</v>
      </c>
      <c r="Q48" s="8">
        <v>0</v>
      </c>
      <c r="R48" s="8">
        <v>0</v>
      </c>
      <c r="S48" s="8">
        <v>0</v>
      </c>
      <c r="T48" s="8">
        <v>0</v>
      </c>
      <c r="U48" s="40">
        <v>41</v>
      </c>
      <c r="V48" s="40">
        <v>0</v>
      </c>
      <c r="W48" s="8">
        <v>0</v>
      </c>
      <c r="X48" s="40">
        <v>0</v>
      </c>
    </row>
    <row r="49" spans="9:24" x14ac:dyDescent="0.3">
      <c r="I49" s="9" t="s">
        <v>87</v>
      </c>
      <c r="J49" s="10" t="s">
        <v>8</v>
      </c>
      <c r="K49" s="8">
        <v>0</v>
      </c>
      <c r="L49" s="8">
        <v>0</v>
      </c>
      <c r="M49" s="8">
        <v>170</v>
      </c>
      <c r="N49" s="8">
        <v>0</v>
      </c>
      <c r="O49" s="8">
        <v>0</v>
      </c>
      <c r="P49" s="8">
        <v>0</v>
      </c>
      <c r="Q49" s="8">
        <v>0</v>
      </c>
      <c r="R49" s="8">
        <v>0</v>
      </c>
      <c r="S49" s="8">
        <v>0</v>
      </c>
      <c r="T49" s="8">
        <v>0</v>
      </c>
      <c r="U49" s="8">
        <v>42</v>
      </c>
      <c r="V49" s="8">
        <v>1</v>
      </c>
      <c r="W49" s="8">
        <v>2</v>
      </c>
      <c r="X49" s="8">
        <v>3</v>
      </c>
    </row>
    <row r="50" spans="9:24" x14ac:dyDescent="0.3">
      <c r="I50" s="9" t="s">
        <v>88</v>
      </c>
      <c r="J50" s="10" t="s">
        <v>8</v>
      </c>
      <c r="K50" s="8">
        <v>0</v>
      </c>
      <c r="L50" s="8">
        <v>0</v>
      </c>
      <c r="M50" s="8">
        <v>0</v>
      </c>
      <c r="N50" s="8">
        <v>0</v>
      </c>
      <c r="O50" s="8">
        <v>0</v>
      </c>
      <c r="P50" s="8">
        <v>0</v>
      </c>
      <c r="Q50" s="8">
        <v>0</v>
      </c>
      <c r="R50" s="8">
        <v>20</v>
      </c>
      <c r="S50" s="8">
        <v>0</v>
      </c>
      <c r="T50" s="8">
        <v>0</v>
      </c>
      <c r="U50" s="40">
        <v>43</v>
      </c>
      <c r="V50" s="8">
        <v>0</v>
      </c>
      <c r="W50" s="8">
        <v>0</v>
      </c>
      <c r="X50" s="8">
        <v>0</v>
      </c>
    </row>
    <row r="51" spans="9:24" x14ac:dyDescent="0.3">
      <c r="I51" s="9" t="s">
        <v>89</v>
      </c>
      <c r="J51" s="10" t="s">
        <v>9</v>
      </c>
      <c r="K51" s="8">
        <v>0</v>
      </c>
      <c r="L51" s="8">
        <v>5</v>
      </c>
      <c r="M51" s="8">
        <v>0</v>
      </c>
      <c r="N51" s="8">
        <v>0</v>
      </c>
      <c r="O51" s="8">
        <v>0</v>
      </c>
      <c r="P51" s="8">
        <v>0</v>
      </c>
      <c r="Q51" s="8">
        <v>0</v>
      </c>
      <c r="R51" s="8">
        <v>0</v>
      </c>
      <c r="S51" s="8">
        <v>0</v>
      </c>
      <c r="T51" s="8">
        <v>0</v>
      </c>
      <c r="U51" s="8">
        <v>44</v>
      </c>
      <c r="V51" s="8">
        <v>1</v>
      </c>
      <c r="W51" s="8">
        <v>2</v>
      </c>
      <c r="X51" s="8">
        <v>3</v>
      </c>
    </row>
    <row r="52" spans="9:24" x14ac:dyDescent="0.3">
      <c r="I52" s="9" t="s">
        <v>90</v>
      </c>
      <c r="J52" s="10" t="s">
        <v>9</v>
      </c>
      <c r="K52" s="8">
        <v>15</v>
      </c>
      <c r="L52" s="8">
        <v>0</v>
      </c>
      <c r="M52" s="8">
        <v>18</v>
      </c>
      <c r="N52" s="8">
        <v>18</v>
      </c>
      <c r="O52" s="8">
        <v>0</v>
      </c>
      <c r="P52" s="8">
        <v>16</v>
      </c>
      <c r="Q52" s="8">
        <v>0</v>
      </c>
      <c r="R52" s="8">
        <v>0</v>
      </c>
      <c r="S52" s="8">
        <v>12</v>
      </c>
      <c r="T52" s="8">
        <v>12</v>
      </c>
      <c r="U52" s="40">
        <v>45</v>
      </c>
      <c r="V52" s="40">
        <v>0</v>
      </c>
      <c r="W52" s="8">
        <v>0</v>
      </c>
      <c r="X52" s="40">
        <v>0</v>
      </c>
    </row>
    <row r="53" spans="9:24" x14ac:dyDescent="0.3">
      <c r="I53" s="9" t="s">
        <v>91</v>
      </c>
      <c r="J53" s="10" t="s">
        <v>8</v>
      </c>
      <c r="K53" s="8">
        <v>0</v>
      </c>
      <c r="L53" s="8">
        <v>0</v>
      </c>
      <c r="M53" s="8">
        <v>0</v>
      </c>
      <c r="N53" s="8">
        <v>0</v>
      </c>
      <c r="O53" s="8">
        <v>0</v>
      </c>
      <c r="P53" s="8">
        <v>0</v>
      </c>
      <c r="Q53" s="8">
        <v>0</v>
      </c>
      <c r="R53" s="8">
        <v>0</v>
      </c>
      <c r="S53" s="8">
        <v>0</v>
      </c>
      <c r="T53" s="8">
        <v>0</v>
      </c>
      <c r="U53" s="8">
        <v>46</v>
      </c>
      <c r="V53" s="8">
        <v>1</v>
      </c>
      <c r="W53" s="8">
        <v>2</v>
      </c>
      <c r="X53" s="8">
        <v>3</v>
      </c>
    </row>
    <row r="54" spans="9:24" x14ac:dyDescent="0.3">
      <c r="I54" s="9" t="s">
        <v>92</v>
      </c>
      <c r="J54" s="10" t="s">
        <v>8</v>
      </c>
      <c r="K54" s="8">
        <v>0</v>
      </c>
      <c r="L54" s="8">
        <v>0</v>
      </c>
      <c r="M54" s="8">
        <v>0</v>
      </c>
      <c r="N54" s="8">
        <v>0</v>
      </c>
      <c r="O54" s="8">
        <v>0</v>
      </c>
      <c r="P54" s="8">
        <v>0</v>
      </c>
      <c r="Q54" s="8">
        <v>0</v>
      </c>
      <c r="R54" s="8">
        <v>0</v>
      </c>
      <c r="S54" s="8">
        <v>0</v>
      </c>
      <c r="T54" s="8">
        <v>0</v>
      </c>
      <c r="U54" s="40">
        <v>47</v>
      </c>
      <c r="V54" s="8">
        <v>0</v>
      </c>
      <c r="W54" s="8">
        <v>0</v>
      </c>
      <c r="X54" s="8">
        <v>0</v>
      </c>
    </row>
    <row r="55" spans="9:24" x14ac:dyDescent="0.3">
      <c r="I55" s="9" t="s">
        <v>93</v>
      </c>
      <c r="J55" s="10" t="s">
        <v>8</v>
      </c>
      <c r="K55" s="8">
        <v>0</v>
      </c>
      <c r="L55" s="8">
        <v>0</v>
      </c>
      <c r="M55" s="8">
        <v>0</v>
      </c>
      <c r="N55" s="8">
        <v>0</v>
      </c>
      <c r="O55" s="8">
        <v>0</v>
      </c>
      <c r="P55" s="8">
        <v>0</v>
      </c>
      <c r="Q55" s="8">
        <v>0</v>
      </c>
      <c r="R55" s="8">
        <v>0</v>
      </c>
      <c r="S55" s="8">
        <v>0</v>
      </c>
      <c r="T55" s="8">
        <v>0</v>
      </c>
      <c r="U55" s="8">
        <v>48</v>
      </c>
      <c r="V55" s="8">
        <v>1</v>
      </c>
      <c r="W55" s="8">
        <v>2</v>
      </c>
      <c r="X55" s="8">
        <v>3</v>
      </c>
    </row>
    <row r="56" spans="9:24" x14ac:dyDescent="0.3">
      <c r="I56" s="9" t="s">
        <v>94</v>
      </c>
      <c r="J56" s="10" t="s">
        <v>8</v>
      </c>
      <c r="K56" s="8">
        <v>2</v>
      </c>
      <c r="L56" s="8">
        <v>1</v>
      </c>
      <c r="M56" s="8">
        <v>3</v>
      </c>
      <c r="N56" s="8">
        <v>3</v>
      </c>
      <c r="O56" s="8">
        <v>1</v>
      </c>
      <c r="P56" s="8">
        <v>2</v>
      </c>
      <c r="Q56" s="8">
        <v>1</v>
      </c>
      <c r="R56" s="8">
        <v>1</v>
      </c>
      <c r="S56" s="8">
        <v>1</v>
      </c>
      <c r="T56" s="8">
        <v>1</v>
      </c>
      <c r="U56" s="40">
        <v>49</v>
      </c>
      <c r="V56" s="41">
        <v>0</v>
      </c>
      <c r="W56" s="41">
        <v>0</v>
      </c>
      <c r="X56" s="41">
        <v>0</v>
      </c>
    </row>
    <row r="58" spans="9:24" x14ac:dyDescent="0.3">
      <c r="K58" s="12">
        <f>SUM(COMMANDES[BOUTIQUE1])</f>
        <v>482</v>
      </c>
      <c r="L58" s="12">
        <f>SUM(COMMANDES[BOUTIQUE2])</f>
        <v>39</v>
      </c>
      <c r="M58" s="12">
        <f>SUM(COMMANDES[BOUTIQUE3])</f>
        <v>308</v>
      </c>
      <c r="N58" s="12">
        <f>SUM(COMMANDES[BOUTIQUE4])</f>
        <v>85</v>
      </c>
      <c r="O58" s="12">
        <f>SUM(COMMANDES[BOUTIQUE5])</f>
        <v>59</v>
      </c>
      <c r="P58" s="12">
        <f>SUM(COMMANDES[BOUTIQUE6])</f>
        <v>98</v>
      </c>
      <c r="Q58" s="12">
        <f>SUM(COMMANDES[BOUTIQUE7])</f>
        <v>46</v>
      </c>
      <c r="R58" s="12">
        <f>SUM(COMMANDES[BOUTIQUE8])</f>
        <v>39</v>
      </c>
      <c r="S58" s="12">
        <f>SUM(COMMANDES[BOUTIQUE9])</f>
        <v>86</v>
      </c>
      <c r="T58" s="12">
        <f>SUM(COMMANDES[BOUTIQUE10])</f>
        <v>57</v>
      </c>
      <c r="U58" s="12">
        <f>SUM(COMMANDES[BOUTIQUE11])</f>
        <v>1225</v>
      </c>
      <c r="V58" s="12">
        <f>SUM(COMMANDES[BOUTIQUE12])</f>
        <v>24</v>
      </c>
    </row>
  </sheetData>
  <phoneticPr fontId="4" type="noConversion"/>
  <conditionalFormatting sqref="K8:X56">
    <cfRule type="cellIs" dxfId="2" priority="3" operator="notEqual">
      <formula>0</formula>
    </cfRule>
  </conditionalFormatting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A5D481-64B6-4AC0-8514-A436D8349A2C}">
  <sheetPr codeName="Feuil2"/>
  <dimension ref="B3:I83"/>
  <sheetViews>
    <sheetView topLeftCell="A2" workbookViewId="0">
      <selection activeCell="D24" sqref="D24"/>
    </sheetView>
  </sheetViews>
  <sheetFormatPr baseColWidth="10" defaultRowHeight="14.4" x14ac:dyDescent="0.3"/>
  <cols>
    <col min="1" max="1" width="11.5546875" style="15"/>
    <col min="2" max="2" width="38.33203125" style="15" customWidth="1"/>
    <col min="3" max="3" width="13.88671875" style="23" customWidth="1"/>
    <col min="4" max="4" width="31.21875" style="15" bestFit="1" customWidth="1"/>
    <col min="5" max="16384" width="11.5546875" style="15"/>
  </cols>
  <sheetData>
    <row r="3" spans="2:9" ht="15.6" x14ac:dyDescent="0.3">
      <c r="C3" s="30" t="s">
        <v>15</v>
      </c>
      <c r="D3" s="32"/>
    </row>
    <row r="4" spans="2:9" ht="15.6" x14ac:dyDescent="0.3">
      <c r="C4" s="30" t="s">
        <v>14</v>
      </c>
      <c r="D4" s="31" t="s">
        <v>3</v>
      </c>
    </row>
    <row r="5" spans="2:9" ht="15.6" x14ac:dyDescent="0.3">
      <c r="C5" s="44" t="e">
        <f>HLOOKUP(D4,Tableau4[#All],2,FALSE)</f>
        <v>#N/A</v>
      </c>
      <c r="D5" s="44"/>
    </row>
    <row r="6" spans="2:9" ht="15.6" x14ac:dyDescent="0.3">
      <c r="C6" s="44" t="e">
        <f>HLOOKUP(D4,Tableau4[#All],3,FALSE)</f>
        <v>#N/A</v>
      </c>
      <c r="D6" s="44"/>
    </row>
    <row r="10" spans="2:9" x14ac:dyDescent="0.3">
      <c r="B10" s="27">
        <f>Données!I2</f>
        <v>44265</v>
      </c>
    </row>
    <row r="11" spans="2:9" x14ac:dyDescent="0.3">
      <c r="B11" s="28"/>
    </row>
    <row r="13" spans="2:9" ht="25.8" x14ac:dyDescent="0.5">
      <c r="B13" s="43" t="s">
        <v>4</v>
      </c>
      <c r="C13" s="43"/>
      <c r="D13" s="43"/>
    </row>
    <row r="14" spans="2:9" x14ac:dyDescent="0.3">
      <c r="G14" s="16"/>
      <c r="H14" s="16"/>
      <c r="I14" s="16"/>
    </row>
    <row r="15" spans="2:9" x14ac:dyDescent="0.3">
      <c r="G15" s="16"/>
      <c r="H15" s="16"/>
      <c r="I15" s="16"/>
    </row>
    <row r="16" spans="2:9" x14ac:dyDescent="0.3">
      <c r="B16" s="17" t="s">
        <v>5</v>
      </c>
      <c r="C16" s="24" t="s">
        <v>7</v>
      </c>
      <c r="D16" s="18" t="s">
        <v>6</v>
      </c>
      <c r="G16" s="16"/>
      <c r="H16" s="16"/>
      <c r="I16" s="16"/>
    </row>
    <row r="17" spans="2:9" x14ac:dyDescent="0.3">
      <c r="B17" s="20" t="str">
        <f>INDEX(COMMANDES[#All],2,1)</f>
        <v>PRODUIT1</v>
      </c>
      <c r="C17" s="22" t="str">
        <f>IF(INDEX(COMMANDES[#All],MATCH(Modèle!B17,COMMANDES[[#All],[ARTICLES]],0),MATCH(Modèle!$C$16,COMMANDES[[#Headers],[ARTICLES]:[BIO]],0))="OUI","BIO*","")</f>
        <v>BIO*</v>
      </c>
      <c r="D17" s="21" t="e">
        <f>INDEX(COMMANDES[#All],MATCH(Modèle!B17,COMMANDES[[#All],[ARTICLES]],0),MATCH(Modèle!$D$4,COMMANDES[#Headers],0))</f>
        <v>#N/A</v>
      </c>
      <c r="G17" s="16"/>
      <c r="H17" s="16"/>
      <c r="I17" s="16"/>
    </row>
    <row r="18" spans="2:9" x14ac:dyDescent="0.3">
      <c r="B18" s="20" t="str">
        <f>INDEX(COMMANDES[#All],3,1)</f>
        <v>PRODUIT2</v>
      </c>
      <c r="C18" s="22" t="str">
        <f>IF(INDEX(COMMANDES[#All],MATCH(Modèle!B18,COMMANDES[[#All],[ARTICLES]],0),MATCH(Modèle!$C$16,COMMANDES[[#Headers],[ARTICLES]:[BIO]],0))="OUI","BIO*","")</f>
        <v>BIO*</v>
      </c>
      <c r="D18" s="21" t="e">
        <f>INDEX(COMMANDES[#All],MATCH(Modèle!B18,COMMANDES[[#All],[ARTICLES]],0),MATCH(Modèle!$D$4,COMMANDES[#Headers],0))</f>
        <v>#N/A</v>
      </c>
      <c r="G18" s="16"/>
      <c r="H18" s="16"/>
      <c r="I18" s="16"/>
    </row>
    <row r="19" spans="2:9" x14ac:dyDescent="0.3">
      <c r="B19" s="20" t="str">
        <f>INDEX(COMMANDES[#All],4,1)</f>
        <v>PRODUIT3</v>
      </c>
      <c r="C19" s="22" t="str">
        <f>IF(INDEX(COMMANDES[#All],MATCH(Modèle!B19,COMMANDES[[#All],[ARTICLES]],0),MATCH(Modèle!$C$16,COMMANDES[[#Headers],[ARTICLES]:[BIO]],0))="OUI","BIO*","")</f>
        <v>BIO*</v>
      </c>
      <c r="D19" s="21" t="e">
        <f>INDEX(COMMANDES[#All],MATCH(Modèle!B19,COMMANDES[[#All],[ARTICLES]],0),MATCH(Modèle!$D$4,COMMANDES[#Headers],0))</f>
        <v>#N/A</v>
      </c>
      <c r="G19" s="16"/>
      <c r="H19" s="16"/>
      <c r="I19" s="16"/>
    </row>
    <row r="20" spans="2:9" x14ac:dyDescent="0.3">
      <c r="B20" s="20" t="str">
        <f>INDEX(COMMANDES[#All],5,1)</f>
        <v>PRODUIT4</v>
      </c>
      <c r="C20" s="22" t="str">
        <f>IF(INDEX(COMMANDES[#All],MATCH(Modèle!B20,COMMANDES[[#All],[ARTICLES]],0),MATCH(Modèle!$C$16,COMMANDES[[#Headers],[ARTICLES]:[BIO]],0))="OUI","BIO*","")</f>
        <v>BIO*</v>
      </c>
      <c r="D20" s="21" t="e">
        <f>INDEX(COMMANDES[#All],MATCH(Modèle!B20,COMMANDES[[#All],[ARTICLES]],0),MATCH(Modèle!$D$4,COMMANDES[#Headers],0))</f>
        <v>#N/A</v>
      </c>
      <c r="G20" s="16"/>
      <c r="H20" s="16"/>
      <c r="I20" s="16"/>
    </row>
    <row r="21" spans="2:9" x14ac:dyDescent="0.3">
      <c r="B21" s="20" t="str">
        <f>INDEX(COMMANDES[#All],6,1)</f>
        <v>PRODUIT5</v>
      </c>
      <c r="C21" s="22" t="str">
        <f>IF(INDEX(COMMANDES[#All],MATCH(Modèle!B21,COMMANDES[[#All],[ARTICLES]],0),MATCH(Modèle!$C$16,COMMANDES[[#Headers],[ARTICLES]:[BIO]],0))="OUI","BIO*","")</f>
        <v>BIO*</v>
      </c>
      <c r="D21" s="21" t="e">
        <f>INDEX(COMMANDES[#All],MATCH(Modèle!B21,COMMANDES[[#All],[ARTICLES]],0),MATCH(Modèle!$D$4,COMMANDES[#Headers],0))</f>
        <v>#N/A</v>
      </c>
      <c r="G21" s="16"/>
      <c r="H21" s="16"/>
      <c r="I21" s="16"/>
    </row>
    <row r="22" spans="2:9" x14ac:dyDescent="0.3">
      <c r="B22" s="20" t="str">
        <f>INDEX(COMMANDES[#All],7,1)</f>
        <v>PRODUIT6</v>
      </c>
      <c r="C22" s="22" t="str">
        <f>IF(INDEX(COMMANDES[#All],MATCH(Modèle!B22,COMMANDES[[#All],[ARTICLES]],0),MATCH(Modèle!$C$16,COMMANDES[[#Headers],[ARTICLES]:[BIO]],0))="OUI","BIO*","")</f>
        <v>BIO*</v>
      </c>
      <c r="D22" s="21" t="e">
        <f>INDEX(COMMANDES[#All],MATCH(Modèle!B22,COMMANDES[[#All],[ARTICLES]],0),MATCH(Modèle!$D$4,COMMANDES[#Headers],0))</f>
        <v>#N/A</v>
      </c>
      <c r="G22" s="16"/>
      <c r="H22" s="16"/>
      <c r="I22" s="16"/>
    </row>
    <row r="23" spans="2:9" x14ac:dyDescent="0.3">
      <c r="B23" s="20" t="str">
        <f>INDEX(COMMANDES[#All],8,1)</f>
        <v>PRODUIT7</v>
      </c>
      <c r="C23" s="22" t="str">
        <f>IF(INDEX(COMMANDES[#All],MATCH(Modèle!B23,COMMANDES[[#All],[ARTICLES]],0),MATCH(Modèle!$C$16,COMMANDES[[#Headers],[ARTICLES]:[BIO]],0))="OUI","BIO*","")</f>
        <v>BIO*</v>
      </c>
      <c r="D23" s="21" t="e">
        <f>INDEX(COMMANDES[#All],MATCH(Modèle!B23,COMMANDES[[#All],[ARTICLES]],0),MATCH(Modèle!$D$4,COMMANDES[#Headers],0))</f>
        <v>#N/A</v>
      </c>
      <c r="G23" s="16"/>
      <c r="H23" s="16"/>
      <c r="I23" s="16"/>
    </row>
    <row r="24" spans="2:9" x14ac:dyDescent="0.3">
      <c r="B24" s="20" t="str">
        <f>INDEX(COMMANDES[#All],9,1)</f>
        <v>PRODUIT8</v>
      </c>
      <c r="C24" s="22" t="str">
        <f>IF(INDEX(COMMANDES[#All],MATCH(Modèle!B24,COMMANDES[[#All],[ARTICLES]],0),MATCH(Modèle!$C$16,COMMANDES[[#Headers],[ARTICLES]:[BIO]],0))="OUI","BIO*","")</f>
        <v/>
      </c>
      <c r="D24" s="21" t="e">
        <f>INDEX(COMMANDES[#All],MATCH(Modèle!B24,COMMANDES[[#All],[ARTICLES]],0),MATCH(Modèle!$D$4,COMMANDES[#Headers],0))</f>
        <v>#N/A</v>
      </c>
      <c r="G24" s="16"/>
      <c r="H24" s="16"/>
      <c r="I24" s="16"/>
    </row>
    <row r="25" spans="2:9" x14ac:dyDescent="0.3">
      <c r="B25" s="20" t="str">
        <f>INDEX(COMMANDES[#All],10,1)</f>
        <v>PRODUIT9</v>
      </c>
      <c r="C25" s="22" t="str">
        <f>IF(INDEX(COMMANDES[#All],MATCH(Modèle!B25,COMMANDES[[#All],[ARTICLES]],0),MATCH(Modèle!$C$16,COMMANDES[[#Headers],[ARTICLES]:[BIO]],0))="OUI","BIO*","")</f>
        <v>BIO*</v>
      </c>
      <c r="D25" s="21" t="e">
        <f>INDEX(COMMANDES[#All],MATCH(Modèle!B25,COMMANDES[[#All],[ARTICLES]],0),MATCH(Modèle!$D$4,COMMANDES[#Headers],0))</f>
        <v>#N/A</v>
      </c>
      <c r="G25" s="16"/>
      <c r="H25" s="16"/>
      <c r="I25" s="16"/>
    </row>
    <row r="26" spans="2:9" x14ac:dyDescent="0.3">
      <c r="B26" s="20" t="str">
        <f>INDEX(COMMANDES[#All],11,1)</f>
        <v>PRODUIT10</v>
      </c>
      <c r="C26" s="22" t="str">
        <f>IF(INDEX(COMMANDES[#All],MATCH(Modèle!B26,COMMANDES[[#All],[ARTICLES]],0),MATCH(Modèle!$C$16,COMMANDES[[#Headers],[ARTICLES]:[BIO]],0))="OUI","BIO*","")</f>
        <v>BIO*</v>
      </c>
      <c r="D26" s="21" t="e">
        <f>INDEX(COMMANDES[#All],MATCH(Modèle!B26,COMMANDES[[#All],[ARTICLES]],0),MATCH(Modèle!$D$4,COMMANDES[#Headers],0))</f>
        <v>#N/A</v>
      </c>
      <c r="G26" s="16"/>
      <c r="H26" s="16"/>
      <c r="I26" s="16"/>
    </row>
    <row r="27" spans="2:9" x14ac:dyDescent="0.3">
      <c r="B27" s="20" t="str">
        <f>INDEX(COMMANDES[#All],12,1)</f>
        <v>PRODUIT11</v>
      </c>
      <c r="C27" s="22" t="str">
        <f>IF(INDEX(COMMANDES[#All],MATCH(Modèle!B27,COMMANDES[[#All],[ARTICLES]],0),MATCH(Modèle!$C$16,COMMANDES[[#Headers],[ARTICLES]:[BIO]],0))="OUI","BIO*","")</f>
        <v>BIO*</v>
      </c>
      <c r="D27" s="21" t="e">
        <f>INDEX(COMMANDES[#All],MATCH(Modèle!B27,COMMANDES[[#All],[ARTICLES]],0),MATCH(Modèle!$D$4,COMMANDES[#Headers],0))</f>
        <v>#N/A</v>
      </c>
      <c r="G27" s="16"/>
      <c r="H27" s="16"/>
      <c r="I27" s="16"/>
    </row>
    <row r="28" spans="2:9" x14ac:dyDescent="0.3">
      <c r="B28" s="20" t="str">
        <f>INDEX(COMMANDES[#All],13,1)</f>
        <v>PRODUIT12</v>
      </c>
      <c r="C28" s="22" t="str">
        <f>IF(INDEX(COMMANDES[#All],MATCH(Modèle!B28,COMMANDES[[#All],[ARTICLES]],0),MATCH(Modèle!$C$16,COMMANDES[[#Headers],[ARTICLES]:[BIO]],0))="OUI","BIO*","")</f>
        <v>BIO*</v>
      </c>
      <c r="D28" s="21" t="e">
        <f>INDEX(COMMANDES[#All],MATCH(Modèle!B28,COMMANDES[[#All],[ARTICLES]],0),MATCH(Modèle!$D$4,COMMANDES[#Headers],0))</f>
        <v>#N/A</v>
      </c>
      <c r="G28" s="16"/>
      <c r="H28" s="16"/>
      <c r="I28" s="16"/>
    </row>
    <row r="29" spans="2:9" x14ac:dyDescent="0.3">
      <c r="B29" s="20" t="str">
        <f>INDEX(COMMANDES[#All],14,1)</f>
        <v>PRODUIT13</v>
      </c>
      <c r="C29" s="22" t="str">
        <f>IF(INDEX(COMMANDES[#All],MATCH(Modèle!B29,COMMANDES[[#All],[ARTICLES]],0),MATCH(Modèle!$C$16,COMMANDES[[#Headers],[ARTICLES]:[BIO]],0))="OUI","BIO*","")</f>
        <v>BIO*</v>
      </c>
      <c r="D29" s="21" t="e">
        <f>INDEX(COMMANDES[#All],MATCH(Modèle!B29,COMMANDES[[#All],[ARTICLES]],0),MATCH(Modèle!$D$4,COMMANDES[#Headers],0))</f>
        <v>#N/A</v>
      </c>
      <c r="G29" s="16"/>
      <c r="H29" s="16"/>
      <c r="I29" s="16"/>
    </row>
    <row r="30" spans="2:9" x14ac:dyDescent="0.3">
      <c r="B30" s="20" t="str">
        <f>INDEX(COMMANDES[#All],15,1)</f>
        <v>PRODUIT14</v>
      </c>
      <c r="C30" s="22" t="str">
        <f>IF(INDEX(COMMANDES[#All],MATCH(Modèle!B30,COMMANDES[[#All],[ARTICLES]],0),MATCH(Modèle!$C$16,COMMANDES[[#Headers],[ARTICLES]:[BIO]],0))="OUI","BIO*","")</f>
        <v/>
      </c>
      <c r="D30" s="21" t="e">
        <f>INDEX(COMMANDES[#All],MATCH(Modèle!B30,COMMANDES[[#All],[ARTICLES]],0),MATCH(Modèle!$D$4,COMMANDES[#Headers],0))</f>
        <v>#N/A</v>
      </c>
      <c r="G30" s="16"/>
      <c r="H30" s="16"/>
      <c r="I30" s="16"/>
    </row>
    <row r="31" spans="2:9" x14ac:dyDescent="0.3">
      <c r="B31" s="20" t="str">
        <f>INDEX(COMMANDES[#All],16,1)</f>
        <v>PRODUIT15</v>
      </c>
      <c r="C31" s="22" t="str">
        <f>IF(INDEX(COMMANDES[#All],MATCH(Modèle!B31,COMMANDES[[#All],[ARTICLES]],0),MATCH(Modèle!$C$16,COMMANDES[[#Headers],[ARTICLES]:[BIO]],0))="OUI","BIO*","")</f>
        <v>BIO*</v>
      </c>
      <c r="D31" s="21" t="e">
        <f>INDEX(COMMANDES[#All],MATCH(Modèle!B31,COMMANDES[[#All],[ARTICLES]],0),MATCH(Modèle!$D$4,COMMANDES[#Headers],0))</f>
        <v>#N/A</v>
      </c>
      <c r="G31" s="16"/>
      <c r="H31" s="16"/>
      <c r="I31" s="16"/>
    </row>
    <row r="32" spans="2:9" x14ac:dyDescent="0.3">
      <c r="B32" s="20" t="str">
        <f>INDEX(COMMANDES[#All],17,1)</f>
        <v>PRODUIT16</v>
      </c>
      <c r="C32" s="22" t="str">
        <f>IF(INDEX(COMMANDES[#All],MATCH(Modèle!B32,COMMANDES[[#All],[ARTICLES]],0),MATCH(Modèle!$C$16,COMMANDES[[#Headers],[ARTICLES]:[BIO]],0))="OUI","BIO*","")</f>
        <v>BIO*</v>
      </c>
      <c r="D32" s="21" t="e">
        <f>INDEX(COMMANDES[#All],MATCH(Modèle!B32,COMMANDES[[#All],[ARTICLES]],0),MATCH(Modèle!$D$4,COMMANDES[#Headers],0))</f>
        <v>#N/A</v>
      </c>
      <c r="G32" s="16"/>
      <c r="H32" s="16"/>
      <c r="I32" s="16"/>
    </row>
    <row r="33" spans="2:9" x14ac:dyDescent="0.3">
      <c r="B33" s="20" t="str">
        <f>INDEX(COMMANDES[#All],18,1)</f>
        <v>PRODUIT17</v>
      </c>
      <c r="C33" s="22" t="str">
        <f>IF(INDEX(COMMANDES[#All],MATCH(Modèle!B33,COMMANDES[[#All],[ARTICLES]],0),MATCH(Modèle!$C$16,COMMANDES[[#Headers],[ARTICLES]:[BIO]],0))="OUI","BIO*","")</f>
        <v>BIO*</v>
      </c>
      <c r="D33" s="21" t="e">
        <f>INDEX(COMMANDES[#All],MATCH(Modèle!B33,COMMANDES[[#All],[ARTICLES]],0),MATCH(Modèle!$D$4,COMMANDES[#Headers],0))</f>
        <v>#N/A</v>
      </c>
      <c r="G33" s="16"/>
      <c r="H33" s="16"/>
      <c r="I33" s="16"/>
    </row>
    <row r="34" spans="2:9" x14ac:dyDescent="0.3">
      <c r="B34" s="20" t="str">
        <f>INDEX(COMMANDES[#All],19,1)</f>
        <v>PRODUIT18</v>
      </c>
      <c r="C34" s="22" t="str">
        <f>IF(INDEX(COMMANDES[#All],MATCH(Modèle!B34,COMMANDES[[#All],[ARTICLES]],0),MATCH(Modèle!$C$16,COMMANDES[[#Headers],[ARTICLES]:[BIO]],0))="OUI","BIO*","")</f>
        <v>BIO*</v>
      </c>
      <c r="D34" s="21" t="e">
        <f>INDEX(COMMANDES[#All],MATCH(Modèle!B34,COMMANDES[[#All],[ARTICLES]],0),MATCH(Modèle!$D$4,COMMANDES[#Headers],0))</f>
        <v>#N/A</v>
      </c>
      <c r="G34" s="16"/>
      <c r="H34" s="16"/>
      <c r="I34" s="16"/>
    </row>
    <row r="35" spans="2:9" x14ac:dyDescent="0.3">
      <c r="B35" s="20" t="str">
        <f>INDEX(COMMANDES[#All],20,1)</f>
        <v>PRODUIT19</v>
      </c>
      <c r="C35" s="22" t="str">
        <f>IF(INDEX(COMMANDES[#All],MATCH(Modèle!B35,COMMANDES[[#All],[ARTICLES]],0),MATCH(Modèle!$C$16,COMMANDES[[#Headers],[ARTICLES]:[BIO]],0))="OUI","BIO*","")</f>
        <v>BIO*</v>
      </c>
      <c r="D35" s="21" t="e">
        <f>INDEX(COMMANDES[#All],MATCH(Modèle!B35,COMMANDES[[#All],[ARTICLES]],0),MATCH(Modèle!$D$4,COMMANDES[#Headers],0))</f>
        <v>#N/A</v>
      </c>
      <c r="G35" s="16"/>
      <c r="H35" s="16"/>
      <c r="I35" s="16"/>
    </row>
    <row r="36" spans="2:9" x14ac:dyDescent="0.3">
      <c r="B36" s="20" t="str">
        <f>INDEX(COMMANDES[#All],21,1)</f>
        <v>PRODUIT20</v>
      </c>
      <c r="C36" s="22" t="str">
        <f>IF(INDEX(COMMANDES[#All],MATCH(Modèle!B36,COMMANDES[[#All],[ARTICLES]],0),MATCH(Modèle!$C$16,COMMANDES[[#Headers],[ARTICLES]:[BIO]],0))="OUI","BIO*","")</f>
        <v>BIO*</v>
      </c>
      <c r="D36" s="21" t="e">
        <f>INDEX(COMMANDES[#All],MATCH(Modèle!B36,COMMANDES[[#All],[ARTICLES]],0),MATCH(Modèle!$D$4,COMMANDES[#Headers],0))</f>
        <v>#N/A</v>
      </c>
      <c r="G36" s="16"/>
      <c r="H36" s="16"/>
      <c r="I36" s="16"/>
    </row>
    <row r="37" spans="2:9" x14ac:dyDescent="0.3">
      <c r="B37" s="20" t="str">
        <f>INDEX(COMMANDES[#All],22,1)</f>
        <v>PRODUIT21</v>
      </c>
      <c r="C37" s="22" t="str">
        <f>IF(INDEX(COMMANDES[#All],MATCH(Modèle!B37,COMMANDES[[#All],[ARTICLES]],0),MATCH(Modèle!$C$16,COMMANDES[[#Headers],[ARTICLES]:[BIO]],0))="OUI","BIO*","")</f>
        <v>BIO*</v>
      </c>
      <c r="D37" s="21" t="e">
        <f>INDEX(COMMANDES[#All],MATCH(Modèle!B37,COMMANDES[[#All],[ARTICLES]],0),MATCH(Modèle!$D$4,COMMANDES[#Headers],0))</f>
        <v>#N/A</v>
      </c>
      <c r="G37" s="16"/>
      <c r="H37" s="16"/>
      <c r="I37" s="16"/>
    </row>
    <row r="38" spans="2:9" x14ac:dyDescent="0.3">
      <c r="B38" s="20" t="str">
        <f>INDEX(COMMANDES[#All],23,1)</f>
        <v>PRODUIT22</v>
      </c>
      <c r="C38" s="22" t="str">
        <f>IF(INDEX(COMMANDES[#All],MATCH(Modèle!B38,COMMANDES[[#All],[ARTICLES]],0),MATCH(Modèle!$C$16,COMMANDES[[#Headers],[ARTICLES]:[BIO]],0))="OUI","BIO*","")</f>
        <v>BIO*</v>
      </c>
      <c r="D38" s="21" t="e">
        <f>INDEX(COMMANDES[#All],MATCH(Modèle!B38,COMMANDES[[#All],[ARTICLES]],0),MATCH(Modèle!$D$4,COMMANDES[#Headers],0))</f>
        <v>#N/A</v>
      </c>
      <c r="G38" s="16"/>
      <c r="H38" s="16"/>
      <c r="I38" s="16"/>
    </row>
    <row r="39" spans="2:9" x14ac:dyDescent="0.3">
      <c r="B39" s="20" t="str">
        <f>INDEX(COMMANDES[#All],24,1)</f>
        <v>PRODUIT23</v>
      </c>
      <c r="C39" s="22" t="str">
        <f>IF(INDEX(COMMANDES[#All],MATCH(Modèle!B39,COMMANDES[[#All],[ARTICLES]],0),MATCH(Modèle!$C$16,COMMANDES[[#Headers],[ARTICLES]:[BIO]],0))="OUI","BIO*","")</f>
        <v>BIO*</v>
      </c>
      <c r="D39" s="21" t="e">
        <f>INDEX(COMMANDES[#All],MATCH(Modèle!B39,COMMANDES[[#All],[ARTICLES]],0),MATCH(Modèle!$D$4,COMMANDES[#Headers],0))</f>
        <v>#N/A</v>
      </c>
      <c r="G39" s="16"/>
      <c r="H39" s="16"/>
      <c r="I39" s="16"/>
    </row>
    <row r="40" spans="2:9" x14ac:dyDescent="0.3">
      <c r="B40" s="20" t="str">
        <f>INDEX(COMMANDES[#All],25,1)</f>
        <v>PRODUIT24</v>
      </c>
      <c r="C40" s="22" t="str">
        <f>IF(INDEX(COMMANDES[#All],MATCH(Modèle!B40,COMMANDES[[#All],[ARTICLES]],0),MATCH(Modèle!$C$16,COMMANDES[[#Headers],[ARTICLES]:[BIO]],0))="OUI","BIO*","")</f>
        <v>BIO*</v>
      </c>
      <c r="D40" s="21" t="e">
        <f>INDEX(COMMANDES[#All],MATCH(Modèle!B40,COMMANDES[[#All],[ARTICLES]],0),MATCH(Modèle!$D$4,COMMANDES[#Headers],0))</f>
        <v>#N/A</v>
      </c>
      <c r="G40" s="16"/>
      <c r="H40" s="16"/>
      <c r="I40" s="16"/>
    </row>
    <row r="41" spans="2:9" x14ac:dyDescent="0.3">
      <c r="B41" s="20" t="str">
        <f>INDEX(COMMANDES[#All],26,1)</f>
        <v>PRODUIT25</v>
      </c>
      <c r="C41" s="22" t="str">
        <f>IF(INDEX(COMMANDES[#All],MATCH(Modèle!B41,COMMANDES[[#All],[ARTICLES]],0),MATCH(Modèle!$C$16,COMMANDES[[#Headers],[ARTICLES]:[BIO]],0))="OUI","BIO*","")</f>
        <v>BIO*</v>
      </c>
      <c r="D41" s="21" t="e">
        <f>INDEX(COMMANDES[#All],MATCH(Modèle!B41,COMMANDES[[#All],[ARTICLES]],0),MATCH(Modèle!$D$4,COMMANDES[#Headers],0))</f>
        <v>#N/A</v>
      </c>
      <c r="G41" s="16"/>
      <c r="H41" s="16"/>
      <c r="I41" s="16"/>
    </row>
    <row r="42" spans="2:9" x14ac:dyDescent="0.3">
      <c r="B42" s="20" t="str">
        <f>INDEX(COMMANDES[#All],27,1)</f>
        <v>PRODUIT26</v>
      </c>
      <c r="C42" s="22" t="str">
        <f>IF(INDEX(COMMANDES[#All],MATCH(Modèle!B42,COMMANDES[[#All],[ARTICLES]],0),MATCH(Modèle!$C$16,COMMANDES[[#Headers],[ARTICLES]:[BIO]],0))="OUI","BIO*","")</f>
        <v>BIO*</v>
      </c>
      <c r="D42" s="21" t="e">
        <f>INDEX(COMMANDES[#All],MATCH(Modèle!B42,COMMANDES[[#All],[ARTICLES]],0),MATCH(Modèle!$D$4,COMMANDES[#Headers],0))</f>
        <v>#N/A</v>
      </c>
      <c r="G42" s="16"/>
      <c r="H42" s="16"/>
      <c r="I42" s="16"/>
    </row>
    <row r="43" spans="2:9" x14ac:dyDescent="0.3">
      <c r="B43" s="20" t="str">
        <f>INDEX(COMMANDES[#All],28,1)</f>
        <v>PRODUIT27</v>
      </c>
      <c r="C43" s="22" t="str">
        <f>IF(INDEX(COMMANDES[#All],MATCH(Modèle!B43,COMMANDES[[#All],[ARTICLES]],0),MATCH(Modèle!$C$16,COMMANDES[[#Headers],[ARTICLES]:[BIO]],0))="OUI","BIO*","")</f>
        <v>BIO*</v>
      </c>
      <c r="D43" s="21" t="e">
        <f>INDEX(COMMANDES[#All],MATCH(Modèle!B43,COMMANDES[[#All],[ARTICLES]],0),MATCH(Modèle!$D$4,COMMANDES[#Headers],0))</f>
        <v>#N/A</v>
      </c>
      <c r="G43" s="16"/>
      <c r="H43" s="16"/>
      <c r="I43" s="16"/>
    </row>
    <row r="44" spans="2:9" x14ac:dyDescent="0.3">
      <c r="B44" s="20" t="str">
        <f>INDEX(COMMANDES[#All],29,1)</f>
        <v>PRODUIT28</v>
      </c>
      <c r="C44" s="22" t="str">
        <f>IF(INDEX(COMMANDES[#All],MATCH(Modèle!B44,COMMANDES[[#All],[ARTICLES]],0),MATCH(Modèle!$C$16,COMMANDES[[#Headers],[ARTICLES]:[BIO]],0))="OUI","BIO*","")</f>
        <v>BIO*</v>
      </c>
      <c r="D44" s="21" t="e">
        <f>INDEX(COMMANDES[#All],MATCH(Modèle!B44,COMMANDES[[#All],[ARTICLES]],0),MATCH(Modèle!$D$4,COMMANDES[#Headers],0))</f>
        <v>#N/A</v>
      </c>
      <c r="G44" s="16"/>
      <c r="H44" s="16"/>
      <c r="I44" s="16"/>
    </row>
    <row r="45" spans="2:9" x14ac:dyDescent="0.3">
      <c r="B45" s="20" t="str">
        <f>INDEX(COMMANDES[#All],30,1)</f>
        <v>PRODUIT29</v>
      </c>
      <c r="C45" s="22" t="str">
        <f>IF(INDEX(COMMANDES[#All],MATCH(Modèle!B45,COMMANDES[[#All],[ARTICLES]],0),MATCH(Modèle!$C$16,COMMANDES[[#Headers],[ARTICLES]:[BIO]],0))="OUI","BIO*","")</f>
        <v>BIO*</v>
      </c>
      <c r="D45" s="21" t="e">
        <f>INDEX(COMMANDES[#All],MATCH(Modèle!B45,COMMANDES[[#All],[ARTICLES]],0),MATCH(Modèle!$D$4,COMMANDES[#Headers],0))</f>
        <v>#N/A</v>
      </c>
      <c r="G45" s="16"/>
      <c r="H45" s="16"/>
      <c r="I45" s="16"/>
    </row>
    <row r="46" spans="2:9" x14ac:dyDescent="0.3">
      <c r="B46" s="20" t="str">
        <f>INDEX(COMMANDES[#All],31,1)</f>
        <v>PRODUIT30</v>
      </c>
      <c r="C46" s="22" t="str">
        <f>IF(INDEX(COMMANDES[#All],MATCH(Modèle!B46,COMMANDES[[#All],[ARTICLES]],0),MATCH(Modèle!$C$16,COMMANDES[[#Headers],[ARTICLES]:[BIO]],0))="OUI","BIO*","")</f>
        <v>BIO*</v>
      </c>
      <c r="D46" s="21" t="e">
        <f>INDEX(COMMANDES[#All],MATCH(Modèle!B46,COMMANDES[[#All],[ARTICLES]],0),MATCH(Modèle!$D$4,COMMANDES[#Headers],0))</f>
        <v>#N/A</v>
      </c>
      <c r="G46" s="16"/>
      <c r="H46" s="16"/>
      <c r="I46" s="16"/>
    </row>
    <row r="47" spans="2:9" x14ac:dyDescent="0.3">
      <c r="B47" s="20" t="str">
        <f>INDEX(COMMANDES[#All],32,1)</f>
        <v>PRODUIT31</v>
      </c>
      <c r="C47" s="22" t="str">
        <f>IF(INDEX(COMMANDES[#All],MATCH(Modèle!B47,COMMANDES[[#All],[ARTICLES]],0),MATCH(Modèle!$C$16,COMMANDES[[#Headers],[ARTICLES]:[BIO]],0))="OUI","BIO*","")</f>
        <v>BIO*</v>
      </c>
      <c r="D47" s="21" t="e">
        <f>INDEX(COMMANDES[#All],MATCH(Modèle!B47,COMMANDES[[#All],[ARTICLES]],0),MATCH(Modèle!$D$4,COMMANDES[#Headers],0))</f>
        <v>#N/A</v>
      </c>
      <c r="G47" s="16"/>
      <c r="H47" s="16"/>
      <c r="I47" s="16"/>
    </row>
    <row r="48" spans="2:9" x14ac:dyDescent="0.3">
      <c r="B48" s="20" t="str">
        <f>INDEX(COMMANDES[#All],33,1)</f>
        <v>PRODUIT32</v>
      </c>
      <c r="C48" s="22" t="str">
        <f>IF(INDEX(COMMANDES[#All],MATCH(Modèle!B48,COMMANDES[[#All],[ARTICLES]],0),MATCH(Modèle!$C$16,COMMANDES[[#Headers],[ARTICLES]:[BIO]],0))="OUI","BIO*","")</f>
        <v>BIO*</v>
      </c>
      <c r="D48" s="21" t="e">
        <f>INDEX(COMMANDES[#All],MATCH(Modèle!B48,COMMANDES[[#All],[ARTICLES]],0),MATCH(Modèle!$D$4,COMMANDES[#Headers],0))</f>
        <v>#N/A</v>
      </c>
      <c r="G48" s="16"/>
      <c r="H48" s="16"/>
      <c r="I48" s="16"/>
    </row>
    <row r="49" spans="2:9" x14ac:dyDescent="0.3">
      <c r="B49" s="20" t="str">
        <f>INDEX(COMMANDES[#All],34,1)</f>
        <v>PRODUIT33</v>
      </c>
      <c r="C49" s="22" t="str">
        <f>IF(INDEX(COMMANDES[#All],MATCH(Modèle!B49,COMMANDES[[#All],[ARTICLES]],0),MATCH(Modèle!$C$16,COMMANDES[[#Headers],[ARTICLES]:[BIO]],0))="OUI","BIO*","")</f>
        <v>BIO*</v>
      </c>
      <c r="D49" s="21" t="e">
        <f>INDEX(COMMANDES[#All],MATCH(Modèle!B49,COMMANDES[[#All],[ARTICLES]],0),MATCH(Modèle!$D$4,COMMANDES[#Headers],0))</f>
        <v>#N/A</v>
      </c>
      <c r="G49" s="16"/>
      <c r="H49" s="16"/>
      <c r="I49" s="16"/>
    </row>
    <row r="50" spans="2:9" x14ac:dyDescent="0.3">
      <c r="B50" s="20" t="str">
        <f>INDEX(COMMANDES[#All],35,1)</f>
        <v>PRODUIT34</v>
      </c>
      <c r="C50" s="22" t="str">
        <f>IF(INDEX(COMMANDES[#All],MATCH(Modèle!B50,COMMANDES[[#All],[ARTICLES]],0),MATCH(Modèle!$C$16,COMMANDES[[#Headers],[ARTICLES]:[BIO]],0))="OUI","BIO*","")</f>
        <v>BIO*</v>
      </c>
      <c r="D50" s="21" t="e">
        <f>INDEX(COMMANDES[#All],MATCH(Modèle!B50,COMMANDES[[#All],[ARTICLES]],0),MATCH(Modèle!$D$4,COMMANDES[#Headers],0))</f>
        <v>#N/A</v>
      </c>
      <c r="G50" s="16"/>
      <c r="H50" s="16"/>
      <c r="I50" s="16"/>
    </row>
    <row r="51" spans="2:9" x14ac:dyDescent="0.3">
      <c r="B51" s="20" t="str">
        <f>INDEX(COMMANDES[#All],36,1)</f>
        <v>PRODUIT35</v>
      </c>
      <c r="C51" s="22" t="str">
        <f>IF(INDEX(COMMANDES[#All],MATCH(Modèle!B51,COMMANDES[[#All],[ARTICLES]],0),MATCH(Modèle!$C$16,COMMANDES[[#Headers],[ARTICLES]:[BIO]],0))="OUI","BIO*","")</f>
        <v>BIO*</v>
      </c>
      <c r="D51" s="21" t="e">
        <f>INDEX(COMMANDES[#All],MATCH(Modèle!B51,COMMANDES[[#All],[ARTICLES]],0),MATCH(Modèle!$D$4,COMMANDES[#Headers],0))</f>
        <v>#N/A</v>
      </c>
      <c r="G51" s="16"/>
      <c r="H51" s="16"/>
      <c r="I51" s="16"/>
    </row>
    <row r="52" spans="2:9" x14ac:dyDescent="0.3">
      <c r="B52" s="20" t="str">
        <f>INDEX(COMMANDES[#All],37,1)</f>
        <v>PRODUIT36</v>
      </c>
      <c r="C52" s="22" t="str">
        <f>IF(INDEX(COMMANDES[#All],MATCH(Modèle!B52,COMMANDES[[#All],[ARTICLES]],0),MATCH(Modèle!$C$16,COMMANDES[[#Headers],[ARTICLES]:[BIO]],0))="OUI","BIO*","")</f>
        <v/>
      </c>
      <c r="D52" s="21" t="e">
        <f>INDEX(COMMANDES[#All],MATCH(Modèle!B52,COMMANDES[[#All],[ARTICLES]],0),MATCH(Modèle!$D$4,COMMANDES[#Headers],0))</f>
        <v>#N/A</v>
      </c>
      <c r="G52" s="16"/>
      <c r="H52" s="16"/>
      <c r="I52" s="16"/>
    </row>
    <row r="53" spans="2:9" x14ac:dyDescent="0.3">
      <c r="B53" s="20" t="str">
        <f>INDEX(COMMANDES[#All],38,1)</f>
        <v>PRODUIT37</v>
      </c>
      <c r="C53" s="22" t="str">
        <f>IF(INDEX(COMMANDES[#All],MATCH(Modèle!B53,COMMANDES[[#All],[ARTICLES]],0),MATCH(Modèle!$C$16,COMMANDES[[#Headers],[ARTICLES]:[BIO]],0))="OUI","BIO*","")</f>
        <v/>
      </c>
      <c r="D53" s="21" t="e">
        <f>INDEX(COMMANDES[#All],MATCH(Modèle!B53,COMMANDES[[#All],[ARTICLES]],0),MATCH(Modèle!$D$4,COMMANDES[#Headers],0))</f>
        <v>#N/A</v>
      </c>
      <c r="G53" s="16"/>
      <c r="H53" s="16"/>
      <c r="I53" s="16"/>
    </row>
    <row r="54" spans="2:9" x14ac:dyDescent="0.3">
      <c r="B54" s="20" t="str">
        <f>INDEX(COMMANDES[#All],39,1)</f>
        <v>PRODUIT38</v>
      </c>
      <c r="C54" s="22" t="str">
        <f>IF(INDEX(COMMANDES[#All],MATCH(Modèle!B54,COMMANDES[[#All],[ARTICLES]],0),MATCH(Modèle!$C$16,COMMANDES[[#Headers],[ARTICLES]:[BIO]],0))="OUI","BIO*","")</f>
        <v/>
      </c>
      <c r="D54" s="21" t="e">
        <f>INDEX(COMMANDES[#All],MATCH(Modèle!B54,COMMANDES[[#All],[ARTICLES]],0),MATCH(Modèle!$D$4,COMMANDES[#Headers],0))</f>
        <v>#N/A</v>
      </c>
      <c r="G54" s="16"/>
      <c r="H54" s="16"/>
      <c r="I54" s="16"/>
    </row>
    <row r="55" spans="2:9" x14ac:dyDescent="0.3">
      <c r="B55" s="20" t="str">
        <f>INDEX(COMMANDES[#All],40,1)</f>
        <v>PRODUIT39</v>
      </c>
      <c r="C55" s="22" t="str">
        <f>IF(INDEX(COMMANDES[#All],MATCH(Modèle!B55,COMMANDES[[#All],[ARTICLES]],0),MATCH(Modèle!$C$16,COMMANDES[[#Headers],[ARTICLES]:[BIO]],0))="OUI","BIO*","")</f>
        <v>BIO*</v>
      </c>
      <c r="D55" s="21" t="e">
        <f>INDEX(COMMANDES[#All],MATCH(Modèle!B55,COMMANDES[[#All],[ARTICLES]],0),MATCH(Modèle!$D$4,COMMANDES[#Headers],0))</f>
        <v>#N/A</v>
      </c>
      <c r="G55" s="16"/>
      <c r="H55" s="16"/>
      <c r="I55" s="16"/>
    </row>
    <row r="56" spans="2:9" x14ac:dyDescent="0.3">
      <c r="B56" s="20" t="str">
        <f>INDEX(COMMANDES[#All],41,1)</f>
        <v>PRODUIT40</v>
      </c>
      <c r="C56" s="22" t="str">
        <f>IF(INDEX(COMMANDES[#All],MATCH(Modèle!B56,COMMANDES[[#All],[ARTICLES]],0),MATCH(Modèle!$C$16,COMMANDES[[#Headers],[ARTICLES]:[BIO]],0))="OUI","BIO*","")</f>
        <v>BIO*</v>
      </c>
      <c r="D56" s="21" t="e">
        <f>INDEX(COMMANDES[#All],MATCH(Modèle!B56,COMMANDES[[#All],[ARTICLES]],0),MATCH(Modèle!$D$4,COMMANDES[#Headers],0))</f>
        <v>#N/A</v>
      </c>
      <c r="G56" s="16"/>
      <c r="H56" s="16"/>
      <c r="I56" s="16"/>
    </row>
    <row r="57" spans="2:9" x14ac:dyDescent="0.3">
      <c r="B57" s="20" t="str">
        <f>INDEX(COMMANDES[#All],42,1)</f>
        <v>PRODUIT41</v>
      </c>
      <c r="C57" s="22" t="str">
        <f>IF(INDEX(COMMANDES[#All],MATCH(Modèle!B57,COMMANDES[[#All],[ARTICLES]],0),MATCH(Modèle!$C$16,COMMANDES[[#Headers],[ARTICLES]:[BIO]],0))="OUI","BIO*","")</f>
        <v>BIO*</v>
      </c>
      <c r="D57" s="21" t="e">
        <f>INDEX(COMMANDES[#All],MATCH(Modèle!B57,COMMANDES[[#All],[ARTICLES]],0),MATCH(Modèle!$D$4,COMMANDES[#Headers],0))</f>
        <v>#N/A</v>
      </c>
      <c r="G57" s="16"/>
      <c r="H57" s="16"/>
      <c r="I57" s="16"/>
    </row>
    <row r="58" spans="2:9" x14ac:dyDescent="0.3">
      <c r="B58" s="20" t="str">
        <f>INDEX(COMMANDES[#All],43,1)</f>
        <v>PRODUIT42</v>
      </c>
      <c r="C58" s="22" t="str">
        <f>IF(INDEX(COMMANDES[#All],MATCH(Modèle!B58,COMMANDES[[#All],[ARTICLES]],0),MATCH(Modèle!$C$16,COMMANDES[[#Headers],[ARTICLES]:[BIO]],0))="OUI","BIO*","")</f>
        <v>BIO*</v>
      </c>
      <c r="D58" s="21" t="e">
        <f>INDEX(COMMANDES[#All],MATCH(Modèle!B58,COMMANDES[[#All],[ARTICLES]],0),MATCH(Modèle!$D$4,COMMANDES[#Headers],0))</f>
        <v>#N/A</v>
      </c>
      <c r="G58" s="16"/>
      <c r="H58" s="16"/>
      <c r="I58" s="16"/>
    </row>
    <row r="59" spans="2:9" x14ac:dyDescent="0.3">
      <c r="B59" s="20" t="str">
        <f>INDEX(COMMANDES[#All],44,1)</f>
        <v>PRODUIT43</v>
      </c>
      <c r="C59" s="22" t="str">
        <f>IF(INDEX(COMMANDES[#All],MATCH(Modèle!B59,COMMANDES[[#All],[ARTICLES]],0),MATCH(Modèle!$C$16,COMMANDES[[#Headers],[ARTICLES]:[BIO]],0))="OUI","BIO*","")</f>
        <v>BIO*</v>
      </c>
      <c r="D59" s="21" t="e">
        <f>INDEX(COMMANDES[#All],MATCH(Modèle!B59,COMMANDES[[#All],[ARTICLES]],0),MATCH(Modèle!$D$4,COMMANDES[#Headers],0))</f>
        <v>#N/A</v>
      </c>
      <c r="G59" s="16"/>
      <c r="H59" s="16"/>
      <c r="I59" s="16"/>
    </row>
    <row r="60" spans="2:9" x14ac:dyDescent="0.3">
      <c r="B60" s="20" t="str">
        <f>INDEX(COMMANDES[#All],45,1)</f>
        <v>PRODUIT44</v>
      </c>
      <c r="C60" s="22" t="str">
        <f>IF(INDEX(COMMANDES[#All],MATCH(Modèle!B60,COMMANDES[[#All],[ARTICLES]],0),MATCH(Modèle!$C$16,COMMANDES[[#Headers],[ARTICLES]:[BIO]],0))="OUI","BIO*","")</f>
        <v/>
      </c>
      <c r="D60" s="21" t="e">
        <f>INDEX(COMMANDES[#All],MATCH(Modèle!B60,COMMANDES[[#All],[ARTICLES]],0),MATCH(Modèle!$D$4,COMMANDES[#Headers],0))</f>
        <v>#N/A</v>
      </c>
      <c r="G60" s="16"/>
      <c r="H60" s="16"/>
      <c r="I60" s="16"/>
    </row>
    <row r="61" spans="2:9" x14ac:dyDescent="0.3">
      <c r="B61" s="20" t="str">
        <f>INDEX(COMMANDES[#All],46,1)</f>
        <v>PRODUIT45</v>
      </c>
      <c r="C61" s="22" t="str">
        <f>IF(INDEX(COMMANDES[#All],MATCH(Modèle!B61,COMMANDES[[#All],[ARTICLES]],0),MATCH(Modèle!$C$16,COMMANDES[[#Headers],[ARTICLES]:[BIO]],0))="OUI","BIO*","")</f>
        <v/>
      </c>
      <c r="D61" s="21" t="e">
        <f>INDEX(COMMANDES[#All],MATCH(Modèle!B61,COMMANDES[[#All],[ARTICLES]],0),MATCH(Modèle!$D$4,COMMANDES[#Headers],0))</f>
        <v>#N/A</v>
      </c>
      <c r="G61" s="16"/>
      <c r="H61" s="16"/>
      <c r="I61" s="16"/>
    </row>
    <row r="62" spans="2:9" x14ac:dyDescent="0.3">
      <c r="B62" s="20" t="str">
        <f>INDEX(COMMANDES[#All],47,1)</f>
        <v>PRODUIT46</v>
      </c>
      <c r="C62" s="22" t="str">
        <f>IF(INDEX(COMMANDES[#All],MATCH(Modèle!B62,COMMANDES[[#All],[ARTICLES]],0),MATCH(Modèle!$C$16,COMMANDES[[#Headers],[ARTICLES]:[BIO]],0))="OUI","BIO*","")</f>
        <v>BIO*</v>
      </c>
      <c r="D62" s="21" t="e">
        <f>INDEX(COMMANDES[#All],MATCH(Modèle!B62,COMMANDES[[#All],[ARTICLES]],0),MATCH(Modèle!$D$4,COMMANDES[#Headers],0))</f>
        <v>#N/A</v>
      </c>
      <c r="G62" s="16"/>
      <c r="H62" s="16"/>
      <c r="I62" s="16"/>
    </row>
    <row r="63" spans="2:9" x14ac:dyDescent="0.3">
      <c r="B63" s="20" t="str">
        <f>INDEX(COMMANDES[#All],48,1)</f>
        <v>PRODUIT47</v>
      </c>
      <c r="C63" s="22" t="str">
        <f>IF(INDEX(COMMANDES[#All],MATCH(Modèle!B63,COMMANDES[[#All],[ARTICLES]],0),MATCH(Modèle!$C$16,COMMANDES[[#Headers],[ARTICLES]:[BIO]],0))="OUI","BIO*","")</f>
        <v>BIO*</v>
      </c>
      <c r="D63" s="21" t="e">
        <f>INDEX(COMMANDES[#All],MATCH(Modèle!B63,COMMANDES[[#All],[ARTICLES]],0),MATCH(Modèle!$D$4,COMMANDES[#Headers],0))</f>
        <v>#N/A</v>
      </c>
      <c r="G63" s="16"/>
      <c r="H63" s="16"/>
      <c r="I63" s="16"/>
    </row>
    <row r="64" spans="2:9" x14ac:dyDescent="0.3">
      <c r="B64" s="20" t="str">
        <f>INDEX(COMMANDES[#All],49,1)</f>
        <v>PRODUIT48</v>
      </c>
      <c r="C64" s="22" t="str">
        <f>IF(INDEX(COMMANDES[#All],MATCH(Modèle!B64,COMMANDES[[#All],[ARTICLES]],0),MATCH(Modèle!$C$16,COMMANDES[[#Headers],[ARTICLES]:[BIO]],0))="OUI","BIO*","")</f>
        <v>BIO*</v>
      </c>
      <c r="D64" s="21" t="e">
        <f>INDEX(COMMANDES[#All],MATCH(Modèle!B64,COMMANDES[[#All],[ARTICLES]],0),MATCH(Modèle!$D$4,COMMANDES[#Headers],0))</f>
        <v>#N/A</v>
      </c>
      <c r="G64" s="16"/>
      <c r="H64" s="16"/>
      <c r="I64" s="16"/>
    </row>
    <row r="65" spans="2:9" x14ac:dyDescent="0.3">
      <c r="B65" s="20" t="str">
        <f>INDEX(COMMANDES[#All],50,1)</f>
        <v>PRODUIT49</v>
      </c>
      <c r="C65" s="22" t="str">
        <f>IF(INDEX(COMMANDES[#All],MATCH(Modèle!B65,COMMANDES[[#All],[ARTICLES]],0),MATCH(Modèle!$C$16,COMMANDES[[#Headers],[ARTICLES]:[BIO]],0))="OUI","BIO*","")</f>
        <v>BIO*</v>
      </c>
      <c r="D65" s="21" t="e">
        <f>INDEX(COMMANDES[#All],MATCH(Modèle!B65,COMMANDES[[#All],[ARTICLES]],0),MATCH(Modèle!$D$4,COMMANDES[#Headers],0))</f>
        <v>#N/A</v>
      </c>
      <c r="G65" s="16"/>
      <c r="H65" s="16"/>
      <c r="I65" s="16"/>
    </row>
    <row r="66" spans="2:9" x14ac:dyDescent="0.3">
      <c r="D66" s="19"/>
    </row>
    <row r="67" spans="2:9" ht="15.6" x14ac:dyDescent="0.3">
      <c r="B67" s="26" t="s">
        <v>13</v>
      </c>
    </row>
    <row r="68" spans="2:9" ht="15.6" x14ac:dyDescent="0.3">
      <c r="B68" s="26"/>
    </row>
    <row r="69" spans="2:9" ht="15.6" x14ac:dyDescent="0.3">
      <c r="B69" s="26"/>
    </row>
    <row r="70" spans="2:9" ht="15.6" x14ac:dyDescent="0.3">
      <c r="B70" s="26"/>
    </row>
    <row r="71" spans="2:9" ht="15.6" x14ac:dyDescent="0.3">
      <c r="B71" s="26"/>
    </row>
    <row r="72" spans="2:9" ht="15.6" x14ac:dyDescent="0.3">
      <c r="B72" s="26"/>
    </row>
    <row r="81" spans="2:4" x14ac:dyDescent="0.3">
      <c r="B81" s="45" t="s">
        <v>12</v>
      </c>
      <c r="C81" s="45"/>
      <c r="D81" s="45"/>
    </row>
    <row r="82" spans="2:4" x14ac:dyDescent="0.3">
      <c r="B82" s="42" t="s">
        <v>10</v>
      </c>
      <c r="C82" s="42"/>
      <c r="D82" s="42"/>
    </row>
    <row r="83" spans="2:4" x14ac:dyDescent="0.3">
      <c r="B83" s="42" t="s">
        <v>11</v>
      </c>
      <c r="C83" s="42"/>
      <c r="D83" s="42"/>
    </row>
  </sheetData>
  <mergeCells count="6">
    <mergeCell ref="B83:D83"/>
    <mergeCell ref="B13:D13"/>
    <mergeCell ref="C6:D6"/>
    <mergeCell ref="C5:D5"/>
    <mergeCell ref="B81:D81"/>
    <mergeCell ref="B82:D82"/>
  </mergeCells>
  <conditionalFormatting sqref="C1:C4 C84:C1048576 C17:C80 C14:C15 C7:C12">
    <cfRule type="cellIs" dxfId="1" priority="1" operator="equal">
      <formula>"BIO*"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6</xdr:col>
                <xdr:colOff>281940</xdr:colOff>
                <xdr:row>2</xdr:row>
                <xdr:rowOff>121920</xdr:rowOff>
              </from>
              <to>
                <xdr:col>8</xdr:col>
                <xdr:colOff>464820</xdr:colOff>
                <xdr:row>5</xdr:row>
                <xdr:rowOff>99060</xdr:rowOff>
              </to>
            </anchor>
          </controlPr>
        </control>
      </mc:Choice>
      <mc:Fallback>
        <control shapeId="1025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2C7583E-37D7-46CF-BF65-26D819EEE6F5}">
          <x14:formula1>
            <xm:f>Données!$K$1:$T$1</xm:f>
          </x14:formula1>
          <xm:sqref>D4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B504C2-03C1-42CD-8880-3DC1E0BA4F0C}">
  <sheetPr codeName="Feuil3"/>
  <dimension ref="B3:I80"/>
  <sheetViews>
    <sheetView workbookViewId="0">
      <selection activeCell="C17" sqref="C17"/>
    </sheetView>
  </sheetViews>
  <sheetFormatPr baseColWidth="10" defaultRowHeight="14.4" x14ac:dyDescent="0.3"/>
  <cols>
    <col min="1" max="1" width="11.5546875" style="15"/>
    <col min="2" max="2" width="38.33203125" style="15" customWidth="1"/>
    <col min="3" max="3" width="13.88671875" style="23" customWidth="1"/>
    <col min="4" max="4" width="12.109375" style="15" bestFit="1" customWidth="1"/>
    <col min="5" max="16384" width="11.5546875" style="15"/>
  </cols>
  <sheetData>
    <row r="3" spans="2:9" ht="15.6" x14ac:dyDescent="0.3">
      <c r="C3" s="30" t="s">
        <v>103</v>
      </c>
      <c r="D3" s="32"/>
    </row>
    <row r="4" spans="2:9" ht="15.6" x14ac:dyDescent="0.3">
      <c r="C4" s="30" t="s">
        <v>14</v>
      </c>
      <c r="D4" s="31" t="s">
        <v>98</v>
      </c>
    </row>
    <row r="5" spans="2:9" ht="15.6" x14ac:dyDescent="0.3">
      <c r="C5" s="44" t="str">
        <f>HLOOKUP(D4,Tableau4[#All],2,FALSE)</f>
        <v>ADRESSE12</v>
      </c>
      <c r="D5" s="44"/>
    </row>
    <row r="6" spans="2:9" ht="15.6" x14ac:dyDescent="0.3">
      <c r="C6" s="44" t="str">
        <f>HLOOKUP(D4,Tableau4[#All],3,FALSE)</f>
        <v>CP12</v>
      </c>
      <c r="D6" s="44"/>
    </row>
    <row r="10" spans="2:9" x14ac:dyDescent="0.3">
      <c r="B10" s="27">
        <f>Données!I2</f>
        <v>44265</v>
      </c>
    </row>
    <row r="11" spans="2:9" x14ac:dyDescent="0.3">
      <c r="B11" s="28"/>
    </row>
    <row r="13" spans="2:9" ht="25.8" x14ac:dyDescent="0.5">
      <c r="B13" s="43" t="s">
        <v>4</v>
      </c>
      <c r="C13" s="43"/>
      <c r="D13" s="43"/>
    </row>
    <row r="14" spans="2:9" x14ac:dyDescent="0.3">
      <c r="G14" s="16"/>
      <c r="H14" s="16"/>
      <c r="I14" s="16"/>
    </row>
    <row r="15" spans="2:9" x14ac:dyDescent="0.3">
      <c r="G15" s="16"/>
      <c r="H15" s="16"/>
      <c r="I15" s="16"/>
    </row>
    <row r="16" spans="2:9" x14ac:dyDescent="0.3">
      <c r="B16" s="17" t="s">
        <v>5</v>
      </c>
      <c r="C16" s="24" t="s">
        <v>7</v>
      </c>
      <c r="D16" s="18" t="s">
        <v>6</v>
      </c>
      <c r="G16" s="16"/>
      <c r="H16" s="16"/>
      <c r="I16" s="16"/>
    </row>
    <row r="17" spans="2:9" x14ac:dyDescent="0.3">
      <c r="B17" s="20" t="str">
        <f>INDEX(COMMANDES[#All],2,1)</f>
        <v>PRODUIT1</v>
      </c>
      <c r="C17" s="22" t="str">
        <f>IF(INDEX(COMMANDES[#All],MATCH(MODELE!B17,COMMANDES[[#All],[ARTICLES]],0),MATCH(MODELE!$C$16,COMMANDES[[#Headers],[ARTICLES]:[BIO]],0))="OUI","BIO*","")</f>
        <v>BIO*</v>
      </c>
      <c r="D17" s="21">
        <f>INDEX(COMMANDES[#All],MATCH(MODELE!B17,COMMANDES[[#All],[ARTICLES]],0),MATCH(MODELE!$D$4,COMMANDES[#Headers],0))</f>
        <v>0</v>
      </c>
      <c r="G17" s="16"/>
      <c r="H17" s="16"/>
      <c r="I17" s="16"/>
    </row>
    <row r="18" spans="2:9" x14ac:dyDescent="0.3">
      <c r="B18" s="20" t="str">
        <f>INDEX(COMMANDES[#All],3,1)</f>
        <v>PRODUIT2</v>
      </c>
      <c r="C18" s="22" t="str">
        <f>IF(INDEX(COMMANDES[#All],MATCH(MODELE!B18,COMMANDES[[#All],[ARTICLES]],0),MATCH(MODELE!$C$16,COMMANDES[[#Headers],[ARTICLES]:[BIO]],0))="OUI","BIO*","")</f>
        <v>BIO*</v>
      </c>
      <c r="D18" s="21">
        <f>INDEX(COMMANDES[#All],MATCH(MODELE!B18,COMMANDES[[#All],[ARTICLES]],0),MATCH(MODELE!$D$4,COMMANDES[#Headers],0))</f>
        <v>1</v>
      </c>
      <c r="G18" s="16"/>
      <c r="H18" s="16"/>
      <c r="I18" s="16"/>
    </row>
    <row r="19" spans="2:9" x14ac:dyDescent="0.3">
      <c r="B19" s="20" t="str">
        <f>INDEX(COMMANDES[#All],4,1)</f>
        <v>PRODUIT3</v>
      </c>
      <c r="C19" s="22" t="str">
        <f>IF(INDEX(COMMANDES[#All],MATCH(MODELE!B19,COMMANDES[[#All],[ARTICLES]],0),MATCH(MODELE!$C$16,COMMANDES[[#Headers],[ARTICLES]:[BIO]],0))="OUI","BIO*","")</f>
        <v>BIO*</v>
      </c>
      <c r="D19" s="21">
        <f>INDEX(COMMANDES[#All],MATCH(MODELE!B19,COMMANDES[[#All],[ARTICLES]],0),MATCH(MODELE!$D$4,COMMANDES[#Headers],0))</f>
        <v>0</v>
      </c>
      <c r="G19" s="16"/>
      <c r="H19" s="16"/>
      <c r="I19" s="16"/>
    </row>
    <row r="20" spans="2:9" x14ac:dyDescent="0.3">
      <c r="B20" s="20" t="str">
        <f>INDEX(COMMANDES[#All],5,1)</f>
        <v>PRODUIT4</v>
      </c>
      <c r="C20" s="22" t="str">
        <f>IF(INDEX(COMMANDES[#All],MATCH(MODELE!B20,COMMANDES[[#All],[ARTICLES]],0),MATCH(MODELE!$C$16,COMMANDES[[#Headers],[ARTICLES]:[BIO]],0))="OUI","BIO*","")</f>
        <v>BIO*</v>
      </c>
      <c r="D20" s="21">
        <f>INDEX(COMMANDES[#All],MATCH(MODELE!B20,COMMANDES[[#All],[ARTICLES]],0),MATCH(MODELE!$D$4,COMMANDES[#Headers],0))</f>
        <v>1</v>
      </c>
      <c r="G20" s="16"/>
      <c r="H20" s="16"/>
      <c r="I20" s="16"/>
    </row>
    <row r="21" spans="2:9" x14ac:dyDescent="0.3">
      <c r="B21" s="20" t="str">
        <f>INDEX(COMMANDES[#All],6,1)</f>
        <v>PRODUIT5</v>
      </c>
      <c r="C21" s="22" t="str">
        <f>IF(INDEX(COMMANDES[#All],MATCH(MODELE!B21,COMMANDES[[#All],[ARTICLES]],0),MATCH(MODELE!$C$16,COMMANDES[[#Headers],[ARTICLES]:[BIO]],0))="OUI","BIO*","")</f>
        <v>BIO*</v>
      </c>
      <c r="D21" s="21">
        <f>INDEX(COMMANDES[#All],MATCH(MODELE!B21,COMMANDES[[#All],[ARTICLES]],0),MATCH(MODELE!$D$4,COMMANDES[#Headers],0))</f>
        <v>0</v>
      </c>
      <c r="G21" s="16"/>
      <c r="H21" s="16"/>
      <c r="I21" s="16"/>
    </row>
    <row r="22" spans="2:9" x14ac:dyDescent="0.3">
      <c r="B22" s="20" t="str">
        <f>INDEX(COMMANDES[#All],7,1)</f>
        <v>PRODUIT6</v>
      </c>
      <c r="C22" s="22" t="str">
        <f>IF(INDEX(COMMANDES[#All],MATCH(MODELE!B22,COMMANDES[[#All],[ARTICLES]],0),MATCH(MODELE!$C$16,COMMANDES[[#Headers],[ARTICLES]:[BIO]],0))="OUI","BIO*","")</f>
        <v>BIO*</v>
      </c>
      <c r="D22" s="21">
        <f>INDEX(COMMANDES[#All],MATCH(MODELE!B22,COMMANDES[[#All],[ARTICLES]],0),MATCH(MODELE!$D$4,COMMANDES[#Headers],0))</f>
        <v>1</v>
      </c>
      <c r="G22" s="16"/>
      <c r="H22" s="16"/>
      <c r="I22" s="16"/>
    </row>
    <row r="23" spans="2:9" x14ac:dyDescent="0.3">
      <c r="B23" s="20" t="str">
        <f>INDEX(COMMANDES[#All],8,1)</f>
        <v>PRODUIT7</v>
      </c>
      <c r="C23" s="22" t="str">
        <f>IF(INDEX(COMMANDES[#All],MATCH(MODELE!B23,COMMANDES[[#All],[ARTICLES]],0),MATCH(MODELE!$C$16,COMMANDES[[#Headers],[ARTICLES]:[BIO]],0))="OUI","BIO*","")</f>
        <v>BIO*</v>
      </c>
      <c r="D23" s="21">
        <f>INDEX(COMMANDES[#All],MATCH(MODELE!B23,COMMANDES[[#All],[ARTICLES]],0),MATCH(MODELE!$D$4,COMMANDES[#Headers],0))</f>
        <v>0</v>
      </c>
      <c r="G23" s="16"/>
      <c r="H23" s="16"/>
      <c r="I23" s="16"/>
    </row>
    <row r="24" spans="2:9" x14ac:dyDescent="0.3">
      <c r="B24" s="20" t="str">
        <f>INDEX(COMMANDES[#All],9,1)</f>
        <v>PRODUIT8</v>
      </c>
      <c r="C24" s="22" t="str">
        <f>IF(INDEX(COMMANDES[#All],MATCH(MODELE!B24,COMMANDES[[#All],[ARTICLES]],0),MATCH(MODELE!$C$16,COMMANDES[[#Headers],[ARTICLES]:[BIO]],0))="OUI","BIO*","")</f>
        <v/>
      </c>
      <c r="D24" s="21">
        <f>INDEX(COMMANDES[#All],MATCH(MODELE!B24,COMMANDES[[#All],[ARTICLES]],0),MATCH(MODELE!$D$4,COMMANDES[#Headers],0))</f>
        <v>1</v>
      </c>
      <c r="G24" s="16"/>
      <c r="H24" s="16"/>
      <c r="I24" s="16"/>
    </row>
    <row r="25" spans="2:9" x14ac:dyDescent="0.3">
      <c r="B25" s="20" t="str">
        <f>INDEX(COMMANDES[#All],10,1)</f>
        <v>PRODUIT9</v>
      </c>
      <c r="C25" s="22" t="str">
        <f>IF(INDEX(COMMANDES[#All],MATCH(MODELE!B25,COMMANDES[[#All],[ARTICLES]],0),MATCH(MODELE!$C$16,COMMANDES[[#Headers],[ARTICLES]:[BIO]],0))="OUI","BIO*","")</f>
        <v>BIO*</v>
      </c>
      <c r="D25" s="21">
        <f>INDEX(COMMANDES[#All],MATCH(MODELE!B25,COMMANDES[[#All],[ARTICLES]],0),MATCH(MODELE!$D$4,COMMANDES[#Headers],0))</f>
        <v>0</v>
      </c>
      <c r="G25" s="16"/>
      <c r="H25" s="16"/>
      <c r="I25" s="16"/>
    </row>
    <row r="26" spans="2:9" x14ac:dyDescent="0.3">
      <c r="B26" s="20" t="str">
        <f>INDEX(COMMANDES[#All],11,1)</f>
        <v>PRODUIT10</v>
      </c>
      <c r="C26" s="22" t="str">
        <f>IF(INDEX(COMMANDES[#All],MATCH(MODELE!B26,COMMANDES[[#All],[ARTICLES]],0),MATCH(MODELE!$C$16,COMMANDES[[#Headers],[ARTICLES]:[BIO]],0))="OUI","BIO*","")</f>
        <v>BIO*</v>
      </c>
      <c r="D26" s="21">
        <f>INDEX(COMMANDES[#All],MATCH(MODELE!B26,COMMANDES[[#All],[ARTICLES]],0),MATCH(MODELE!$D$4,COMMANDES[#Headers],0))</f>
        <v>1</v>
      </c>
      <c r="G26" s="16"/>
      <c r="H26" s="16"/>
      <c r="I26" s="16"/>
    </row>
    <row r="27" spans="2:9" x14ac:dyDescent="0.3">
      <c r="B27" s="20" t="str">
        <f>INDEX(COMMANDES[#All],12,1)</f>
        <v>PRODUIT11</v>
      </c>
      <c r="C27" s="22" t="str">
        <f>IF(INDEX(COMMANDES[#All],MATCH(MODELE!B27,COMMANDES[[#All],[ARTICLES]],0),MATCH(MODELE!$C$16,COMMANDES[[#Headers],[ARTICLES]:[BIO]],0))="OUI","BIO*","")</f>
        <v>BIO*</v>
      </c>
      <c r="D27" s="21">
        <f>INDEX(COMMANDES[#All],MATCH(MODELE!B27,COMMANDES[[#All],[ARTICLES]],0),MATCH(MODELE!$D$4,COMMANDES[#Headers],0))</f>
        <v>0</v>
      </c>
      <c r="G27" s="16"/>
      <c r="H27" s="16"/>
      <c r="I27" s="16"/>
    </row>
    <row r="28" spans="2:9" x14ac:dyDescent="0.3">
      <c r="B28" s="20" t="str">
        <f>INDEX(COMMANDES[#All],13,1)</f>
        <v>PRODUIT12</v>
      </c>
      <c r="C28" s="22" t="str">
        <f>IF(INDEX(COMMANDES[#All],MATCH(MODELE!B28,COMMANDES[[#All],[ARTICLES]],0),MATCH(MODELE!$C$16,COMMANDES[[#Headers],[ARTICLES]:[BIO]],0))="OUI","BIO*","")</f>
        <v>BIO*</v>
      </c>
      <c r="D28" s="21">
        <f>INDEX(COMMANDES[#All],MATCH(MODELE!B28,COMMANDES[[#All],[ARTICLES]],0),MATCH(MODELE!$D$4,COMMANDES[#Headers],0))</f>
        <v>1</v>
      </c>
      <c r="G28" s="16"/>
      <c r="H28" s="16"/>
      <c r="I28" s="16"/>
    </row>
    <row r="29" spans="2:9" x14ac:dyDescent="0.3">
      <c r="B29" s="20" t="str">
        <f>INDEX(COMMANDES[#All],14,1)</f>
        <v>PRODUIT13</v>
      </c>
      <c r="C29" s="22" t="str">
        <f>IF(INDEX(COMMANDES[#All],MATCH(MODELE!B29,COMMANDES[[#All],[ARTICLES]],0),MATCH(MODELE!$C$16,COMMANDES[[#Headers],[ARTICLES]:[BIO]],0))="OUI","BIO*","")</f>
        <v>BIO*</v>
      </c>
      <c r="D29" s="21">
        <f>INDEX(COMMANDES[#All],MATCH(MODELE!B29,COMMANDES[[#All],[ARTICLES]],0),MATCH(MODELE!$D$4,COMMANDES[#Headers],0))</f>
        <v>0</v>
      </c>
      <c r="G29" s="16"/>
      <c r="H29" s="16"/>
      <c r="I29" s="16"/>
    </row>
    <row r="30" spans="2:9" x14ac:dyDescent="0.3">
      <c r="B30" s="20" t="str">
        <f>INDEX(COMMANDES[#All],15,1)</f>
        <v>PRODUIT14</v>
      </c>
      <c r="C30" s="22" t="str">
        <f>IF(INDEX(COMMANDES[#All],MATCH(MODELE!B30,COMMANDES[[#All],[ARTICLES]],0),MATCH(MODELE!$C$16,COMMANDES[[#Headers],[ARTICLES]:[BIO]],0))="OUI","BIO*","")</f>
        <v/>
      </c>
      <c r="D30" s="21">
        <f>INDEX(COMMANDES[#All],MATCH(MODELE!B30,COMMANDES[[#All],[ARTICLES]],0),MATCH(MODELE!$D$4,COMMANDES[#Headers],0))</f>
        <v>1</v>
      </c>
      <c r="G30" s="16"/>
      <c r="H30" s="16"/>
      <c r="I30" s="16"/>
    </row>
    <row r="31" spans="2:9" x14ac:dyDescent="0.3">
      <c r="B31" s="20" t="str">
        <f>INDEX(COMMANDES[#All],16,1)</f>
        <v>PRODUIT15</v>
      </c>
      <c r="C31" s="22" t="str">
        <f>IF(INDEX(COMMANDES[#All],MATCH(MODELE!B31,COMMANDES[[#All],[ARTICLES]],0),MATCH(MODELE!$C$16,COMMANDES[[#Headers],[ARTICLES]:[BIO]],0))="OUI","BIO*","")</f>
        <v>BIO*</v>
      </c>
      <c r="D31" s="21">
        <f>INDEX(COMMANDES[#All],MATCH(MODELE!B31,COMMANDES[[#All],[ARTICLES]],0),MATCH(MODELE!$D$4,COMMANDES[#Headers],0))</f>
        <v>0</v>
      </c>
      <c r="G31" s="16"/>
      <c r="H31" s="16"/>
      <c r="I31" s="16"/>
    </row>
    <row r="32" spans="2:9" x14ac:dyDescent="0.3">
      <c r="B32" s="20" t="str">
        <f>INDEX(COMMANDES[#All],17,1)</f>
        <v>PRODUIT16</v>
      </c>
      <c r="C32" s="22" t="str">
        <f>IF(INDEX(COMMANDES[#All],MATCH(MODELE!B32,COMMANDES[[#All],[ARTICLES]],0),MATCH(MODELE!$C$16,COMMANDES[[#Headers],[ARTICLES]:[BIO]],0))="OUI","BIO*","")</f>
        <v>BIO*</v>
      </c>
      <c r="D32" s="21">
        <f>INDEX(COMMANDES[#All],MATCH(MODELE!B32,COMMANDES[[#All],[ARTICLES]],0),MATCH(MODELE!$D$4,COMMANDES[#Headers],0))</f>
        <v>1</v>
      </c>
      <c r="G32" s="16"/>
      <c r="H32" s="16"/>
      <c r="I32" s="16"/>
    </row>
    <row r="33" spans="2:9" x14ac:dyDescent="0.3">
      <c r="B33" s="20" t="str">
        <f>INDEX(COMMANDES[#All],18,1)</f>
        <v>PRODUIT17</v>
      </c>
      <c r="C33" s="22" t="str">
        <f>IF(INDEX(COMMANDES[#All],MATCH(MODELE!B33,COMMANDES[[#All],[ARTICLES]],0),MATCH(MODELE!$C$16,COMMANDES[[#Headers],[ARTICLES]:[BIO]],0))="OUI","BIO*","")</f>
        <v>BIO*</v>
      </c>
      <c r="D33" s="21">
        <f>INDEX(COMMANDES[#All],MATCH(MODELE!B33,COMMANDES[[#All],[ARTICLES]],0),MATCH(MODELE!$D$4,COMMANDES[#Headers],0))</f>
        <v>0</v>
      </c>
      <c r="G33" s="16"/>
      <c r="H33" s="16"/>
      <c r="I33" s="16"/>
    </row>
    <row r="34" spans="2:9" x14ac:dyDescent="0.3">
      <c r="B34" s="20" t="str">
        <f>INDEX(COMMANDES[#All],19,1)</f>
        <v>PRODUIT18</v>
      </c>
      <c r="C34" s="22" t="str">
        <f>IF(INDEX(COMMANDES[#All],MATCH(MODELE!B34,COMMANDES[[#All],[ARTICLES]],0),MATCH(MODELE!$C$16,COMMANDES[[#Headers],[ARTICLES]:[BIO]],0))="OUI","BIO*","")</f>
        <v>BIO*</v>
      </c>
      <c r="D34" s="21">
        <f>INDEX(COMMANDES[#All],MATCH(MODELE!B34,COMMANDES[[#All],[ARTICLES]],0),MATCH(MODELE!$D$4,COMMANDES[#Headers],0))</f>
        <v>1</v>
      </c>
      <c r="G34" s="16"/>
      <c r="H34" s="16"/>
      <c r="I34" s="16"/>
    </row>
    <row r="35" spans="2:9" x14ac:dyDescent="0.3">
      <c r="B35" s="20" t="str">
        <f>INDEX(COMMANDES[#All],20,1)</f>
        <v>PRODUIT19</v>
      </c>
      <c r="C35" s="22" t="str">
        <f>IF(INDEX(COMMANDES[#All],MATCH(MODELE!B35,COMMANDES[[#All],[ARTICLES]],0),MATCH(MODELE!$C$16,COMMANDES[[#Headers],[ARTICLES]:[BIO]],0))="OUI","BIO*","")</f>
        <v>BIO*</v>
      </c>
      <c r="D35" s="21">
        <f>INDEX(COMMANDES[#All],MATCH(MODELE!B35,COMMANDES[[#All],[ARTICLES]],0),MATCH(MODELE!$D$4,COMMANDES[#Headers],0))</f>
        <v>0</v>
      </c>
      <c r="G35" s="16"/>
      <c r="H35" s="16"/>
      <c r="I35" s="16"/>
    </row>
    <row r="36" spans="2:9" x14ac:dyDescent="0.3">
      <c r="B36" s="20" t="str">
        <f>INDEX(COMMANDES[#All],21,1)</f>
        <v>PRODUIT20</v>
      </c>
      <c r="C36" s="22" t="str">
        <f>IF(INDEX(COMMANDES[#All],MATCH(MODELE!B36,COMMANDES[[#All],[ARTICLES]],0),MATCH(MODELE!$C$16,COMMANDES[[#Headers],[ARTICLES]:[BIO]],0))="OUI","BIO*","")</f>
        <v>BIO*</v>
      </c>
      <c r="D36" s="21">
        <f>INDEX(COMMANDES[#All],MATCH(MODELE!B36,COMMANDES[[#All],[ARTICLES]],0),MATCH(MODELE!$D$4,COMMANDES[#Headers],0))</f>
        <v>1</v>
      </c>
      <c r="G36" s="16"/>
      <c r="H36" s="16"/>
      <c r="I36" s="16"/>
    </row>
    <row r="37" spans="2:9" x14ac:dyDescent="0.3">
      <c r="B37" s="20" t="str">
        <f>INDEX(COMMANDES[#All],22,1)</f>
        <v>PRODUIT21</v>
      </c>
      <c r="C37" s="22" t="str">
        <f>IF(INDEX(COMMANDES[#All],MATCH(MODELE!B37,COMMANDES[[#All],[ARTICLES]],0),MATCH(MODELE!$C$16,COMMANDES[[#Headers],[ARTICLES]:[BIO]],0))="OUI","BIO*","")</f>
        <v>BIO*</v>
      </c>
      <c r="D37" s="21">
        <f>INDEX(COMMANDES[#All],MATCH(MODELE!B37,COMMANDES[[#All],[ARTICLES]],0),MATCH(MODELE!$D$4,COMMANDES[#Headers],0))</f>
        <v>0</v>
      </c>
      <c r="G37" s="16"/>
      <c r="H37" s="16"/>
      <c r="I37" s="16"/>
    </row>
    <row r="38" spans="2:9" x14ac:dyDescent="0.3">
      <c r="B38" s="20" t="str">
        <f>INDEX(COMMANDES[#All],23,1)</f>
        <v>PRODUIT22</v>
      </c>
      <c r="C38" s="22" t="str">
        <f>IF(INDEX(COMMANDES[#All],MATCH(MODELE!B38,COMMANDES[[#All],[ARTICLES]],0),MATCH(MODELE!$C$16,COMMANDES[[#Headers],[ARTICLES]:[BIO]],0))="OUI","BIO*","")</f>
        <v>BIO*</v>
      </c>
      <c r="D38" s="21">
        <f>INDEX(COMMANDES[#All],MATCH(MODELE!B38,COMMANDES[[#All],[ARTICLES]],0),MATCH(MODELE!$D$4,COMMANDES[#Headers],0))</f>
        <v>1</v>
      </c>
      <c r="G38" s="16"/>
      <c r="H38" s="16"/>
      <c r="I38" s="16"/>
    </row>
    <row r="39" spans="2:9" x14ac:dyDescent="0.3">
      <c r="B39" s="20" t="str">
        <f>INDEX(COMMANDES[#All],24,1)</f>
        <v>PRODUIT23</v>
      </c>
      <c r="C39" s="22" t="str">
        <f>IF(INDEX(COMMANDES[#All],MATCH(MODELE!B39,COMMANDES[[#All],[ARTICLES]],0),MATCH(MODELE!$C$16,COMMANDES[[#Headers],[ARTICLES]:[BIO]],0))="OUI","BIO*","")</f>
        <v>BIO*</v>
      </c>
      <c r="D39" s="21">
        <f>INDEX(COMMANDES[#All],MATCH(MODELE!B39,COMMANDES[[#All],[ARTICLES]],0),MATCH(MODELE!$D$4,COMMANDES[#Headers],0))</f>
        <v>0</v>
      </c>
      <c r="G39" s="16"/>
      <c r="H39" s="16"/>
      <c r="I39" s="16"/>
    </row>
    <row r="40" spans="2:9" x14ac:dyDescent="0.3">
      <c r="B40" s="20" t="str">
        <f>INDEX(COMMANDES[#All],25,1)</f>
        <v>PRODUIT24</v>
      </c>
      <c r="C40" s="22" t="str">
        <f>IF(INDEX(COMMANDES[#All],MATCH(MODELE!B40,COMMANDES[[#All],[ARTICLES]],0),MATCH(MODELE!$C$16,COMMANDES[[#Headers],[ARTICLES]:[BIO]],0))="OUI","BIO*","")</f>
        <v>BIO*</v>
      </c>
      <c r="D40" s="21">
        <f>INDEX(COMMANDES[#All],MATCH(MODELE!B40,COMMANDES[[#All],[ARTICLES]],0),MATCH(MODELE!$D$4,COMMANDES[#Headers],0))</f>
        <v>1</v>
      </c>
      <c r="G40" s="16"/>
      <c r="H40" s="16"/>
      <c r="I40" s="16"/>
    </row>
    <row r="41" spans="2:9" x14ac:dyDescent="0.3">
      <c r="B41" s="20" t="str">
        <f>INDEX(COMMANDES[#All],26,1)</f>
        <v>PRODUIT25</v>
      </c>
      <c r="C41" s="22" t="str">
        <f>IF(INDEX(COMMANDES[#All],MATCH(MODELE!B41,COMMANDES[[#All],[ARTICLES]],0),MATCH(MODELE!$C$16,COMMANDES[[#Headers],[ARTICLES]:[BIO]],0))="OUI","BIO*","")</f>
        <v>BIO*</v>
      </c>
      <c r="D41" s="21">
        <f>INDEX(COMMANDES[#All],MATCH(MODELE!B41,COMMANDES[[#All],[ARTICLES]],0),MATCH(MODELE!$D$4,COMMANDES[#Headers],0))</f>
        <v>0</v>
      </c>
      <c r="G41" s="16"/>
      <c r="H41" s="16"/>
      <c r="I41" s="16"/>
    </row>
    <row r="42" spans="2:9" x14ac:dyDescent="0.3">
      <c r="B42" s="20" t="str">
        <f>INDEX(COMMANDES[#All],27,1)</f>
        <v>PRODUIT26</v>
      </c>
      <c r="C42" s="22" t="str">
        <f>IF(INDEX(COMMANDES[#All],MATCH(MODELE!B42,COMMANDES[[#All],[ARTICLES]],0),MATCH(MODELE!$C$16,COMMANDES[[#Headers],[ARTICLES]:[BIO]],0))="OUI","BIO*","")</f>
        <v>BIO*</v>
      </c>
      <c r="D42" s="21">
        <f>INDEX(COMMANDES[#All],MATCH(MODELE!B42,COMMANDES[[#All],[ARTICLES]],0),MATCH(MODELE!$D$4,COMMANDES[#Headers],0))</f>
        <v>1</v>
      </c>
      <c r="G42" s="16"/>
      <c r="H42" s="16"/>
      <c r="I42" s="16"/>
    </row>
    <row r="43" spans="2:9" x14ac:dyDescent="0.3">
      <c r="B43" s="20" t="str">
        <f>INDEX(COMMANDES[#All],28,1)</f>
        <v>PRODUIT27</v>
      </c>
      <c r="C43" s="22" t="str">
        <f>IF(INDEX(COMMANDES[#All],MATCH(MODELE!B43,COMMANDES[[#All],[ARTICLES]],0),MATCH(MODELE!$C$16,COMMANDES[[#Headers],[ARTICLES]:[BIO]],0))="OUI","BIO*","")</f>
        <v>BIO*</v>
      </c>
      <c r="D43" s="21">
        <f>INDEX(COMMANDES[#All],MATCH(MODELE!B43,COMMANDES[[#All],[ARTICLES]],0),MATCH(MODELE!$D$4,COMMANDES[#Headers],0))</f>
        <v>0</v>
      </c>
      <c r="G43" s="16"/>
      <c r="H43" s="16"/>
      <c r="I43" s="16"/>
    </row>
    <row r="44" spans="2:9" x14ac:dyDescent="0.3">
      <c r="B44" s="20" t="str">
        <f>INDEX(COMMANDES[#All],29,1)</f>
        <v>PRODUIT28</v>
      </c>
      <c r="C44" s="22" t="str">
        <f>IF(INDEX(COMMANDES[#All],MATCH(MODELE!B44,COMMANDES[[#All],[ARTICLES]],0),MATCH(MODELE!$C$16,COMMANDES[[#Headers],[ARTICLES]:[BIO]],0))="OUI","BIO*","")</f>
        <v>BIO*</v>
      </c>
      <c r="D44" s="21">
        <f>INDEX(COMMANDES[#All],MATCH(MODELE!B44,COMMANDES[[#All],[ARTICLES]],0),MATCH(MODELE!$D$4,COMMANDES[#Headers],0))</f>
        <v>1</v>
      </c>
      <c r="G44" s="16"/>
      <c r="H44" s="16"/>
      <c r="I44" s="16"/>
    </row>
    <row r="45" spans="2:9" x14ac:dyDescent="0.3">
      <c r="B45" s="20" t="str">
        <f>INDEX(COMMANDES[#All],30,1)</f>
        <v>PRODUIT29</v>
      </c>
      <c r="C45" s="22" t="str">
        <f>IF(INDEX(COMMANDES[#All],MATCH(MODELE!B45,COMMANDES[[#All],[ARTICLES]],0),MATCH(MODELE!$C$16,COMMANDES[[#Headers],[ARTICLES]:[BIO]],0))="OUI","BIO*","")</f>
        <v>BIO*</v>
      </c>
      <c r="D45" s="21">
        <f>INDEX(COMMANDES[#All],MATCH(MODELE!B45,COMMANDES[[#All],[ARTICLES]],0),MATCH(MODELE!$D$4,COMMANDES[#Headers],0))</f>
        <v>0</v>
      </c>
      <c r="G45" s="16"/>
      <c r="H45" s="16"/>
      <c r="I45" s="16"/>
    </row>
    <row r="46" spans="2:9" x14ac:dyDescent="0.3">
      <c r="B46" s="20" t="str">
        <f>INDEX(COMMANDES[#All],31,1)</f>
        <v>PRODUIT30</v>
      </c>
      <c r="C46" s="22" t="str">
        <f>IF(INDEX(COMMANDES[#All],MATCH(MODELE!B46,COMMANDES[[#All],[ARTICLES]],0),MATCH(MODELE!$C$16,COMMANDES[[#Headers],[ARTICLES]:[BIO]],0))="OUI","BIO*","")</f>
        <v>BIO*</v>
      </c>
      <c r="D46" s="21">
        <f>INDEX(COMMANDES[#All],MATCH(MODELE!B46,COMMANDES[[#All],[ARTICLES]],0),MATCH(MODELE!$D$4,COMMANDES[#Headers],0))</f>
        <v>1</v>
      </c>
      <c r="G46" s="16"/>
      <c r="H46" s="16"/>
      <c r="I46" s="16"/>
    </row>
    <row r="47" spans="2:9" x14ac:dyDescent="0.3">
      <c r="B47" s="20" t="str">
        <f>INDEX(COMMANDES[#All],32,1)</f>
        <v>PRODUIT31</v>
      </c>
      <c r="C47" s="22" t="str">
        <f>IF(INDEX(COMMANDES[#All],MATCH(MODELE!B47,COMMANDES[[#All],[ARTICLES]],0),MATCH(MODELE!$C$16,COMMANDES[[#Headers],[ARTICLES]:[BIO]],0))="OUI","BIO*","")</f>
        <v>BIO*</v>
      </c>
      <c r="D47" s="21">
        <f>INDEX(COMMANDES[#All],MATCH(MODELE!B47,COMMANDES[[#All],[ARTICLES]],0),MATCH(MODELE!$D$4,COMMANDES[#Headers],0))</f>
        <v>0</v>
      </c>
      <c r="G47" s="16"/>
      <c r="H47" s="16"/>
      <c r="I47" s="16"/>
    </row>
    <row r="48" spans="2:9" x14ac:dyDescent="0.3">
      <c r="B48" s="20" t="str">
        <f>INDEX(COMMANDES[#All],33,1)</f>
        <v>PRODUIT32</v>
      </c>
      <c r="C48" s="22" t="str">
        <f>IF(INDEX(COMMANDES[#All],MATCH(MODELE!B48,COMMANDES[[#All],[ARTICLES]],0),MATCH(MODELE!$C$16,COMMANDES[[#Headers],[ARTICLES]:[BIO]],0))="OUI","BIO*","")</f>
        <v>BIO*</v>
      </c>
      <c r="D48" s="21">
        <f>INDEX(COMMANDES[#All],MATCH(MODELE!B48,COMMANDES[[#All],[ARTICLES]],0),MATCH(MODELE!$D$4,COMMANDES[#Headers],0))</f>
        <v>1</v>
      </c>
      <c r="G48" s="16"/>
      <c r="H48" s="16"/>
      <c r="I48" s="16"/>
    </row>
    <row r="49" spans="2:9" x14ac:dyDescent="0.3">
      <c r="B49" s="20" t="str">
        <f>INDEX(COMMANDES[#All],34,1)</f>
        <v>PRODUIT33</v>
      </c>
      <c r="C49" s="22" t="str">
        <f>IF(INDEX(COMMANDES[#All],MATCH(MODELE!B49,COMMANDES[[#All],[ARTICLES]],0),MATCH(MODELE!$C$16,COMMANDES[[#Headers],[ARTICLES]:[BIO]],0))="OUI","BIO*","")</f>
        <v>BIO*</v>
      </c>
      <c r="D49" s="21">
        <f>INDEX(COMMANDES[#All],MATCH(MODELE!B49,COMMANDES[[#All],[ARTICLES]],0),MATCH(MODELE!$D$4,COMMANDES[#Headers],0))</f>
        <v>0</v>
      </c>
      <c r="G49" s="16"/>
      <c r="H49" s="16"/>
      <c r="I49" s="16"/>
    </row>
    <row r="50" spans="2:9" x14ac:dyDescent="0.3">
      <c r="B50" s="20" t="str">
        <f>INDEX(COMMANDES[#All],35,1)</f>
        <v>PRODUIT34</v>
      </c>
      <c r="C50" s="22" t="str">
        <f>IF(INDEX(COMMANDES[#All],MATCH(MODELE!B50,COMMANDES[[#All],[ARTICLES]],0),MATCH(MODELE!$C$16,COMMANDES[[#Headers],[ARTICLES]:[BIO]],0))="OUI","BIO*","")</f>
        <v>BIO*</v>
      </c>
      <c r="D50" s="21">
        <f>INDEX(COMMANDES[#All],MATCH(MODELE!B50,COMMANDES[[#All],[ARTICLES]],0),MATCH(MODELE!$D$4,COMMANDES[#Headers],0))</f>
        <v>1</v>
      </c>
      <c r="G50" s="16"/>
      <c r="H50" s="16"/>
      <c r="I50" s="16"/>
    </row>
    <row r="51" spans="2:9" x14ac:dyDescent="0.3">
      <c r="B51" s="20" t="str">
        <f>INDEX(COMMANDES[#All],36,1)</f>
        <v>PRODUIT35</v>
      </c>
      <c r="C51" s="22" t="str">
        <f>IF(INDEX(COMMANDES[#All],MATCH(MODELE!B51,COMMANDES[[#All],[ARTICLES]],0),MATCH(MODELE!$C$16,COMMANDES[[#Headers],[ARTICLES]:[BIO]],0))="OUI","BIO*","")</f>
        <v>BIO*</v>
      </c>
      <c r="D51" s="21">
        <f>INDEX(COMMANDES[#All],MATCH(MODELE!B51,COMMANDES[[#All],[ARTICLES]],0),MATCH(MODELE!$D$4,COMMANDES[#Headers],0))</f>
        <v>0</v>
      </c>
      <c r="G51" s="16"/>
      <c r="H51" s="16"/>
      <c r="I51" s="16"/>
    </row>
    <row r="52" spans="2:9" x14ac:dyDescent="0.3">
      <c r="B52" s="20" t="str">
        <f>INDEX(COMMANDES[#All],37,1)</f>
        <v>PRODUIT36</v>
      </c>
      <c r="C52" s="22" t="str">
        <f>IF(INDEX(COMMANDES[#All],MATCH(MODELE!B52,COMMANDES[[#All],[ARTICLES]],0),MATCH(MODELE!$C$16,COMMANDES[[#Headers],[ARTICLES]:[BIO]],0))="OUI","BIO*","")</f>
        <v/>
      </c>
      <c r="D52" s="21">
        <f>INDEX(COMMANDES[#All],MATCH(MODELE!B52,COMMANDES[[#All],[ARTICLES]],0),MATCH(MODELE!$D$4,COMMANDES[#Headers],0))</f>
        <v>1</v>
      </c>
      <c r="G52" s="16"/>
      <c r="H52" s="16"/>
      <c r="I52" s="16"/>
    </row>
    <row r="53" spans="2:9" x14ac:dyDescent="0.3">
      <c r="B53" s="20" t="str">
        <f>INDEX(COMMANDES[#All],38,1)</f>
        <v>PRODUIT37</v>
      </c>
      <c r="C53" s="22" t="str">
        <f>IF(INDEX(COMMANDES[#All],MATCH(MODELE!B53,COMMANDES[[#All],[ARTICLES]],0),MATCH(MODELE!$C$16,COMMANDES[[#Headers],[ARTICLES]:[BIO]],0))="OUI","BIO*","")</f>
        <v/>
      </c>
      <c r="D53" s="21">
        <f>INDEX(COMMANDES[#All],MATCH(MODELE!B53,COMMANDES[[#All],[ARTICLES]],0),MATCH(MODELE!$D$4,COMMANDES[#Headers],0))</f>
        <v>0</v>
      </c>
      <c r="G53" s="16"/>
      <c r="H53" s="16"/>
      <c r="I53" s="16"/>
    </row>
    <row r="54" spans="2:9" x14ac:dyDescent="0.3">
      <c r="B54" s="20" t="str">
        <f>INDEX(COMMANDES[#All],39,1)</f>
        <v>PRODUIT38</v>
      </c>
      <c r="C54" s="22" t="str">
        <f>IF(INDEX(COMMANDES[#All],MATCH(MODELE!B54,COMMANDES[[#All],[ARTICLES]],0),MATCH(MODELE!$C$16,COMMANDES[[#Headers],[ARTICLES]:[BIO]],0))="OUI","BIO*","")</f>
        <v/>
      </c>
      <c r="D54" s="21">
        <f>INDEX(COMMANDES[#All],MATCH(MODELE!B54,COMMANDES[[#All],[ARTICLES]],0),MATCH(MODELE!$D$4,COMMANDES[#Headers],0))</f>
        <v>1</v>
      </c>
      <c r="G54" s="16"/>
      <c r="H54" s="16"/>
      <c r="I54" s="16"/>
    </row>
    <row r="55" spans="2:9" x14ac:dyDescent="0.3">
      <c r="B55" s="20" t="str">
        <f>INDEX(COMMANDES[#All],40,1)</f>
        <v>PRODUIT39</v>
      </c>
      <c r="C55" s="22" t="str">
        <f>IF(INDEX(COMMANDES[#All],MATCH(MODELE!B55,COMMANDES[[#All],[ARTICLES]],0),MATCH(MODELE!$C$16,COMMANDES[[#Headers],[ARTICLES]:[BIO]],0))="OUI","BIO*","")</f>
        <v>BIO*</v>
      </c>
      <c r="D55" s="21">
        <f>INDEX(COMMANDES[#All],MATCH(MODELE!B55,COMMANDES[[#All],[ARTICLES]],0),MATCH(MODELE!$D$4,COMMANDES[#Headers],0))</f>
        <v>0</v>
      </c>
      <c r="G55" s="16"/>
      <c r="H55" s="16"/>
      <c r="I55" s="16"/>
    </row>
    <row r="56" spans="2:9" x14ac:dyDescent="0.3">
      <c r="B56" s="20" t="str">
        <f>INDEX(COMMANDES[#All],41,1)</f>
        <v>PRODUIT40</v>
      </c>
      <c r="C56" s="22" t="str">
        <f>IF(INDEX(COMMANDES[#All],MATCH(MODELE!B56,COMMANDES[[#All],[ARTICLES]],0),MATCH(MODELE!$C$16,COMMANDES[[#Headers],[ARTICLES]:[BIO]],0))="OUI","BIO*","")</f>
        <v>BIO*</v>
      </c>
      <c r="D56" s="21">
        <f>INDEX(COMMANDES[#All],MATCH(MODELE!B56,COMMANDES[[#All],[ARTICLES]],0),MATCH(MODELE!$D$4,COMMANDES[#Headers],0))</f>
        <v>1</v>
      </c>
      <c r="G56" s="16"/>
      <c r="H56" s="16"/>
      <c r="I56" s="16"/>
    </row>
    <row r="57" spans="2:9" x14ac:dyDescent="0.3">
      <c r="B57" s="20" t="str">
        <f>INDEX(COMMANDES[#All],42,1)</f>
        <v>PRODUIT41</v>
      </c>
      <c r="C57" s="22" t="str">
        <f>IF(INDEX(COMMANDES[#All],MATCH(MODELE!B57,COMMANDES[[#All],[ARTICLES]],0),MATCH(MODELE!$C$16,COMMANDES[[#Headers],[ARTICLES]:[BIO]],0))="OUI","BIO*","")</f>
        <v>BIO*</v>
      </c>
      <c r="D57" s="21">
        <f>INDEX(COMMANDES[#All],MATCH(MODELE!B57,COMMANDES[[#All],[ARTICLES]],0),MATCH(MODELE!$D$4,COMMANDES[#Headers],0))</f>
        <v>0</v>
      </c>
      <c r="G57" s="16"/>
      <c r="H57" s="16"/>
      <c r="I57" s="16"/>
    </row>
    <row r="58" spans="2:9" x14ac:dyDescent="0.3">
      <c r="B58" s="20" t="str">
        <f>INDEX(COMMANDES[#All],43,1)</f>
        <v>PRODUIT42</v>
      </c>
      <c r="C58" s="22" t="str">
        <f>IF(INDEX(COMMANDES[#All],MATCH(MODELE!B58,COMMANDES[[#All],[ARTICLES]],0),MATCH(MODELE!$C$16,COMMANDES[[#Headers],[ARTICLES]:[BIO]],0))="OUI","BIO*","")</f>
        <v>BIO*</v>
      </c>
      <c r="D58" s="21">
        <f>INDEX(COMMANDES[#All],MATCH(MODELE!B58,COMMANDES[[#All],[ARTICLES]],0),MATCH(MODELE!$D$4,COMMANDES[#Headers],0))</f>
        <v>1</v>
      </c>
      <c r="G58" s="16"/>
      <c r="H58" s="16"/>
      <c r="I58" s="16"/>
    </row>
    <row r="59" spans="2:9" x14ac:dyDescent="0.3">
      <c r="B59" s="20" t="str">
        <f>INDEX(COMMANDES[#All],44,1)</f>
        <v>PRODUIT43</v>
      </c>
      <c r="C59" s="22" t="str">
        <f>IF(INDEX(COMMANDES[#All],MATCH(MODELE!B59,COMMANDES[[#All],[ARTICLES]],0),MATCH(MODELE!$C$16,COMMANDES[[#Headers],[ARTICLES]:[BIO]],0))="OUI","BIO*","")</f>
        <v>BIO*</v>
      </c>
      <c r="D59" s="21">
        <f>INDEX(COMMANDES[#All],MATCH(MODELE!B59,COMMANDES[[#All],[ARTICLES]],0),MATCH(MODELE!$D$4,COMMANDES[#Headers],0))</f>
        <v>0</v>
      </c>
      <c r="G59" s="16"/>
      <c r="H59" s="16"/>
      <c r="I59" s="16"/>
    </row>
    <row r="60" spans="2:9" x14ac:dyDescent="0.3">
      <c r="B60" s="20" t="str">
        <f>INDEX(COMMANDES[#All],45,1)</f>
        <v>PRODUIT44</v>
      </c>
      <c r="C60" s="22" t="str">
        <f>IF(INDEX(COMMANDES[#All],MATCH(MODELE!B60,COMMANDES[[#All],[ARTICLES]],0),MATCH(MODELE!$C$16,COMMANDES[[#Headers],[ARTICLES]:[BIO]],0))="OUI","BIO*","")</f>
        <v/>
      </c>
      <c r="D60" s="21">
        <f>INDEX(COMMANDES[#All],MATCH(MODELE!B60,COMMANDES[[#All],[ARTICLES]],0),MATCH(MODELE!$D$4,COMMANDES[#Headers],0))</f>
        <v>1</v>
      </c>
      <c r="G60" s="16"/>
      <c r="H60" s="16"/>
      <c r="I60" s="16"/>
    </row>
    <row r="61" spans="2:9" x14ac:dyDescent="0.3">
      <c r="B61" s="20" t="str">
        <f>INDEX(COMMANDES[#All],46,1)</f>
        <v>PRODUIT45</v>
      </c>
      <c r="C61" s="22" t="str">
        <f>IF(INDEX(COMMANDES[#All],MATCH(MODELE!B61,COMMANDES[[#All],[ARTICLES]],0),MATCH(MODELE!$C$16,COMMANDES[[#Headers],[ARTICLES]:[BIO]],0))="OUI","BIO*","")</f>
        <v/>
      </c>
      <c r="D61" s="21">
        <f>INDEX(COMMANDES[#All],MATCH(MODELE!B61,COMMANDES[[#All],[ARTICLES]],0),MATCH(MODELE!$D$4,COMMANDES[#Headers],0))</f>
        <v>0</v>
      </c>
      <c r="G61" s="16"/>
      <c r="H61" s="16"/>
      <c r="I61" s="16"/>
    </row>
    <row r="62" spans="2:9" x14ac:dyDescent="0.3">
      <c r="B62" s="20" t="str">
        <f>INDEX(COMMANDES[#All],47,1)</f>
        <v>PRODUIT46</v>
      </c>
      <c r="C62" s="22" t="str">
        <f>IF(INDEX(COMMANDES[#All],MATCH(MODELE!B62,COMMANDES[[#All],[ARTICLES]],0),MATCH(MODELE!$C$16,COMMANDES[[#Headers],[ARTICLES]:[BIO]],0))="OUI","BIO*","")</f>
        <v>BIO*</v>
      </c>
      <c r="D62" s="21">
        <f>INDEX(COMMANDES[#All],MATCH(MODELE!B62,COMMANDES[[#All],[ARTICLES]],0),MATCH(MODELE!$D$4,COMMANDES[#Headers],0))</f>
        <v>1</v>
      </c>
      <c r="G62" s="16"/>
      <c r="H62" s="16"/>
      <c r="I62" s="16"/>
    </row>
    <row r="63" spans="2:9" x14ac:dyDescent="0.3">
      <c r="B63" s="20" t="str">
        <f>INDEX(COMMANDES[#All],48,1)</f>
        <v>PRODUIT47</v>
      </c>
      <c r="C63" s="22" t="str">
        <f>IF(INDEX(COMMANDES[#All],MATCH(MODELE!B63,COMMANDES[[#All],[ARTICLES]],0),MATCH(MODELE!$C$16,COMMANDES[[#Headers],[ARTICLES]:[BIO]],0))="OUI","BIO*","")</f>
        <v>BIO*</v>
      </c>
      <c r="D63" s="21">
        <f>INDEX(COMMANDES[#All],MATCH(MODELE!B63,COMMANDES[[#All],[ARTICLES]],0),MATCH(MODELE!$D$4,COMMANDES[#Headers],0))</f>
        <v>0</v>
      </c>
      <c r="G63" s="16"/>
      <c r="H63" s="16"/>
      <c r="I63" s="16"/>
    </row>
    <row r="64" spans="2:9" x14ac:dyDescent="0.3">
      <c r="B64" s="20" t="str">
        <f>INDEX(COMMANDES[#All],49,1)</f>
        <v>PRODUIT48</v>
      </c>
      <c r="C64" s="22" t="str">
        <f>IF(INDEX(COMMANDES[#All],MATCH(MODELE!B64,COMMANDES[[#All],[ARTICLES]],0),MATCH(MODELE!$C$16,COMMANDES[[#Headers],[ARTICLES]:[BIO]],0))="OUI","BIO*","")</f>
        <v>BIO*</v>
      </c>
      <c r="D64" s="21">
        <f>INDEX(COMMANDES[#All],MATCH(MODELE!B64,COMMANDES[[#All],[ARTICLES]],0),MATCH(MODELE!$D$4,COMMANDES[#Headers],0))</f>
        <v>1</v>
      </c>
      <c r="G64" s="16"/>
      <c r="H64" s="16"/>
      <c r="I64" s="16"/>
    </row>
    <row r="65" spans="2:9" x14ac:dyDescent="0.3">
      <c r="B65" s="20" t="str">
        <f>INDEX(COMMANDES[#All],50,1)</f>
        <v>PRODUIT49</v>
      </c>
      <c r="C65" s="22" t="str">
        <f>IF(INDEX(COMMANDES[#All],MATCH(MODELE!B65,COMMANDES[[#All],[ARTICLES]],0),MATCH(MODELE!$C$16,COMMANDES[[#Headers],[ARTICLES]:[BIO]],0))="OUI","BIO*","")</f>
        <v>BIO*</v>
      </c>
      <c r="D65" s="21">
        <f>INDEX(COMMANDES[#All],MATCH(MODELE!B65,COMMANDES[[#All],[ARTICLES]],0),MATCH(MODELE!$D$4,COMMANDES[#Headers],0))</f>
        <v>0</v>
      </c>
      <c r="G65" s="16"/>
      <c r="H65" s="16"/>
      <c r="I65" s="16"/>
    </row>
    <row r="66" spans="2:9" x14ac:dyDescent="0.3">
      <c r="B66" s="16"/>
      <c r="C66" s="33"/>
      <c r="D66" s="34"/>
      <c r="G66" s="16"/>
      <c r="H66" s="16"/>
      <c r="I66" s="16"/>
    </row>
    <row r="67" spans="2:9" x14ac:dyDescent="0.3">
      <c r="C67" s="37" t="s">
        <v>95</v>
      </c>
      <c r="D67" s="38">
        <f>SUM(D17:D65)</f>
        <v>24</v>
      </c>
    </row>
    <row r="68" spans="2:9" ht="15.6" x14ac:dyDescent="0.3">
      <c r="B68" s="26" t="s">
        <v>13</v>
      </c>
    </row>
    <row r="69" spans="2:9" ht="15.6" x14ac:dyDescent="0.3">
      <c r="B69" s="26"/>
    </row>
    <row r="70" spans="2:9" ht="15.6" x14ac:dyDescent="0.3">
      <c r="B70" s="26"/>
    </row>
    <row r="78" spans="2:9" x14ac:dyDescent="0.3">
      <c r="B78" s="45" t="s">
        <v>96</v>
      </c>
      <c r="C78" s="45"/>
      <c r="D78" s="45"/>
    </row>
    <row r="79" spans="2:9" x14ac:dyDescent="0.3">
      <c r="B79" s="42" t="s">
        <v>96</v>
      </c>
      <c r="C79" s="42"/>
      <c r="D79" s="42"/>
    </row>
    <row r="80" spans="2:9" x14ac:dyDescent="0.3">
      <c r="B80" s="42" t="s">
        <v>96</v>
      </c>
      <c r="C80" s="42"/>
      <c r="D80" s="42"/>
    </row>
  </sheetData>
  <mergeCells count="6">
    <mergeCell ref="B80:D80"/>
    <mergeCell ref="C5:D5"/>
    <mergeCell ref="C6:D6"/>
    <mergeCell ref="B13:D13"/>
    <mergeCell ref="B78:D78"/>
    <mergeCell ref="B79:D79"/>
  </mergeCells>
  <conditionalFormatting sqref="C1:C4 C81:C1048576 C14:C15 C7:C12 C17:C77">
    <cfRule type="cellIs" dxfId="0" priority="1" operator="equal">
      <formula>"BIO*"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6</xdr:col>
                <xdr:colOff>281940</xdr:colOff>
                <xdr:row>2</xdr:row>
                <xdr:rowOff>121920</xdr:rowOff>
              </from>
              <to>
                <xdr:col>8</xdr:col>
                <xdr:colOff>464820</xdr:colOff>
                <xdr:row>5</xdr:row>
                <xdr:rowOff>99060</xdr:rowOff>
              </to>
            </anchor>
          </controlPr>
        </control>
      </mc:Choice>
      <mc:Fallback>
        <control shapeId="2049" r:id="rId4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B60B466-15E5-4578-9EB9-DBE93A03DFF0}">
          <x14:formula1>
            <xm:f>Données!$K$1:$V$1</xm:f>
          </x14:formula1>
          <xm:sqref>D4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</vt:lpstr>
      <vt:lpstr>Modèle</vt:lpstr>
      <vt:lpstr>MODELE</vt:lpstr>
      <vt:lpstr>MODELE!Zone_d_impression</vt:lpstr>
      <vt:lpstr>Modèle!Zone_d_impression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Delaneau</dc:creator>
  <cp:lastModifiedBy>Vincent Delaneau</cp:lastModifiedBy>
  <cp:lastPrinted>2021-02-08T11:14:47Z</cp:lastPrinted>
  <dcterms:created xsi:type="dcterms:W3CDTF">2021-02-07T17:23:08Z</dcterms:created>
  <dcterms:modified xsi:type="dcterms:W3CDTF">2021-03-10T21:36:27Z</dcterms:modified>
</cp:coreProperties>
</file>