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ono\Desktop\"/>
    </mc:Choice>
  </mc:AlternateContent>
  <xr:revisionPtr revIDLastSave="0" documentId="13_ncr:1_{00526747-B947-4F38-97E4-E8782728EA8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Annuel" sheetId="1" r:id="rId1"/>
  </sheets>
  <definedNames>
    <definedName name="AnnéeCalendrier">Annuel!$A$6</definedName>
    <definedName name="DimAoût1">DATE(AnnéeCalendrier,8,1)-WEEKDAY(DATE(AnnéeCalendrier,8,1))</definedName>
    <definedName name="DimAvr1">DATE(AnnéeCalendrier,4,1)-WEEKDAY(DATE(AnnéeCalendrier,4,1))</definedName>
    <definedName name="DimDéc1">DATE(AnnéeCalendrier,12,1)-WEEKDAY(DATE(AnnéeCalendrier,12,1))</definedName>
    <definedName name="DimFévr1">DATE(AnnéeCalendrier,2,1)-WEEKDAY(DATE(AnnéeCalendrier,2,1))</definedName>
    <definedName name="DimJanv1">DATE(AnnéeCalendrier,1,1)-WEEKDAY(DATE(AnnéeCalendrier,1,1))</definedName>
    <definedName name="DimJuil1">DATE(AnnéeCalendrier,7,1)-WEEKDAY(DATE(AnnéeCalendrier,7,1))</definedName>
    <definedName name="DimJuin1">DATE(AnnéeCalendrier,6,1)-WEEKDAY(DATE(AnnéeCalendrier,6,1))</definedName>
    <definedName name="DimMai1">DATE(AnnéeCalendrier,5,1)-WEEKDAY(DATE(AnnéeCalendrier,5,1))</definedName>
    <definedName name="DimMars1">DATE(AnnéeCalendrier,3,1)-WEEKDAY(DATE(AnnéeCalendrier,3,1))</definedName>
    <definedName name="DimNov1">DATE(AnnéeCalendrier,11,1)-WEEKDAY(DATE(AnnéeCalendrier,11,1))</definedName>
    <definedName name="DimOct1">DATE(AnnéeCalendrier,10,1)-WEEKDAY(DATE(AnnéeCalendrier,10,1))</definedName>
    <definedName name="DimSept1">DATE(AnnéeCalendrier,9,1)-WEEKDAY(DATE(AnnéeCalendrier,9,1))</definedName>
    <definedName name="_xlnm.Print_Titles" localSheetId="0">Annuel!$A:$A,Annuel!$1:$5</definedName>
    <definedName name="Job1_Name">#REF!</definedName>
    <definedName name="Job1_Pattern">#REF!</definedName>
    <definedName name="Job1_Shift1_Code">#REF!</definedName>
    <definedName name="Job1_Shift2_Code">#REF!</definedName>
    <definedName name="Job1_Shift3_Code">#REF!</definedName>
    <definedName name="Job1_StartDate">#REF!</definedName>
    <definedName name="Job2_Name">#REF!</definedName>
    <definedName name="Job2_Pattern">#REF!</definedName>
    <definedName name="Job2_Shift1_Code">#REF!</definedName>
    <definedName name="Job2_Shift2_Code">#REF!</definedName>
    <definedName name="Job2_Shift3_Code">#REF!</definedName>
    <definedName name="Job2_StartDate">#REF!</definedName>
    <definedName name="Job3_Name">#REF!</definedName>
    <definedName name="Job3_Pattern">#REF!</definedName>
    <definedName name="Job3_Shift1_Code">#REF!</definedName>
    <definedName name="Job3_Shift2_Code">#REF!</definedName>
    <definedName name="Job3_Shift3_Code">#REF!</definedName>
    <definedName name="Job3_StartDate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C7" i="1" l="1"/>
  <c r="QB7" i="1"/>
  <c r="QA7" i="1"/>
  <c r="PZ7" i="1"/>
  <c r="PY7" i="1"/>
  <c r="PX7" i="1"/>
  <c r="PW7" i="1"/>
  <c r="PV7" i="1"/>
  <c r="PU7" i="1"/>
  <c r="PT7" i="1"/>
  <c r="PS7" i="1"/>
  <c r="PR7" i="1"/>
  <c r="PQ7" i="1"/>
  <c r="PP7" i="1"/>
  <c r="PO7" i="1"/>
  <c r="PN7" i="1"/>
  <c r="PM7" i="1"/>
  <c r="PL7" i="1"/>
  <c r="PK7" i="1"/>
  <c r="PJ7" i="1"/>
  <c r="PI7" i="1"/>
  <c r="PH7" i="1"/>
  <c r="PG7" i="1"/>
  <c r="PF7" i="1"/>
  <c r="PE7" i="1"/>
  <c r="PD7" i="1"/>
  <c r="PC7" i="1"/>
  <c r="PB7" i="1"/>
  <c r="PA7" i="1"/>
  <c r="OZ7" i="1"/>
  <c r="OY7" i="1"/>
  <c r="OX7" i="1"/>
  <c r="OW7" i="1"/>
  <c r="OV7" i="1"/>
  <c r="OU7" i="1"/>
  <c r="OT7" i="1"/>
  <c r="OS7" i="1"/>
  <c r="OR7" i="1"/>
  <c r="OQ7" i="1"/>
  <c r="OP7" i="1"/>
  <c r="OO7" i="1"/>
  <c r="ON7" i="1"/>
  <c r="OM7" i="1"/>
  <c r="OL7" i="1"/>
  <c r="OK7" i="1"/>
  <c r="OJ7" i="1"/>
  <c r="OI7" i="1"/>
  <c r="OH7" i="1"/>
  <c r="OG7" i="1"/>
  <c r="OF7" i="1"/>
  <c r="OE7" i="1"/>
  <c r="OD7" i="1"/>
  <c r="OC7" i="1"/>
  <c r="OB7" i="1"/>
  <c r="OA7" i="1"/>
  <c r="NZ7" i="1"/>
  <c r="NY7" i="1"/>
  <c r="NX7" i="1"/>
  <c r="NW7" i="1"/>
  <c r="NV7" i="1"/>
  <c r="NU7" i="1"/>
  <c r="NT7" i="1"/>
  <c r="NS7" i="1"/>
  <c r="NR7" i="1"/>
  <c r="NQ7" i="1"/>
  <c r="NP7" i="1"/>
  <c r="NO7" i="1"/>
  <c r="NN7" i="1"/>
  <c r="NM7" i="1"/>
  <c r="NL7" i="1"/>
  <c r="NK7" i="1"/>
  <c r="NJ7" i="1"/>
  <c r="NI7" i="1"/>
  <c r="NH7" i="1"/>
  <c r="OS6" i="1"/>
  <c r="NH6" i="1"/>
  <c r="NG7" i="1"/>
  <c r="NF7" i="1"/>
  <c r="NE7" i="1"/>
  <c r="ND7" i="1"/>
  <c r="NC7" i="1"/>
  <c r="NB7" i="1"/>
  <c r="NA7" i="1"/>
  <c r="MZ7" i="1"/>
  <c r="MY7" i="1"/>
  <c r="MX7" i="1"/>
  <c r="MW7" i="1"/>
  <c r="MV7" i="1"/>
  <c r="MU7" i="1"/>
  <c r="MT7" i="1"/>
  <c r="MS7" i="1"/>
  <c r="MR7" i="1"/>
  <c r="MQ7" i="1"/>
  <c r="MP7" i="1"/>
  <c r="MO7" i="1"/>
  <c r="MN7" i="1"/>
  <c r="MM7" i="1"/>
  <c r="ML7" i="1"/>
  <c r="MK7" i="1"/>
  <c r="MJ7" i="1"/>
  <c r="MI7" i="1"/>
  <c r="MH7" i="1"/>
  <c r="MG7" i="1"/>
  <c r="MF7" i="1"/>
  <c r="ME7" i="1"/>
  <c r="MD7" i="1"/>
  <c r="MC7" i="1"/>
  <c r="MB7" i="1"/>
  <c r="MA7" i="1"/>
  <c r="LZ7" i="1"/>
  <c r="LY7" i="1"/>
  <c r="LX7" i="1"/>
  <c r="LW7" i="1"/>
  <c r="LW6" i="1"/>
  <c r="KL6" i="1"/>
  <c r="LV7" i="1"/>
  <c r="LU7" i="1"/>
  <c r="LT7" i="1"/>
  <c r="LS7" i="1"/>
  <c r="LR7" i="1"/>
  <c r="LQ7" i="1"/>
  <c r="LP7" i="1"/>
  <c r="LO7" i="1"/>
  <c r="LN7" i="1"/>
  <c r="LM7" i="1"/>
  <c r="LL7" i="1"/>
  <c r="LK7" i="1"/>
  <c r="LJ7" i="1"/>
  <c r="LI7" i="1"/>
  <c r="LH7" i="1"/>
  <c r="LG7" i="1"/>
  <c r="LF7" i="1"/>
  <c r="LE7" i="1"/>
  <c r="LD7" i="1"/>
  <c r="LC7" i="1"/>
  <c r="LB7" i="1"/>
  <c r="LA7" i="1"/>
  <c r="KZ7" i="1"/>
  <c r="KY7" i="1"/>
  <c r="KX7" i="1"/>
  <c r="KW7" i="1"/>
  <c r="KV7" i="1"/>
  <c r="KU7" i="1"/>
  <c r="KT7" i="1"/>
  <c r="KS7" i="1"/>
  <c r="KR7" i="1"/>
  <c r="KQ7" i="1"/>
  <c r="KP7" i="1"/>
  <c r="KO7" i="1"/>
  <c r="KN7" i="1"/>
  <c r="KM7" i="1"/>
  <c r="KL7" i="1"/>
  <c r="JA6" i="1"/>
  <c r="KK7" i="1"/>
  <c r="KJ7" i="1"/>
  <c r="KI7" i="1"/>
  <c r="KH7" i="1"/>
  <c r="KG7" i="1"/>
  <c r="KF7" i="1"/>
  <c r="KE7" i="1"/>
  <c r="KD7" i="1"/>
  <c r="KC7" i="1"/>
  <c r="KB7" i="1"/>
  <c r="KA7" i="1"/>
  <c r="JZ7" i="1"/>
  <c r="JY7" i="1"/>
  <c r="JX7" i="1"/>
  <c r="JW7" i="1"/>
  <c r="JV7" i="1"/>
  <c r="JU7" i="1"/>
  <c r="JT7" i="1"/>
  <c r="JS7" i="1"/>
  <c r="JR7" i="1"/>
  <c r="JQ7" i="1"/>
  <c r="JP7" i="1"/>
  <c r="JO7" i="1"/>
  <c r="JN7" i="1"/>
  <c r="JM7" i="1"/>
  <c r="JL7" i="1"/>
  <c r="JK7" i="1"/>
  <c r="JJ7" i="1"/>
  <c r="JI7" i="1"/>
  <c r="JH7" i="1"/>
  <c r="JG7" i="1"/>
  <c r="JF7" i="1"/>
  <c r="JE7" i="1"/>
  <c r="JD7" i="1"/>
  <c r="JC7" i="1"/>
  <c r="JB7" i="1"/>
  <c r="JA7" i="1"/>
  <c r="IZ7" i="1"/>
  <c r="IY7" i="1"/>
  <c r="IX7" i="1"/>
  <c r="IW7" i="1"/>
  <c r="IV7" i="1"/>
  <c r="IU7" i="1"/>
  <c r="IT7" i="1"/>
  <c r="IS7" i="1"/>
  <c r="IR7" i="1"/>
  <c r="IQ7" i="1"/>
  <c r="IP7" i="1"/>
  <c r="IO7" i="1"/>
  <c r="IN7" i="1"/>
  <c r="IM7" i="1"/>
  <c r="IL7" i="1"/>
  <c r="IK7" i="1"/>
  <c r="IJ7" i="1"/>
  <c r="II7" i="1"/>
  <c r="IH7" i="1"/>
  <c r="IG7" i="1"/>
  <c r="IF7" i="1"/>
  <c r="IE7" i="1"/>
  <c r="ID7" i="1"/>
  <c r="IC7" i="1"/>
  <c r="IB7" i="1"/>
  <c r="IA7" i="1"/>
  <c r="HZ7" i="1"/>
  <c r="HY7" i="1"/>
  <c r="HX7" i="1"/>
  <c r="HW7" i="1"/>
  <c r="HV7" i="1"/>
  <c r="HU7" i="1"/>
  <c r="HT7" i="1"/>
  <c r="HS7" i="1"/>
  <c r="HR7" i="1"/>
  <c r="HQ7" i="1"/>
  <c r="HP7" i="1"/>
  <c r="HP6" i="1"/>
  <c r="GE6" i="1"/>
  <c r="HO7" i="1"/>
  <c r="HN7" i="1"/>
  <c r="HM7" i="1"/>
  <c r="HL7" i="1"/>
  <c r="HK7" i="1"/>
  <c r="HJ7" i="1"/>
  <c r="HI7" i="1"/>
  <c r="HH7" i="1"/>
  <c r="HG7" i="1"/>
  <c r="HF7" i="1"/>
  <c r="HE7" i="1"/>
  <c r="HD7" i="1"/>
  <c r="HC7" i="1"/>
  <c r="HB7" i="1"/>
  <c r="HA7" i="1"/>
  <c r="GZ7" i="1"/>
  <c r="GY7" i="1"/>
  <c r="GX7" i="1"/>
  <c r="GW7" i="1"/>
  <c r="GV7" i="1"/>
  <c r="GU7" i="1"/>
  <c r="GT7" i="1"/>
  <c r="GS7" i="1"/>
  <c r="GR7" i="1"/>
  <c r="GQ7" i="1"/>
  <c r="GP7" i="1"/>
  <c r="GO7" i="1"/>
  <c r="GN7" i="1"/>
  <c r="GM7" i="1"/>
  <c r="GL7" i="1"/>
  <c r="GK7" i="1"/>
  <c r="GJ7" i="1"/>
  <c r="GI7" i="1"/>
  <c r="GH7" i="1"/>
  <c r="GG7" i="1"/>
  <c r="GF7" i="1"/>
  <c r="GE7" i="1"/>
  <c r="ET6" i="1"/>
  <c r="GD7" i="1"/>
  <c r="GC7" i="1"/>
  <c r="GB7" i="1"/>
  <c r="GA7" i="1"/>
  <c r="FZ7" i="1"/>
  <c r="FY7" i="1"/>
  <c r="FX7" i="1"/>
  <c r="FW7" i="1"/>
  <c r="FV7" i="1"/>
  <c r="FU7" i="1"/>
  <c r="FT7" i="1"/>
  <c r="FS7" i="1"/>
  <c r="FR7" i="1"/>
  <c r="FQ7" i="1"/>
  <c r="FP7" i="1"/>
  <c r="FO7" i="1"/>
  <c r="FN7" i="1"/>
  <c r="FM7" i="1"/>
  <c r="FL7" i="1"/>
  <c r="FK7" i="1"/>
  <c r="FJ7" i="1"/>
  <c r="FI7" i="1"/>
  <c r="FH7" i="1"/>
  <c r="FG7" i="1"/>
  <c r="FF7" i="1"/>
  <c r="FE7" i="1"/>
  <c r="FD7" i="1"/>
  <c r="FC7" i="1"/>
  <c r="FB7" i="1"/>
  <c r="FA7" i="1"/>
  <c r="EZ7" i="1"/>
  <c r="EY7" i="1"/>
  <c r="EX7" i="1"/>
  <c r="EW7" i="1"/>
  <c r="EV7" i="1"/>
  <c r="EU7" i="1"/>
  <c r="ET7" i="1"/>
  <c r="DI6" i="1"/>
  <c r="ES7" i="1"/>
  <c r="ER7" i="1"/>
  <c r="EQ7" i="1"/>
  <c r="EP7" i="1"/>
  <c r="EO7" i="1"/>
  <c r="EN7" i="1"/>
  <c r="EM7" i="1"/>
  <c r="EL7" i="1"/>
  <c r="EK7" i="1"/>
  <c r="EJ7" i="1"/>
  <c r="EI7" i="1"/>
  <c r="EH7" i="1"/>
  <c r="EG7" i="1"/>
  <c r="EF7" i="1"/>
  <c r="EE7" i="1"/>
  <c r="ED7" i="1"/>
  <c r="EC7" i="1"/>
  <c r="EB7" i="1"/>
  <c r="EA7" i="1"/>
  <c r="DZ7" i="1"/>
  <c r="DY7" i="1"/>
  <c r="DX7" i="1"/>
  <c r="DW7" i="1"/>
  <c r="DV7" i="1"/>
  <c r="DU7" i="1"/>
  <c r="DT7" i="1"/>
  <c r="DS7" i="1"/>
  <c r="DR7" i="1"/>
  <c r="DQ7" i="1"/>
  <c r="DP7" i="1"/>
  <c r="DO7" i="1"/>
  <c r="DN7" i="1"/>
  <c r="DM7" i="1"/>
  <c r="DL7" i="1"/>
  <c r="DK7" i="1"/>
  <c r="DJ7" i="1"/>
  <c r="DI7" i="1"/>
  <c r="BX6" i="1"/>
  <c r="DH7" i="1"/>
  <c r="DG7" i="1"/>
  <c r="DF7" i="1"/>
  <c r="DE7" i="1"/>
  <c r="DD7" i="1"/>
  <c r="DC7" i="1"/>
  <c r="DB7" i="1"/>
  <c r="DA7" i="1"/>
  <c r="CZ7" i="1"/>
  <c r="CY7" i="1"/>
  <c r="CX7" i="1"/>
  <c r="CW7" i="1"/>
  <c r="CV7" i="1"/>
  <c r="CU7" i="1"/>
  <c r="CT7" i="1"/>
  <c r="CS7" i="1"/>
  <c r="CR7" i="1"/>
  <c r="CQ7" i="1"/>
  <c r="CP7" i="1"/>
  <c r="CO7" i="1"/>
  <c r="CN7" i="1"/>
  <c r="CM7" i="1"/>
  <c r="CL7" i="1"/>
  <c r="CK7" i="1"/>
  <c r="CJ7" i="1"/>
  <c r="CI7" i="1"/>
  <c r="CH7" i="1"/>
  <c r="CG7" i="1"/>
  <c r="CF7" i="1"/>
  <c r="CE7" i="1"/>
  <c r="CD7" i="1"/>
  <c r="CC7" i="1"/>
  <c r="CB7" i="1"/>
  <c r="CA7" i="1"/>
  <c r="BZ7" i="1"/>
  <c r="BY7" i="1"/>
  <c r="BX7" i="1"/>
  <c r="AM6" i="1"/>
  <c r="BW7" i="1"/>
  <c r="BV7" i="1"/>
  <c r="BU7" i="1"/>
  <c r="BT7" i="1"/>
  <c r="BS7" i="1"/>
  <c r="BR7" i="1"/>
  <c r="BQ7" i="1"/>
  <c r="BP7" i="1"/>
  <c r="BO7" i="1"/>
  <c r="BN7" i="1"/>
  <c r="BM7" i="1"/>
  <c r="BL7" i="1"/>
  <c r="BK7" i="1"/>
  <c r="BJ7" i="1"/>
  <c r="BI7" i="1"/>
  <c r="BH7" i="1"/>
  <c r="BG7" i="1"/>
  <c r="BF7" i="1"/>
  <c r="BE7" i="1"/>
  <c r="BD7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B7" i="1"/>
  <c r="B6" i="1" l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</calcChain>
</file>

<file path=xl/sharedStrings.xml><?xml version="1.0" encoding="utf-8"?>
<sst xmlns="http://schemas.openxmlformats.org/spreadsheetml/2006/main" count="457" uniqueCount="20">
  <si>
    <t>Di</t>
  </si>
  <si>
    <t>Lu</t>
  </si>
  <si>
    <t>Ma</t>
  </si>
  <si>
    <t>Me</t>
  </si>
  <si>
    <t>Je</t>
  </si>
  <si>
    <t>Ve</t>
  </si>
  <si>
    <t>Sa</t>
  </si>
  <si>
    <t>NOM / Prénom</t>
  </si>
  <si>
    <t>Congés Payés</t>
  </si>
  <si>
    <t>RTT</t>
  </si>
  <si>
    <t>Evènements particuliers</t>
  </si>
  <si>
    <t>A</t>
  </si>
  <si>
    <t>B</t>
  </si>
  <si>
    <t>C</t>
  </si>
  <si>
    <t>D</t>
  </si>
  <si>
    <t>E</t>
  </si>
  <si>
    <t>F</t>
  </si>
  <si>
    <t>G</t>
  </si>
  <si>
    <t>H</t>
  </si>
  <si>
    <r>
      <rPr>
        <sz val="40"/>
        <rFont val="Franklin Gothic Demi"/>
        <family val="2"/>
      </rPr>
      <t xml:space="preserve">Calendrier : </t>
    </r>
    <r>
      <rPr>
        <sz val="40"/>
        <color rgb="FF0E668B"/>
        <rFont val="Franklin Gothic Demi"/>
        <family val="2"/>
      </rPr>
      <t>XXX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</si>
</sst>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mmm\ yyyy"/>
    <numFmt numFmtId="165" formatCode="d"/>
    <numFmt numFmtId="166" formatCode=";;;"/>
    <numFmt numFmtId="167" formatCode="mmmm"/>
  </numFmts>
  <fonts count="20" x14ac:knownFonts="1">
    <font>
      <sz val="11"/>
      <color theme="1"/>
      <name val="Calibri"/>
      <family val="2"/>
      <scheme val="minor"/>
    </font>
    <font>
      <b/>
      <sz val="22"/>
      <color theme="0" tint="-0.499984740745262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theme="0" tint="-0.499984740745262"/>
      <name val="Calibri"/>
      <family val="2"/>
    </font>
    <font>
      <sz val="42"/>
      <color theme="3" tint="-0.499984740745262"/>
      <name val="Calibri Light"/>
      <family val="2"/>
      <scheme val="major"/>
    </font>
    <font>
      <sz val="11"/>
      <color theme="1" tint="0.14999847407452621"/>
      <name val="Calibri"/>
      <family val="2"/>
      <scheme val="minor"/>
    </font>
    <font>
      <sz val="40"/>
      <color theme="7" tint="-0.499984740745262"/>
      <name val="Franklin Gothic Demi"/>
      <family val="2"/>
    </font>
    <font>
      <sz val="40"/>
      <name val="Franklin Gothic Demi"/>
      <family val="2"/>
    </font>
    <font>
      <sz val="40"/>
      <color rgb="FF0E668B"/>
      <name val="Franklin Gothic Demi"/>
      <family val="2"/>
    </font>
    <font>
      <b/>
      <sz val="11"/>
      <color theme="1"/>
      <name val="Calibri"/>
      <family val="2"/>
      <scheme val="minor"/>
    </font>
    <font>
      <sz val="30"/>
      <color rgb="FFCC0000"/>
      <name val="Franklin Gothic Demi"/>
      <family val="2"/>
    </font>
    <font>
      <b/>
      <sz val="30"/>
      <color theme="0"/>
      <name val="Calibri"/>
      <family val="2"/>
      <scheme val="minor"/>
    </font>
    <font>
      <sz val="30"/>
      <color theme="1"/>
      <name val="Calibri"/>
      <family val="2"/>
      <scheme val="minor"/>
    </font>
    <font>
      <b/>
      <sz val="11"/>
      <color theme="1" tint="0.14999847407452621"/>
      <name val="Calibri"/>
      <family val="2"/>
      <scheme val="minor"/>
    </font>
    <font>
      <b/>
      <sz val="14"/>
      <color theme="0"/>
      <name val="Calibri Light"/>
      <family val="2"/>
      <scheme val="major"/>
    </font>
    <font>
      <b/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3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/>
      <top/>
      <bottom style="thin">
        <color theme="0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auto="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auto="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auto="1"/>
      </right>
      <top/>
      <bottom style="thin">
        <color theme="0"/>
      </bottom>
      <diagonal/>
    </border>
    <border>
      <left style="thin">
        <color theme="0" tint="-0.24994659260841701"/>
      </left>
      <right style="thin">
        <color auto="1"/>
      </right>
      <top/>
      <bottom style="thin">
        <color theme="0" tint="-0.24994659260841701"/>
      </bottom>
      <diagonal/>
    </border>
    <border>
      <left style="thin">
        <color auto="1"/>
      </left>
      <right/>
      <top/>
      <bottom style="thin">
        <color theme="0"/>
      </bottom>
      <diagonal/>
    </border>
    <border>
      <left style="thin">
        <color auto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auto="1"/>
      </right>
      <top style="thin">
        <color theme="0"/>
      </top>
      <bottom style="thin">
        <color theme="0"/>
      </bottom>
      <diagonal/>
    </border>
    <border>
      <left style="thin">
        <color auto="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auto="1"/>
      </right>
      <top style="thin">
        <color theme="0" tint="-0.24994659260841701"/>
      </top>
      <bottom style="thick">
        <color rgb="FFFF0000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ck">
        <color rgb="FFFF0000"/>
      </bottom>
      <diagonal/>
    </border>
    <border>
      <left style="thin">
        <color auto="1"/>
      </left>
      <right style="thin">
        <color theme="0" tint="-0.24994659260841701"/>
      </right>
      <top style="thin">
        <color theme="0" tint="-0.24994659260841701"/>
      </top>
      <bottom style="thick">
        <color rgb="FFFF0000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ck">
        <color rgb="FFFF0000"/>
      </bottom>
      <diagonal/>
    </border>
    <border>
      <left/>
      <right style="thin">
        <color auto="1"/>
      </right>
      <top style="thin">
        <color theme="0" tint="-0.14996795556505021"/>
      </top>
      <bottom/>
      <diagonal/>
    </border>
    <border>
      <left/>
      <right style="thin">
        <color auto="1"/>
      </right>
      <top/>
      <bottom style="thin">
        <color theme="0" tint="-0.24994659260841701"/>
      </bottom>
      <diagonal/>
    </border>
  </borders>
  <cellStyleXfs count="1">
    <xf numFmtId="0" fontId="0" fillId="0" borderId="0"/>
  </cellStyleXfs>
  <cellXfs count="65">
    <xf numFmtId="0" fontId="0" fillId="0" borderId="0" xfId="0"/>
    <xf numFmtId="166" fontId="5" fillId="0" borderId="5" xfId="0" applyNumberFormat="1" applyFont="1" applyBorder="1" applyAlignment="1">
      <alignment horizontal="center" vertical="center"/>
    </xf>
    <xf numFmtId="166" fontId="5" fillId="0" borderId="2" xfId="0" applyNumberFormat="1" applyFont="1" applyBorder="1" applyAlignment="1">
      <alignment horizontal="center" vertical="center"/>
    </xf>
    <xf numFmtId="0" fontId="0" fillId="0" borderId="0" xfId="0" applyFill="1" applyBorder="1"/>
    <xf numFmtId="0" fontId="10" fillId="0" borderId="1" xfId="0" applyFont="1" applyBorder="1" applyAlignment="1">
      <alignment horizontal="center"/>
    </xf>
    <xf numFmtId="0" fontId="12" fillId="0" borderId="0" xfId="0" applyFont="1"/>
    <xf numFmtId="0" fontId="6" fillId="0" borderId="0" xfId="0" applyFont="1" applyBorder="1"/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4" fillId="0" borderId="0" xfId="0" applyFont="1" applyBorder="1" applyAlignment="1"/>
    <xf numFmtId="0" fontId="5" fillId="0" borderId="8" xfId="0" applyFont="1" applyBorder="1" applyAlignment="1">
      <alignment horizontal="left" vertical="center"/>
    </xf>
    <xf numFmtId="166" fontId="5" fillId="0" borderId="9" xfId="0" applyNumberFormat="1" applyFont="1" applyBorder="1" applyAlignment="1">
      <alignment horizontal="center" vertical="center"/>
    </xf>
    <xf numFmtId="166" fontId="5" fillId="0" borderId="10" xfId="0" applyNumberFormat="1" applyFont="1" applyBorder="1" applyAlignment="1">
      <alignment horizontal="center" vertical="center"/>
    </xf>
    <xf numFmtId="166" fontId="5" fillId="0" borderId="8" xfId="0" applyNumberFormat="1" applyFont="1" applyBorder="1" applyAlignment="1">
      <alignment horizontal="center" vertical="center"/>
    </xf>
    <xf numFmtId="0" fontId="0" fillId="0" borderId="0" xfId="0" applyBorder="1"/>
    <xf numFmtId="166" fontId="5" fillId="0" borderId="16" xfId="0" applyNumberFormat="1" applyFont="1" applyBorder="1" applyAlignment="1">
      <alignment horizontal="center" vertical="center"/>
    </xf>
    <xf numFmtId="166" fontId="5" fillId="0" borderId="12" xfId="0" applyNumberFormat="1" applyFont="1" applyBorder="1" applyAlignment="1">
      <alignment horizontal="center" vertical="center"/>
    </xf>
    <xf numFmtId="0" fontId="13" fillId="0" borderId="0" xfId="0" applyFont="1" applyBorder="1" applyAlignment="1">
      <alignment horizontal="right" vertical="center"/>
    </xf>
    <xf numFmtId="0" fontId="9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 indent="1"/>
    </xf>
    <xf numFmtId="0" fontId="5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left" indent="1"/>
    </xf>
    <xf numFmtId="0" fontId="0" fillId="0" borderId="0" xfId="0" applyBorder="1" applyAlignment="1">
      <alignment horizontal="left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166" fontId="5" fillId="0" borderId="2" xfId="0" applyNumberFormat="1" applyFont="1" applyFill="1" applyBorder="1" applyAlignment="1">
      <alignment horizontal="center" vertical="center"/>
    </xf>
    <xf numFmtId="166" fontId="5" fillId="2" borderId="2" xfId="0" applyNumberFormat="1" applyFont="1" applyFill="1" applyBorder="1" applyAlignment="1">
      <alignment horizontal="center" vertical="center"/>
    </xf>
    <xf numFmtId="166" fontId="5" fillId="2" borderId="5" xfId="0" applyNumberFormat="1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left" vertical="center"/>
    </xf>
    <xf numFmtId="166" fontId="5" fillId="2" borderId="10" xfId="0" applyNumberFormat="1" applyFont="1" applyFill="1" applyBorder="1" applyAlignment="1">
      <alignment horizontal="center" vertical="center"/>
    </xf>
    <xf numFmtId="0" fontId="0" fillId="2" borderId="2" xfId="0" applyFill="1" applyBorder="1"/>
    <xf numFmtId="0" fontId="0" fillId="4" borderId="2" xfId="0" applyFill="1" applyBorder="1"/>
    <xf numFmtId="0" fontId="0" fillId="3" borderId="2" xfId="0" applyFill="1" applyBorder="1"/>
    <xf numFmtId="0" fontId="16" fillId="0" borderId="0" xfId="0" applyFont="1" applyBorder="1" applyAlignment="1">
      <alignment horizontal="left" indent="1"/>
    </xf>
    <xf numFmtId="0" fontId="17" fillId="0" borderId="0" xfId="0" applyFont="1" applyAlignment="1">
      <alignment horizontal="left" indent="1"/>
    </xf>
    <xf numFmtId="0" fontId="16" fillId="0" borderId="0" xfId="0" applyFont="1" applyAlignment="1">
      <alignment horizontal="left" indent="1"/>
    </xf>
    <xf numFmtId="166" fontId="5" fillId="3" borderId="2" xfId="0" applyNumberFormat="1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left" vertical="center"/>
    </xf>
    <xf numFmtId="166" fontId="5" fillId="0" borderId="7" xfId="0" applyNumberFormat="1" applyFont="1" applyBorder="1" applyAlignment="1">
      <alignment horizontal="center" vertical="center"/>
    </xf>
    <xf numFmtId="0" fontId="5" fillId="0" borderId="18" xfId="0" applyFont="1" applyFill="1" applyBorder="1" applyAlignment="1">
      <alignment horizontal="left" vertical="center"/>
    </xf>
    <xf numFmtId="166" fontId="5" fillId="0" borderId="19" xfId="0" applyNumberFormat="1" applyFont="1" applyBorder="1" applyAlignment="1">
      <alignment horizontal="center" vertical="center"/>
    </xf>
    <xf numFmtId="166" fontId="5" fillId="0" borderId="20" xfId="0" applyNumberFormat="1" applyFont="1" applyBorder="1" applyAlignment="1">
      <alignment horizontal="center" vertical="center"/>
    </xf>
    <xf numFmtId="166" fontId="5" fillId="0" borderId="18" xfId="0" applyNumberFormat="1" applyFont="1" applyBorder="1" applyAlignment="1">
      <alignment horizontal="center" vertical="center"/>
    </xf>
    <xf numFmtId="166" fontId="5" fillId="3" borderId="20" xfId="0" applyNumberFormat="1" applyFont="1" applyFill="1" applyBorder="1" applyAlignment="1">
      <alignment horizontal="center" vertical="center"/>
    </xf>
    <xf numFmtId="166" fontId="5" fillId="0" borderId="17" xfId="0" applyNumberFormat="1" applyFont="1" applyBorder="1" applyAlignment="1">
      <alignment horizontal="center" vertical="center"/>
    </xf>
    <xf numFmtId="166" fontId="5" fillId="2" borderId="20" xfId="0" applyNumberFormat="1" applyFont="1" applyFill="1" applyBorder="1" applyAlignment="1">
      <alignment horizontal="center" vertical="center"/>
    </xf>
    <xf numFmtId="165" fontId="18" fillId="8" borderId="14" xfId="0" applyNumberFormat="1" applyFont="1" applyFill="1" applyBorder="1" applyAlignment="1">
      <alignment horizontal="center" vertical="center"/>
    </xf>
    <xf numFmtId="165" fontId="18" fillId="8" borderId="3" xfId="0" applyNumberFormat="1" applyFont="1" applyFill="1" applyBorder="1" applyAlignment="1">
      <alignment horizontal="center" vertical="center"/>
    </xf>
    <xf numFmtId="165" fontId="18" fillId="8" borderId="4" xfId="0" applyNumberFormat="1" applyFont="1" applyFill="1" applyBorder="1" applyAlignment="1">
      <alignment horizontal="center" vertical="center"/>
    </xf>
    <xf numFmtId="165" fontId="18" fillId="8" borderId="15" xfId="0" applyNumberFormat="1" applyFont="1" applyFill="1" applyBorder="1" applyAlignment="1">
      <alignment horizontal="center" vertical="center"/>
    </xf>
    <xf numFmtId="0" fontId="18" fillId="8" borderId="14" xfId="0" applyFont="1" applyFill="1" applyBorder="1" applyAlignment="1">
      <alignment horizontal="center" vertical="center"/>
    </xf>
    <xf numFmtId="0" fontId="18" fillId="8" borderId="3" xfId="0" applyFont="1" applyFill="1" applyBorder="1" applyAlignment="1">
      <alignment horizontal="center" vertical="center"/>
    </xf>
    <xf numFmtId="0" fontId="18" fillId="8" borderId="4" xfId="0" applyFont="1" applyFill="1" applyBorder="1" applyAlignment="1">
      <alignment horizontal="center" vertical="center"/>
    </xf>
    <xf numFmtId="0" fontId="18" fillId="8" borderId="15" xfId="0" applyFont="1" applyFill="1" applyBorder="1" applyAlignment="1">
      <alignment horizontal="center" vertical="center"/>
    </xf>
    <xf numFmtId="14" fontId="19" fillId="0" borderId="0" xfId="0" applyNumberFormat="1" applyFont="1" applyBorder="1" applyAlignment="1">
      <alignment horizontal="left"/>
    </xf>
    <xf numFmtId="167" fontId="11" fillId="7" borderId="13" xfId="0" applyNumberFormat="1" applyFont="1" applyFill="1" applyBorder="1" applyAlignment="1">
      <alignment horizontal="center" vertical="center"/>
    </xf>
    <xf numFmtId="167" fontId="11" fillId="7" borderId="6" xfId="0" applyNumberFormat="1" applyFont="1" applyFill="1" applyBorder="1" applyAlignment="1">
      <alignment horizontal="center" vertical="center"/>
    </xf>
    <xf numFmtId="167" fontId="11" fillId="7" borderId="11" xfId="0" applyNumberFormat="1" applyFont="1" applyFill="1" applyBorder="1" applyAlignment="1">
      <alignment horizontal="center" vertical="center"/>
    </xf>
    <xf numFmtId="167" fontId="11" fillId="6" borderId="13" xfId="0" applyNumberFormat="1" applyFont="1" applyFill="1" applyBorder="1" applyAlignment="1">
      <alignment horizontal="center" vertical="center"/>
    </xf>
    <xf numFmtId="167" fontId="11" fillId="6" borderId="6" xfId="0" applyNumberFormat="1" applyFont="1" applyFill="1" applyBorder="1" applyAlignment="1">
      <alignment horizontal="center" vertical="center"/>
    </xf>
    <xf numFmtId="167" fontId="11" fillId="6" borderId="11" xfId="0" applyNumberFormat="1" applyFont="1" applyFill="1" applyBorder="1" applyAlignment="1">
      <alignment horizontal="center" vertical="center"/>
    </xf>
    <xf numFmtId="164" fontId="14" fillId="5" borderId="21" xfId="0" applyNumberFormat="1" applyFont="1" applyFill="1" applyBorder="1" applyAlignment="1">
      <alignment horizontal="center" vertical="center"/>
    </xf>
    <xf numFmtId="164" fontId="14" fillId="5" borderId="2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9">
    <dxf>
      <fill>
        <patternFill>
          <bgColor rgb="FFC00000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-0.24994659260841701"/>
        </patternFill>
      </fill>
    </dxf>
  </dxfs>
  <tableStyles count="0" defaultTableStyle="TableStyleMedium2" defaultPivotStyle="PivotStyleLight16"/>
  <colors>
    <mruColors>
      <color rgb="FF008080"/>
      <color rgb="FF0E668B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442</xdr:col>
          <xdr:colOff>19050</xdr:colOff>
          <xdr:row>5</xdr:row>
          <xdr:rowOff>114300</xdr:rowOff>
        </xdr:from>
        <xdr:to>
          <xdr:col>444</xdr:col>
          <xdr:colOff>161925</xdr:colOff>
          <xdr:row>5</xdr:row>
          <xdr:rowOff>419100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405</xdr:col>
          <xdr:colOff>28575</xdr:colOff>
          <xdr:row>5</xdr:row>
          <xdr:rowOff>104775</xdr:rowOff>
        </xdr:from>
        <xdr:to>
          <xdr:col>407</xdr:col>
          <xdr:colOff>171450</xdr:colOff>
          <xdr:row>5</xdr:row>
          <xdr:rowOff>409575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368</xdr:col>
          <xdr:colOff>38100</xdr:colOff>
          <xdr:row>5</xdr:row>
          <xdr:rowOff>104775</xdr:rowOff>
        </xdr:from>
        <xdr:to>
          <xdr:col>370</xdr:col>
          <xdr:colOff>180975</xdr:colOff>
          <xdr:row>5</xdr:row>
          <xdr:rowOff>409575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331</xdr:col>
          <xdr:colOff>19050</xdr:colOff>
          <xdr:row>5</xdr:row>
          <xdr:rowOff>104775</xdr:rowOff>
        </xdr:from>
        <xdr:to>
          <xdr:col>333</xdr:col>
          <xdr:colOff>161925</xdr:colOff>
          <xdr:row>5</xdr:row>
          <xdr:rowOff>409575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294</xdr:col>
          <xdr:colOff>57150</xdr:colOff>
          <xdr:row>5</xdr:row>
          <xdr:rowOff>123825</xdr:rowOff>
        </xdr:from>
        <xdr:to>
          <xdr:col>296</xdr:col>
          <xdr:colOff>200025</xdr:colOff>
          <xdr:row>5</xdr:row>
          <xdr:rowOff>428625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257</xdr:col>
          <xdr:colOff>0</xdr:colOff>
          <xdr:row>5</xdr:row>
          <xdr:rowOff>114300</xdr:rowOff>
        </xdr:from>
        <xdr:to>
          <xdr:col>259</xdr:col>
          <xdr:colOff>142875</xdr:colOff>
          <xdr:row>5</xdr:row>
          <xdr:rowOff>419100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220</xdr:col>
          <xdr:colOff>57150</xdr:colOff>
          <xdr:row>5</xdr:row>
          <xdr:rowOff>104775</xdr:rowOff>
        </xdr:from>
        <xdr:to>
          <xdr:col>222</xdr:col>
          <xdr:colOff>200025</xdr:colOff>
          <xdr:row>5</xdr:row>
          <xdr:rowOff>409575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183</xdr:col>
          <xdr:colOff>28575</xdr:colOff>
          <xdr:row>5</xdr:row>
          <xdr:rowOff>114300</xdr:rowOff>
        </xdr:from>
        <xdr:to>
          <xdr:col>185</xdr:col>
          <xdr:colOff>171450</xdr:colOff>
          <xdr:row>5</xdr:row>
          <xdr:rowOff>419100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146</xdr:col>
          <xdr:colOff>19050</xdr:colOff>
          <xdr:row>5</xdr:row>
          <xdr:rowOff>104775</xdr:rowOff>
        </xdr:from>
        <xdr:to>
          <xdr:col>148</xdr:col>
          <xdr:colOff>161925</xdr:colOff>
          <xdr:row>5</xdr:row>
          <xdr:rowOff>409575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109</xdr:col>
          <xdr:colOff>38100</xdr:colOff>
          <xdr:row>5</xdr:row>
          <xdr:rowOff>95250</xdr:rowOff>
        </xdr:from>
        <xdr:to>
          <xdr:col>111</xdr:col>
          <xdr:colOff>180975</xdr:colOff>
          <xdr:row>5</xdr:row>
          <xdr:rowOff>400050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72</xdr:col>
          <xdr:colOff>57150</xdr:colOff>
          <xdr:row>5</xdr:row>
          <xdr:rowOff>104775</xdr:rowOff>
        </xdr:from>
        <xdr:to>
          <xdr:col>74</xdr:col>
          <xdr:colOff>200025</xdr:colOff>
          <xdr:row>5</xdr:row>
          <xdr:rowOff>409575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35</xdr:col>
          <xdr:colOff>66675</xdr:colOff>
          <xdr:row>5</xdr:row>
          <xdr:rowOff>104775</xdr:rowOff>
        </xdr:from>
        <xdr:to>
          <xdr:col>37</xdr:col>
          <xdr:colOff>209550</xdr:colOff>
          <xdr:row>5</xdr:row>
          <xdr:rowOff>409575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35</xdr:col>
          <xdr:colOff>57150</xdr:colOff>
          <xdr:row>3</xdr:row>
          <xdr:rowOff>19050</xdr:rowOff>
        </xdr:from>
        <xdr:to>
          <xdr:col>37</xdr:col>
          <xdr:colOff>276225</xdr:colOff>
          <xdr:row>4</xdr:row>
          <xdr:rowOff>104775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0</xdr:colOff>
          <xdr:row>3</xdr:row>
          <xdr:rowOff>28575</xdr:rowOff>
        </xdr:from>
        <xdr:to>
          <xdr:col>34</xdr:col>
          <xdr:colOff>219075</xdr:colOff>
          <xdr:row>4</xdr:row>
          <xdr:rowOff>114300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Novembre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257175</xdr:colOff>
          <xdr:row>3</xdr:row>
          <xdr:rowOff>28575</xdr:rowOff>
        </xdr:from>
        <xdr:to>
          <xdr:col>31</xdr:col>
          <xdr:colOff>200025</xdr:colOff>
          <xdr:row>4</xdr:row>
          <xdr:rowOff>114300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Octobre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219075</xdr:colOff>
          <xdr:row>3</xdr:row>
          <xdr:rowOff>38100</xdr:rowOff>
        </xdr:from>
        <xdr:to>
          <xdr:col>28</xdr:col>
          <xdr:colOff>142875</xdr:colOff>
          <xdr:row>4</xdr:row>
          <xdr:rowOff>114300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Septembre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190500</xdr:colOff>
          <xdr:row>3</xdr:row>
          <xdr:rowOff>38100</xdr:rowOff>
        </xdr:from>
        <xdr:to>
          <xdr:col>25</xdr:col>
          <xdr:colOff>114300</xdr:colOff>
          <xdr:row>4</xdr:row>
          <xdr:rowOff>123825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Août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152400</xdr:colOff>
          <xdr:row>3</xdr:row>
          <xdr:rowOff>47625</xdr:rowOff>
        </xdr:from>
        <xdr:to>
          <xdr:col>22</xdr:col>
          <xdr:colOff>85725</xdr:colOff>
          <xdr:row>4</xdr:row>
          <xdr:rowOff>123825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Juillet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35</xdr:col>
          <xdr:colOff>47625</xdr:colOff>
          <xdr:row>1</xdr:row>
          <xdr:rowOff>38100</xdr:rowOff>
        </xdr:from>
        <xdr:to>
          <xdr:col>37</xdr:col>
          <xdr:colOff>266700</xdr:colOff>
          <xdr:row>2</xdr:row>
          <xdr:rowOff>133350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Juin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276225</xdr:colOff>
          <xdr:row>1</xdr:row>
          <xdr:rowOff>47625</xdr:rowOff>
        </xdr:from>
        <xdr:to>
          <xdr:col>34</xdr:col>
          <xdr:colOff>219075</xdr:colOff>
          <xdr:row>2</xdr:row>
          <xdr:rowOff>142875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161925</xdr:colOff>
          <xdr:row>1</xdr:row>
          <xdr:rowOff>95250</xdr:rowOff>
        </xdr:from>
        <xdr:to>
          <xdr:col>22</xdr:col>
          <xdr:colOff>85725</xdr:colOff>
          <xdr:row>2</xdr:row>
          <xdr:rowOff>171450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Janvier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200025</xdr:colOff>
          <xdr:row>1</xdr:row>
          <xdr:rowOff>85725</xdr:rowOff>
        </xdr:from>
        <xdr:to>
          <xdr:col>25</xdr:col>
          <xdr:colOff>114300</xdr:colOff>
          <xdr:row>2</xdr:row>
          <xdr:rowOff>171450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Février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219075</xdr:colOff>
          <xdr:row>1</xdr:row>
          <xdr:rowOff>76200</xdr:rowOff>
        </xdr:from>
        <xdr:to>
          <xdr:col>28</xdr:col>
          <xdr:colOff>142875</xdr:colOff>
          <xdr:row>2</xdr:row>
          <xdr:rowOff>171450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257175</xdr:colOff>
          <xdr:row>1</xdr:row>
          <xdr:rowOff>57150</xdr:rowOff>
        </xdr:from>
        <xdr:to>
          <xdr:col>31</xdr:col>
          <xdr:colOff>200025</xdr:colOff>
          <xdr:row>2</xdr:row>
          <xdr:rowOff>161925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Avril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D28"/>
  <sheetViews>
    <sheetView showGridLines="0" tabSelected="1" workbookViewId="0">
      <selection activeCell="V20" sqref="V20"/>
    </sheetView>
  </sheetViews>
  <sheetFormatPr baseColWidth="10" defaultRowHeight="15" x14ac:dyDescent="0.25"/>
  <cols>
    <col min="1" max="1" width="28" customWidth="1"/>
    <col min="2" max="445" width="4.28515625" customWidth="1"/>
    <col min="446" max="446" width="11.42578125" style="37"/>
  </cols>
  <sheetData>
    <row r="1" spans="1:446" s="16" customFormat="1" ht="56.25" customHeight="1" x14ac:dyDescent="0.85">
      <c r="B1" s="6" t="s">
        <v>19</v>
      </c>
      <c r="C1" s="7"/>
      <c r="D1" s="7"/>
      <c r="E1" s="7"/>
      <c r="F1" s="7"/>
      <c r="G1" s="7"/>
      <c r="H1" s="7"/>
      <c r="I1" s="7"/>
      <c r="J1" s="7"/>
      <c r="K1" s="8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10"/>
      <c r="AG1" s="11"/>
      <c r="AH1" s="11"/>
      <c r="AI1" s="11"/>
      <c r="AJ1" s="11"/>
      <c r="AK1" s="11"/>
      <c r="AL1" s="11"/>
      <c r="QD1" s="35"/>
    </row>
    <row r="2" spans="1:446" s="16" customFormat="1" ht="15" customHeight="1" x14ac:dyDescent="0.85">
      <c r="B2" s="6"/>
      <c r="C2" s="7"/>
      <c r="D2" s="7"/>
      <c r="E2" s="7"/>
      <c r="F2" s="7"/>
      <c r="G2" s="7"/>
      <c r="H2" s="7"/>
      <c r="I2" s="7"/>
      <c r="J2" s="7"/>
      <c r="K2" s="8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10"/>
      <c r="AG2" s="11"/>
      <c r="AH2" s="11"/>
      <c r="AI2" s="11"/>
      <c r="AJ2" s="11"/>
      <c r="AK2" s="11"/>
      <c r="AL2" s="11"/>
      <c r="QD2" s="35"/>
    </row>
    <row r="3" spans="1:446" s="16" customFormat="1" x14ac:dyDescent="0.25">
      <c r="QD3" s="35"/>
    </row>
    <row r="4" spans="1:446" s="16" customFormat="1" x14ac:dyDescent="0.25">
      <c r="B4" s="34"/>
      <c r="C4" s="19" t="s">
        <v>9</v>
      </c>
      <c r="D4" s="20"/>
      <c r="F4" s="32"/>
      <c r="G4" s="21" t="s">
        <v>8</v>
      </c>
      <c r="I4" s="22"/>
      <c r="L4" s="33"/>
      <c r="M4" s="23" t="s">
        <v>10</v>
      </c>
      <c r="T4" s="20"/>
      <c r="QD4" s="35"/>
    </row>
    <row r="5" spans="1:446" s="16" customFormat="1" x14ac:dyDescent="0.25">
      <c r="A5" s="56"/>
      <c r="AB5" s="24"/>
      <c r="AC5" s="22"/>
      <c r="AD5" s="3"/>
      <c r="AE5" s="25"/>
      <c r="AF5" s="26"/>
      <c r="AG5" s="25"/>
      <c r="AH5" s="3"/>
      <c r="AI5" s="25"/>
      <c r="AJ5" s="26"/>
      <c r="AK5" s="25"/>
      <c r="AL5" s="3"/>
      <c r="QD5" s="35"/>
    </row>
    <row r="6" spans="1:446" s="5" customFormat="1" ht="39" x14ac:dyDescent="0.6">
      <c r="A6" s="4">
        <v>2020</v>
      </c>
      <c r="B6" s="60">
        <f>DATE(AnnéeCalendrier,1,1)</f>
        <v>43831</v>
      </c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  <c r="AG6" s="61"/>
      <c r="AH6" s="61"/>
      <c r="AI6" s="61"/>
      <c r="AJ6" s="61"/>
      <c r="AK6" s="61"/>
      <c r="AL6" s="61"/>
      <c r="AM6" s="57">
        <f>DATE(AnnéeCalendrier,2,1)</f>
        <v>43862</v>
      </c>
      <c r="AN6" s="58"/>
      <c r="AO6" s="58"/>
      <c r="AP6" s="58"/>
      <c r="AQ6" s="58"/>
      <c r="AR6" s="58"/>
      <c r="AS6" s="58"/>
      <c r="AT6" s="58"/>
      <c r="AU6" s="58"/>
      <c r="AV6" s="58"/>
      <c r="AW6" s="58"/>
      <c r="AX6" s="58"/>
      <c r="AY6" s="58"/>
      <c r="AZ6" s="58"/>
      <c r="BA6" s="58"/>
      <c r="BB6" s="58"/>
      <c r="BC6" s="58"/>
      <c r="BD6" s="58"/>
      <c r="BE6" s="58"/>
      <c r="BF6" s="58"/>
      <c r="BG6" s="58"/>
      <c r="BH6" s="58"/>
      <c r="BI6" s="58"/>
      <c r="BJ6" s="58"/>
      <c r="BK6" s="58"/>
      <c r="BL6" s="58"/>
      <c r="BM6" s="58"/>
      <c r="BN6" s="58"/>
      <c r="BO6" s="58"/>
      <c r="BP6" s="58"/>
      <c r="BQ6" s="58"/>
      <c r="BR6" s="58"/>
      <c r="BS6" s="58"/>
      <c r="BT6" s="58"/>
      <c r="BU6" s="58"/>
      <c r="BV6" s="58"/>
      <c r="BW6" s="59"/>
      <c r="BX6" s="60">
        <f>DATE(AnnéeCalendrier,3,1)</f>
        <v>43891</v>
      </c>
      <c r="BY6" s="61"/>
      <c r="BZ6" s="61"/>
      <c r="CA6" s="61"/>
      <c r="CB6" s="61"/>
      <c r="CC6" s="61"/>
      <c r="CD6" s="61"/>
      <c r="CE6" s="61"/>
      <c r="CF6" s="61"/>
      <c r="CG6" s="61"/>
      <c r="CH6" s="61"/>
      <c r="CI6" s="61"/>
      <c r="CJ6" s="61"/>
      <c r="CK6" s="61"/>
      <c r="CL6" s="61"/>
      <c r="CM6" s="61"/>
      <c r="CN6" s="61"/>
      <c r="CO6" s="61"/>
      <c r="CP6" s="61"/>
      <c r="CQ6" s="61"/>
      <c r="CR6" s="61"/>
      <c r="CS6" s="61"/>
      <c r="CT6" s="61"/>
      <c r="CU6" s="61"/>
      <c r="CV6" s="61"/>
      <c r="CW6" s="61"/>
      <c r="CX6" s="61"/>
      <c r="CY6" s="61"/>
      <c r="CZ6" s="61"/>
      <c r="DA6" s="61"/>
      <c r="DB6" s="61"/>
      <c r="DC6" s="61"/>
      <c r="DD6" s="61"/>
      <c r="DE6" s="61"/>
      <c r="DF6" s="61"/>
      <c r="DG6" s="61"/>
      <c r="DH6" s="62"/>
      <c r="DI6" s="57">
        <f>DATE(AnnéeCalendrier,4,1)</f>
        <v>43922</v>
      </c>
      <c r="DJ6" s="58"/>
      <c r="DK6" s="58"/>
      <c r="DL6" s="58"/>
      <c r="DM6" s="58"/>
      <c r="DN6" s="58"/>
      <c r="DO6" s="58"/>
      <c r="DP6" s="58"/>
      <c r="DQ6" s="58"/>
      <c r="DR6" s="58"/>
      <c r="DS6" s="58"/>
      <c r="DT6" s="58"/>
      <c r="DU6" s="58"/>
      <c r="DV6" s="58"/>
      <c r="DW6" s="58"/>
      <c r="DX6" s="58"/>
      <c r="DY6" s="58"/>
      <c r="DZ6" s="58"/>
      <c r="EA6" s="58"/>
      <c r="EB6" s="58"/>
      <c r="EC6" s="58"/>
      <c r="ED6" s="58"/>
      <c r="EE6" s="58"/>
      <c r="EF6" s="58"/>
      <c r="EG6" s="58"/>
      <c r="EH6" s="58"/>
      <c r="EI6" s="58"/>
      <c r="EJ6" s="58"/>
      <c r="EK6" s="58"/>
      <c r="EL6" s="58"/>
      <c r="EM6" s="58"/>
      <c r="EN6" s="58"/>
      <c r="EO6" s="58"/>
      <c r="EP6" s="58"/>
      <c r="EQ6" s="58"/>
      <c r="ER6" s="58"/>
      <c r="ES6" s="59"/>
      <c r="ET6" s="60">
        <f>DATE(AnnéeCalendrier,5,1)</f>
        <v>43952</v>
      </c>
      <c r="EU6" s="61"/>
      <c r="EV6" s="61"/>
      <c r="EW6" s="61"/>
      <c r="EX6" s="61"/>
      <c r="EY6" s="61"/>
      <c r="EZ6" s="61"/>
      <c r="FA6" s="61"/>
      <c r="FB6" s="61"/>
      <c r="FC6" s="61"/>
      <c r="FD6" s="61"/>
      <c r="FE6" s="61"/>
      <c r="FF6" s="61"/>
      <c r="FG6" s="61"/>
      <c r="FH6" s="61"/>
      <c r="FI6" s="61"/>
      <c r="FJ6" s="61"/>
      <c r="FK6" s="61"/>
      <c r="FL6" s="61"/>
      <c r="FM6" s="61"/>
      <c r="FN6" s="61"/>
      <c r="FO6" s="61"/>
      <c r="FP6" s="61"/>
      <c r="FQ6" s="61"/>
      <c r="FR6" s="61"/>
      <c r="FS6" s="61"/>
      <c r="FT6" s="61"/>
      <c r="FU6" s="61"/>
      <c r="FV6" s="61"/>
      <c r="FW6" s="61"/>
      <c r="FX6" s="61"/>
      <c r="FY6" s="61"/>
      <c r="FZ6" s="61"/>
      <c r="GA6" s="61"/>
      <c r="GB6" s="61"/>
      <c r="GC6" s="61"/>
      <c r="GD6" s="62"/>
      <c r="GE6" s="57">
        <f>DATE(AnnéeCalendrier,6,1)</f>
        <v>43983</v>
      </c>
      <c r="GF6" s="58"/>
      <c r="GG6" s="58"/>
      <c r="GH6" s="58"/>
      <c r="GI6" s="58"/>
      <c r="GJ6" s="58"/>
      <c r="GK6" s="58"/>
      <c r="GL6" s="58"/>
      <c r="GM6" s="58"/>
      <c r="GN6" s="58"/>
      <c r="GO6" s="58"/>
      <c r="GP6" s="58"/>
      <c r="GQ6" s="58"/>
      <c r="GR6" s="58"/>
      <c r="GS6" s="58"/>
      <c r="GT6" s="58"/>
      <c r="GU6" s="58"/>
      <c r="GV6" s="58"/>
      <c r="GW6" s="58"/>
      <c r="GX6" s="58"/>
      <c r="GY6" s="58"/>
      <c r="GZ6" s="58"/>
      <c r="HA6" s="58"/>
      <c r="HB6" s="58"/>
      <c r="HC6" s="58"/>
      <c r="HD6" s="58"/>
      <c r="HE6" s="58"/>
      <c r="HF6" s="58"/>
      <c r="HG6" s="58"/>
      <c r="HH6" s="58"/>
      <c r="HI6" s="58"/>
      <c r="HJ6" s="58"/>
      <c r="HK6" s="58"/>
      <c r="HL6" s="58"/>
      <c r="HM6" s="58"/>
      <c r="HN6" s="58"/>
      <c r="HO6" s="59"/>
      <c r="HP6" s="60">
        <f>DATE(AnnéeCalendrier,7,1)</f>
        <v>44013</v>
      </c>
      <c r="HQ6" s="61"/>
      <c r="HR6" s="61"/>
      <c r="HS6" s="61"/>
      <c r="HT6" s="61"/>
      <c r="HU6" s="61"/>
      <c r="HV6" s="61"/>
      <c r="HW6" s="61"/>
      <c r="HX6" s="61"/>
      <c r="HY6" s="61"/>
      <c r="HZ6" s="61"/>
      <c r="IA6" s="61"/>
      <c r="IB6" s="61"/>
      <c r="IC6" s="61"/>
      <c r="ID6" s="61"/>
      <c r="IE6" s="61"/>
      <c r="IF6" s="61"/>
      <c r="IG6" s="61"/>
      <c r="IH6" s="61"/>
      <c r="II6" s="61"/>
      <c r="IJ6" s="61"/>
      <c r="IK6" s="61"/>
      <c r="IL6" s="61"/>
      <c r="IM6" s="61"/>
      <c r="IN6" s="61"/>
      <c r="IO6" s="61"/>
      <c r="IP6" s="61"/>
      <c r="IQ6" s="61"/>
      <c r="IR6" s="61"/>
      <c r="IS6" s="61"/>
      <c r="IT6" s="61"/>
      <c r="IU6" s="61"/>
      <c r="IV6" s="61"/>
      <c r="IW6" s="61"/>
      <c r="IX6" s="61"/>
      <c r="IY6" s="61"/>
      <c r="IZ6" s="62"/>
      <c r="JA6" s="57">
        <f>DATE(AnnéeCalendrier,8,1)</f>
        <v>44044</v>
      </c>
      <c r="JB6" s="58"/>
      <c r="JC6" s="58"/>
      <c r="JD6" s="58"/>
      <c r="JE6" s="58"/>
      <c r="JF6" s="58"/>
      <c r="JG6" s="58"/>
      <c r="JH6" s="58"/>
      <c r="JI6" s="58"/>
      <c r="JJ6" s="58"/>
      <c r="JK6" s="58"/>
      <c r="JL6" s="58"/>
      <c r="JM6" s="58"/>
      <c r="JN6" s="58"/>
      <c r="JO6" s="58"/>
      <c r="JP6" s="58"/>
      <c r="JQ6" s="58"/>
      <c r="JR6" s="58"/>
      <c r="JS6" s="58"/>
      <c r="JT6" s="58"/>
      <c r="JU6" s="58"/>
      <c r="JV6" s="58"/>
      <c r="JW6" s="58"/>
      <c r="JX6" s="58"/>
      <c r="JY6" s="58"/>
      <c r="JZ6" s="58"/>
      <c r="KA6" s="58"/>
      <c r="KB6" s="58"/>
      <c r="KC6" s="58"/>
      <c r="KD6" s="58"/>
      <c r="KE6" s="58"/>
      <c r="KF6" s="58"/>
      <c r="KG6" s="58"/>
      <c r="KH6" s="58"/>
      <c r="KI6" s="58"/>
      <c r="KJ6" s="58"/>
      <c r="KK6" s="59"/>
      <c r="KL6" s="60">
        <f>DATE(AnnéeCalendrier,9,1)</f>
        <v>44075</v>
      </c>
      <c r="KM6" s="61"/>
      <c r="KN6" s="61"/>
      <c r="KO6" s="61"/>
      <c r="KP6" s="61"/>
      <c r="KQ6" s="61"/>
      <c r="KR6" s="61"/>
      <c r="KS6" s="61"/>
      <c r="KT6" s="61"/>
      <c r="KU6" s="61"/>
      <c r="KV6" s="61"/>
      <c r="KW6" s="61"/>
      <c r="KX6" s="61"/>
      <c r="KY6" s="61"/>
      <c r="KZ6" s="61"/>
      <c r="LA6" s="61"/>
      <c r="LB6" s="61"/>
      <c r="LC6" s="61"/>
      <c r="LD6" s="61"/>
      <c r="LE6" s="61"/>
      <c r="LF6" s="61"/>
      <c r="LG6" s="61"/>
      <c r="LH6" s="61"/>
      <c r="LI6" s="61"/>
      <c r="LJ6" s="61"/>
      <c r="LK6" s="61"/>
      <c r="LL6" s="61"/>
      <c r="LM6" s="61"/>
      <c r="LN6" s="61"/>
      <c r="LO6" s="61"/>
      <c r="LP6" s="61"/>
      <c r="LQ6" s="61"/>
      <c r="LR6" s="61"/>
      <c r="LS6" s="61"/>
      <c r="LT6" s="61"/>
      <c r="LU6" s="61"/>
      <c r="LV6" s="62"/>
      <c r="LW6" s="57">
        <f>DATE(AnnéeCalendrier,10,1)</f>
        <v>44105</v>
      </c>
      <c r="LX6" s="58"/>
      <c r="LY6" s="58"/>
      <c r="LZ6" s="58"/>
      <c r="MA6" s="58"/>
      <c r="MB6" s="58"/>
      <c r="MC6" s="58"/>
      <c r="MD6" s="58"/>
      <c r="ME6" s="58"/>
      <c r="MF6" s="58"/>
      <c r="MG6" s="58"/>
      <c r="MH6" s="58"/>
      <c r="MI6" s="58"/>
      <c r="MJ6" s="58"/>
      <c r="MK6" s="58"/>
      <c r="ML6" s="58"/>
      <c r="MM6" s="58"/>
      <c r="MN6" s="58"/>
      <c r="MO6" s="58"/>
      <c r="MP6" s="58"/>
      <c r="MQ6" s="58"/>
      <c r="MR6" s="58"/>
      <c r="MS6" s="58"/>
      <c r="MT6" s="58"/>
      <c r="MU6" s="58"/>
      <c r="MV6" s="58"/>
      <c r="MW6" s="58"/>
      <c r="MX6" s="58"/>
      <c r="MY6" s="58"/>
      <c r="MZ6" s="58"/>
      <c r="NA6" s="58"/>
      <c r="NB6" s="58"/>
      <c r="NC6" s="58"/>
      <c r="ND6" s="58"/>
      <c r="NE6" s="58"/>
      <c r="NF6" s="58"/>
      <c r="NG6" s="59"/>
      <c r="NH6" s="60">
        <f>DATE(AnnéeCalendrier,11,1)</f>
        <v>44136</v>
      </c>
      <c r="NI6" s="61"/>
      <c r="NJ6" s="61"/>
      <c r="NK6" s="61"/>
      <c r="NL6" s="61"/>
      <c r="NM6" s="61"/>
      <c r="NN6" s="61"/>
      <c r="NO6" s="61"/>
      <c r="NP6" s="61"/>
      <c r="NQ6" s="61"/>
      <c r="NR6" s="61"/>
      <c r="NS6" s="61"/>
      <c r="NT6" s="61"/>
      <c r="NU6" s="61"/>
      <c r="NV6" s="61"/>
      <c r="NW6" s="61"/>
      <c r="NX6" s="61"/>
      <c r="NY6" s="61"/>
      <c r="NZ6" s="61"/>
      <c r="OA6" s="61"/>
      <c r="OB6" s="61"/>
      <c r="OC6" s="61"/>
      <c r="OD6" s="61"/>
      <c r="OE6" s="61"/>
      <c r="OF6" s="61"/>
      <c r="OG6" s="61"/>
      <c r="OH6" s="61"/>
      <c r="OI6" s="61"/>
      <c r="OJ6" s="61"/>
      <c r="OK6" s="61"/>
      <c r="OL6" s="61"/>
      <c r="OM6" s="61"/>
      <c r="ON6" s="61"/>
      <c r="OO6" s="61"/>
      <c r="OP6" s="61"/>
      <c r="OQ6" s="61"/>
      <c r="OR6" s="62"/>
      <c r="OS6" s="57">
        <f>DATE(AnnéeCalendrier,12,1)</f>
        <v>44166</v>
      </c>
      <c r="OT6" s="58"/>
      <c r="OU6" s="58"/>
      <c r="OV6" s="58"/>
      <c r="OW6" s="58"/>
      <c r="OX6" s="58"/>
      <c r="OY6" s="58"/>
      <c r="OZ6" s="58"/>
      <c r="PA6" s="58"/>
      <c r="PB6" s="58"/>
      <c r="PC6" s="58"/>
      <c r="PD6" s="58"/>
      <c r="PE6" s="58"/>
      <c r="PF6" s="58"/>
      <c r="PG6" s="58"/>
      <c r="PH6" s="58"/>
      <c r="PI6" s="58"/>
      <c r="PJ6" s="58"/>
      <c r="PK6" s="58"/>
      <c r="PL6" s="58"/>
      <c r="PM6" s="58"/>
      <c r="PN6" s="58"/>
      <c r="PO6" s="58"/>
      <c r="PP6" s="58"/>
      <c r="PQ6" s="58"/>
      <c r="PR6" s="58"/>
      <c r="PS6" s="58"/>
      <c r="PT6" s="58"/>
      <c r="PU6" s="58"/>
      <c r="PV6" s="58"/>
      <c r="PW6" s="58"/>
      <c r="PX6" s="58"/>
      <c r="PY6" s="58"/>
      <c r="PZ6" s="58"/>
      <c r="QA6" s="58"/>
      <c r="QB6" s="58"/>
      <c r="QC6" s="59"/>
      <c r="QD6" s="36"/>
    </row>
    <row r="7" spans="1:446" ht="14.45" customHeight="1" x14ac:dyDescent="0.25">
      <c r="A7" s="63" t="s">
        <v>7</v>
      </c>
      <c r="B7" s="48" t="str">
        <f>IF(DAY(DimJanv1)=1,"",IF(AND(YEAR(DimJanv1+1)=AnnéeCalendrier,MONTH(DimJanv1+1)=1),DimJanv1+1,""))</f>
        <v/>
      </c>
      <c r="C7" s="49" t="str">
        <f>IF(DAY(DimJanv1)=1,"",IF(AND(YEAR(DimJanv1+2)=AnnéeCalendrier,MONTH(DimJanv1+2)=1),DimJanv1+2,""))</f>
        <v/>
      </c>
      <c r="D7" s="49" t="str">
        <f>IF(DAY(DimJanv1)=1,"",IF(AND(YEAR(DimJanv1+3)=AnnéeCalendrier,MONTH(DimJanv1+3)=1),DimJanv1+3,""))</f>
        <v/>
      </c>
      <c r="E7" s="49">
        <f>IF(DAY(DimJanv1)=1,"",IF(AND(YEAR(DimJanv1+4)=AnnéeCalendrier,MONTH(DimJanv1+4)=1),DimJanv1+4,""))</f>
        <v>43831</v>
      </c>
      <c r="F7" s="49">
        <f>IF(DAY(DimJanv1)=1,"",IF(AND(YEAR(DimJanv1+5)=AnnéeCalendrier,MONTH(DimJanv1+5)=1),DimJanv1+5,""))</f>
        <v>43832</v>
      </c>
      <c r="G7" s="49">
        <f>IF(DAY(DimJanv1)=1,"",IF(AND(YEAR(DimJanv1+6)=AnnéeCalendrier,MONTH(DimJanv1+6)=1),DimJanv1+6,""))</f>
        <v>43833</v>
      </c>
      <c r="H7" s="49">
        <f>IF(DAY(DimJanv1)=1,IF(AND(YEAR(DimJanv1)=AnnéeCalendrier,MONTH(DimJanv1)=1),DimJanv1,""),IF(AND(YEAR(DimJanv1+7)=AnnéeCalendrier,MONTH(DimJanv1+7)=1),DimJanv1+7,""))</f>
        <v>43834</v>
      </c>
      <c r="I7" s="49">
        <f>IF(DAY(DimJanv1)=1,IF(AND(YEAR(DimJanv1+1)=AnnéeCalendrier,MONTH(DimJanv1+1)=1),DimJanv1+1,""),IF(AND(YEAR(DimJanv1+8)=AnnéeCalendrier,MONTH(DimJanv1+8)=1),DimJanv1+8,""))</f>
        <v>43835</v>
      </c>
      <c r="J7" s="49">
        <f>IF(DAY(DimJanv1)=1,IF(AND(YEAR(DimJanv1+2)=AnnéeCalendrier,MONTH(DimJanv1+2)=1),DimJanv1+2,""),IF(AND(YEAR(DimJanv1+9)=AnnéeCalendrier,MONTH(DimJanv1+9)=1),DimJanv1+9,""))</f>
        <v>43836</v>
      </c>
      <c r="K7" s="49">
        <f>IF(DAY(DimJanv1)=1,IF(AND(YEAR(DimJanv1+3)=AnnéeCalendrier,MONTH(DimJanv1+3)=1),DimJanv1+3,""),IF(AND(YEAR(DimJanv1+10)=AnnéeCalendrier,MONTH(DimJanv1+10)=1),DimJanv1+10,""))</f>
        <v>43837</v>
      </c>
      <c r="L7" s="49">
        <f>IF(DAY(DimJanv1)=1,IF(AND(YEAR(DimJanv1+4)=AnnéeCalendrier,MONTH(DimJanv1+4)=1),DimJanv1+4,""),IF(AND(YEAR(DimJanv1+11)=AnnéeCalendrier,MONTH(DimJanv1+11)=1),DimJanv1+11,""))</f>
        <v>43838</v>
      </c>
      <c r="M7" s="49">
        <f>IF(DAY(DimJanv1)=1,IF(AND(YEAR(DimJanv1+5)=AnnéeCalendrier,MONTH(DimJanv1+5)=1),DimJanv1+5,""),IF(AND(YEAR(DimJanv1+12)=AnnéeCalendrier,MONTH(DimJanv1+12)=1),DimJanv1+12,""))</f>
        <v>43839</v>
      </c>
      <c r="N7" s="49">
        <f>IF(DAY(DimJanv1)=1,IF(AND(YEAR(DimJanv1+6)=AnnéeCalendrier,MONTH(DimJanv1+6)=1),DimJanv1+6,""),IF(AND(YEAR(DimJanv1+13)=AnnéeCalendrier,MONTH(DimJanv1+13)=1),DimJanv1+13,""))</f>
        <v>43840</v>
      </c>
      <c r="O7" s="49">
        <f>IF(DAY(DimJanv1)=1,IF(AND(YEAR(DimJanv1+7)=AnnéeCalendrier,MONTH(DimJanv1+7)=1),DimJanv1+7,""),IF(AND(YEAR(DimJanv1+14)=AnnéeCalendrier,MONTH(DimJanv1+14)=1),DimJanv1+14,""))</f>
        <v>43841</v>
      </c>
      <c r="P7" s="49">
        <f>IF(DAY(DimJanv1)=1,IF(AND(YEAR(DimJanv1+8)=AnnéeCalendrier,MONTH(DimJanv1+8)=1),DimJanv1+8,""),IF(AND(YEAR(DimJanv1+15)=AnnéeCalendrier,MONTH(DimJanv1+15)=1),DimJanv1+15,""))</f>
        <v>43842</v>
      </c>
      <c r="Q7" s="49">
        <f>IF(DAY(DimJanv1)=1,IF(AND(YEAR(DimJanv1+9)=AnnéeCalendrier,MONTH(DimJanv1+9)=1),DimJanv1+9,""),IF(AND(YEAR(DimJanv1+16)=AnnéeCalendrier,MONTH(DimJanv1+16)=1),DimJanv1+16,""))</f>
        <v>43843</v>
      </c>
      <c r="R7" s="49">
        <f>IF(DAY(DimJanv1)=1,IF(AND(YEAR(DimJanv1+10)=AnnéeCalendrier,MONTH(DimJanv1+10)=1),DimJanv1+10,""),IF(AND(YEAR(DimJanv1+17)=AnnéeCalendrier,MONTH(DimJanv1+17)=1),DimJanv1+17,""))</f>
        <v>43844</v>
      </c>
      <c r="S7" s="49">
        <f>IF(DAY(DimJanv1)=1,IF(AND(YEAR(DimJanv1+11)=AnnéeCalendrier,MONTH(DimJanv1+11)=1),DimJanv1+11,""),IF(AND(YEAR(DimJanv1+18)=AnnéeCalendrier,MONTH(DimJanv1+18)=1),DimJanv1+18,""))</f>
        <v>43845</v>
      </c>
      <c r="T7" s="49">
        <f>IF(DAY(DimJanv1)=1,IF(AND(YEAR(DimJanv1+12)=AnnéeCalendrier,MONTH(DimJanv1+12)=1),DimJanv1+12,""),IF(AND(YEAR(DimJanv1+19)=AnnéeCalendrier,MONTH(DimJanv1+19)=1),DimJanv1+19,""))</f>
        <v>43846</v>
      </c>
      <c r="U7" s="49">
        <f>IF(DAY(DimJanv1)=1,IF(AND(YEAR(DimJanv1+13)=AnnéeCalendrier,MONTH(DimJanv1+13)=1),DimJanv1+13,""),IF(AND(YEAR(DimJanv1+20)=AnnéeCalendrier,MONTH(DimJanv1+20)=1),DimJanv1+20,""))</f>
        <v>43847</v>
      </c>
      <c r="V7" s="49">
        <f>IF(DAY(DimJanv1)=1,IF(AND(YEAR(DimJanv1+14)=AnnéeCalendrier,MONTH(DimJanv1+14)=1),DimJanv1+14,""),IF(AND(YEAR(DimJanv1+21)=AnnéeCalendrier,MONTH(DimJanv1+21)=1),DimJanv1+21,""))</f>
        <v>43848</v>
      </c>
      <c r="W7" s="49">
        <f>IF(DAY(DimJanv1)=1,IF(AND(YEAR(DimJanv1+15)=AnnéeCalendrier,MONTH(DimJanv1+15)=1),DimJanv1+15,""),IF(AND(YEAR(DimJanv1+22)=AnnéeCalendrier,MONTH(DimJanv1+22)=1),DimJanv1+22,""))</f>
        <v>43849</v>
      </c>
      <c r="X7" s="49">
        <f>IF(DAY(DimJanv1)=1,IF(AND(YEAR(DimJanv1+16)=AnnéeCalendrier,MONTH(DimJanv1+16)=1),DimJanv1+16,""),IF(AND(YEAR(DimJanv1+23)=AnnéeCalendrier,MONTH(DimJanv1+23)=1),DimJanv1+23,""))</f>
        <v>43850</v>
      </c>
      <c r="Y7" s="49">
        <f>IF(DAY(DimJanv1)=1,IF(AND(YEAR(DimJanv1+17)=AnnéeCalendrier,MONTH(DimJanv1+17)=1),DimJanv1+17,""),IF(AND(YEAR(DimJanv1+24)=AnnéeCalendrier,MONTH(DimJanv1+24)=1),DimJanv1+24,""))</f>
        <v>43851</v>
      </c>
      <c r="Z7" s="49">
        <f>IF(DAY(DimJanv1)=1,IF(AND(YEAR(DimJanv1+18)=AnnéeCalendrier,MONTH(DimJanv1+18)=1),DimJanv1+18,""),IF(AND(YEAR(DimJanv1+25)=AnnéeCalendrier,MONTH(DimJanv1+25)=1),DimJanv1+25,""))</f>
        <v>43852</v>
      </c>
      <c r="AA7" s="49">
        <f>IF(DAY(DimJanv1)=1,IF(AND(YEAR(DimJanv1+19)=AnnéeCalendrier,MONTH(DimJanv1+19)=1),DimJanv1+19,""),IF(AND(YEAR(DimJanv1+26)=AnnéeCalendrier,MONTH(DimJanv1+26)=1),DimJanv1+26,""))</f>
        <v>43853</v>
      </c>
      <c r="AB7" s="49">
        <f>IF(DAY(DimJanv1)=1,IF(AND(YEAR(DimJanv1+20)=AnnéeCalendrier,MONTH(DimJanv1+20)=1),DimJanv1+20,""),IF(AND(YEAR(DimJanv1+27)=AnnéeCalendrier,MONTH(DimJanv1+27)=1),DimJanv1+27,""))</f>
        <v>43854</v>
      </c>
      <c r="AC7" s="49">
        <f>IF(DAY(DimJanv1)=1,IF(AND(YEAR(DimJanv1+21)=AnnéeCalendrier,MONTH(DimJanv1+21)=1),DimJanv1+21,""),IF(AND(YEAR(DimJanv1+28)=AnnéeCalendrier,MONTH(DimJanv1+28)=1),DimJanv1+28,""))</f>
        <v>43855</v>
      </c>
      <c r="AD7" s="49">
        <f>IF(DAY(DimJanv1)=1,IF(AND(YEAR(DimJanv1+22)=AnnéeCalendrier,MONTH(DimJanv1+22)=1),DimJanv1+22,""),IF(AND(YEAR(DimJanv1+29)=AnnéeCalendrier,MONTH(DimJanv1+29)=1),DimJanv1+29,""))</f>
        <v>43856</v>
      </c>
      <c r="AE7" s="49">
        <f>IF(DAY(DimJanv1)=1,IF(AND(YEAR(DimJanv1+23)=AnnéeCalendrier,MONTH(DimJanv1+23)=1),DimJanv1+23,""),IF(AND(YEAR(DimJanv1+30)=AnnéeCalendrier,MONTH(DimJanv1+30)=1),DimJanv1+30,""))</f>
        <v>43857</v>
      </c>
      <c r="AF7" s="49">
        <f>IF(DAY(DimJanv1)=1,IF(AND(YEAR(DimJanv1+24)=AnnéeCalendrier,MONTH(DimJanv1+24)=1),DimJanv1+24,""),IF(AND(YEAR(DimJanv1+31)=AnnéeCalendrier,MONTH(DimJanv1+31)=1),DimJanv1+31,""))</f>
        <v>43858</v>
      </c>
      <c r="AG7" s="49">
        <f>IF(DAY(DimJanv1)=1,IF(AND(YEAR(DimJanv1+25)=AnnéeCalendrier,MONTH(DimJanv1+25)=1),DimJanv1+25,""),IF(AND(YEAR(DimJanv1+32)=AnnéeCalendrier,MONTH(DimJanv1+32)=1),DimJanv1+32,""))</f>
        <v>43859</v>
      </c>
      <c r="AH7" s="49">
        <f>IF(DAY(DimJanv1)=1,IF(AND(YEAR(DimJanv1+26)=AnnéeCalendrier,MONTH(DimJanv1+26)=1),DimJanv1+26,""),IF(AND(YEAR(DimJanv1+33)=AnnéeCalendrier,MONTH(DimJanv1+33)=1),DimJanv1+33,""))</f>
        <v>43860</v>
      </c>
      <c r="AI7" s="49">
        <f>IF(DAY(DimJanv1)=1,IF(AND(YEAR(DimJanv1+27)=AnnéeCalendrier,MONTH(DimJanv1+27)=1),DimJanv1+27,""),IF(AND(YEAR(DimJanv1+34)=AnnéeCalendrier,MONTH(DimJanv1+34)=1),DimJanv1+34,""))</f>
        <v>43861</v>
      </c>
      <c r="AJ7" s="49" t="str">
        <f>IF(DAY(DimJanv1)=1,IF(AND(YEAR(DimJanv1+28)=AnnéeCalendrier,MONTH(DimJanv1+28)=1),DimJanv1+28,""),IF(AND(YEAR(DimJanv1+35)=AnnéeCalendrier,MONTH(DimJanv1+35)=1),DimJanv1+35,""))</f>
        <v/>
      </c>
      <c r="AK7" s="49" t="str">
        <f>IF(DAY(DimJanv1)=1,IF(AND(YEAR(DimJanv1+29)=AnnéeCalendrier,MONTH(DimJanv1+29)=1),DimJanv1+29,""),IF(AND(YEAR(DimJanv1+36)=AnnéeCalendrier,MONTH(DimJanv1+36)=1),DimJanv1+36,""))</f>
        <v/>
      </c>
      <c r="AL7" s="50" t="str">
        <f>IF(DAY(DimJanv1)=1,IF(AND(YEAR(DimJanv1+30)=AnnéeCalendrier,MONTH(DimJanv1+30)=1),DimJanv1+30,""),IF(AND(YEAR(DimJanv1+37)=AnnéeCalendrier,MONTH(DimJanv1+37)=1),DimJanv1+37,""))</f>
        <v/>
      </c>
      <c r="AM7" s="48" t="str">
        <f>IF(DAY(DimFévr1)=1,"",IF(AND(YEAR(DimFévr1+1)=AnnéeCalendrier,MONTH(DimFévr1+1)=2),DimFévr1+1,""))</f>
        <v/>
      </c>
      <c r="AN7" s="49" t="str">
        <f>IF(DAY(DimFévr1)=1,"",IF(AND(YEAR(DimFévr1+2)=AnnéeCalendrier,MONTH(DimFévr1+2)=2),DimFévr1+2,""))</f>
        <v/>
      </c>
      <c r="AO7" s="49" t="str">
        <f>IF(DAY(DimFévr1)=1,"",IF(AND(YEAR(DimFévr1+3)=AnnéeCalendrier,MONTH(DimFévr1+3)=2),DimFévr1+3,""))</f>
        <v/>
      </c>
      <c r="AP7" s="49" t="str">
        <f>IF(DAY(DimFévr1)=1,"",IF(AND(YEAR(DimFévr1+4)=AnnéeCalendrier,MONTH(DimFévr1+4)=2),DimFévr1+4,""))</f>
        <v/>
      </c>
      <c r="AQ7" s="49" t="str">
        <f>IF(DAY(DimFévr1)=1,"",IF(AND(YEAR(DimFévr1+5)=AnnéeCalendrier,MONTH(DimFévr1+5)=2),DimFévr1+5,""))</f>
        <v/>
      </c>
      <c r="AR7" s="49" t="str">
        <f>IF(DAY(DimFévr1)=1,"",IF(AND(YEAR(DimFévr1+6)=AnnéeCalendrier,MONTH(DimFévr1+6)=2),DimFévr1+6,""))</f>
        <v/>
      </c>
      <c r="AS7" s="49">
        <f>IF(DAY(DimFévr1)=1,IF(AND(YEAR(DimFévr1)=AnnéeCalendrier,MONTH(DimFévr1)=2),DimFévr1,""),IF(AND(YEAR(DimFévr1+7)=AnnéeCalendrier,MONTH(DimFévr1+7)=2),DimFévr1+7,""))</f>
        <v>43862</v>
      </c>
      <c r="AT7" s="49">
        <f>IF(DAY(DimFévr1)=1,IF(AND(YEAR(DimFévr1+1)=AnnéeCalendrier,MONTH(DimFévr1+1)=2),DimFévr1+1,""),IF(AND(YEAR(DimFévr1+8)=AnnéeCalendrier,MONTH(DimFévr1+8)=2),DimFévr1+8,""))</f>
        <v>43863</v>
      </c>
      <c r="AU7" s="49">
        <f>IF(DAY(DimFévr1)=1,IF(AND(YEAR(DimFévr1+2)=AnnéeCalendrier,MONTH(DimFévr1+2)=2),DimFévr1+2,""),IF(AND(YEAR(DimFévr1+9)=AnnéeCalendrier,MONTH(DimFévr1+9)=2),DimFévr1+9,""))</f>
        <v>43864</v>
      </c>
      <c r="AV7" s="49">
        <f>IF(DAY(DimFévr1)=1,IF(AND(YEAR(DimFévr1+3)=AnnéeCalendrier,MONTH(DimFévr1+3)=2),DimFévr1+3,""),IF(AND(YEAR(DimFévr1+10)=AnnéeCalendrier,MONTH(DimFévr1+10)=2),DimFévr1+10,""))</f>
        <v>43865</v>
      </c>
      <c r="AW7" s="49">
        <f>IF(DAY(DimFévr1)=1,IF(AND(YEAR(DimFévr1+4)=AnnéeCalendrier,MONTH(DimFévr1+4)=2),DimFévr1+4,""),IF(AND(YEAR(DimFévr1+11)=AnnéeCalendrier,MONTH(DimFévr1+11)=2),DimFévr1+11,""))</f>
        <v>43866</v>
      </c>
      <c r="AX7" s="49">
        <f>IF(DAY(DimFévr1)=1,IF(AND(YEAR(DimFévr1+5)=AnnéeCalendrier,MONTH(DimFévr1+5)=2),DimFévr1+5,""),IF(AND(YEAR(DimFévr1+12)=AnnéeCalendrier,MONTH(DimFévr1+12)=2),DimFévr1+12,""))</f>
        <v>43867</v>
      </c>
      <c r="AY7" s="49">
        <f>IF(DAY(DimFévr1)=1,IF(AND(YEAR(DimFévr1+6)=AnnéeCalendrier,MONTH(DimFévr1+6)=2),DimFévr1+6,""),IF(AND(YEAR(DimFévr1+13)=AnnéeCalendrier,MONTH(DimFévr1+13)=2),DimFévr1+13,""))</f>
        <v>43868</v>
      </c>
      <c r="AZ7" s="49">
        <f>IF(DAY(DimFévr1)=1,IF(AND(YEAR(DimFévr1+7)=AnnéeCalendrier,MONTH(DimFévr1+7)=2),DimFévr1+7,""),IF(AND(YEAR(DimFévr1+14)=AnnéeCalendrier,MONTH(DimFévr1+14)=2),DimFévr1+14,""))</f>
        <v>43869</v>
      </c>
      <c r="BA7" s="49">
        <f>IF(DAY(DimFévr1)=1,IF(AND(YEAR(DimFévr1+8)=AnnéeCalendrier,MONTH(DimFévr1+8)=2),DimFévr1+8,""),IF(AND(YEAR(DimFévr1+15)=AnnéeCalendrier,MONTH(DimFévr1+15)=2),DimFévr1+15,""))</f>
        <v>43870</v>
      </c>
      <c r="BB7" s="49">
        <f>IF(DAY(DimFévr1)=1,IF(AND(YEAR(DimFévr1+9)=AnnéeCalendrier,MONTH(DimFévr1+9)=2),DimFévr1+9,""),IF(AND(YEAR(DimFévr1+16)=AnnéeCalendrier,MONTH(DimFévr1+16)=2),DimFévr1+16,""))</f>
        <v>43871</v>
      </c>
      <c r="BC7" s="49">
        <f>IF(DAY(DimFévr1)=1,IF(AND(YEAR(DimFévr1+10)=AnnéeCalendrier,MONTH(DimFévr1+10)=2),DimFévr1+10,""),IF(AND(YEAR(DimFévr1+17)=AnnéeCalendrier,MONTH(DimFévr1+17)=2),DimFévr1+17,""))</f>
        <v>43872</v>
      </c>
      <c r="BD7" s="49">
        <f>IF(DAY(DimFévr1)=1,IF(AND(YEAR(DimFévr1+11)=AnnéeCalendrier,MONTH(DimFévr1+11)=2),DimFévr1+11,""),IF(AND(YEAR(DimFévr1+18)=AnnéeCalendrier,MONTH(DimFévr1+18)=2),DimFévr1+18,""))</f>
        <v>43873</v>
      </c>
      <c r="BE7" s="49">
        <f>IF(DAY(DimFévr1)=1,IF(AND(YEAR(DimFévr1+12)=AnnéeCalendrier,MONTH(DimFévr1+12)=2),DimFévr1+12,""),IF(AND(YEAR(DimFévr1+19)=AnnéeCalendrier,MONTH(DimFévr1+19)=2),DimFévr1+19,""))</f>
        <v>43874</v>
      </c>
      <c r="BF7" s="49">
        <f>IF(DAY(DimFévr1)=1,IF(AND(YEAR(DimFévr1+13)=AnnéeCalendrier,MONTH(DimFévr1+13)=2),DimFévr1+13,""),IF(AND(YEAR(DimFévr1+20)=AnnéeCalendrier,MONTH(DimFévr1+20)=2),DimFévr1+20,""))</f>
        <v>43875</v>
      </c>
      <c r="BG7" s="49">
        <f>IF(DAY(DimFévr1)=1,IF(AND(YEAR(DimFévr1+14)=AnnéeCalendrier,MONTH(DimFévr1+14)=2),DimFévr1+14,""),IF(AND(YEAR(DimFévr1+21)=AnnéeCalendrier,MONTH(DimFévr1+21)=2),DimFévr1+21,""))</f>
        <v>43876</v>
      </c>
      <c r="BH7" s="49">
        <f>IF(DAY(DimFévr1)=1,IF(AND(YEAR(DimFévr1+15)=AnnéeCalendrier,MONTH(DimFévr1+15)=2),DimFévr1+15,""),IF(AND(YEAR(DimFévr1+22)=AnnéeCalendrier,MONTH(DimFévr1+22)=2),DimFévr1+22,""))</f>
        <v>43877</v>
      </c>
      <c r="BI7" s="49">
        <f>IF(DAY(DimFévr1)=1,IF(AND(YEAR(DimFévr1+16)=AnnéeCalendrier,MONTH(DimFévr1+16)=2),DimFévr1+16,""),IF(AND(YEAR(DimFévr1+23)=AnnéeCalendrier,MONTH(DimFévr1+23)=2),DimFévr1+23,""))</f>
        <v>43878</v>
      </c>
      <c r="BJ7" s="49">
        <f>IF(DAY(DimFévr1)=1,IF(AND(YEAR(DimFévr1+17)=AnnéeCalendrier,MONTH(DimFévr1+17)=2),DimFévr1+17,""),IF(AND(YEAR(DimFévr1+24)=AnnéeCalendrier,MONTH(DimFévr1+24)=2),DimFévr1+24,""))</f>
        <v>43879</v>
      </c>
      <c r="BK7" s="49">
        <f>IF(DAY(DimFévr1)=1,IF(AND(YEAR(DimFévr1+18)=AnnéeCalendrier,MONTH(DimFévr1+18)=2),DimFévr1+18,""),IF(AND(YEAR(DimFévr1+25)=AnnéeCalendrier,MONTH(DimFévr1+25)=2),DimFévr1+25,""))</f>
        <v>43880</v>
      </c>
      <c r="BL7" s="49">
        <f>IF(DAY(DimFévr1)=1,IF(AND(YEAR(DimFévr1+19)=AnnéeCalendrier,MONTH(DimFévr1+19)=2),DimFévr1+19,""),IF(AND(YEAR(DimFévr1+26)=AnnéeCalendrier,MONTH(DimFévr1+26)=2),DimFévr1+26,""))</f>
        <v>43881</v>
      </c>
      <c r="BM7" s="49">
        <f>IF(DAY(DimFévr1)=1,IF(AND(YEAR(DimFévr1+20)=AnnéeCalendrier,MONTH(DimFévr1+20)=2),DimFévr1+20,""),IF(AND(YEAR(DimFévr1+27)=AnnéeCalendrier,MONTH(DimFévr1+27)=2),DimFévr1+27,""))</f>
        <v>43882</v>
      </c>
      <c r="BN7" s="49">
        <f>IF(DAY(DimFévr1)=1,IF(AND(YEAR(DimFévr1+21)=AnnéeCalendrier,MONTH(DimFévr1+21)=2),DimFévr1+21,""),IF(AND(YEAR(DimFévr1+28)=AnnéeCalendrier,MONTH(DimFévr1+28)=2),DimFévr1+28,""))</f>
        <v>43883</v>
      </c>
      <c r="BO7" s="49">
        <f>IF(DAY(DimFévr1)=1,IF(AND(YEAR(DimFévr1+22)=AnnéeCalendrier,MONTH(DimFévr1+22)=2),DimFévr1+22,""),IF(AND(YEAR(DimFévr1+29)=AnnéeCalendrier,MONTH(DimFévr1+29)=2),DimFévr1+29,""))</f>
        <v>43884</v>
      </c>
      <c r="BP7" s="49">
        <f>IF(DAY(DimFévr1)=1,IF(AND(YEAR(DimFévr1+23)=AnnéeCalendrier,MONTH(DimFévr1+23)=2),DimFévr1+23,""),IF(AND(YEAR(DimFévr1+30)=AnnéeCalendrier,MONTH(DimFévr1+30)=2),DimFévr1+30,""))</f>
        <v>43885</v>
      </c>
      <c r="BQ7" s="49">
        <f>IF(DAY(DimFévr1)=1,IF(AND(YEAR(DimFévr1+24)=AnnéeCalendrier,MONTH(DimFévr1+24)=2),DimFévr1+24,""),IF(AND(YEAR(DimFévr1+31)=AnnéeCalendrier,MONTH(DimFévr1+31)=2),DimFévr1+31,""))</f>
        <v>43886</v>
      </c>
      <c r="BR7" s="49">
        <f>IF(DAY(DimFévr1)=1,IF(AND(YEAR(DimFévr1+25)=AnnéeCalendrier,MONTH(DimFévr1+25)=2),DimFévr1+25,""),IF(AND(YEAR(DimFévr1+32)=AnnéeCalendrier,MONTH(DimFévr1+32)=2),DimFévr1+32,""))</f>
        <v>43887</v>
      </c>
      <c r="BS7" s="49">
        <f>IF(DAY(DimFévr1)=1,IF(AND(YEAR(DimFévr1+26)=AnnéeCalendrier,MONTH(DimFévr1+26)=2),DimFévr1+26,""),IF(AND(YEAR(DimFévr1+33)=AnnéeCalendrier,MONTH(DimFévr1+33)=2),DimFévr1+33,""))</f>
        <v>43888</v>
      </c>
      <c r="BT7" s="49">
        <f>IF(DAY(DimFévr1)=1,IF(AND(YEAR(DimFévr1+27)=AnnéeCalendrier,MONTH(DimFévr1+27)=2),DimFévr1+27,""),IF(AND(YEAR(DimFévr1+34)=AnnéeCalendrier,MONTH(DimFévr1+34)=2),DimFévr1+34,""))</f>
        <v>43889</v>
      </c>
      <c r="BU7" s="49">
        <f>IF(DAY(DimFévr1)=1,IF(AND(YEAR(DimFévr1+28)=AnnéeCalendrier,MONTH(DimFévr1+28)=2),DimFévr1+28,""),IF(AND(YEAR(DimFévr1+35)=AnnéeCalendrier,MONTH(DimFévr1+35)=2),DimFévr1+35,""))</f>
        <v>43890</v>
      </c>
      <c r="BV7" s="49" t="str">
        <f>IF(DAY(DimFévr1)=1,IF(AND(YEAR(DimFévr1+29)=AnnéeCalendrier,MONTH(DimFévr1+29)=2),DimFévr1+29,""),IF(AND(YEAR(DimFévr1+36)=AnnéeCalendrier,MONTH(DimFévr1+36)=2),DimFévr1+36,""))</f>
        <v/>
      </c>
      <c r="BW7" s="51" t="str">
        <f>IF(DAY(DimFévr1)=1,IF(AND(YEAR(DimFévr1+30)=AnnéeCalendrier,MONTH(DimFévr1+30)=2),DimFévr1+30,""),IF(AND(YEAR(DimFévr1+37)=AnnéeCalendrier,MONTH(DimFévr1+37)=2),DimFévr1+37,""))</f>
        <v/>
      </c>
      <c r="BX7" s="48">
        <f>IF(DAY(DimMars1)=1,"",IF(AND(YEAR(DimMars1+1)=AnnéeCalendrier,MONTH(DimMars1+1)=3),DimMars1+1,""))</f>
        <v>43891</v>
      </c>
      <c r="BY7" s="49">
        <f>IF(DAY(DimMars1)=1,"",IF(AND(YEAR(DimMars1+2)=AnnéeCalendrier,MONTH(DimMars1+2)=3),DimMars1+2,""))</f>
        <v>43892</v>
      </c>
      <c r="BZ7" s="49">
        <f>IF(DAY(DimMars1)=1,"",IF(AND(YEAR(DimMars1+3)=AnnéeCalendrier,MONTH(DimMars1+3)=3),DimMars1+3,""))</f>
        <v>43893</v>
      </c>
      <c r="CA7" s="49">
        <f>IF(DAY(DimMars1)=1,"",IF(AND(YEAR(DimMars1+4)=AnnéeCalendrier,MONTH(DimMars1+4)=3),DimMars1+4,""))</f>
        <v>43894</v>
      </c>
      <c r="CB7" s="49">
        <f>IF(DAY(DimMars1)=1,"",IF(AND(YEAR(DimMars1+5)=AnnéeCalendrier,MONTH(DimMars1+5)=3),DimMars1+5,""))</f>
        <v>43895</v>
      </c>
      <c r="CC7" s="49">
        <f>IF(DAY(DimMars1)=1,"",IF(AND(YEAR(DimMars1+6)=AnnéeCalendrier,MONTH(DimMars1+6)=3),DimMars1+6,""))</f>
        <v>43896</v>
      </c>
      <c r="CD7" s="49">
        <f>IF(DAY(DimMars1)=1,IF(AND(YEAR(DimMars1)=AnnéeCalendrier,MONTH(DimMars1)=3),DimMars1,""),IF(AND(YEAR(DimMars1+7)=AnnéeCalendrier,MONTH(DimMars1+7)=3),DimMars1+7,""))</f>
        <v>43897</v>
      </c>
      <c r="CE7" s="49">
        <f>IF(DAY(DimMars1)=1,IF(AND(YEAR(DimMars1+1)=AnnéeCalendrier,MONTH(DimMars1+1)=3),DimMars1+1,""),IF(AND(YEAR(DimMars1+8)=AnnéeCalendrier,MONTH(DimMars1+8)=3),DimMars1+8,""))</f>
        <v>43898</v>
      </c>
      <c r="CF7" s="49">
        <f>IF(DAY(DimMars1)=1,IF(AND(YEAR(DimMars1+2)=AnnéeCalendrier,MONTH(DimMars1+2)=3),DimMars1+2,""),IF(AND(YEAR(DimMars1+9)=AnnéeCalendrier,MONTH(DimMars1+9)=3),DimMars1+9,""))</f>
        <v>43899</v>
      </c>
      <c r="CG7" s="49">
        <f>IF(DAY(DimMars1)=1,IF(AND(YEAR(DimMars1+3)=AnnéeCalendrier,MONTH(DimMars1+3)=3),DimMars1+3,""),IF(AND(YEAR(DimMars1+10)=AnnéeCalendrier,MONTH(DimMars1+10)=3),DimMars1+10,""))</f>
        <v>43900</v>
      </c>
      <c r="CH7" s="49">
        <f>IF(DAY(DimMars1)=1,IF(AND(YEAR(DimMars1+4)=AnnéeCalendrier,MONTH(DimMars1+4)=3),DimMars1+4,""),IF(AND(YEAR(DimMars1+11)=AnnéeCalendrier,MONTH(DimMars1+11)=3),DimMars1+11,""))</f>
        <v>43901</v>
      </c>
      <c r="CI7" s="49">
        <f>IF(DAY(DimMars1)=1,IF(AND(YEAR(DimMars1+5)=AnnéeCalendrier,MONTH(DimMars1+5)=3),DimMars1+5,""),IF(AND(YEAR(DimMars1+12)=AnnéeCalendrier,MONTH(DimMars1+12)=3),DimMars1+12,""))</f>
        <v>43902</v>
      </c>
      <c r="CJ7" s="49">
        <f>IF(DAY(DimMars1)=1,IF(AND(YEAR(DimMars1+6)=AnnéeCalendrier,MONTH(DimMars1+6)=3),DimMars1+6,""),IF(AND(YEAR(DimMars1+13)=AnnéeCalendrier,MONTH(DimMars1+13)=3),DimMars1+13,""))</f>
        <v>43903</v>
      </c>
      <c r="CK7" s="49">
        <f>IF(DAY(DimMars1)=1,IF(AND(YEAR(DimMars1+7)=AnnéeCalendrier,MONTH(DimMars1+7)=3),DimMars1+7,""),IF(AND(YEAR(DimMars1+14)=AnnéeCalendrier,MONTH(DimMars1+14)=3),DimMars1+14,""))</f>
        <v>43904</v>
      </c>
      <c r="CL7" s="49">
        <f>IF(DAY(DimMars1)=1,IF(AND(YEAR(DimMars1+8)=AnnéeCalendrier,MONTH(DimMars1+8)=3),DimMars1+8,""),IF(AND(YEAR(DimMars1+15)=AnnéeCalendrier,MONTH(DimMars1+15)=3),DimMars1+15,""))</f>
        <v>43905</v>
      </c>
      <c r="CM7" s="49">
        <f>IF(DAY(DimMars1)=1,IF(AND(YEAR(DimMars1+9)=AnnéeCalendrier,MONTH(DimMars1+9)=3),DimMars1+9,""),IF(AND(YEAR(DimMars1+16)=AnnéeCalendrier,MONTH(DimMars1+16)=3),DimMars1+16,""))</f>
        <v>43906</v>
      </c>
      <c r="CN7" s="49">
        <f>IF(DAY(DimMars1)=1,IF(AND(YEAR(DimMars1+10)=AnnéeCalendrier,MONTH(DimMars1+10)=3),DimMars1+10,""),IF(AND(YEAR(DimMars1+17)=AnnéeCalendrier,MONTH(DimMars1+17)=3),DimMars1+17,""))</f>
        <v>43907</v>
      </c>
      <c r="CO7" s="49">
        <f>IF(DAY(DimMars1)=1,IF(AND(YEAR(DimMars1+11)=AnnéeCalendrier,MONTH(DimMars1+11)=3),DimMars1+11,""),IF(AND(YEAR(DimMars1+18)=AnnéeCalendrier,MONTH(DimMars1+18)=3),DimMars1+18,""))</f>
        <v>43908</v>
      </c>
      <c r="CP7" s="49">
        <f>IF(DAY(DimMars1)=1,IF(AND(YEAR(DimMars1+12)=AnnéeCalendrier,MONTH(DimMars1+12)=3),DimMars1+12,""),IF(AND(YEAR(DimMars1+19)=AnnéeCalendrier,MONTH(DimMars1+19)=3),DimMars1+19,""))</f>
        <v>43909</v>
      </c>
      <c r="CQ7" s="49">
        <f>IF(DAY(DimMars1)=1,IF(AND(YEAR(DimMars1+13)=AnnéeCalendrier,MONTH(DimMars1+13)=3),DimMars1+13,""),IF(AND(YEAR(DimMars1+20)=AnnéeCalendrier,MONTH(DimMars1+20)=3),DimMars1+20,""))</f>
        <v>43910</v>
      </c>
      <c r="CR7" s="49">
        <f>IF(DAY(DimMars1)=1,IF(AND(YEAR(DimMars1+14)=AnnéeCalendrier,MONTH(DimMars1+14)=3),DimMars1+14,""),IF(AND(YEAR(DimMars1+21)=AnnéeCalendrier,MONTH(DimMars1+21)=3),DimMars1+21,""))</f>
        <v>43911</v>
      </c>
      <c r="CS7" s="49">
        <f>IF(DAY(DimMars1)=1,IF(AND(YEAR(DimMars1+15)=AnnéeCalendrier,MONTH(DimMars1+15)=3),DimMars1+15,""),IF(AND(YEAR(DimMars1+22)=AnnéeCalendrier,MONTH(DimMars1+22)=3),DimMars1+22,""))</f>
        <v>43912</v>
      </c>
      <c r="CT7" s="49">
        <f>IF(DAY(DimMars1)=1,IF(AND(YEAR(DimMars1+16)=AnnéeCalendrier,MONTH(DimMars1+16)=3),DimMars1+16,""),IF(AND(YEAR(DimMars1+23)=AnnéeCalendrier,MONTH(DimMars1+23)=3),DimMars1+23,""))</f>
        <v>43913</v>
      </c>
      <c r="CU7" s="49">
        <f>IF(DAY(DimMars1)=1,IF(AND(YEAR(DimMars1+17)=AnnéeCalendrier,MONTH(DimMars1+17)=3),DimMars1+17,""),IF(AND(YEAR(DimMars1+24)=AnnéeCalendrier,MONTH(DimMars1+24)=3),DimMars1+24,""))</f>
        <v>43914</v>
      </c>
      <c r="CV7" s="49">
        <f>IF(DAY(DimMars1)=1,IF(AND(YEAR(DimMars1+18)=AnnéeCalendrier,MONTH(DimMars1+18)=3),DimMars1+18,""),IF(AND(YEAR(DimMars1+25)=AnnéeCalendrier,MONTH(DimMars1+25)=3),DimMars1+25,""))</f>
        <v>43915</v>
      </c>
      <c r="CW7" s="49">
        <f>IF(DAY(DimMars1)=1,IF(AND(YEAR(DimMars1+19)=AnnéeCalendrier,MONTH(DimMars1+19)=3),DimMars1+19,""),IF(AND(YEAR(DimMars1+26)=AnnéeCalendrier,MONTH(DimMars1+26)=3),DimMars1+26,""))</f>
        <v>43916</v>
      </c>
      <c r="CX7" s="49">
        <f>IF(DAY(DimMars1)=1,IF(AND(YEAR(DimMars1+20)=AnnéeCalendrier,MONTH(DimMars1+20)=3),DimMars1+20,""),IF(AND(YEAR(DimMars1+27)=AnnéeCalendrier,MONTH(DimMars1+27)=3),DimMars1+27,""))</f>
        <v>43917</v>
      </c>
      <c r="CY7" s="49">
        <f>IF(DAY(DimMars1)=1,IF(AND(YEAR(DimMars1+21)=AnnéeCalendrier,MONTH(DimMars1+21)=3),DimMars1+21,""),IF(AND(YEAR(DimMars1+28)=AnnéeCalendrier,MONTH(DimMars1+28)=3),DimMars1+28,""))</f>
        <v>43918</v>
      </c>
      <c r="CZ7" s="49">
        <f>IF(DAY(DimMars1)=1,IF(AND(YEAR(DimMars1+22)=AnnéeCalendrier,MONTH(DimMars1+22)=3),DimMars1+22,""),IF(AND(YEAR(DimMars1+29)=AnnéeCalendrier,MONTH(DimMars1+29)=3),DimMars1+29,""))</f>
        <v>43919</v>
      </c>
      <c r="DA7" s="49">
        <f>IF(DAY(DimMars1)=1,IF(AND(YEAR(DimMars1+23)=AnnéeCalendrier,MONTH(DimMars1+23)=3),DimMars1+23,""),IF(AND(YEAR(DimMars1+30)=AnnéeCalendrier,MONTH(DimMars1+30)=3),DimMars1+30,""))</f>
        <v>43920</v>
      </c>
      <c r="DB7" s="49">
        <f>IF(DAY(DimMars1)=1,IF(AND(YEAR(DimMars1+24)=AnnéeCalendrier,MONTH(DimMars1+24)=3),DimMars1+24,""),IF(AND(YEAR(DimMars1+31)=AnnéeCalendrier,MONTH(DimMars1+31)=3),DimMars1+31,""))</f>
        <v>43921</v>
      </c>
      <c r="DC7" s="49" t="str">
        <f>IF(DAY(DimMars1)=1,IF(AND(YEAR(DimMars1+25)=AnnéeCalendrier,MONTH(DimMars1+25)=3),DimMars1+25,""),IF(AND(YEAR(DimMars1+32)=AnnéeCalendrier,MONTH(DimMars1+32)=3),DimMars1+32,""))</f>
        <v/>
      </c>
      <c r="DD7" s="49" t="str">
        <f>IF(DAY(DimMars1)=1,IF(AND(YEAR(DimMars1+26)=AnnéeCalendrier,MONTH(DimMars1+26)=3),DimMars1+26,""),IF(AND(YEAR(DimMars1+33)=AnnéeCalendrier,MONTH(DimMars1+33)=3),DimMars1+33,""))</f>
        <v/>
      </c>
      <c r="DE7" s="49" t="str">
        <f>IF(DAY(DimMars1)=1,IF(AND(YEAR(DimMars1+27)=AnnéeCalendrier,MONTH(DimMars1+27)=3),DimMars1+27,""),IF(AND(YEAR(DimMars1+34)=AnnéeCalendrier,MONTH(DimMars1+34)=3),DimMars1+34,""))</f>
        <v/>
      </c>
      <c r="DF7" s="49" t="str">
        <f>IF(DAY(DimMars1)=1,IF(AND(YEAR(DimMars1+28)=AnnéeCalendrier,MONTH(DimMars1+28)=3),DimMars1+28,""),IF(AND(YEAR(DimMars1+35)=AnnéeCalendrier,MONTH(DimMars1+35)=3),DimMars1+35,""))</f>
        <v/>
      </c>
      <c r="DG7" s="49" t="str">
        <f>IF(DAY(DimMars1)=1,IF(AND(YEAR(DimMars1+29)=AnnéeCalendrier,MONTH(DimMars1+29)=3),DimMars1+29,""),IF(AND(YEAR(DimMars1+36)=AnnéeCalendrier,MONTH(DimMars1+36)=3),DimMars1+36,""))</f>
        <v/>
      </c>
      <c r="DH7" s="51" t="str">
        <f>IF(DAY(DimMars1)=1,IF(AND(YEAR(DimMars1+30)=AnnéeCalendrier,MONTH(DimMars1+30)=3),DimMars1+30,""),IF(AND(YEAR(DimMars1+37)=AnnéeCalendrier,MONTH(DimMars1+37)=3),DimMars1+37,""))</f>
        <v/>
      </c>
      <c r="DI7" s="48" t="str">
        <f>IF(DAY(DimAvr1)=1,"",IF(AND(YEAR(DimAvr1+1)=AnnéeCalendrier,MONTH(DimAvr1+1)=4),DimAvr1+1,""))</f>
        <v/>
      </c>
      <c r="DJ7" s="49" t="str">
        <f>IF(DAY(DimAvr1)=1,"",IF(AND(YEAR(DimAvr1+2)=AnnéeCalendrier,MONTH(DimAvr1+2)=4),DimAvr1+2,""))</f>
        <v/>
      </c>
      <c r="DK7" s="49" t="str">
        <f>IF(DAY(DimAvr1)=1,"",IF(AND(YEAR(DimAvr1+3)=AnnéeCalendrier,MONTH(DimAvr1+3)=4),DimAvr1+3,""))</f>
        <v/>
      </c>
      <c r="DL7" s="49">
        <f>IF(DAY(DimAvr1)=1,"",IF(AND(YEAR(DimAvr1+4)=AnnéeCalendrier,MONTH(DimAvr1+4)=4),DimAvr1+4,""))</f>
        <v>43922</v>
      </c>
      <c r="DM7" s="49">
        <f>IF(DAY(DimAvr1)=1,"",IF(AND(YEAR(DimAvr1+5)=AnnéeCalendrier,MONTH(DimAvr1+5)=4),DimAvr1+5,""))</f>
        <v>43923</v>
      </c>
      <c r="DN7" s="49">
        <f>IF(DAY(DimAvr1)=1,"",IF(AND(YEAR(DimAvr1+6)=AnnéeCalendrier,MONTH(DimAvr1+6)=4),DimAvr1+6,""))</f>
        <v>43924</v>
      </c>
      <c r="DO7" s="49">
        <f>IF(DAY(DimAvr1)=1,IF(AND(YEAR(DimAvr1)=AnnéeCalendrier,MONTH(DimAvr1)=4),DimAvr1,""),IF(AND(YEAR(DimAvr1+7)=AnnéeCalendrier,MONTH(DimAvr1+7)=4),DimAvr1+7,""))</f>
        <v>43925</v>
      </c>
      <c r="DP7" s="49">
        <f>IF(DAY(DimAvr1)=1,IF(AND(YEAR(DimAvr1+1)=AnnéeCalendrier,MONTH(DimAvr1+1)=4),DimAvr1+1,""),IF(AND(YEAR(DimAvr1+8)=AnnéeCalendrier,MONTH(DimAvr1+8)=4),DimAvr1+8,""))</f>
        <v>43926</v>
      </c>
      <c r="DQ7" s="49">
        <f>IF(DAY(DimAvr1)=1,IF(AND(YEAR(DimAvr1+2)=AnnéeCalendrier,MONTH(DimAvr1+2)=4),DimAvr1+2,""),IF(AND(YEAR(DimAvr1+9)=AnnéeCalendrier,MONTH(DimAvr1+9)=4),DimAvr1+9,""))</f>
        <v>43927</v>
      </c>
      <c r="DR7" s="49">
        <f>IF(DAY(DimAvr1)=1,IF(AND(YEAR(DimAvr1+3)=AnnéeCalendrier,MONTH(DimAvr1+3)=4),DimAvr1+3,""),IF(AND(YEAR(DimAvr1+10)=AnnéeCalendrier,MONTH(DimAvr1+10)=4),DimAvr1+10,""))</f>
        <v>43928</v>
      </c>
      <c r="DS7" s="49">
        <f>IF(DAY(DimAvr1)=1,IF(AND(YEAR(DimAvr1+4)=AnnéeCalendrier,MONTH(DimAvr1+4)=4),DimAvr1+4,""),IF(AND(YEAR(DimAvr1+11)=AnnéeCalendrier,MONTH(DimAvr1+11)=4),DimAvr1+11,""))</f>
        <v>43929</v>
      </c>
      <c r="DT7" s="49">
        <f>IF(DAY(DimAvr1)=1,IF(AND(YEAR(DimAvr1+5)=AnnéeCalendrier,MONTH(DimAvr1+5)=4),DimAvr1+5,""),IF(AND(YEAR(DimAvr1+12)=AnnéeCalendrier,MONTH(DimAvr1+12)=4),DimAvr1+12,""))</f>
        <v>43930</v>
      </c>
      <c r="DU7" s="49">
        <f>IF(DAY(DimAvr1)=1,IF(AND(YEAR(DimAvr1+6)=AnnéeCalendrier,MONTH(DimAvr1+6)=4),DimAvr1+6,""),IF(AND(YEAR(DimAvr1+13)=AnnéeCalendrier,MONTH(DimAvr1+13)=4),DimAvr1+13,""))</f>
        <v>43931</v>
      </c>
      <c r="DV7" s="49">
        <f>IF(DAY(DimAvr1)=1,IF(AND(YEAR(DimAvr1+7)=AnnéeCalendrier,MONTH(DimAvr1+7)=4),DimAvr1+7,""),IF(AND(YEAR(DimAvr1+14)=AnnéeCalendrier,MONTH(DimAvr1+14)=4),DimAvr1+14,""))</f>
        <v>43932</v>
      </c>
      <c r="DW7" s="49">
        <f>IF(DAY(DimAvr1)=1,IF(AND(YEAR(DimAvr1+8)=AnnéeCalendrier,MONTH(DimAvr1+8)=4),DimAvr1+8,""),IF(AND(YEAR(DimAvr1+15)=AnnéeCalendrier,MONTH(DimAvr1+15)=4),DimAvr1+15,""))</f>
        <v>43933</v>
      </c>
      <c r="DX7" s="49">
        <f>IF(DAY(DimAvr1)=1,IF(AND(YEAR(DimAvr1+9)=AnnéeCalendrier,MONTH(DimAvr1+9)=4),DimAvr1+9,""),IF(AND(YEAR(DimAvr1+16)=AnnéeCalendrier,MONTH(DimAvr1+16)=4),DimAvr1+16,""))</f>
        <v>43934</v>
      </c>
      <c r="DY7" s="49">
        <f>IF(DAY(DimAvr1)=1,IF(AND(YEAR(DimAvr1+10)=AnnéeCalendrier,MONTH(DimAvr1+10)=4),DimAvr1+10,""),IF(AND(YEAR(DimAvr1+17)=AnnéeCalendrier,MONTH(DimAvr1+17)=4),DimAvr1+17,""))</f>
        <v>43935</v>
      </c>
      <c r="DZ7" s="49">
        <f>IF(DAY(DimAvr1)=1,IF(AND(YEAR(DimAvr1+11)=AnnéeCalendrier,MONTH(DimAvr1+11)=4),DimAvr1+11,""),IF(AND(YEAR(DimAvr1+18)=AnnéeCalendrier,MONTH(DimAvr1+18)=4),DimAvr1+18,""))</f>
        <v>43936</v>
      </c>
      <c r="EA7" s="49">
        <f>IF(DAY(DimAvr1)=1,IF(AND(YEAR(DimAvr1+12)=AnnéeCalendrier,MONTH(DimAvr1+12)=4),DimAvr1+12,""),IF(AND(YEAR(DimAvr1+19)=AnnéeCalendrier,MONTH(DimAvr1+19)=4),DimAvr1+19,""))</f>
        <v>43937</v>
      </c>
      <c r="EB7" s="49">
        <f>IF(DAY(DimAvr1)=1,IF(AND(YEAR(DimAvr1+13)=AnnéeCalendrier,MONTH(DimAvr1+13)=4),DimAvr1+13,""),IF(AND(YEAR(DimAvr1+20)=AnnéeCalendrier,MONTH(DimAvr1+20)=4),DimAvr1+20,""))</f>
        <v>43938</v>
      </c>
      <c r="EC7" s="49">
        <f>IF(DAY(DimAvr1)=1,IF(AND(YEAR(DimAvr1+14)=AnnéeCalendrier,MONTH(DimAvr1+14)=4),DimAvr1+14,""),IF(AND(YEAR(DimAvr1+21)=AnnéeCalendrier,MONTH(DimAvr1+21)=4),DimAvr1+21,""))</f>
        <v>43939</v>
      </c>
      <c r="ED7" s="49">
        <f>IF(DAY(DimAvr1)=1,IF(AND(YEAR(DimAvr1+15)=AnnéeCalendrier,MONTH(DimAvr1+15)=4),DimAvr1+15,""),IF(AND(YEAR(DimAvr1+22)=AnnéeCalendrier,MONTH(DimAvr1+22)=4),DimAvr1+22,""))</f>
        <v>43940</v>
      </c>
      <c r="EE7" s="49">
        <f>IF(DAY(DimAvr1)=1,IF(AND(YEAR(DimAvr1+16)=AnnéeCalendrier,MONTH(DimAvr1+16)=4),DimAvr1+16,""),IF(AND(YEAR(DimAvr1+23)=AnnéeCalendrier,MONTH(DimAvr1+23)=4),DimAvr1+23,""))</f>
        <v>43941</v>
      </c>
      <c r="EF7" s="49">
        <f>IF(DAY(DimAvr1)=1,IF(AND(YEAR(DimAvr1+17)=AnnéeCalendrier,MONTH(DimAvr1+17)=4),DimAvr1+17,""),IF(AND(YEAR(DimAvr1+24)=AnnéeCalendrier,MONTH(DimAvr1+24)=4),DimAvr1+24,""))</f>
        <v>43942</v>
      </c>
      <c r="EG7" s="49">
        <f>IF(DAY(DimAvr1)=1,IF(AND(YEAR(DimAvr1+18)=AnnéeCalendrier,MONTH(DimAvr1+18)=4),DimAvr1+18,""),IF(AND(YEAR(DimAvr1+25)=AnnéeCalendrier,MONTH(DimAvr1+25)=4),DimAvr1+25,""))</f>
        <v>43943</v>
      </c>
      <c r="EH7" s="49">
        <f>IF(DAY(DimAvr1)=1,IF(AND(YEAR(DimAvr1+19)=AnnéeCalendrier,MONTH(DimAvr1+19)=4),DimAvr1+19,""),IF(AND(YEAR(DimAvr1+26)=AnnéeCalendrier,MONTH(DimAvr1+26)=4),DimAvr1+26,""))</f>
        <v>43944</v>
      </c>
      <c r="EI7" s="49">
        <f>IF(DAY(DimAvr1)=1,IF(AND(YEAR(DimAvr1+20)=AnnéeCalendrier,MONTH(DimAvr1+20)=4),DimAvr1+20,""),IF(AND(YEAR(DimAvr1+27)=AnnéeCalendrier,MONTH(DimAvr1+27)=4),DimAvr1+27,""))</f>
        <v>43945</v>
      </c>
      <c r="EJ7" s="49">
        <f>IF(DAY(DimAvr1)=1,IF(AND(YEAR(DimAvr1+21)=AnnéeCalendrier,MONTH(DimAvr1+21)=4),DimAvr1+21,""),IF(AND(YEAR(DimAvr1+28)=AnnéeCalendrier,MONTH(DimAvr1+28)=4),DimAvr1+28,""))</f>
        <v>43946</v>
      </c>
      <c r="EK7" s="49">
        <f>IF(DAY(DimAvr1)=1,IF(AND(YEAR(DimAvr1+22)=AnnéeCalendrier,MONTH(DimAvr1+22)=4),DimAvr1+22,""),IF(AND(YEAR(DimAvr1+29)=AnnéeCalendrier,MONTH(DimAvr1+29)=4),DimAvr1+29,""))</f>
        <v>43947</v>
      </c>
      <c r="EL7" s="49">
        <f>IF(DAY(DimAvr1)=1,IF(AND(YEAR(DimAvr1+23)=AnnéeCalendrier,MONTH(DimAvr1+23)=4),DimAvr1+23,""),IF(AND(YEAR(DimAvr1+30)=AnnéeCalendrier,MONTH(DimAvr1+30)=4),DimAvr1+30,""))</f>
        <v>43948</v>
      </c>
      <c r="EM7" s="49">
        <f>IF(DAY(DimAvr1)=1,IF(AND(YEAR(DimAvr1+24)=AnnéeCalendrier,MONTH(DimAvr1+24)=4),DimAvr1+24,""),IF(AND(YEAR(DimAvr1+31)=AnnéeCalendrier,MONTH(DimAvr1+31)=4),DimAvr1+31,""))</f>
        <v>43949</v>
      </c>
      <c r="EN7" s="49">
        <f>IF(DAY(DimAvr1)=1,IF(AND(YEAR(DimAvr1+25)=AnnéeCalendrier,MONTH(DimAvr1+25)=4),DimAvr1+25,""),IF(AND(YEAR(DimAvr1+32)=AnnéeCalendrier,MONTH(DimAvr1+32)=4),DimAvr1+32,""))</f>
        <v>43950</v>
      </c>
      <c r="EO7" s="49">
        <f>IF(DAY(DimAvr1)=1,IF(AND(YEAR(DimAvr1+26)=AnnéeCalendrier,MONTH(DimAvr1+26)=4),DimAvr1+26,""),IF(AND(YEAR(DimAvr1+33)=AnnéeCalendrier,MONTH(DimAvr1+33)=4),DimAvr1+33,""))</f>
        <v>43951</v>
      </c>
      <c r="EP7" s="49" t="str">
        <f>IF(DAY(DimAvr1)=1,IF(AND(YEAR(DimAvr1+27)=AnnéeCalendrier,MONTH(DimAvr1+27)=4),DimAvr1+27,""),IF(AND(YEAR(DimAvr1+34)=AnnéeCalendrier,MONTH(DimAvr1+34)=4),DimAvr1+34,""))</f>
        <v/>
      </c>
      <c r="EQ7" s="49" t="str">
        <f>IF(DAY(DimAvr1)=1,IF(AND(YEAR(DimAvr1+28)=AnnéeCalendrier,MONTH(DimAvr1+28)=4),DimAvr1+28,""),IF(AND(YEAR(DimAvr1+35)=AnnéeCalendrier,MONTH(DimAvr1+35)=4),DimAvr1+35,""))</f>
        <v/>
      </c>
      <c r="ER7" s="49" t="str">
        <f>IF(DAY(DimAvr1)=1,IF(AND(YEAR(DimAvr1+29)=AnnéeCalendrier,MONTH(DimAvr1+29)=4),DimAvr1+29,""),IF(AND(YEAR(DimAvr1+36)=AnnéeCalendrier,MONTH(DimAvr1+36)=4),DimAvr1+36,""))</f>
        <v/>
      </c>
      <c r="ES7" s="51" t="str">
        <f>IF(DAY(DimAvr1)=1,IF(AND(YEAR(DimAvr1+30)=AnnéeCalendrier,MONTH(DimAvr1+30)=4),DimAvr1+30,""),IF(AND(YEAR(DimAvr1+37)=AnnéeCalendrier,MONTH(DimAvr1+37)=4),DimAvr1+37,""))</f>
        <v/>
      </c>
      <c r="ET7" s="48" t="str">
        <f>IF(DAY(DimMai1)=1,"",IF(AND(YEAR(DimMai1+1)=AnnéeCalendrier,MONTH(DimMai1+1)=5),DimMai1+1,""))</f>
        <v/>
      </c>
      <c r="EU7" s="49" t="str">
        <f>IF(DAY(DimMai1)=1,"",IF(AND(YEAR(DimMai1+2)=AnnéeCalendrier,MONTH(DimMai1+2)=5),DimMai1+2,""))</f>
        <v/>
      </c>
      <c r="EV7" s="49" t="str">
        <f>IF(DAY(DimMai1)=1,"",IF(AND(YEAR(DimMai1+3)=AnnéeCalendrier,MONTH(DimMai1+3)=5),DimMai1+3,""))</f>
        <v/>
      </c>
      <c r="EW7" s="49" t="str">
        <f>IF(DAY(DimMai1)=1,"",IF(AND(YEAR(DimMai1+4)=AnnéeCalendrier,MONTH(DimMai1+4)=5),DimMai1+4,""))</f>
        <v/>
      </c>
      <c r="EX7" s="49" t="str">
        <f>IF(DAY(DimMai1)=1,"",IF(AND(YEAR(DimMai1+5)=AnnéeCalendrier,MONTH(DimMai1+5)=5),DimMai1+5,""))</f>
        <v/>
      </c>
      <c r="EY7" s="49">
        <f>IF(DAY(DimMai1)=1,"",IF(AND(YEAR(DimMai1+6)=AnnéeCalendrier,MONTH(DimMai1+6)=5),DimMai1+6,""))</f>
        <v>43952</v>
      </c>
      <c r="EZ7" s="49">
        <f>IF(DAY(DimMai1)=1,IF(AND(YEAR(DimMai1)=AnnéeCalendrier,MONTH(DimMai1)=5),DimMai1,""),IF(AND(YEAR(DimMai1+7)=AnnéeCalendrier,MONTH(DimMai1+7)=5),DimMai1+7,""))</f>
        <v>43953</v>
      </c>
      <c r="FA7" s="49">
        <f>IF(DAY(DimMai1)=1,IF(AND(YEAR(DimMai1+1)=AnnéeCalendrier,MONTH(DimMai1+1)=5),DimMai1+1,""),IF(AND(YEAR(DimMai1+8)=AnnéeCalendrier,MONTH(DimMai1+8)=5),DimMai1+8,""))</f>
        <v>43954</v>
      </c>
      <c r="FB7" s="49">
        <f>IF(DAY(DimMai1)=1,IF(AND(YEAR(DimMai1+2)=AnnéeCalendrier,MONTH(DimMai1+2)=5),DimMai1+2,""),IF(AND(YEAR(DimMai1+9)=AnnéeCalendrier,MONTH(DimMai1+9)=5),DimMai1+9,""))</f>
        <v>43955</v>
      </c>
      <c r="FC7" s="49">
        <f>IF(DAY(DimMai1)=1,IF(AND(YEAR(DimMai1+3)=AnnéeCalendrier,MONTH(DimMai1+3)=5),DimMai1+3,""),IF(AND(YEAR(DimMai1+10)=AnnéeCalendrier,MONTH(DimMai1+10)=5),DimMai1+10,""))</f>
        <v>43956</v>
      </c>
      <c r="FD7" s="49">
        <f>IF(DAY(DimMai1)=1,IF(AND(YEAR(DimMai1+4)=AnnéeCalendrier,MONTH(DimMai1+4)=5),DimMai1+4,""),IF(AND(YEAR(DimMai1+11)=AnnéeCalendrier,MONTH(DimMai1+11)=5),DimMai1+11,""))</f>
        <v>43957</v>
      </c>
      <c r="FE7" s="49">
        <f>IF(DAY(DimMai1)=1,IF(AND(YEAR(DimMai1+5)=AnnéeCalendrier,MONTH(DimMai1+5)=5),DimMai1+5,""),IF(AND(YEAR(DimMai1+12)=AnnéeCalendrier,MONTH(DimMai1+12)=5),DimMai1+12,""))</f>
        <v>43958</v>
      </c>
      <c r="FF7" s="49">
        <f>IF(DAY(DimMai1)=1,IF(AND(YEAR(DimMai1+6)=AnnéeCalendrier,MONTH(DimMai1+6)=5),DimMai1+6,""),IF(AND(YEAR(DimMai1+13)=AnnéeCalendrier,MONTH(DimMai1+13)=5),DimMai1+13,""))</f>
        <v>43959</v>
      </c>
      <c r="FG7" s="49">
        <f>IF(DAY(DimMai1)=1,IF(AND(YEAR(DimMai1+7)=AnnéeCalendrier,MONTH(DimMai1+7)=5),DimMai1+7,""),IF(AND(YEAR(DimMai1+14)=AnnéeCalendrier,MONTH(DimMai1+14)=5),DimMai1+14,""))</f>
        <v>43960</v>
      </c>
      <c r="FH7" s="49">
        <f>IF(DAY(DimMai1)=1,IF(AND(YEAR(DimMai1+8)=AnnéeCalendrier,MONTH(DimMai1+8)=5),DimMai1+8,""),IF(AND(YEAR(DimMai1+15)=AnnéeCalendrier,MONTH(DimMai1+15)=5),DimMai1+15,""))</f>
        <v>43961</v>
      </c>
      <c r="FI7" s="49">
        <f>IF(DAY(DimMai1)=1,IF(AND(YEAR(DimMai1+9)=AnnéeCalendrier,MONTH(DimMai1+9)=5),DimMai1+9,""),IF(AND(YEAR(DimMai1+16)=AnnéeCalendrier,MONTH(DimMai1+16)=5),DimMai1+16,""))</f>
        <v>43962</v>
      </c>
      <c r="FJ7" s="49">
        <f>IF(DAY(DimMai1)=1,IF(AND(YEAR(DimMai1+10)=AnnéeCalendrier,MONTH(DimMai1+10)=5),DimMai1+10,""),IF(AND(YEAR(DimMai1+17)=AnnéeCalendrier,MONTH(DimMai1+17)=5),DimMai1+17,""))</f>
        <v>43963</v>
      </c>
      <c r="FK7" s="49">
        <f>IF(DAY(DimMai1)=1,IF(AND(YEAR(DimMai1+11)=AnnéeCalendrier,MONTH(DimMai1+11)=5),DimMai1+11,""),IF(AND(YEAR(DimMai1+18)=AnnéeCalendrier,MONTH(DimMai1+18)=5),DimMai1+18,""))</f>
        <v>43964</v>
      </c>
      <c r="FL7" s="49">
        <f>IF(DAY(DimMai1)=1,IF(AND(YEAR(DimMai1+12)=AnnéeCalendrier,MONTH(DimMai1+12)=5),DimMai1+12,""),IF(AND(YEAR(DimMai1+19)=AnnéeCalendrier,MONTH(DimMai1+19)=5),DimMai1+19,""))</f>
        <v>43965</v>
      </c>
      <c r="FM7" s="49">
        <f>IF(DAY(DimMai1)=1,IF(AND(YEAR(DimMai1+13)=AnnéeCalendrier,MONTH(DimMai1+13)=5),DimMai1+13,""),IF(AND(YEAR(DimMai1+20)=AnnéeCalendrier,MONTH(DimMai1+20)=5),DimMai1+20,""))</f>
        <v>43966</v>
      </c>
      <c r="FN7" s="49">
        <f>IF(DAY(DimMai1)=1,IF(AND(YEAR(DimMai1+14)=AnnéeCalendrier,MONTH(DimMai1+14)=5),DimMai1+14,""),IF(AND(YEAR(DimMai1+21)=AnnéeCalendrier,MONTH(DimMai1+21)=5),DimMai1+21,""))</f>
        <v>43967</v>
      </c>
      <c r="FO7" s="49">
        <f>IF(DAY(DimMai1)=1,IF(AND(YEAR(DimMai1+15)=AnnéeCalendrier,MONTH(DimMai1+15)=5),DimMai1+15,""),IF(AND(YEAR(DimMai1+22)=AnnéeCalendrier,MONTH(DimMai1+22)=5),DimMai1+22,""))</f>
        <v>43968</v>
      </c>
      <c r="FP7" s="49">
        <f>IF(DAY(DimMai1)=1,IF(AND(YEAR(DimMai1+16)=AnnéeCalendrier,MONTH(DimMai1+16)=5),DimMai1+16,""),IF(AND(YEAR(DimMai1+23)=AnnéeCalendrier,MONTH(DimMai1+23)=5),DimMai1+23,""))</f>
        <v>43969</v>
      </c>
      <c r="FQ7" s="49">
        <f>IF(DAY(DimMai1)=1,IF(AND(YEAR(DimMai1+17)=AnnéeCalendrier,MONTH(DimMai1+17)=5),DimMai1+17,""),IF(AND(YEAR(DimMai1+24)=AnnéeCalendrier,MONTH(DimMai1+24)=5),DimMai1+24,""))</f>
        <v>43970</v>
      </c>
      <c r="FR7" s="49">
        <f>IF(DAY(DimMai1)=1,IF(AND(YEAR(DimMai1+18)=AnnéeCalendrier,MONTH(DimMai1+18)=5),DimMai1+18,""),IF(AND(YEAR(DimMai1+25)=AnnéeCalendrier,MONTH(DimMai1+25)=5),DimMai1+25,""))</f>
        <v>43971</v>
      </c>
      <c r="FS7" s="49">
        <f>IF(DAY(DimMai1)=1,IF(AND(YEAR(DimMai1+19)=AnnéeCalendrier,MONTH(DimMai1+19)=5),DimMai1+19,""),IF(AND(YEAR(DimMai1+26)=AnnéeCalendrier,MONTH(DimMai1+26)=5),DimMai1+26,""))</f>
        <v>43972</v>
      </c>
      <c r="FT7" s="49">
        <f>IF(DAY(DimMai1)=1,IF(AND(YEAR(DimMai1+20)=AnnéeCalendrier,MONTH(DimMai1+20)=5),DimMai1+20,""),IF(AND(YEAR(DimMai1+27)=AnnéeCalendrier,MONTH(DimMai1+27)=5),DimMai1+27,""))</f>
        <v>43973</v>
      </c>
      <c r="FU7" s="49">
        <f>IF(DAY(DimMai1)=1,IF(AND(YEAR(DimMai1+21)=AnnéeCalendrier,MONTH(DimMai1+21)=5),DimMai1+21,""),IF(AND(YEAR(DimMai1+28)=AnnéeCalendrier,MONTH(DimMai1+28)=5),DimMai1+28,""))</f>
        <v>43974</v>
      </c>
      <c r="FV7" s="49">
        <f>IF(DAY(DimMai1)=1,IF(AND(YEAR(DimMai1+22)=AnnéeCalendrier,MONTH(DimMai1+22)=5),DimMai1+22,""),IF(AND(YEAR(DimMai1+29)=AnnéeCalendrier,MONTH(DimMai1+29)=5),DimMai1+29,""))</f>
        <v>43975</v>
      </c>
      <c r="FW7" s="49">
        <f>IF(DAY(DimMai1)=1,IF(AND(YEAR(DimMai1+23)=AnnéeCalendrier,MONTH(DimMai1+23)=5),DimMai1+23,""),IF(AND(YEAR(DimMai1+30)=AnnéeCalendrier,MONTH(DimMai1+30)=5),DimMai1+30,""))</f>
        <v>43976</v>
      </c>
      <c r="FX7" s="49">
        <f>IF(DAY(DimMai1)=1,IF(AND(YEAR(DimMai1+24)=AnnéeCalendrier,MONTH(DimMai1+24)=5),DimMai1+24,""),IF(AND(YEAR(DimMai1+31)=AnnéeCalendrier,MONTH(DimMai1+31)=5),DimMai1+31,""))</f>
        <v>43977</v>
      </c>
      <c r="FY7" s="49">
        <f>IF(DAY(DimMai1)=1,IF(AND(YEAR(DimMai1+25)=AnnéeCalendrier,MONTH(DimMai1+25)=5),DimMai1+25,""),IF(AND(YEAR(DimMai1+32)=AnnéeCalendrier,MONTH(DimMai1+32)=5),DimMai1+32,""))</f>
        <v>43978</v>
      </c>
      <c r="FZ7" s="49">
        <f>IF(DAY(DimMai1)=1,IF(AND(YEAR(DimMai1+26)=AnnéeCalendrier,MONTH(DimMai1+26)=5),DimMai1+26,""),IF(AND(YEAR(DimMai1+33)=AnnéeCalendrier,MONTH(DimMai1+33)=5),DimMai1+33,""))</f>
        <v>43979</v>
      </c>
      <c r="GA7" s="49">
        <f>IF(DAY(DimMai1)=1,IF(AND(YEAR(DimMai1+27)=AnnéeCalendrier,MONTH(DimMai1+27)=5),DimMai1+27,""),IF(AND(YEAR(DimMai1+34)=AnnéeCalendrier,MONTH(DimMai1+34)=5),DimMai1+34,""))</f>
        <v>43980</v>
      </c>
      <c r="GB7" s="49">
        <f>IF(DAY(DimMai1)=1,IF(AND(YEAR(DimMai1+28)=AnnéeCalendrier,MONTH(DimMai1+28)=5),DimMai1+28,""),IF(AND(YEAR(DimMai1+35)=AnnéeCalendrier,MONTH(DimMai1+35)=5),DimMai1+35,""))</f>
        <v>43981</v>
      </c>
      <c r="GC7" s="49">
        <f>IF(DAY(DimMai1)=1,IF(AND(YEAR(DimMai1+29)=AnnéeCalendrier,MONTH(DimMai1+29)=5),DimMai1+29,""),IF(AND(YEAR(DimMai1+36)=AnnéeCalendrier,MONTH(DimMai1+36)=5),DimMai1+36,""))</f>
        <v>43982</v>
      </c>
      <c r="GD7" s="51" t="str">
        <f>IF(DAY(DimMai1)=1,IF(AND(YEAR(DimMai1+30)=AnnéeCalendrier,MONTH(DimMai1+30)=5),DimMai1+30,""),IF(AND(YEAR(DimMai1+37)=AnnéeCalendrier,MONTH(DimMai1+37)=5),DimMai1+37,""))</f>
        <v/>
      </c>
      <c r="GE7" s="48" t="str">
        <f>IF(DAY(DimJuin1)=1,"",IF(AND(YEAR(DimJuin1+1)=AnnéeCalendrier,MONTH(DimJuin1+1)=6),DimJuin1+1,""))</f>
        <v/>
      </c>
      <c r="GF7" s="49">
        <f>IF(DAY(DimJuin1)=1,"",IF(AND(YEAR(DimJuin1+2)=AnnéeCalendrier,MONTH(DimJuin1+2)=6),DimJuin1+2,""))</f>
        <v>43983</v>
      </c>
      <c r="GG7" s="49">
        <f>IF(DAY(DimJuin1)=1,"",IF(AND(YEAR(DimJuin1+3)=AnnéeCalendrier,MONTH(DimJuin1+3)=6),DimJuin1+3,""))</f>
        <v>43984</v>
      </c>
      <c r="GH7" s="49">
        <f>IF(DAY(DimJuin1)=1,"",IF(AND(YEAR(DimJuin1+4)=AnnéeCalendrier,MONTH(DimJuin1+4)=6),DimJuin1+4,""))</f>
        <v>43985</v>
      </c>
      <c r="GI7" s="49">
        <f>IF(DAY(DimJuin1)=1,"",IF(AND(YEAR(DimJuin1+5)=AnnéeCalendrier,MONTH(DimJuin1+5)=6),DimJuin1+5,""))</f>
        <v>43986</v>
      </c>
      <c r="GJ7" s="49">
        <f>IF(DAY(DimJuin1)=1,"",IF(AND(YEAR(DimJuin1+6)=AnnéeCalendrier,MONTH(DimJuin1+6)=6),DimJuin1+6,""))</f>
        <v>43987</v>
      </c>
      <c r="GK7" s="49">
        <f>IF(DAY(DimJuin1)=1,IF(AND(YEAR(DimJuin1)=AnnéeCalendrier,MONTH(DimJuin1)=6),DimJuin1,""),IF(AND(YEAR(DimJuin1+7)=AnnéeCalendrier,MONTH(DimJuin1+7)=6),DimJuin1+7,""))</f>
        <v>43988</v>
      </c>
      <c r="GL7" s="49">
        <f>IF(DAY(DimJuin1)=1,IF(AND(YEAR(DimJuin1+1)=AnnéeCalendrier,MONTH(DimJuin1+1)=6),DimJuin1+1,""),IF(AND(YEAR(DimJuin1+8)=AnnéeCalendrier,MONTH(DimJuin1+8)=6),DimJuin1+8,""))</f>
        <v>43989</v>
      </c>
      <c r="GM7" s="49">
        <f>IF(DAY(DimJuin1)=1,IF(AND(YEAR(DimJuin1+2)=AnnéeCalendrier,MONTH(DimJuin1+2)=6),DimJuin1+2,""),IF(AND(YEAR(DimJuin1+9)=AnnéeCalendrier,MONTH(DimJuin1+9)=6),DimJuin1+9,""))</f>
        <v>43990</v>
      </c>
      <c r="GN7" s="49">
        <f>IF(DAY(DimJuin1)=1,IF(AND(YEAR(DimJuin1+3)=AnnéeCalendrier,MONTH(DimJuin1+3)=6),DimJuin1+3,""),IF(AND(YEAR(DimJuin1+10)=AnnéeCalendrier,MONTH(DimJuin1+10)=6),DimJuin1+10,""))</f>
        <v>43991</v>
      </c>
      <c r="GO7" s="49">
        <f>IF(DAY(DimJuin1)=1,IF(AND(YEAR(DimJuin1+4)=AnnéeCalendrier,MONTH(DimJuin1+4)=6),DimJuin1+4,""),IF(AND(YEAR(DimJuin1+11)=AnnéeCalendrier,MONTH(DimJuin1+11)=6),DimJuin1+11,""))</f>
        <v>43992</v>
      </c>
      <c r="GP7" s="49">
        <f>IF(DAY(DimJuin1)=1,IF(AND(YEAR(DimJuin1+5)=AnnéeCalendrier,MONTH(DimJuin1+5)=6),DimJuin1+5,""),IF(AND(YEAR(DimJuin1+12)=AnnéeCalendrier,MONTH(DimJuin1+12)=6),DimJuin1+12,""))</f>
        <v>43993</v>
      </c>
      <c r="GQ7" s="49">
        <f>IF(DAY(DimJuin1)=1,IF(AND(YEAR(DimJuin1+6)=AnnéeCalendrier,MONTH(DimJuin1+6)=6),DimJuin1+6,""),IF(AND(YEAR(DimJuin1+13)=AnnéeCalendrier,MONTH(DimJuin1+13)=6),DimJuin1+13,""))</f>
        <v>43994</v>
      </c>
      <c r="GR7" s="49">
        <f>IF(DAY(DimJuin1)=1,IF(AND(YEAR(DimJuin1+7)=AnnéeCalendrier,MONTH(DimJuin1+7)=6),DimJuin1+7,""),IF(AND(YEAR(DimJuin1+14)=AnnéeCalendrier,MONTH(DimJuin1+14)=6),DimJuin1+14,""))</f>
        <v>43995</v>
      </c>
      <c r="GS7" s="49">
        <f>IF(DAY(DimJuin1)=1,IF(AND(YEAR(DimJuin1+8)=AnnéeCalendrier,MONTH(DimJuin1+8)=6),DimJuin1+8,""),IF(AND(YEAR(DimJuin1+15)=AnnéeCalendrier,MONTH(DimJuin1+15)=6),DimJuin1+15,""))</f>
        <v>43996</v>
      </c>
      <c r="GT7" s="49">
        <f>IF(DAY(DimJuin1)=1,IF(AND(YEAR(DimJuin1+9)=AnnéeCalendrier,MONTH(DimJuin1+9)=6),DimJuin1+9,""),IF(AND(YEAR(DimJuin1+16)=AnnéeCalendrier,MONTH(DimJuin1+16)=6),DimJuin1+16,""))</f>
        <v>43997</v>
      </c>
      <c r="GU7" s="49">
        <f>IF(DAY(DimJuin1)=1,IF(AND(YEAR(DimJuin1+10)=AnnéeCalendrier,MONTH(DimJuin1+10)=6),DimJuin1+10,""),IF(AND(YEAR(DimJuin1+17)=AnnéeCalendrier,MONTH(DimJuin1+17)=6),DimJuin1+17,""))</f>
        <v>43998</v>
      </c>
      <c r="GV7" s="49">
        <f>IF(DAY(DimJuin1)=1,IF(AND(YEAR(DimJuin1+11)=AnnéeCalendrier,MONTH(DimJuin1+11)=6),DimJuin1+11,""),IF(AND(YEAR(DimJuin1+18)=AnnéeCalendrier,MONTH(DimJuin1+18)=6),DimJuin1+18,""))</f>
        <v>43999</v>
      </c>
      <c r="GW7" s="49">
        <f>IF(DAY(DimJuin1)=1,IF(AND(YEAR(DimJuin1+12)=AnnéeCalendrier,MONTH(DimJuin1+12)=6),DimJuin1+12,""),IF(AND(YEAR(DimJuin1+19)=AnnéeCalendrier,MONTH(DimJuin1+19)=6),DimJuin1+19,""))</f>
        <v>44000</v>
      </c>
      <c r="GX7" s="49">
        <f>IF(DAY(DimJuin1)=1,IF(AND(YEAR(DimJuin1+13)=AnnéeCalendrier,MONTH(DimJuin1+13)=6),DimJuin1+13,""),IF(AND(YEAR(DimJuin1+20)=AnnéeCalendrier,MONTH(DimJuin1+20)=6),DimJuin1+20,""))</f>
        <v>44001</v>
      </c>
      <c r="GY7" s="49">
        <f>IF(DAY(DimJuin1)=1,IF(AND(YEAR(DimJuin1+14)=AnnéeCalendrier,MONTH(DimJuin1+14)=6),DimJuin1+14,""),IF(AND(YEAR(DimJuin1+21)=AnnéeCalendrier,MONTH(DimJuin1+21)=6),DimJuin1+21,""))</f>
        <v>44002</v>
      </c>
      <c r="GZ7" s="49">
        <f>IF(DAY(DimJuin1)=1,IF(AND(YEAR(DimJuin1+15)=AnnéeCalendrier,MONTH(DimJuin1+15)=6),DimJuin1+15,""),IF(AND(YEAR(DimJuin1+22)=AnnéeCalendrier,MONTH(DimJuin1+22)=6),DimJuin1+22,""))</f>
        <v>44003</v>
      </c>
      <c r="HA7" s="49">
        <f>IF(DAY(DimJuin1)=1,IF(AND(YEAR(DimJuin1+16)=AnnéeCalendrier,MONTH(DimJuin1+16)=6),DimJuin1+16,""),IF(AND(YEAR(DimJuin1+23)=AnnéeCalendrier,MONTH(DimJuin1+23)=6),DimJuin1+23,""))</f>
        <v>44004</v>
      </c>
      <c r="HB7" s="49">
        <f>IF(DAY(DimJuin1)=1,IF(AND(YEAR(DimJuin1+17)=AnnéeCalendrier,MONTH(DimJuin1+17)=6),DimJuin1+17,""),IF(AND(YEAR(DimJuin1+24)=AnnéeCalendrier,MONTH(DimJuin1+24)=6),DimJuin1+24,""))</f>
        <v>44005</v>
      </c>
      <c r="HC7" s="49">
        <f>IF(DAY(DimJuin1)=1,IF(AND(YEAR(DimJuin1+18)=AnnéeCalendrier,MONTH(DimJuin1+18)=6),DimJuin1+18,""),IF(AND(YEAR(DimJuin1+25)=AnnéeCalendrier,MONTH(DimJuin1+25)=6),DimJuin1+25,""))</f>
        <v>44006</v>
      </c>
      <c r="HD7" s="49">
        <f>IF(DAY(DimJuin1)=1,IF(AND(YEAR(DimJuin1+19)=AnnéeCalendrier,MONTH(DimJuin1+19)=6),DimJuin1+19,""),IF(AND(YEAR(DimJuin1+26)=AnnéeCalendrier,MONTH(DimJuin1+26)=6),DimJuin1+26,""))</f>
        <v>44007</v>
      </c>
      <c r="HE7" s="49">
        <f>IF(DAY(DimJuin1)=1,IF(AND(YEAR(DimJuin1+20)=AnnéeCalendrier,MONTH(DimJuin1+20)=6),DimJuin1+20,""),IF(AND(YEAR(DimJuin1+27)=AnnéeCalendrier,MONTH(DimJuin1+27)=6),DimJuin1+27,""))</f>
        <v>44008</v>
      </c>
      <c r="HF7" s="49">
        <f>IF(DAY(DimJuin1)=1,IF(AND(YEAR(DimJuin1+21)=AnnéeCalendrier,MONTH(DimJuin1+21)=6),DimJuin1+21,""),IF(AND(YEAR(DimJuin1+28)=AnnéeCalendrier,MONTH(DimJuin1+28)=6),DimJuin1+28,""))</f>
        <v>44009</v>
      </c>
      <c r="HG7" s="49">
        <f>IF(DAY(DimJuin1)=1,IF(AND(YEAR(DimJuin1+22)=AnnéeCalendrier,MONTH(DimJuin1+22)=6),DimJuin1+22,""),IF(AND(YEAR(DimJuin1+29)=AnnéeCalendrier,MONTH(DimJuin1+29)=6),DimJuin1+29,""))</f>
        <v>44010</v>
      </c>
      <c r="HH7" s="49">
        <f>IF(DAY(DimJuin1)=1,IF(AND(YEAR(DimJuin1+23)=AnnéeCalendrier,MONTH(DimJuin1+23)=6),DimJuin1+23,""),IF(AND(YEAR(DimJuin1+30)=AnnéeCalendrier,MONTH(DimJuin1+30)=6),DimJuin1+30,""))</f>
        <v>44011</v>
      </c>
      <c r="HI7" s="49">
        <f>IF(DAY(DimJuin1)=1,IF(AND(YEAR(DimJuin1+24)=AnnéeCalendrier,MONTH(DimJuin1+24)=6),DimJuin1+24,""),IF(AND(YEAR(DimJuin1+31)=AnnéeCalendrier,MONTH(DimJuin1+31)=6),DimJuin1+31,""))</f>
        <v>44012</v>
      </c>
      <c r="HJ7" s="49" t="str">
        <f>IF(DAY(DimJuin1)=1,IF(AND(YEAR(DimJuin1+25)=AnnéeCalendrier,MONTH(DimJuin1+25)=6),DimJuin1+25,""),IF(AND(YEAR(DimJuin1+32)=AnnéeCalendrier,MONTH(DimJuin1+32)=6),DimJuin1+32,""))</f>
        <v/>
      </c>
      <c r="HK7" s="49" t="str">
        <f>IF(DAY(DimJuin1)=1,IF(AND(YEAR(DimJuin1+26)=AnnéeCalendrier,MONTH(DimJuin1+26)=6),DimJuin1+26,""),IF(AND(YEAR(DimJuin1+33)=AnnéeCalendrier,MONTH(DimJuin1+33)=6),DimJuin1+33,""))</f>
        <v/>
      </c>
      <c r="HL7" s="49" t="str">
        <f>IF(DAY(DimJuin1)=1,IF(AND(YEAR(DimJuin1+27)=AnnéeCalendrier,MONTH(DimJuin1+27)=6),DimJuin1+27,""),IF(AND(YEAR(DimJuin1+34)=AnnéeCalendrier,MONTH(DimJuin1+34)=6),DimJuin1+34,""))</f>
        <v/>
      </c>
      <c r="HM7" s="49" t="str">
        <f>IF(DAY(DimJuin1)=1,IF(AND(YEAR(DimJuin1+28)=AnnéeCalendrier,MONTH(DimJuin1+28)=6),DimJuin1+28,""),IF(AND(YEAR(DimJuin1+35)=AnnéeCalendrier,MONTH(DimJuin1+35)=6),DimJuin1+35,""))</f>
        <v/>
      </c>
      <c r="HN7" s="49" t="str">
        <f>IF(DAY(DimJuin1)=1,IF(AND(YEAR(DimJuin1+29)=AnnéeCalendrier,MONTH(DimJuin1+29)=6),DimJuin1+29,""),IF(AND(YEAR(DimJuin1+36)=AnnéeCalendrier,MONTH(DimJuin1+36)=6),DimJuin1+36,""))</f>
        <v/>
      </c>
      <c r="HO7" s="51" t="str">
        <f>IF(DAY(DimJuin1)=1,IF(AND(YEAR(DimJuin1+30)=AnnéeCalendrier,MONTH(DimJuin1+30)=6),DimJuin1+30,""),IF(AND(YEAR(DimJuin1+37)=AnnéeCalendrier,MONTH(DimJuin1+37)=6),DimJuin1+37,""))</f>
        <v/>
      </c>
      <c r="HP7" s="48" t="str">
        <f>IF(DAY(DimJuil1)=1,"",IF(AND(YEAR(DimJuil1+1)=AnnéeCalendrier,MONTH(DimJuil1+1)=7),DimJuil1+1,""))</f>
        <v/>
      </c>
      <c r="HQ7" s="49" t="str">
        <f>IF(DAY(DimJuil1)=1,"",IF(AND(YEAR(DimJuil1+2)=AnnéeCalendrier,MONTH(DimJuil1+2)=7),DimJuil1+2,""))</f>
        <v/>
      </c>
      <c r="HR7" s="49" t="str">
        <f>IF(DAY(DimJuil1)=1,"",IF(AND(YEAR(DimJuil1+3)=AnnéeCalendrier,MONTH(DimJuil1+3)=7),DimJuil1+3,""))</f>
        <v/>
      </c>
      <c r="HS7" s="49">
        <f>IF(DAY(DimJuil1)=1,"",IF(AND(YEAR(DimJuil1+4)=AnnéeCalendrier,MONTH(DimJuil1+4)=7),DimJuil1+4,""))</f>
        <v>44013</v>
      </c>
      <c r="HT7" s="49">
        <f>IF(DAY(DimJuil1)=1,"",IF(AND(YEAR(DimJuil1+5)=AnnéeCalendrier,MONTH(DimJuil1+5)=7),DimJuil1+5,""))</f>
        <v>44014</v>
      </c>
      <c r="HU7" s="49">
        <f>IF(DAY(DimJuil1)=1,"",IF(AND(YEAR(DimJuil1+6)=AnnéeCalendrier,MONTH(DimJuil1+6)=7),DimJuil1+6,""))</f>
        <v>44015</v>
      </c>
      <c r="HV7" s="49">
        <f>IF(DAY(DimJuil1)=1,IF(AND(YEAR(DimJuil1)=AnnéeCalendrier,MONTH(DimJuil1)=7),DimJuil1,""),IF(AND(YEAR(DimJuil1+7)=AnnéeCalendrier,MONTH(DimJuil1+7)=7),DimJuil1+7,""))</f>
        <v>44016</v>
      </c>
      <c r="HW7" s="49">
        <f>IF(DAY(DimJuil1)=1,IF(AND(YEAR(DimJuil1+1)=AnnéeCalendrier,MONTH(DimJuil1+1)=7),DimJuil1+1,""),IF(AND(YEAR(DimJuil1+8)=AnnéeCalendrier,MONTH(DimJuil1+8)=7),DimJuil1+8,""))</f>
        <v>44017</v>
      </c>
      <c r="HX7" s="49">
        <f>IF(DAY(DimJuil1)=1,IF(AND(YEAR(DimJuil1+2)=AnnéeCalendrier,MONTH(DimJuil1+2)=7),DimJuil1+2,""),IF(AND(YEAR(DimJuil1+9)=AnnéeCalendrier,MONTH(DimJuil1+9)=7),DimJuil1+9,""))</f>
        <v>44018</v>
      </c>
      <c r="HY7" s="49">
        <f>IF(DAY(DimJuil1)=1,IF(AND(YEAR(DimJuil1+3)=AnnéeCalendrier,MONTH(DimJuil1+3)=7),DimJuil1+3,""),IF(AND(YEAR(DimJuil1+10)=AnnéeCalendrier,MONTH(DimJuil1+10)=7),DimJuil1+10,""))</f>
        <v>44019</v>
      </c>
      <c r="HZ7" s="49">
        <f>IF(DAY(DimJuil1)=1,IF(AND(YEAR(DimJuil1+4)=AnnéeCalendrier,MONTH(DimJuil1+4)=7),DimJuil1+4,""),IF(AND(YEAR(DimJuil1+11)=AnnéeCalendrier,MONTH(DimJuil1+11)=7),DimJuil1+11,""))</f>
        <v>44020</v>
      </c>
      <c r="IA7" s="49">
        <f>IF(DAY(DimJuil1)=1,IF(AND(YEAR(DimJuil1+5)=AnnéeCalendrier,MONTH(DimJuil1+5)=7),DimJuil1+5,""),IF(AND(YEAR(DimJuil1+12)=AnnéeCalendrier,MONTH(DimJuil1+12)=7),DimJuil1+12,""))</f>
        <v>44021</v>
      </c>
      <c r="IB7" s="49">
        <f>IF(DAY(DimJuil1)=1,IF(AND(YEAR(DimJuil1+6)=AnnéeCalendrier,MONTH(DimJuil1+6)=7),DimJuil1+6,""),IF(AND(YEAR(DimJuil1+13)=AnnéeCalendrier,MONTH(DimJuil1+13)=7),DimJuil1+13,""))</f>
        <v>44022</v>
      </c>
      <c r="IC7" s="49">
        <f>IF(DAY(DimJuil1)=1,IF(AND(YEAR(DimJuil1+7)=AnnéeCalendrier,MONTH(DimJuil1+7)=7),DimJuil1+7,""),IF(AND(YEAR(DimJuil1+14)=AnnéeCalendrier,MONTH(DimJuil1+14)=7),DimJuil1+14,""))</f>
        <v>44023</v>
      </c>
      <c r="ID7" s="49">
        <f>IF(DAY(DimJuil1)=1,IF(AND(YEAR(DimJuil1+8)=AnnéeCalendrier,MONTH(DimJuil1+8)=7),DimJuil1+8,""),IF(AND(YEAR(DimJuil1+15)=AnnéeCalendrier,MONTH(DimJuil1+15)=7),DimJuil1+15,""))</f>
        <v>44024</v>
      </c>
      <c r="IE7" s="49">
        <f>IF(DAY(DimJuil1)=1,IF(AND(YEAR(DimJuil1+9)=AnnéeCalendrier,MONTH(DimJuil1+9)=7),DimJuil1+9,""),IF(AND(YEAR(DimJuil1+16)=AnnéeCalendrier,MONTH(DimJuil1+16)=7),DimJuil1+16,""))</f>
        <v>44025</v>
      </c>
      <c r="IF7" s="49">
        <f>IF(DAY(DimJuil1)=1,IF(AND(YEAR(DimJuil1+10)=AnnéeCalendrier,MONTH(DimJuil1+10)=7),DimJuil1+10,""),IF(AND(YEAR(DimJuil1+17)=AnnéeCalendrier,MONTH(DimJuil1+17)=7),DimJuil1+17,""))</f>
        <v>44026</v>
      </c>
      <c r="IG7" s="49">
        <f>IF(DAY(DimJuil1)=1,IF(AND(YEAR(DimJuil1+11)=AnnéeCalendrier,MONTH(DimJuil1+11)=7),DimJuil1+11,""),IF(AND(YEAR(DimJuil1+18)=AnnéeCalendrier,MONTH(DimJuil1+18)=7),DimJuil1+18,""))</f>
        <v>44027</v>
      </c>
      <c r="IH7" s="49">
        <f>IF(DAY(DimJuil1)=1,IF(AND(YEAR(DimJuil1+12)=AnnéeCalendrier,MONTH(DimJuil1+12)=7),DimJuil1+12,""),IF(AND(YEAR(DimJuil1+19)=AnnéeCalendrier,MONTH(DimJuil1+19)=7),DimJuil1+19,""))</f>
        <v>44028</v>
      </c>
      <c r="II7" s="49">
        <f>IF(DAY(DimJuil1)=1,IF(AND(YEAR(DimJuil1+13)=AnnéeCalendrier,MONTH(DimJuil1+13)=7),DimJuil1+13,""),IF(AND(YEAR(DimJuil1+20)=AnnéeCalendrier,MONTH(DimJuil1+20)=7),DimJuil1+20,""))</f>
        <v>44029</v>
      </c>
      <c r="IJ7" s="49">
        <f>IF(DAY(DimJuil1)=1,IF(AND(YEAR(DimJuil1+14)=AnnéeCalendrier,MONTH(DimJuil1+14)=7),DimJuil1+14,""),IF(AND(YEAR(DimJuil1+21)=AnnéeCalendrier,MONTH(DimJuil1+21)=7),DimJuil1+21,""))</f>
        <v>44030</v>
      </c>
      <c r="IK7" s="49">
        <f>IF(DAY(DimJuil1)=1,IF(AND(YEAR(DimJuil1+15)=AnnéeCalendrier,MONTH(DimJuil1+15)=7),DimJuil1+15,""),IF(AND(YEAR(DimJuil1+22)=AnnéeCalendrier,MONTH(DimJuil1+22)=7),DimJuil1+22,""))</f>
        <v>44031</v>
      </c>
      <c r="IL7" s="49">
        <f>IF(DAY(DimJuil1)=1,IF(AND(YEAR(DimJuil1+16)=AnnéeCalendrier,MONTH(DimJuil1+16)=7),DimJuil1+16,""),IF(AND(YEAR(DimJuil1+23)=AnnéeCalendrier,MONTH(DimJuil1+23)=7),DimJuil1+23,""))</f>
        <v>44032</v>
      </c>
      <c r="IM7" s="49">
        <f>IF(DAY(DimJuil1)=1,IF(AND(YEAR(DimJuil1+17)=AnnéeCalendrier,MONTH(DimJuil1+17)=7),DimJuil1+17,""),IF(AND(YEAR(DimJuil1+24)=AnnéeCalendrier,MONTH(DimJuil1+24)=7),DimJuil1+24,""))</f>
        <v>44033</v>
      </c>
      <c r="IN7" s="49">
        <f>IF(DAY(DimJuil1)=1,IF(AND(YEAR(DimJuil1+18)=AnnéeCalendrier,MONTH(DimJuil1+18)=7),DimJuil1+18,""),IF(AND(YEAR(DimJuil1+25)=AnnéeCalendrier,MONTH(DimJuil1+25)=7),DimJuil1+25,""))</f>
        <v>44034</v>
      </c>
      <c r="IO7" s="49">
        <f>IF(DAY(DimJuil1)=1,IF(AND(YEAR(DimJuil1+19)=AnnéeCalendrier,MONTH(DimJuil1+19)=7),DimJuil1+19,""),IF(AND(YEAR(DimJuil1+26)=AnnéeCalendrier,MONTH(DimJuil1+26)=7),DimJuil1+26,""))</f>
        <v>44035</v>
      </c>
      <c r="IP7" s="49">
        <f>IF(DAY(DimJuil1)=1,IF(AND(YEAR(DimJuil1+20)=AnnéeCalendrier,MONTH(DimJuil1+20)=7),DimJuil1+20,""),IF(AND(YEAR(DimJuil1+27)=AnnéeCalendrier,MONTH(DimJuil1+27)=7),DimJuil1+27,""))</f>
        <v>44036</v>
      </c>
      <c r="IQ7" s="49">
        <f>IF(DAY(DimJuil1)=1,IF(AND(YEAR(DimJuil1+21)=AnnéeCalendrier,MONTH(DimJuil1+21)=7),DimJuil1+21,""),IF(AND(YEAR(DimJuil1+28)=AnnéeCalendrier,MONTH(DimJuil1+28)=7),DimJuil1+28,""))</f>
        <v>44037</v>
      </c>
      <c r="IR7" s="49">
        <f>IF(DAY(DimJuil1)=1,IF(AND(YEAR(DimJuil1+22)=AnnéeCalendrier,MONTH(DimJuil1+22)=7),DimJuil1+22,""),IF(AND(YEAR(DimJuil1+29)=AnnéeCalendrier,MONTH(DimJuil1+29)=7),DimJuil1+29,""))</f>
        <v>44038</v>
      </c>
      <c r="IS7" s="49">
        <f>IF(DAY(DimJuil1)=1,IF(AND(YEAR(DimJuil1+23)=AnnéeCalendrier,MONTH(DimJuil1+23)=7),DimJuil1+23,""),IF(AND(YEAR(DimJuil1+30)=AnnéeCalendrier,MONTH(DimJuil1+30)=7),DimJuil1+30,""))</f>
        <v>44039</v>
      </c>
      <c r="IT7" s="49">
        <f>IF(DAY(DimJuil1)=1,IF(AND(YEAR(DimJuil1+24)=AnnéeCalendrier,MONTH(DimJuil1+24)=7),DimJuil1+24,""),IF(AND(YEAR(DimJuil1+31)=AnnéeCalendrier,MONTH(DimJuil1+31)=7),DimJuil1+31,""))</f>
        <v>44040</v>
      </c>
      <c r="IU7" s="49">
        <f>IF(DAY(DimJuil1)=1,IF(AND(YEAR(DimJuil1+25)=AnnéeCalendrier,MONTH(DimJuil1+25)=7),DimJuil1+25,""),IF(AND(YEAR(DimJuil1+32)=AnnéeCalendrier,MONTH(DimJuil1+32)=7),DimJuil1+32,""))</f>
        <v>44041</v>
      </c>
      <c r="IV7" s="49">
        <f>IF(DAY(DimJuil1)=1,IF(AND(YEAR(DimJuil1+26)=AnnéeCalendrier,MONTH(DimJuil1+26)=7),DimJuil1+26,""),IF(AND(YEAR(DimJuil1+33)=AnnéeCalendrier,MONTH(DimJuil1+33)=7),DimJuil1+33,""))</f>
        <v>44042</v>
      </c>
      <c r="IW7" s="49">
        <f>IF(DAY(DimJuil1)=1,IF(AND(YEAR(DimJuil1+27)=AnnéeCalendrier,MONTH(DimJuil1+27)=7),DimJuil1+27,""),IF(AND(YEAR(DimJuil1+34)=AnnéeCalendrier,MONTH(DimJuil1+34)=7),DimJuil1+34,""))</f>
        <v>44043</v>
      </c>
      <c r="IX7" s="49" t="str">
        <f>IF(DAY(DimJuil1)=1,IF(AND(YEAR(DimJuil1+28)=AnnéeCalendrier,MONTH(DimJuil1+28)=7),DimJuil1+28,""),IF(AND(YEAR(DimJuil1+35)=AnnéeCalendrier,MONTH(DimJuil1+35)=7),DimJuil1+35,""))</f>
        <v/>
      </c>
      <c r="IY7" s="49" t="str">
        <f>IF(DAY(DimJuil1)=1,IF(AND(YEAR(DimJuil1+29)=AnnéeCalendrier,MONTH(DimJuil1+29)=7),DimJuil1+29,""),IF(AND(YEAR(DimJuil1+36)=AnnéeCalendrier,MONTH(DimJuil1+36)=7),DimJuil1+36,""))</f>
        <v/>
      </c>
      <c r="IZ7" s="51" t="str">
        <f>IF(DAY(DimJuil1)=1,IF(AND(YEAR(DimJuil1+30)=AnnéeCalendrier,MONTH(DimJuil1+30)=7),DimJuil1+30,""),IF(AND(YEAR(DimJuil1+37)=AnnéeCalendrier,MONTH(DimJuil1+37)=7),DimJuil1+37,""))</f>
        <v/>
      </c>
      <c r="JA7" s="48" t="str">
        <f>IF(DAY(DimAoût1)=1,"",IF(AND(YEAR(DimAoût1+1)=AnnéeCalendrier,MONTH(DimAoût1+1)=8),DimAoût1+1,""))</f>
        <v/>
      </c>
      <c r="JB7" s="49" t="str">
        <f>IF(DAY(DimAoût1)=1,"",IF(AND(YEAR(DimAoût1+2)=AnnéeCalendrier,MONTH(DimAoût1+2)=8),DimAoût1+2,""))</f>
        <v/>
      </c>
      <c r="JC7" s="49" t="str">
        <f>IF(DAY(DimAoût1)=1,"",IF(AND(YEAR(DimAoût1+3)=AnnéeCalendrier,MONTH(DimAoût1+3)=8),DimAoût1+3,""))</f>
        <v/>
      </c>
      <c r="JD7" s="49" t="str">
        <f>IF(DAY(DimAoût1)=1,"",IF(AND(YEAR(DimAoût1+4)=AnnéeCalendrier,MONTH(DimAoût1+4)=8),DimAoût1+4,""))</f>
        <v/>
      </c>
      <c r="JE7" s="49" t="str">
        <f>IF(DAY(DimAoût1)=1,"",IF(AND(YEAR(DimAoût1+5)=AnnéeCalendrier,MONTH(DimAoût1+5)=8),DimAoût1+5,""))</f>
        <v/>
      </c>
      <c r="JF7" s="49" t="str">
        <f>IF(DAY(DimAoût1)=1,"",IF(AND(YEAR(DimAoût1+6)=AnnéeCalendrier,MONTH(DimAoût1+6)=8),DimAoût1+6,""))</f>
        <v/>
      </c>
      <c r="JG7" s="49">
        <f>IF(DAY(DimAoût1)=1,IF(AND(YEAR(DimAoût1)=AnnéeCalendrier,MONTH(DimAoût1)=8),DimAoût1,""),IF(AND(YEAR(DimAoût1+7)=AnnéeCalendrier,MONTH(DimAoût1+7)=8),DimAoût1+7,""))</f>
        <v>44044</v>
      </c>
      <c r="JH7" s="49">
        <f>IF(DAY(DimAoût1)=1,IF(AND(YEAR(DimAoût1+1)=AnnéeCalendrier,MONTH(DimAoût1+1)=8),DimAoût1+1,""),IF(AND(YEAR(DimAoût1+8)=AnnéeCalendrier,MONTH(DimAoût1+8)=8),DimAoût1+8,""))</f>
        <v>44045</v>
      </c>
      <c r="JI7" s="49">
        <f>IF(DAY(DimAoût1)=1,IF(AND(YEAR(DimAoût1+2)=AnnéeCalendrier,MONTH(DimAoût1+2)=8),DimAoût1+2,""),IF(AND(YEAR(DimAoût1+9)=AnnéeCalendrier,MONTH(DimAoût1+9)=8),DimAoût1+9,""))</f>
        <v>44046</v>
      </c>
      <c r="JJ7" s="49">
        <f>IF(DAY(DimAoût1)=1,IF(AND(YEAR(DimAoût1+3)=AnnéeCalendrier,MONTH(DimAoût1+3)=8),DimAoût1+3,""),IF(AND(YEAR(DimAoût1+10)=AnnéeCalendrier,MONTH(DimAoût1+10)=8),DimAoût1+10,""))</f>
        <v>44047</v>
      </c>
      <c r="JK7" s="49">
        <f>IF(DAY(DimAoût1)=1,IF(AND(YEAR(DimAoût1+4)=AnnéeCalendrier,MONTH(DimAoût1+4)=8),DimAoût1+4,""),IF(AND(YEAR(DimAoût1+11)=AnnéeCalendrier,MONTH(DimAoût1+11)=8),DimAoût1+11,""))</f>
        <v>44048</v>
      </c>
      <c r="JL7" s="49">
        <f>IF(DAY(DimAoût1)=1,IF(AND(YEAR(DimAoût1+5)=AnnéeCalendrier,MONTH(DimAoût1+5)=8),DimAoût1+5,""),IF(AND(YEAR(DimAoût1+12)=AnnéeCalendrier,MONTH(DimAoût1+12)=8),DimAoût1+12,""))</f>
        <v>44049</v>
      </c>
      <c r="JM7" s="49">
        <f>IF(DAY(DimAoût1)=1,IF(AND(YEAR(DimAoût1+6)=AnnéeCalendrier,MONTH(DimAoût1+6)=8),DimAoût1+6,""),IF(AND(YEAR(DimAoût1+13)=AnnéeCalendrier,MONTH(DimAoût1+13)=8),DimAoût1+13,""))</f>
        <v>44050</v>
      </c>
      <c r="JN7" s="49">
        <f>IF(DAY(DimAoût1)=1,IF(AND(YEAR(DimAoût1+7)=AnnéeCalendrier,MONTH(DimAoût1+7)=8),DimAoût1+7,""),IF(AND(YEAR(DimAoût1+14)=AnnéeCalendrier,MONTH(DimAoût1+14)=8),DimAoût1+14,""))</f>
        <v>44051</v>
      </c>
      <c r="JO7" s="49">
        <f>IF(DAY(DimAoût1)=1,IF(AND(YEAR(DimAoût1+8)=AnnéeCalendrier,MONTH(DimAoût1+8)=8),DimAoût1+8,""),IF(AND(YEAR(DimAoût1+15)=AnnéeCalendrier,MONTH(DimAoût1+15)=8),DimAoût1+15,""))</f>
        <v>44052</v>
      </c>
      <c r="JP7" s="49">
        <f>IF(DAY(DimAoût1)=1,IF(AND(YEAR(DimAoût1+9)=AnnéeCalendrier,MONTH(DimAoût1+9)=8),DimAoût1+9,""),IF(AND(YEAR(DimAoût1+16)=AnnéeCalendrier,MONTH(DimAoût1+16)=8),DimAoût1+16,""))</f>
        <v>44053</v>
      </c>
      <c r="JQ7" s="49">
        <f>IF(DAY(DimAoût1)=1,IF(AND(YEAR(DimAoût1+10)=AnnéeCalendrier,MONTH(DimAoût1+10)=8),DimAoût1+10,""),IF(AND(YEAR(DimAoût1+17)=AnnéeCalendrier,MONTH(DimAoût1+17)=8),DimAoût1+17,""))</f>
        <v>44054</v>
      </c>
      <c r="JR7" s="49">
        <f>IF(DAY(DimAoût1)=1,IF(AND(YEAR(DimAoût1+11)=AnnéeCalendrier,MONTH(DimAoût1+11)=8),DimAoût1+11,""),IF(AND(YEAR(DimAoût1+18)=AnnéeCalendrier,MONTH(DimAoût1+18)=8),DimAoût1+18,""))</f>
        <v>44055</v>
      </c>
      <c r="JS7" s="49">
        <f>IF(DAY(DimAoût1)=1,IF(AND(YEAR(DimAoût1+12)=AnnéeCalendrier,MONTH(DimAoût1+12)=8),DimAoût1+12,""),IF(AND(YEAR(DimAoût1+19)=AnnéeCalendrier,MONTH(DimAoût1+19)=8),DimAoût1+19,""))</f>
        <v>44056</v>
      </c>
      <c r="JT7" s="49">
        <f>IF(DAY(DimAoût1)=1,IF(AND(YEAR(DimAoût1+13)=AnnéeCalendrier,MONTH(DimAoût1+13)=8),DimAoût1+13,""),IF(AND(YEAR(DimAoût1+20)=AnnéeCalendrier,MONTH(DimAoût1+20)=8),DimAoût1+20,""))</f>
        <v>44057</v>
      </c>
      <c r="JU7" s="49">
        <f>IF(DAY(DimAoût1)=1,IF(AND(YEAR(DimAoût1+14)=AnnéeCalendrier,MONTH(DimAoût1+14)=8),DimAoût1+14,""),IF(AND(YEAR(DimAoût1+21)=AnnéeCalendrier,MONTH(DimAoût1+21)=8),DimAoût1+21,""))</f>
        <v>44058</v>
      </c>
      <c r="JV7" s="49">
        <f>IF(DAY(DimAoût1)=1,IF(AND(YEAR(DimAoût1+15)=AnnéeCalendrier,MONTH(DimAoût1+15)=8),DimAoût1+15,""),IF(AND(YEAR(DimAoût1+22)=AnnéeCalendrier,MONTH(DimAoût1+22)=8),DimAoût1+22,""))</f>
        <v>44059</v>
      </c>
      <c r="JW7" s="49">
        <f>IF(DAY(DimAoût1)=1,IF(AND(YEAR(DimAoût1+16)=AnnéeCalendrier,MONTH(DimAoût1+16)=8),DimAoût1+16,""),IF(AND(YEAR(DimAoût1+23)=AnnéeCalendrier,MONTH(DimAoût1+23)=8),DimAoût1+23,""))</f>
        <v>44060</v>
      </c>
      <c r="JX7" s="49">
        <f>IF(DAY(DimAoût1)=1,IF(AND(YEAR(DimAoût1+17)=AnnéeCalendrier,MONTH(DimAoût1+17)=8),DimAoût1+17,""),IF(AND(YEAR(DimAoût1+24)=AnnéeCalendrier,MONTH(DimAoût1+24)=8),DimAoût1+24,""))</f>
        <v>44061</v>
      </c>
      <c r="JY7" s="49">
        <f>IF(DAY(DimAoût1)=1,IF(AND(YEAR(DimAoût1+18)=AnnéeCalendrier,MONTH(DimAoût1+18)=8),DimAoût1+18,""),IF(AND(YEAR(DimAoût1+25)=AnnéeCalendrier,MONTH(DimAoût1+25)=8),DimAoût1+25,""))</f>
        <v>44062</v>
      </c>
      <c r="JZ7" s="49">
        <f>IF(DAY(DimAoût1)=1,IF(AND(YEAR(DimAoût1+19)=AnnéeCalendrier,MONTH(DimAoût1+19)=8),DimAoût1+19,""),IF(AND(YEAR(DimAoût1+26)=AnnéeCalendrier,MONTH(DimAoût1+26)=8),DimAoût1+26,""))</f>
        <v>44063</v>
      </c>
      <c r="KA7" s="49">
        <f>IF(DAY(DimAoût1)=1,IF(AND(YEAR(DimAoût1+20)=AnnéeCalendrier,MONTH(DimAoût1+20)=8),DimAoût1+20,""),IF(AND(YEAR(DimAoût1+27)=AnnéeCalendrier,MONTH(DimAoût1+27)=8),DimAoût1+27,""))</f>
        <v>44064</v>
      </c>
      <c r="KB7" s="49">
        <f>IF(DAY(DimAoût1)=1,IF(AND(YEAR(DimAoût1+21)=AnnéeCalendrier,MONTH(DimAoût1+21)=8),DimAoût1+21,""),IF(AND(YEAR(DimAoût1+28)=AnnéeCalendrier,MONTH(DimAoût1+28)=8),DimAoût1+28,""))</f>
        <v>44065</v>
      </c>
      <c r="KC7" s="49">
        <f>IF(DAY(DimAoût1)=1,IF(AND(YEAR(DimAoût1+22)=AnnéeCalendrier,MONTH(DimAoût1+22)=8),DimAoût1+22,""),IF(AND(YEAR(DimAoût1+29)=AnnéeCalendrier,MONTH(DimAoût1+29)=8),DimAoût1+29,""))</f>
        <v>44066</v>
      </c>
      <c r="KD7" s="49">
        <f>IF(DAY(DimAoût1)=1,IF(AND(YEAR(DimAoût1+23)=AnnéeCalendrier,MONTH(DimAoût1+23)=8),DimAoût1+23,""),IF(AND(YEAR(DimAoût1+30)=AnnéeCalendrier,MONTH(DimAoût1+30)=8),DimAoût1+30,""))</f>
        <v>44067</v>
      </c>
      <c r="KE7" s="49">
        <f>IF(DAY(DimAoût1)=1,IF(AND(YEAR(DimAoût1+24)=AnnéeCalendrier,MONTH(DimAoût1+24)=8),DimAoût1+24,""),IF(AND(YEAR(DimAoût1+31)=AnnéeCalendrier,MONTH(DimAoût1+31)=8),DimAoût1+31,""))</f>
        <v>44068</v>
      </c>
      <c r="KF7" s="49">
        <f>IF(DAY(DimAoût1)=1,IF(AND(YEAR(DimAoût1+25)=AnnéeCalendrier,MONTH(DimAoût1+25)=8),DimAoût1+25,""),IF(AND(YEAR(DimAoût1+32)=AnnéeCalendrier,MONTH(DimAoût1+32)=8),DimAoût1+32,""))</f>
        <v>44069</v>
      </c>
      <c r="KG7" s="49">
        <f>IF(DAY(DimAoût1)=1,IF(AND(YEAR(DimAoût1+26)=AnnéeCalendrier,MONTH(DimAoût1+26)=8),DimAoût1+26,""),IF(AND(YEAR(DimAoût1+33)=AnnéeCalendrier,MONTH(DimAoût1+33)=8),DimAoût1+33,""))</f>
        <v>44070</v>
      </c>
      <c r="KH7" s="49">
        <f>IF(DAY(DimAoût1)=1,IF(AND(YEAR(DimAoût1+27)=AnnéeCalendrier,MONTH(DimAoût1+27)=8),DimAoût1+27,""),IF(AND(YEAR(DimAoût1+34)=AnnéeCalendrier,MONTH(DimAoût1+34)=8),DimAoût1+34,""))</f>
        <v>44071</v>
      </c>
      <c r="KI7" s="49">
        <f>IF(DAY(DimAoût1)=1,IF(AND(YEAR(DimAoût1+28)=AnnéeCalendrier,MONTH(DimAoût1+28)=8),DimAoût1+28,""),IF(AND(YEAR(DimAoût1+35)=AnnéeCalendrier,MONTH(DimAoût1+35)=8),DimAoût1+35,""))</f>
        <v>44072</v>
      </c>
      <c r="KJ7" s="49">
        <f>IF(DAY(DimAoût1)=1,IF(AND(YEAR(DimAoût1+29)=AnnéeCalendrier,MONTH(DimAoût1+29)=8),DimAoût1+29,""),IF(AND(YEAR(DimAoût1+36)=AnnéeCalendrier,MONTH(DimAoût1+36)=8),DimAoût1+36,""))</f>
        <v>44073</v>
      </c>
      <c r="KK7" s="51">
        <f>IF(DAY(DimAoût1)=1,IF(AND(YEAR(DimAoût1+30)=AnnéeCalendrier,MONTH(DimAoût1+30)=8),DimAoût1+30,""),IF(AND(YEAR(DimAoût1+37)=AnnéeCalendrier,MONTH(DimAoût1+37)=8),DimAoût1+37,""))</f>
        <v>44074</v>
      </c>
      <c r="KL7" s="48" t="str">
        <f>IF(DAY(DimSept1)=1,"",IF(AND(YEAR(DimSept1+1)=AnnéeCalendrier,MONTH(DimSept1+1)=9),DimSept1+1,""))</f>
        <v/>
      </c>
      <c r="KM7" s="49" t="str">
        <f>IF(DAY(DimSept1)=1,"",IF(AND(YEAR(DimSept1+2)=AnnéeCalendrier,MONTH(DimSept1+2)=9),DimSept1+2,""))</f>
        <v/>
      </c>
      <c r="KN7" s="49">
        <f>IF(DAY(DimSept1)=1,"",IF(AND(YEAR(DimSept1+3)=AnnéeCalendrier,MONTH(DimSept1+3)=9),DimSept1+3,""))</f>
        <v>44075</v>
      </c>
      <c r="KO7" s="49">
        <f>IF(DAY(DimSept1)=1,"",IF(AND(YEAR(DimSept1+4)=AnnéeCalendrier,MONTH(DimSept1+4)=9),DimSept1+4,""))</f>
        <v>44076</v>
      </c>
      <c r="KP7" s="49">
        <f>IF(DAY(DimSept1)=1,"",IF(AND(YEAR(DimSept1+5)=AnnéeCalendrier,MONTH(DimSept1+5)=9),DimSept1+5,""))</f>
        <v>44077</v>
      </c>
      <c r="KQ7" s="49">
        <f>IF(DAY(DimSept1)=1,"",IF(AND(YEAR(DimSept1+6)=AnnéeCalendrier,MONTH(DimSept1+6)=9),DimSept1+6,""))</f>
        <v>44078</v>
      </c>
      <c r="KR7" s="49">
        <f>IF(DAY(DimSept1)=1,IF(AND(YEAR(DimSept1)=AnnéeCalendrier,MONTH(DimSept1)=9),DimSept1,""),IF(AND(YEAR(DimSept1+7)=AnnéeCalendrier,MONTH(DimSept1+7)=9),DimSept1+7,""))</f>
        <v>44079</v>
      </c>
      <c r="KS7" s="49">
        <f>IF(DAY(DimSept1)=1,IF(AND(YEAR(DimSept1+1)=AnnéeCalendrier,MONTH(DimSept1+1)=9),DimSept1+1,""),IF(AND(YEAR(DimSept1+8)=AnnéeCalendrier,MONTH(DimSept1+8)=9),DimSept1+8,""))</f>
        <v>44080</v>
      </c>
      <c r="KT7" s="49">
        <f>IF(DAY(DimSept1)=1,IF(AND(YEAR(DimSept1+2)=AnnéeCalendrier,MONTH(DimSept1+2)=9),DimSept1+2,""),IF(AND(YEAR(DimSept1+9)=AnnéeCalendrier,MONTH(DimSept1+9)=9),DimSept1+9,""))</f>
        <v>44081</v>
      </c>
      <c r="KU7" s="49">
        <f>IF(DAY(DimSept1)=1,IF(AND(YEAR(DimSept1+3)=AnnéeCalendrier,MONTH(DimSept1+3)=9),DimSept1+3,""),IF(AND(YEAR(DimSept1+10)=AnnéeCalendrier,MONTH(DimSept1+10)=9),DimSept1+10,""))</f>
        <v>44082</v>
      </c>
      <c r="KV7" s="49">
        <f>IF(DAY(DimSept1)=1,IF(AND(YEAR(DimSept1+4)=AnnéeCalendrier,MONTH(DimSept1+4)=9),DimSept1+4,""),IF(AND(YEAR(DimSept1+11)=AnnéeCalendrier,MONTH(DimSept1+11)=9),DimSept1+11,""))</f>
        <v>44083</v>
      </c>
      <c r="KW7" s="49">
        <f>IF(DAY(DimSept1)=1,IF(AND(YEAR(DimSept1+5)=AnnéeCalendrier,MONTH(DimSept1+5)=9),DimSept1+5,""),IF(AND(YEAR(DimSept1+12)=AnnéeCalendrier,MONTH(DimSept1+12)=9),DimSept1+12,""))</f>
        <v>44084</v>
      </c>
      <c r="KX7" s="49">
        <f>IF(DAY(DimSept1)=1,IF(AND(YEAR(DimSept1+6)=AnnéeCalendrier,MONTH(DimSept1+6)=9),DimSept1+6,""),IF(AND(YEAR(DimSept1+13)=AnnéeCalendrier,MONTH(DimSept1+13)=9),DimSept1+13,""))</f>
        <v>44085</v>
      </c>
      <c r="KY7" s="49">
        <f>IF(DAY(DimSept1)=1,IF(AND(YEAR(DimSept1+7)=AnnéeCalendrier,MONTH(DimSept1+7)=9),DimSept1+7,""),IF(AND(YEAR(DimSept1+14)=AnnéeCalendrier,MONTH(DimSept1+14)=9),DimSept1+14,""))</f>
        <v>44086</v>
      </c>
      <c r="KZ7" s="49">
        <f>IF(DAY(DimSept1)=1,IF(AND(YEAR(DimSept1+8)=AnnéeCalendrier,MONTH(DimSept1+8)=9),DimSept1+8,""),IF(AND(YEAR(DimSept1+15)=AnnéeCalendrier,MONTH(DimSept1+15)=9),DimSept1+15,""))</f>
        <v>44087</v>
      </c>
      <c r="LA7" s="49">
        <f>IF(DAY(DimSept1)=1,IF(AND(YEAR(DimSept1+9)=AnnéeCalendrier,MONTH(DimSept1+9)=9),DimSept1+9,""),IF(AND(YEAR(DimSept1+16)=AnnéeCalendrier,MONTH(DimSept1+16)=9),DimSept1+16,""))</f>
        <v>44088</v>
      </c>
      <c r="LB7" s="49">
        <f>IF(DAY(DimSept1)=1,IF(AND(YEAR(DimSept1+10)=AnnéeCalendrier,MONTH(DimSept1+10)=9),DimSept1+10,""),IF(AND(YEAR(DimSept1+17)=AnnéeCalendrier,MONTH(DimSept1+17)=9),DimSept1+17,""))</f>
        <v>44089</v>
      </c>
      <c r="LC7" s="49">
        <f>IF(DAY(DimSept1)=1,IF(AND(YEAR(DimSept1+11)=AnnéeCalendrier,MONTH(DimSept1+11)=9),DimSept1+11,""),IF(AND(YEAR(DimSept1+18)=AnnéeCalendrier,MONTH(DimSept1+18)=9),DimSept1+18,""))</f>
        <v>44090</v>
      </c>
      <c r="LD7" s="49">
        <f>IF(DAY(DimSept1)=1,IF(AND(YEAR(DimSept1+12)=AnnéeCalendrier,MONTH(DimSept1+12)=9),DimSept1+12,""),IF(AND(YEAR(DimSept1+19)=AnnéeCalendrier,MONTH(DimSept1+19)=9),DimSept1+19,""))</f>
        <v>44091</v>
      </c>
      <c r="LE7" s="49">
        <f>IF(DAY(DimSept1)=1,IF(AND(YEAR(DimSept1+13)=AnnéeCalendrier,MONTH(DimSept1+13)=9),DimSept1+13,""),IF(AND(YEAR(DimSept1+20)=AnnéeCalendrier,MONTH(DimSept1+20)=9),DimSept1+20,""))</f>
        <v>44092</v>
      </c>
      <c r="LF7" s="49">
        <f>IF(DAY(DimSept1)=1,IF(AND(YEAR(DimSept1+14)=AnnéeCalendrier,MONTH(DimSept1+14)=9),DimSept1+14,""),IF(AND(YEAR(DimSept1+21)=AnnéeCalendrier,MONTH(DimSept1+21)=9),DimSept1+21,""))</f>
        <v>44093</v>
      </c>
      <c r="LG7" s="49">
        <f>IF(DAY(DimSept1)=1,IF(AND(YEAR(DimSept1+15)=AnnéeCalendrier,MONTH(DimSept1+15)=9),DimSept1+15,""),IF(AND(YEAR(DimSept1+22)=AnnéeCalendrier,MONTH(DimSept1+22)=9),DimSept1+22,""))</f>
        <v>44094</v>
      </c>
      <c r="LH7" s="49">
        <f>IF(DAY(DimSept1)=1,IF(AND(YEAR(DimSept1+16)=AnnéeCalendrier,MONTH(DimSept1+16)=9),DimSept1+16,""),IF(AND(YEAR(DimSept1+23)=AnnéeCalendrier,MONTH(DimSept1+23)=9),DimSept1+23,""))</f>
        <v>44095</v>
      </c>
      <c r="LI7" s="49">
        <f>IF(DAY(DimSept1)=1,IF(AND(YEAR(DimSept1+17)=AnnéeCalendrier,MONTH(DimSept1+17)=9),DimSept1+17,""),IF(AND(YEAR(DimSept1+24)=AnnéeCalendrier,MONTH(DimSept1+24)=9),DimSept1+24,""))</f>
        <v>44096</v>
      </c>
      <c r="LJ7" s="49">
        <f>IF(DAY(DimSept1)=1,IF(AND(YEAR(DimSept1+18)=AnnéeCalendrier,MONTH(DimSept1+18)=9),DimSept1+18,""),IF(AND(YEAR(DimSept1+25)=AnnéeCalendrier,MONTH(DimSept1+25)=9),DimSept1+25,""))</f>
        <v>44097</v>
      </c>
      <c r="LK7" s="49">
        <f>IF(DAY(DimSept1)=1,IF(AND(YEAR(DimSept1+19)=AnnéeCalendrier,MONTH(DimSept1+19)=9),DimSept1+19,""),IF(AND(YEAR(DimSept1+26)=AnnéeCalendrier,MONTH(DimSept1+26)=9),DimSept1+26,""))</f>
        <v>44098</v>
      </c>
      <c r="LL7" s="49">
        <f>IF(DAY(DimSept1)=1,IF(AND(YEAR(DimSept1+20)=AnnéeCalendrier,MONTH(DimSept1+20)=9),DimSept1+20,""),IF(AND(YEAR(DimSept1+27)=AnnéeCalendrier,MONTH(DimSept1+27)=9),DimSept1+27,""))</f>
        <v>44099</v>
      </c>
      <c r="LM7" s="49">
        <f>IF(DAY(DimSept1)=1,IF(AND(YEAR(DimSept1+21)=AnnéeCalendrier,MONTH(DimSept1+21)=9),DimSept1+21,""),IF(AND(YEAR(DimSept1+28)=AnnéeCalendrier,MONTH(DimSept1+28)=9),DimSept1+28,""))</f>
        <v>44100</v>
      </c>
      <c r="LN7" s="49">
        <f>IF(DAY(DimSept1)=1,IF(AND(YEAR(DimSept1+22)=AnnéeCalendrier,MONTH(DimSept1+22)=9),DimSept1+22,""),IF(AND(YEAR(DimSept1+29)=AnnéeCalendrier,MONTH(DimSept1+29)=9),DimSept1+29,""))</f>
        <v>44101</v>
      </c>
      <c r="LO7" s="49">
        <f>IF(DAY(DimSept1)=1,IF(AND(YEAR(DimSept1+23)=AnnéeCalendrier,MONTH(DimSept1+23)=9),DimSept1+23,""),IF(AND(YEAR(DimSept1+30)=AnnéeCalendrier,MONTH(DimSept1+30)=9),DimSept1+30,""))</f>
        <v>44102</v>
      </c>
      <c r="LP7" s="49">
        <f>IF(DAY(DimSept1)=1,IF(AND(YEAR(DimSept1+24)=AnnéeCalendrier,MONTH(DimSept1+24)=9),DimSept1+24,""),IF(AND(YEAR(DimSept1+31)=AnnéeCalendrier,MONTH(DimSept1+31)=9),DimSept1+31,""))</f>
        <v>44103</v>
      </c>
      <c r="LQ7" s="49">
        <f>IF(DAY(DimSept1)=1,IF(AND(YEAR(DimSept1+25)=AnnéeCalendrier,MONTH(DimSept1+25)=9),DimSept1+25,""),IF(AND(YEAR(DimSept1+32)=AnnéeCalendrier,MONTH(DimSept1+32)=9),DimSept1+32,""))</f>
        <v>44104</v>
      </c>
      <c r="LR7" s="49" t="str">
        <f>IF(DAY(DimSept1)=1,IF(AND(YEAR(DimSept1+26)=AnnéeCalendrier,MONTH(DimSept1+26)=9),DimSept1+26,""),IF(AND(YEAR(DimSept1+33)=AnnéeCalendrier,MONTH(DimSept1+33)=9),DimSept1+33,""))</f>
        <v/>
      </c>
      <c r="LS7" s="49" t="str">
        <f>IF(DAY(DimSept1)=1,IF(AND(YEAR(DimSept1+27)=AnnéeCalendrier,MONTH(DimSept1+27)=9),DimSept1+27,""),IF(AND(YEAR(DimSept1+34)=AnnéeCalendrier,MONTH(DimSept1+34)=9),DimSept1+34,""))</f>
        <v/>
      </c>
      <c r="LT7" s="49" t="str">
        <f>IF(DAY(DimSept1)=1,IF(AND(YEAR(DimSept1+28)=AnnéeCalendrier,MONTH(DimSept1+28)=9),DimSept1+28,""),IF(AND(YEAR(DimSept1+35)=AnnéeCalendrier,MONTH(DimSept1+35)=9),DimSept1+35,""))</f>
        <v/>
      </c>
      <c r="LU7" s="49" t="str">
        <f>IF(DAY(DimSept1)=1,IF(AND(YEAR(DimSept1+29)=AnnéeCalendrier,MONTH(DimSept1+29)=9),DimSept1+29,""),IF(AND(YEAR(DimSept1+36)=AnnéeCalendrier,MONTH(DimSept1+36)=9),DimSept1+36,""))</f>
        <v/>
      </c>
      <c r="LV7" s="51" t="str">
        <f>IF(DAY(DimSept1)=1,IF(AND(YEAR(DimSept1+30)=AnnéeCalendrier,MONTH(DimSept1+30)=9),DimSept1+30,""),IF(AND(YEAR(DimSept1+37)=AnnéeCalendrier,MONTH(DimSept1+37)=9),DimSept1+37,""))</f>
        <v/>
      </c>
      <c r="LW7" s="48" t="str">
        <f>IF(DAY(DimOct1)=1,"",IF(AND(YEAR(DimOct1+1)=AnnéeCalendrier,MONTH(DimOct1+1)=10),DimOct1+1,""))</f>
        <v/>
      </c>
      <c r="LX7" s="49" t="str">
        <f>IF(DAY(DimOct1)=1,"",IF(AND(YEAR(DimOct1+2)=AnnéeCalendrier,MONTH(DimOct1+2)=10),DimOct1+2,""))</f>
        <v/>
      </c>
      <c r="LY7" s="49" t="str">
        <f>IF(DAY(DimOct1)=1,"",IF(AND(YEAR(DimOct1+3)=AnnéeCalendrier,MONTH(DimOct1+3)=10),DimOct1+3,""))</f>
        <v/>
      </c>
      <c r="LZ7" s="49" t="str">
        <f>IF(DAY(DimOct1)=1,"",IF(AND(YEAR(DimOct1+4)=AnnéeCalendrier,MONTH(DimOct1+4)=10),DimOct1+4,""))</f>
        <v/>
      </c>
      <c r="MA7" s="49">
        <f>IF(DAY(DimOct1)=1,"",IF(AND(YEAR(DimOct1+5)=AnnéeCalendrier,MONTH(DimOct1+5)=10),DimOct1+5,""))</f>
        <v>44105</v>
      </c>
      <c r="MB7" s="49">
        <f>IF(DAY(DimOct1)=1,"",IF(AND(YEAR(DimOct1+6)=AnnéeCalendrier,MONTH(DimOct1+6)=10),DimOct1+6,""))</f>
        <v>44106</v>
      </c>
      <c r="MC7" s="49">
        <f>IF(DAY(DimOct1)=1,IF(AND(YEAR(DimOct1)=AnnéeCalendrier,MONTH(DimOct1)=10),DimOct1,""),IF(AND(YEAR(DimOct1+7)=AnnéeCalendrier,MONTH(DimOct1+7)=10),DimOct1+7,""))</f>
        <v>44107</v>
      </c>
      <c r="MD7" s="49">
        <f>IF(DAY(DimOct1)=1,IF(AND(YEAR(DimOct1+1)=AnnéeCalendrier,MONTH(DimOct1+1)=10),DimOct1+1,""),IF(AND(YEAR(DimOct1+8)=AnnéeCalendrier,MONTH(DimOct1+8)=10),DimOct1+8,""))</f>
        <v>44108</v>
      </c>
      <c r="ME7" s="49">
        <f>IF(DAY(DimOct1)=1,IF(AND(YEAR(DimOct1+2)=AnnéeCalendrier,MONTH(DimOct1+2)=10),DimOct1+2,""),IF(AND(YEAR(DimOct1+9)=AnnéeCalendrier,MONTH(DimOct1+9)=10),DimOct1+9,""))</f>
        <v>44109</v>
      </c>
      <c r="MF7" s="49">
        <f>IF(DAY(DimOct1)=1,IF(AND(YEAR(DimOct1+3)=AnnéeCalendrier,MONTH(DimOct1+3)=10),DimOct1+3,""),IF(AND(YEAR(DimOct1+10)=AnnéeCalendrier,MONTH(DimOct1+10)=10),DimOct1+10,""))</f>
        <v>44110</v>
      </c>
      <c r="MG7" s="49">
        <f>IF(DAY(DimOct1)=1,IF(AND(YEAR(DimOct1+4)=AnnéeCalendrier,MONTH(DimOct1+4)=10),DimOct1+4,""),IF(AND(YEAR(DimOct1+11)=AnnéeCalendrier,MONTH(DimOct1+11)=10),DimOct1+11,""))</f>
        <v>44111</v>
      </c>
      <c r="MH7" s="49">
        <f>IF(DAY(DimOct1)=1,IF(AND(YEAR(DimOct1+5)=AnnéeCalendrier,MONTH(DimOct1+5)=10),DimOct1+5,""),IF(AND(YEAR(DimOct1+12)=AnnéeCalendrier,MONTH(DimOct1+12)=10),DimOct1+12,""))</f>
        <v>44112</v>
      </c>
      <c r="MI7" s="49">
        <f>IF(DAY(DimOct1)=1,IF(AND(YEAR(DimOct1+6)=AnnéeCalendrier,MONTH(DimOct1+6)=10),DimOct1+6,""),IF(AND(YEAR(DimOct1+13)=AnnéeCalendrier,MONTH(DimOct1+13)=10),DimOct1+13,""))</f>
        <v>44113</v>
      </c>
      <c r="MJ7" s="49">
        <f>IF(DAY(DimOct1)=1,IF(AND(YEAR(DimOct1+7)=AnnéeCalendrier,MONTH(DimOct1+7)=10),DimOct1+7,""),IF(AND(YEAR(DimOct1+14)=AnnéeCalendrier,MONTH(DimOct1+14)=10),DimOct1+14,""))</f>
        <v>44114</v>
      </c>
      <c r="MK7" s="49">
        <f>IF(DAY(DimOct1)=1,IF(AND(YEAR(DimOct1+8)=AnnéeCalendrier,MONTH(DimOct1+8)=10),DimOct1+8,""),IF(AND(YEAR(DimOct1+15)=AnnéeCalendrier,MONTH(DimOct1+15)=10),DimOct1+15,""))</f>
        <v>44115</v>
      </c>
      <c r="ML7" s="49">
        <f>IF(DAY(DimOct1)=1,IF(AND(YEAR(DimOct1+9)=AnnéeCalendrier,MONTH(DimOct1+9)=10),DimOct1+9,""),IF(AND(YEAR(DimOct1+16)=AnnéeCalendrier,MONTH(DimOct1+16)=10),DimOct1+16,""))</f>
        <v>44116</v>
      </c>
      <c r="MM7" s="49">
        <f>IF(DAY(DimOct1)=1,IF(AND(YEAR(DimOct1+10)=AnnéeCalendrier,MONTH(DimOct1+10)=10),DimOct1+10,""),IF(AND(YEAR(DimOct1+17)=AnnéeCalendrier,MONTH(DimOct1+17)=10),DimOct1+17,""))</f>
        <v>44117</v>
      </c>
      <c r="MN7" s="49">
        <f>IF(DAY(DimOct1)=1,IF(AND(YEAR(DimOct1+11)=AnnéeCalendrier,MONTH(DimOct1+11)=10),DimOct1+11,""),IF(AND(YEAR(DimOct1+18)=AnnéeCalendrier,MONTH(DimOct1+18)=10),DimOct1+18,""))</f>
        <v>44118</v>
      </c>
      <c r="MO7" s="49">
        <f>IF(DAY(DimOct1)=1,IF(AND(YEAR(DimOct1+12)=AnnéeCalendrier,MONTH(DimOct1+12)=10),DimOct1+12,""),IF(AND(YEAR(DimOct1+19)=AnnéeCalendrier,MONTH(DimOct1+19)=10),DimOct1+19,""))</f>
        <v>44119</v>
      </c>
      <c r="MP7" s="49">
        <f>IF(DAY(DimOct1)=1,IF(AND(YEAR(DimOct1+13)=AnnéeCalendrier,MONTH(DimOct1+13)=10),DimOct1+13,""),IF(AND(YEAR(DimOct1+20)=AnnéeCalendrier,MONTH(DimOct1+20)=10),DimOct1+20,""))</f>
        <v>44120</v>
      </c>
      <c r="MQ7" s="49">
        <f>IF(DAY(DimOct1)=1,IF(AND(YEAR(DimOct1+14)=AnnéeCalendrier,MONTH(DimOct1+14)=10),DimOct1+14,""),IF(AND(YEAR(DimOct1+21)=AnnéeCalendrier,MONTH(DimOct1+21)=10),DimOct1+21,""))</f>
        <v>44121</v>
      </c>
      <c r="MR7" s="49">
        <f>IF(DAY(DimOct1)=1,IF(AND(YEAR(DimOct1+15)=AnnéeCalendrier,MONTH(DimOct1+15)=10),DimOct1+15,""),IF(AND(YEAR(DimOct1+22)=AnnéeCalendrier,MONTH(DimOct1+22)=10),DimOct1+22,""))</f>
        <v>44122</v>
      </c>
      <c r="MS7" s="49">
        <f>IF(DAY(DimOct1)=1,IF(AND(YEAR(DimOct1+16)=AnnéeCalendrier,MONTH(DimOct1+16)=10),DimOct1+16,""),IF(AND(YEAR(DimOct1+23)=AnnéeCalendrier,MONTH(DimOct1+23)=10),DimOct1+23,""))</f>
        <v>44123</v>
      </c>
      <c r="MT7" s="49">
        <f>IF(DAY(DimOct1)=1,IF(AND(YEAR(DimOct1+17)=AnnéeCalendrier,MONTH(DimOct1+17)=10),DimOct1+17,""),IF(AND(YEAR(DimOct1+24)=AnnéeCalendrier,MONTH(DimOct1+24)=10),DimOct1+24,""))</f>
        <v>44124</v>
      </c>
      <c r="MU7" s="49">
        <f>IF(DAY(DimOct1)=1,IF(AND(YEAR(DimOct1+18)=AnnéeCalendrier,MONTH(DimOct1+18)=10),DimOct1+18,""),IF(AND(YEAR(DimOct1+25)=AnnéeCalendrier,MONTH(DimOct1+25)=10),DimOct1+25,""))</f>
        <v>44125</v>
      </c>
      <c r="MV7" s="49">
        <f>IF(DAY(DimOct1)=1,IF(AND(YEAR(DimOct1+19)=AnnéeCalendrier,MONTH(DimOct1+19)=10),DimOct1+19,""),IF(AND(YEAR(DimOct1+26)=AnnéeCalendrier,MONTH(DimOct1+26)=10),DimOct1+26,""))</f>
        <v>44126</v>
      </c>
      <c r="MW7" s="49">
        <f>IF(DAY(DimOct1)=1,IF(AND(YEAR(DimOct1+20)=AnnéeCalendrier,MONTH(DimOct1+20)=10),DimOct1+20,""),IF(AND(YEAR(DimOct1+27)=AnnéeCalendrier,MONTH(DimOct1+27)=10),DimOct1+27,""))</f>
        <v>44127</v>
      </c>
      <c r="MX7" s="49">
        <f>IF(DAY(DimOct1)=1,IF(AND(YEAR(DimOct1+21)=AnnéeCalendrier,MONTH(DimOct1+21)=10),DimOct1+21,""),IF(AND(YEAR(DimOct1+28)=AnnéeCalendrier,MONTH(DimOct1+28)=10),DimOct1+28,""))</f>
        <v>44128</v>
      </c>
      <c r="MY7" s="49">
        <f>IF(DAY(DimOct1)=1,IF(AND(YEAR(DimOct1+22)=AnnéeCalendrier,MONTH(DimOct1+22)=10),DimOct1+22,""),IF(AND(YEAR(DimOct1+29)=AnnéeCalendrier,MONTH(DimOct1+29)=10),DimOct1+29,""))</f>
        <v>44129</v>
      </c>
      <c r="MZ7" s="49">
        <f>IF(DAY(DimOct1)=1,IF(AND(YEAR(DimOct1+23)=AnnéeCalendrier,MONTH(DimOct1+23)=10),DimOct1+23,""),IF(AND(YEAR(DimOct1+30)=AnnéeCalendrier,MONTH(DimOct1+30)=10),DimOct1+30,""))</f>
        <v>44130</v>
      </c>
      <c r="NA7" s="49">
        <f>IF(DAY(DimOct1)=1,IF(AND(YEAR(DimOct1+24)=AnnéeCalendrier,MONTH(DimOct1+24)=10),DimOct1+24,""),IF(AND(YEAR(DimOct1+31)=AnnéeCalendrier,MONTH(DimOct1+31)=10),DimOct1+31,""))</f>
        <v>44131</v>
      </c>
      <c r="NB7" s="49">
        <f>IF(DAY(DimOct1)=1,IF(AND(YEAR(DimOct1+25)=AnnéeCalendrier,MONTH(DimOct1+25)=10),DimOct1+25,""),IF(AND(YEAR(DimOct1+32)=AnnéeCalendrier,MONTH(DimOct1+32)=10),DimOct1+32,""))</f>
        <v>44132</v>
      </c>
      <c r="NC7" s="49">
        <f>IF(DAY(DimOct1)=1,IF(AND(YEAR(DimOct1+26)=AnnéeCalendrier,MONTH(DimOct1+26)=10),DimOct1+26,""),IF(AND(YEAR(DimOct1+33)=AnnéeCalendrier,MONTH(DimOct1+33)=10),DimOct1+33,""))</f>
        <v>44133</v>
      </c>
      <c r="ND7" s="49">
        <f>IF(DAY(DimOct1)=1,IF(AND(YEAR(DimOct1+27)=AnnéeCalendrier,MONTH(DimOct1+27)=10),DimOct1+27,""),IF(AND(YEAR(DimOct1+34)=AnnéeCalendrier,MONTH(DimOct1+34)=10),DimOct1+34,""))</f>
        <v>44134</v>
      </c>
      <c r="NE7" s="49">
        <f>IF(DAY(DimOct1)=1,IF(AND(YEAR(DimOct1+28)=AnnéeCalendrier,MONTH(DimOct1+28)=10),DimOct1+28,""),IF(AND(YEAR(DimOct1+35)=AnnéeCalendrier,MONTH(DimOct1+35)=10),DimOct1+35,""))</f>
        <v>44135</v>
      </c>
      <c r="NF7" s="49" t="str">
        <f>IF(DAY(DimOct1)=1,IF(AND(YEAR(DimOct1+29)=AnnéeCalendrier,MONTH(DimOct1+29)=10),DimOct1+29,""),IF(AND(YEAR(DimOct1+36)=AnnéeCalendrier,MONTH(DimOct1+36)=10),DimOct1+36,""))</f>
        <v/>
      </c>
      <c r="NG7" s="51" t="str">
        <f>IF(DAY(DimOct1)=1,IF(AND(YEAR(DimOct1+30)=AnnéeCalendrier,MONTH(DimOct1+30)=10),DimOct1+30,""),IF(AND(YEAR(DimOct1+37)=AnnéeCalendrier,MONTH(DimOct1+37)=10),DimOct1+37,""))</f>
        <v/>
      </c>
      <c r="NH7" s="48">
        <f>IF(DAY(DimNov1)=1,"",IF(AND(YEAR(DimNov1+1)=AnnéeCalendrier,MONTH(DimNov1+1)=11),DimNov1+1,""))</f>
        <v>44136</v>
      </c>
      <c r="NI7" s="49">
        <f>IF(DAY(DimNov1)=1,"",IF(AND(YEAR(DimNov1+2)=AnnéeCalendrier,MONTH(DimNov1+2)=11),DimNov1+2,""))</f>
        <v>44137</v>
      </c>
      <c r="NJ7" s="49">
        <f>IF(DAY(DimNov1)=1,"",IF(AND(YEAR(DimNov1+3)=AnnéeCalendrier,MONTH(DimNov1+3)=11),DimNov1+3,""))</f>
        <v>44138</v>
      </c>
      <c r="NK7" s="49">
        <f>IF(DAY(DimNov1)=1,"",IF(AND(YEAR(DimNov1+4)=AnnéeCalendrier,MONTH(DimNov1+4)=11),DimNov1+4,""))</f>
        <v>44139</v>
      </c>
      <c r="NL7" s="49">
        <f>IF(DAY(DimNov1)=1,"",IF(AND(YEAR(DimNov1+5)=AnnéeCalendrier,MONTH(DimNov1+5)=11),DimNov1+5,""))</f>
        <v>44140</v>
      </c>
      <c r="NM7" s="49">
        <f>IF(DAY(DimNov1)=1,"",IF(AND(YEAR(DimNov1+6)=AnnéeCalendrier,MONTH(DimNov1+6)=11),DimNov1+6,""))</f>
        <v>44141</v>
      </c>
      <c r="NN7" s="49">
        <f>IF(DAY(DimNov1)=1,IF(AND(YEAR(DimNov1)=AnnéeCalendrier,MONTH(DimNov1)=11),DimNov1,""),IF(AND(YEAR(DimNov1+7)=AnnéeCalendrier,MONTH(DimNov1+7)=11),DimNov1+7,""))</f>
        <v>44142</v>
      </c>
      <c r="NO7" s="49">
        <f>IF(DAY(DimNov1)=1,IF(AND(YEAR(DimNov1+1)=AnnéeCalendrier,MONTH(DimNov1+1)=11),DimNov1+1,""),IF(AND(YEAR(DimNov1+8)=AnnéeCalendrier,MONTH(DimNov1+8)=11),DimNov1+8,""))</f>
        <v>44143</v>
      </c>
      <c r="NP7" s="49">
        <f>IF(DAY(DimNov1)=1,IF(AND(YEAR(DimNov1+2)=AnnéeCalendrier,MONTH(DimNov1+2)=11),DimNov1+2,""),IF(AND(YEAR(DimNov1+9)=AnnéeCalendrier,MONTH(DimNov1+9)=11),DimNov1+9,""))</f>
        <v>44144</v>
      </c>
      <c r="NQ7" s="49">
        <f>IF(DAY(DimNov1)=1,IF(AND(YEAR(DimNov1+3)=AnnéeCalendrier,MONTH(DimNov1+3)=11),DimNov1+3,""),IF(AND(YEAR(DimNov1+10)=AnnéeCalendrier,MONTH(DimNov1+10)=11),DimNov1+10,""))</f>
        <v>44145</v>
      </c>
      <c r="NR7" s="49">
        <f>IF(DAY(DimNov1)=1,IF(AND(YEAR(DimNov1+4)=AnnéeCalendrier,MONTH(DimNov1+4)=11),DimNov1+4,""),IF(AND(YEAR(DimNov1+11)=AnnéeCalendrier,MONTH(DimNov1+11)=11),DimNov1+11,""))</f>
        <v>44146</v>
      </c>
      <c r="NS7" s="49">
        <f>IF(DAY(DimNov1)=1,IF(AND(YEAR(DimNov1+5)=AnnéeCalendrier,MONTH(DimNov1+5)=11),DimNov1+5,""),IF(AND(YEAR(DimNov1+12)=AnnéeCalendrier,MONTH(DimNov1+12)=11),DimNov1+12,""))</f>
        <v>44147</v>
      </c>
      <c r="NT7" s="49">
        <f>IF(DAY(DimNov1)=1,IF(AND(YEAR(DimNov1+6)=AnnéeCalendrier,MONTH(DimNov1+6)=11),DimNov1+6,""),IF(AND(YEAR(DimNov1+13)=AnnéeCalendrier,MONTH(DimNov1+13)=11),DimNov1+13,""))</f>
        <v>44148</v>
      </c>
      <c r="NU7" s="49">
        <f>IF(DAY(DimNov1)=1,IF(AND(YEAR(DimNov1+7)=AnnéeCalendrier,MONTH(DimNov1+7)=11),DimNov1+7,""),IF(AND(YEAR(DimNov1+14)=AnnéeCalendrier,MONTH(DimNov1+14)=11),DimNov1+14,""))</f>
        <v>44149</v>
      </c>
      <c r="NV7" s="49">
        <f>IF(DAY(DimNov1)=1,IF(AND(YEAR(DimNov1+8)=AnnéeCalendrier,MONTH(DimNov1+8)=11),DimNov1+8,""),IF(AND(YEAR(DimNov1+15)=AnnéeCalendrier,MONTH(DimNov1+15)=11),DimNov1+15,""))</f>
        <v>44150</v>
      </c>
      <c r="NW7" s="49">
        <f>IF(DAY(DimNov1)=1,IF(AND(YEAR(DimNov1+9)=AnnéeCalendrier,MONTH(DimNov1+9)=11),DimNov1+9,""),IF(AND(YEAR(DimNov1+16)=AnnéeCalendrier,MONTH(DimNov1+16)=11),DimNov1+16,""))</f>
        <v>44151</v>
      </c>
      <c r="NX7" s="49">
        <f>IF(DAY(DimNov1)=1,IF(AND(YEAR(DimNov1+10)=AnnéeCalendrier,MONTH(DimNov1+10)=11),DimNov1+10,""),IF(AND(YEAR(DimNov1+17)=AnnéeCalendrier,MONTH(DimNov1+17)=11),DimNov1+17,""))</f>
        <v>44152</v>
      </c>
      <c r="NY7" s="49">
        <f>IF(DAY(DimNov1)=1,IF(AND(YEAR(DimNov1+11)=AnnéeCalendrier,MONTH(DimNov1+11)=11),DimNov1+11,""),IF(AND(YEAR(DimNov1+18)=AnnéeCalendrier,MONTH(DimNov1+18)=11),DimNov1+18,""))</f>
        <v>44153</v>
      </c>
      <c r="NZ7" s="49">
        <f>IF(DAY(DimNov1)=1,IF(AND(YEAR(DimNov1+12)=AnnéeCalendrier,MONTH(DimNov1+12)=11),DimNov1+12,""),IF(AND(YEAR(DimNov1+19)=AnnéeCalendrier,MONTH(DimNov1+19)=11),DimNov1+19,""))</f>
        <v>44154</v>
      </c>
      <c r="OA7" s="49">
        <f>IF(DAY(DimNov1)=1,IF(AND(YEAR(DimNov1+13)=AnnéeCalendrier,MONTH(DimNov1+13)=11),DimNov1+13,""),IF(AND(YEAR(DimNov1+20)=AnnéeCalendrier,MONTH(DimNov1+20)=11),DimNov1+20,""))</f>
        <v>44155</v>
      </c>
      <c r="OB7" s="49">
        <f>IF(DAY(DimNov1)=1,IF(AND(YEAR(DimNov1+14)=AnnéeCalendrier,MONTH(DimNov1+14)=11),DimNov1+14,""),IF(AND(YEAR(DimNov1+21)=AnnéeCalendrier,MONTH(DimNov1+21)=11),DimNov1+21,""))</f>
        <v>44156</v>
      </c>
      <c r="OC7" s="49">
        <f>IF(DAY(DimNov1)=1,IF(AND(YEAR(DimNov1+15)=AnnéeCalendrier,MONTH(DimNov1+15)=11),DimNov1+15,""),IF(AND(YEAR(DimNov1+22)=AnnéeCalendrier,MONTH(DimNov1+22)=11),DimNov1+22,""))</f>
        <v>44157</v>
      </c>
      <c r="OD7" s="49">
        <f>IF(DAY(DimNov1)=1,IF(AND(YEAR(DimNov1+16)=AnnéeCalendrier,MONTH(DimNov1+16)=11),DimNov1+16,""),IF(AND(YEAR(DimNov1+23)=AnnéeCalendrier,MONTH(DimNov1+23)=11),DimNov1+23,""))</f>
        <v>44158</v>
      </c>
      <c r="OE7" s="49">
        <f>IF(DAY(DimNov1)=1,IF(AND(YEAR(DimNov1+17)=AnnéeCalendrier,MONTH(DimNov1+17)=11),DimNov1+17,""),IF(AND(YEAR(DimNov1+24)=AnnéeCalendrier,MONTH(DimNov1+24)=11),DimNov1+24,""))</f>
        <v>44159</v>
      </c>
      <c r="OF7" s="49">
        <f>IF(DAY(DimNov1)=1,IF(AND(YEAR(DimNov1+18)=AnnéeCalendrier,MONTH(DimNov1+18)=11),DimNov1+18,""),IF(AND(YEAR(DimNov1+25)=AnnéeCalendrier,MONTH(DimNov1+25)=11),DimNov1+25,""))</f>
        <v>44160</v>
      </c>
      <c r="OG7" s="49">
        <f>IF(DAY(DimNov1)=1,IF(AND(YEAR(DimNov1+19)=AnnéeCalendrier,MONTH(DimNov1+19)=11),DimNov1+19,""),IF(AND(YEAR(DimNov1+26)=AnnéeCalendrier,MONTH(DimNov1+26)=11),DimNov1+26,""))</f>
        <v>44161</v>
      </c>
      <c r="OH7" s="49">
        <f>IF(DAY(DimNov1)=1,IF(AND(YEAR(DimNov1+20)=AnnéeCalendrier,MONTH(DimNov1+20)=11),DimNov1+20,""),IF(AND(YEAR(DimNov1+27)=AnnéeCalendrier,MONTH(DimNov1+27)=11),DimNov1+27,""))</f>
        <v>44162</v>
      </c>
      <c r="OI7" s="49">
        <f>IF(DAY(DimNov1)=1,IF(AND(YEAR(DimNov1+21)=AnnéeCalendrier,MONTH(DimNov1+21)=11),DimNov1+21,""),IF(AND(YEAR(DimNov1+28)=AnnéeCalendrier,MONTH(DimNov1+28)=11),DimNov1+28,""))</f>
        <v>44163</v>
      </c>
      <c r="OJ7" s="49">
        <f>IF(DAY(DimNov1)=1,IF(AND(YEAR(DimNov1+22)=AnnéeCalendrier,MONTH(DimNov1+22)=11),DimNov1+22,""),IF(AND(YEAR(DimNov1+29)=AnnéeCalendrier,MONTH(DimNov1+29)=11),DimNov1+29,""))</f>
        <v>44164</v>
      </c>
      <c r="OK7" s="49">
        <f>IF(DAY(DimNov1)=1,IF(AND(YEAR(DimNov1+23)=AnnéeCalendrier,MONTH(DimNov1+23)=11),DimNov1+23,""),IF(AND(YEAR(DimNov1+30)=AnnéeCalendrier,MONTH(DimNov1+30)=11),DimNov1+30,""))</f>
        <v>44165</v>
      </c>
      <c r="OL7" s="49" t="str">
        <f>IF(DAY(DimNov1)=1,IF(AND(YEAR(DimNov1+24)=AnnéeCalendrier,MONTH(DimNov1+24)=11),DimNov1+24,""),IF(AND(YEAR(DimNov1+31)=AnnéeCalendrier,MONTH(DimNov1+31)=11),DimNov1+31,""))</f>
        <v/>
      </c>
      <c r="OM7" s="49" t="str">
        <f>IF(DAY(DimNov1)=1,IF(AND(YEAR(DimNov1+25)=AnnéeCalendrier,MONTH(DimNov1+25)=11),DimNov1+25,""),IF(AND(YEAR(DimNov1+32)=AnnéeCalendrier,MONTH(DimNov1+32)=11),DimNov1+32,""))</f>
        <v/>
      </c>
      <c r="ON7" s="49" t="str">
        <f>IF(DAY(DimNov1)=1,IF(AND(YEAR(DimNov1+26)=AnnéeCalendrier,MONTH(DimNov1+26)=11),DimNov1+26,""),IF(AND(YEAR(DimNov1+33)=AnnéeCalendrier,MONTH(DimNov1+33)=11),DimNov1+33,""))</f>
        <v/>
      </c>
      <c r="OO7" s="49" t="str">
        <f>IF(DAY(DimNov1)=1,IF(AND(YEAR(DimNov1+27)=AnnéeCalendrier,MONTH(DimNov1+27)=11),DimNov1+27,""),IF(AND(YEAR(DimNov1+34)=AnnéeCalendrier,MONTH(DimNov1+34)=11),DimNov1+34,""))</f>
        <v/>
      </c>
      <c r="OP7" s="49" t="str">
        <f>IF(DAY(DimNov1)=1,IF(AND(YEAR(DimNov1+28)=AnnéeCalendrier,MONTH(DimNov1+28)=11),DimNov1+28,""),IF(AND(YEAR(DimNov1+35)=AnnéeCalendrier,MONTH(DimNov1+35)=11),DimNov1+35,""))</f>
        <v/>
      </c>
      <c r="OQ7" s="49" t="str">
        <f>IF(DAY(DimNov1)=1,IF(AND(YEAR(DimNov1+29)=AnnéeCalendrier,MONTH(DimNov1+29)=11),DimNov1+29,""),IF(AND(YEAR(DimNov1+36)=AnnéeCalendrier,MONTH(DimNov1+36)=11),DimNov1+36,""))</f>
        <v/>
      </c>
      <c r="OR7" s="51" t="str">
        <f>IF(DAY(DimNov1)=1,IF(AND(YEAR(DimNov1+30)=AnnéeCalendrier,MONTH(DimNov1+30)=11),DimNov1+30,""),IF(AND(YEAR(DimNov1+37)=AnnéeCalendrier,MONTH(DimNov1+37)=11),DimNov1+37,""))</f>
        <v/>
      </c>
      <c r="OS7" s="48" t="str">
        <f>IF(DAY(DimDéc1)=1,"",IF(AND(YEAR(DimDéc1+1)=AnnéeCalendrier,MONTH(DimDéc1+1)=12),DimDéc1+1,""))</f>
        <v/>
      </c>
      <c r="OT7" s="49" t="str">
        <f>IF(DAY(DimDéc1)=1,"",IF(AND(YEAR(DimDéc1+2)=AnnéeCalendrier,MONTH(DimDéc1+2)=12),DimDéc1+2,""))</f>
        <v/>
      </c>
      <c r="OU7" s="49">
        <f>IF(DAY(DimDéc1)=1,"",IF(AND(YEAR(DimDéc1+3)=AnnéeCalendrier,MONTH(DimDéc1+3)=12),DimDéc1+3,""))</f>
        <v>44166</v>
      </c>
      <c r="OV7" s="49">
        <f>IF(DAY(DimDéc1)=1,"",IF(AND(YEAR(DimDéc1+4)=AnnéeCalendrier,MONTH(DimDéc1+4)=12),DimDéc1+4,""))</f>
        <v>44167</v>
      </c>
      <c r="OW7" s="49">
        <f>IF(DAY(DimDéc1)=1,"",IF(AND(YEAR(DimDéc1+5)=AnnéeCalendrier,MONTH(DimDéc1+5)=12),DimDéc1+5,""))</f>
        <v>44168</v>
      </c>
      <c r="OX7" s="49">
        <f>IF(DAY(DimDéc1)=1,"",IF(AND(YEAR(DimDéc1+6)=AnnéeCalendrier,MONTH(DimDéc1+6)=12),DimDéc1+6,""))</f>
        <v>44169</v>
      </c>
      <c r="OY7" s="49">
        <f>IF(DAY(DimDéc1)=1,IF(AND(YEAR(DimDéc1)=AnnéeCalendrier,MONTH(DimDéc1)=12),DimDéc1,""),IF(AND(YEAR(DimDéc1+7)=AnnéeCalendrier,MONTH(DimDéc1+7)=12),DimDéc1+7,""))</f>
        <v>44170</v>
      </c>
      <c r="OZ7" s="49">
        <f>IF(DAY(DimDéc1)=1,IF(AND(YEAR(DimDéc1+1)=AnnéeCalendrier,MONTH(DimDéc1+1)=12),DimDéc1+1,""),IF(AND(YEAR(DimDéc1+8)=AnnéeCalendrier,MONTH(DimDéc1+8)=12),DimDéc1+8,""))</f>
        <v>44171</v>
      </c>
      <c r="PA7" s="49">
        <f>IF(DAY(DimDéc1)=1,IF(AND(YEAR(DimDéc1+2)=AnnéeCalendrier,MONTH(DimDéc1+2)=12),DimDéc1+2,""),IF(AND(YEAR(DimDéc1+9)=AnnéeCalendrier,MONTH(DimDéc1+9)=12),DimDéc1+9,""))</f>
        <v>44172</v>
      </c>
      <c r="PB7" s="49">
        <f>IF(DAY(DimDéc1)=1,IF(AND(YEAR(DimDéc1+3)=AnnéeCalendrier,MONTH(DimDéc1+3)=12),DimDéc1+3,""),IF(AND(YEAR(DimDéc1+10)=AnnéeCalendrier,MONTH(DimDéc1+10)=12),DimDéc1+10,""))</f>
        <v>44173</v>
      </c>
      <c r="PC7" s="49">
        <f>IF(DAY(DimDéc1)=1,IF(AND(YEAR(DimDéc1+4)=AnnéeCalendrier,MONTH(DimDéc1+4)=12),DimDéc1+4,""),IF(AND(YEAR(DimDéc1+11)=AnnéeCalendrier,MONTH(DimDéc1+11)=12),DimDéc1+11,""))</f>
        <v>44174</v>
      </c>
      <c r="PD7" s="49">
        <f>IF(DAY(DimDéc1)=1,IF(AND(YEAR(DimDéc1+5)=AnnéeCalendrier,MONTH(DimDéc1+5)=12),DimDéc1+5,""),IF(AND(YEAR(DimDéc1+12)=AnnéeCalendrier,MONTH(DimDéc1+12)=12),DimDéc1+12,""))</f>
        <v>44175</v>
      </c>
      <c r="PE7" s="49">
        <f>IF(DAY(DimDéc1)=1,IF(AND(YEAR(DimDéc1+6)=AnnéeCalendrier,MONTH(DimDéc1+6)=12),DimDéc1+6,""),IF(AND(YEAR(DimDéc1+13)=AnnéeCalendrier,MONTH(DimDéc1+13)=12),DimDéc1+13,""))</f>
        <v>44176</v>
      </c>
      <c r="PF7" s="49">
        <f>IF(DAY(DimDéc1)=1,IF(AND(YEAR(DimDéc1+7)=AnnéeCalendrier,MONTH(DimDéc1+7)=12),DimDéc1+7,""),IF(AND(YEAR(DimDéc1+14)=AnnéeCalendrier,MONTH(DimDéc1+14)=12),DimDéc1+14,""))</f>
        <v>44177</v>
      </c>
      <c r="PG7" s="49">
        <f>IF(DAY(DimDéc1)=1,IF(AND(YEAR(DimDéc1+8)=AnnéeCalendrier,MONTH(DimDéc1+8)=12),DimDéc1+8,""),IF(AND(YEAR(DimDéc1+15)=AnnéeCalendrier,MONTH(DimDéc1+15)=12),DimDéc1+15,""))</f>
        <v>44178</v>
      </c>
      <c r="PH7" s="49">
        <f>IF(DAY(DimDéc1)=1,IF(AND(YEAR(DimDéc1+9)=AnnéeCalendrier,MONTH(DimDéc1+9)=12),DimDéc1+9,""),IF(AND(YEAR(DimDéc1+16)=AnnéeCalendrier,MONTH(DimDéc1+16)=12),DimDéc1+16,""))</f>
        <v>44179</v>
      </c>
      <c r="PI7" s="49">
        <f>IF(DAY(DimDéc1)=1,IF(AND(YEAR(DimDéc1+10)=AnnéeCalendrier,MONTH(DimDéc1+10)=12),DimDéc1+10,""),IF(AND(YEAR(DimDéc1+17)=AnnéeCalendrier,MONTH(DimDéc1+17)=12),DimDéc1+17,""))</f>
        <v>44180</v>
      </c>
      <c r="PJ7" s="49">
        <f>IF(DAY(DimDéc1)=1,IF(AND(YEAR(DimDéc1+11)=AnnéeCalendrier,MONTH(DimDéc1+11)=12),DimDéc1+11,""),IF(AND(YEAR(DimDéc1+18)=AnnéeCalendrier,MONTH(DimDéc1+18)=12),DimDéc1+18,""))</f>
        <v>44181</v>
      </c>
      <c r="PK7" s="49">
        <f>IF(DAY(DimDéc1)=1,IF(AND(YEAR(DimDéc1+12)=AnnéeCalendrier,MONTH(DimDéc1+12)=12),DimDéc1+12,""),IF(AND(YEAR(DimDéc1+19)=AnnéeCalendrier,MONTH(DimDéc1+19)=12),DimDéc1+19,""))</f>
        <v>44182</v>
      </c>
      <c r="PL7" s="49">
        <f>IF(DAY(DimDéc1)=1,IF(AND(YEAR(DimDéc1+13)=AnnéeCalendrier,MONTH(DimDéc1+13)=12),DimDéc1+13,""),IF(AND(YEAR(DimDéc1+20)=AnnéeCalendrier,MONTH(DimDéc1+20)=12),DimDéc1+20,""))</f>
        <v>44183</v>
      </c>
      <c r="PM7" s="49">
        <f>IF(DAY(DimDéc1)=1,IF(AND(YEAR(DimDéc1+14)=AnnéeCalendrier,MONTH(DimDéc1+14)=12),DimDéc1+14,""),IF(AND(YEAR(DimDéc1+21)=AnnéeCalendrier,MONTH(DimDéc1+21)=12),DimDéc1+21,""))</f>
        <v>44184</v>
      </c>
      <c r="PN7" s="49">
        <f>IF(DAY(DimDéc1)=1,IF(AND(YEAR(DimDéc1+15)=AnnéeCalendrier,MONTH(DimDéc1+15)=12),DimDéc1+15,""),IF(AND(YEAR(DimDéc1+22)=AnnéeCalendrier,MONTH(DimDéc1+22)=12),DimDéc1+22,""))</f>
        <v>44185</v>
      </c>
      <c r="PO7" s="49">
        <f>IF(DAY(DimDéc1)=1,IF(AND(YEAR(DimDéc1+16)=AnnéeCalendrier,MONTH(DimDéc1+16)=12),DimDéc1+16,""),IF(AND(YEAR(DimDéc1+23)=AnnéeCalendrier,MONTH(DimDéc1+23)=12),DimDéc1+23,""))</f>
        <v>44186</v>
      </c>
      <c r="PP7" s="49">
        <f>IF(DAY(DimDéc1)=1,IF(AND(YEAR(DimDéc1+17)=AnnéeCalendrier,MONTH(DimDéc1+17)=12),DimDéc1+17,""),IF(AND(YEAR(DimDéc1+24)=AnnéeCalendrier,MONTH(DimDéc1+24)=12),DimDéc1+24,""))</f>
        <v>44187</v>
      </c>
      <c r="PQ7" s="49">
        <f>IF(DAY(DimDéc1)=1,IF(AND(YEAR(DimDéc1+18)=AnnéeCalendrier,MONTH(DimDéc1+18)=12),DimDéc1+18,""),IF(AND(YEAR(DimDéc1+25)=AnnéeCalendrier,MONTH(DimDéc1+25)=12),DimDéc1+25,""))</f>
        <v>44188</v>
      </c>
      <c r="PR7" s="49">
        <f>IF(DAY(DimDéc1)=1,IF(AND(YEAR(DimDéc1+19)=AnnéeCalendrier,MONTH(DimDéc1+19)=12),DimDéc1+19,""),IF(AND(YEAR(DimDéc1+26)=AnnéeCalendrier,MONTH(DimDéc1+26)=12),DimDéc1+26,""))</f>
        <v>44189</v>
      </c>
      <c r="PS7" s="49">
        <f>IF(DAY(DimDéc1)=1,IF(AND(YEAR(DimDéc1+20)=AnnéeCalendrier,MONTH(DimDéc1+20)=12),DimDéc1+20,""),IF(AND(YEAR(DimDéc1+27)=AnnéeCalendrier,MONTH(DimDéc1+27)=12),DimDéc1+27,""))</f>
        <v>44190</v>
      </c>
      <c r="PT7" s="49">
        <f>IF(DAY(DimDéc1)=1,IF(AND(YEAR(DimDéc1+21)=AnnéeCalendrier,MONTH(DimDéc1+21)=12),DimDéc1+21,""),IF(AND(YEAR(DimDéc1+28)=AnnéeCalendrier,MONTH(DimDéc1+28)=12),DimDéc1+28,""))</f>
        <v>44191</v>
      </c>
      <c r="PU7" s="49">
        <f>IF(DAY(DimDéc1)=1,IF(AND(YEAR(DimDéc1+22)=AnnéeCalendrier,MONTH(DimDéc1+22)=12),DimDéc1+22,""),IF(AND(YEAR(DimDéc1+29)=AnnéeCalendrier,MONTH(DimDéc1+29)=12),DimDéc1+29,""))</f>
        <v>44192</v>
      </c>
      <c r="PV7" s="49">
        <f>IF(DAY(DimDéc1)=1,IF(AND(YEAR(DimDéc1+23)=AnnéeCalendrier,MONTH(DimDéc1+23)=12),DimDéc1+23,""),IF(AND(YEAR(DimDéc1+30)=AnnéeCalendrier,MONTH(DimDéc1+30)=12),DimDéc1+30,""))</f>
        <v>44193</v>
      </c>
      <c r="PW7" s="49">
        <f>IF(DAY(DimDéc1)=1,IF(AND(YEAR(DimDéc1+24)=AnnéeCalendrier,MONTH(DimDéc1+24)=12),DimDéc1+24,""),IF(AND(YEAR(DimDéc1+31)=AnnéeCalendrier,MONTH(DimDéc1+31)=12),DimDéc1+31,""))</f>
        <v>44194</v>
      </c>
      <c r="PX7" s="49">
        <f>IF(DAY(DimDéc1)=1,IF(AND(YEAR(DimDéc1+25)=AnnéeCalendrier,MONTH(DimDéc1+25)=12),DimDéc1+25,""),IF(AND(YEAR(DimDéc1+32)=AnnéeCalendrier,MONTH(DimDéc1+32)=12),DimDéc1+32,""))</f>
        <v>44195</v>
      </c>
      <c r="PY7" s="49">
        <f>IF(DAY(DimDéc1)=1,IF(AND(YEAR(DimDéc1+26)=AnnéeCalendrier,MONTH(DimDéc1+26)=12),DimDéc1+26,""),IF(AND(YEAR(DimDéc1+33)=AnnéeCalendrier,MONTH(DimDéc1+33)=12),DimDéc1+33,""))</f>
        <v>44196</v>
      </c>
      <c r="PZ7" s="49" t="str">
        <f>IF(DAY(DimDéc1)=1,IF(AND(YEAR(DimDéc1+27)=AnnéeCalendrier,MONTH(DimDéc1+27)=12),DimDéc1+27,""),IF(AND(YEAR(DimDéc1+34)=AnnéeCalendrier,MONTH(DimDéc1+34)=12),DimDéc1+34,""))</f>
        <v/>
      </c>
      <c r="QA7" s="49" t="str">
        <f>IF(DAY(DimDéc1)=1,IF(AND(YEAR(DimDéc1+28)=AnnéeCalendrier,MONTH(DimDéc1+28)=12),DimDéc1+28,""),IF(AND(YEAR(DimDéc1+35)=AnnéeCalendrier,MONTH(DimDéc1+35)=12),DimDéc1+35,""))</f>
        <v/>
      </c>
      <c r="QB7" s="49" t="str">
        <f>IF(DAY(DimDéc1)=1,IF(AND(YEAR(DimDéc1+29)=AnnéeCalendrier,MONTH(DimDéc1+29)=12),DimDéc1+29,""),IF(AND(YEAR(DimDéc1+36)=AnnéeCalendrier,MONTH(DimDéc1+36)=12),DimDéc1+36,""))</f>
        <v/>
      </c>
      <c r="QC7" s="51" t="str">
        <f>IF(DAY(DimDéc1)=1,IF(AND(YEAR(DimDéc1+30)=AnnéeCalendrier,MONTH(DimDéc1+30)=12),DimDéc1+30,""),IF(AND(YEAR(DimDéc1+37)=AnnéeCalendrier,MONTH(DimDéc1+37)=12),DimDéc1+37,""))</f>
        <v/>
      </c>
    </row>
    <row r="8" spans="1:446" ht="14.45" customHeight="1" x14ac:dyDescent="0.25">
      <c r="A8" s="64"/>
      <c r="B8" s="52" t="s">
        <v>0</v>
      </c>
      <c r="C8" s="53" t="s">
        <v>1</v>
      </c>
      <c r="D8" s="53" t="s">
        <v>2</v>
      </c>
      <c r="E8" s="53" t="s">
        <v>3</v>
      </c>
      <c r="F8" s="53" t="s">
        <v>4</v>
      </c>
      <c r="G8" s="53" t="s">
        <v>5</v>
      </c>
      <c r="H8" s="53" t="s">
        <v>6</v>
      </c>
      <c r="I8" s="53" t="s">
        <v>0</v>
      </c>
      <c r="J8" s="53" t="s">
        <v>1</v>
      </c>
      <c r="K8" s="53" t="s">
        <v>2</v>
      </c>
      <c r="L8" s="53" t="s">
        <v>3</v>
      </c>
      <c r="M8" s="53" t="s">
        <v>4</v>
      </c>
      <c r="N8" s="53" t="s">
        <v>5</v>
      </c>
      <c r="O8" s="53" t="s">
        <v>6</v>
      </c>
      <c r="P8" s="53" t="s">
        <v>0</v>
      </c>
      <c r="Q8" s="53" t="s">
        <v>1</v>
      </c>
      <c r="R8" s="53" t="s">
        <v>2</v>
      </c>
      <c r="S8" s="53" t="s">
        <v>3</v>
      </c>
      <c r="T8" s="53" t="s">
        <v>4</v>
      </c>
      <c r="U8" s="53" t="s">
        <v>5</v>
      </c>
      <c r="V8" s="53" t="s">
        <v>6</v>
      </c>
      <c r="W8" s="53" t="s">
        <v>0</v>
      </c>
      <c r="X8" s="53" t="s">
        <v>1</v>
      </c>
      <c r="Y8" s="53" t="s">
        <v>2</v>
      </c>
      <c r="Z8" s="53" t="s">
        <v>3</v>
      </c>
      <c r="AA8" s="53" t="s">
        <v>4</v>
      </c>
      <c r="AB8" s="53" t="s">
        <v>5</v>
      </c>
      <c r="AC8" s="53" t="s">
        <v>6</v>
      </c>
      <c r="AD8" s="53" t="s">
        <v>0</v>
      </c>
      <c r="AE8" s="53" t="s">
        <v>1</v>
      </c>
      <c r="AF8" s="53" t="s">
        <v>2</v>
      </c>
      <c r="AG8" s="53" t="s">
        <v>3</v>
      </c>
      <c r="AH8" s="53" t="s">
        <v>4</v>
      </c>
      <c r="AI8" s="53" t="s">
        <v>5</v>
      </c>
      <c r="AJ8" s="53" t="s">
        <v>6</v>
      </c>
      <c r="AK8" s="53" t="s">
        <v>0</v>
      </c>
      <c r="AL8" s="54" t="s">
        <v>1</v>
      </c>
      <c r="AM8" s="52" t="s">
        <v>0</v>
      </c>
      <c r="AN8" s="53" t="s">
        <v>1</v>
      </c>
      <c r="AO8" s="53" t="s">
        <v>2</v>
      </c>
      <c r="AP8" s="53" t="s">
        <v>3</v>
      </c>
      <c r="AQ8" s="53" t="s">
        <v>4</v>
      </c>
      <c r="AR8" s="53" t="s">
        <v>5</v>
      </c>
      <c r="AS8" s="53" t="s">
        <v>6</v>
      </c>
      <c r="AT8" s="53" t="s">
        <v>0</v>
      </c>
      <c r="AU8" s="53" t="s">
        <v>1</v>
      </c>
      <c r="AV8" s="53" t="s">
        <v>2</v>
      </c>
      <c r="AW8" s="53" t="s">
        <v>3</v>
      </c>
      <c r="AX8" s="53" t="s">
        <v>4</v>
      </c>
      <c r="AY8" s="53" t="s">
        <v>5</v>
      </c>
      <c r="AZ8" s="53" t="s">
        <v>6</v>
      </c>
      <c r="BA8" s="53" t="s">
        <v>0</v>
      </c>
      <c r="BB8" s="53" t="s">
        <v>1</v>
      </c>
      <c r="BC8" s="53" t="s">
        <v>2</v>
      </c>
      <c r="BD8" s="53" t="s">
        <v>3</v>
      </c>
      <c r="BE8" s="53" t="s">
        <v>4</v>
      </c>
      <c r="BF8" s="53" t="s">
        <v>5</v>
      </c>
      <c r="BG8" s="53" t="s">
        <v>6</v>
      </c>
      <c r="BH8" s="53" t="s">
        <v>0</v>
      </c>
      <c r="BI8" s="53" t="s">
        <v>1</v>
      </c>
      <c r="BJ8" s="53" t="s">
        <v>2</v>
      </c>
      <c r="BK8" s="53" t="s">
        <v>3</v>
      </c>
      <c r="BL8" s="53" t="s">
        <v>4</v>
      </c>
      <c r="BM8" s="53" t="s">
        <v>5</v>
      </c>
      <c r="BN8" s="53" t="s">
        <v>6</v>
      </c>
      <c r="BO8" s="53" t="s">
        <v>0</v>
      </c>
      <c r="BP8" s="53" t="s">
        <v>1</v>
      </c>
      <c r="BQ8" s="53" t="s">
        <v>2</v>
      </c>
      <c r="BR8" s="53" t="s">
        <v>3</v>
      </c>
      <c r="BS8" s="53" t="s">
        <v>4</v>
      </c>
      <c r="BT8" s="53" t="s">
        <v>5</v>
      </c>
      <c r="BU8" s="53" t="s">
        <v>6</v>
      </c>
      <c r="BV8" s="53" t="s">
        <v>0</v>
      </c>
      <c r="BW8" s="55" t="s">
        <v>1</v>
      </c>
      <c r="BX8" s="52" t="s">
        <v>0</v>
      </c>
      <c r="BY8" s="53" t="s">
        <v>1</v>
      </c>
      <c r="BZ8" s="53" t="s">
        <v>2</v>
      </c>
      <c r="CA8" s="53" t="s">
        <v>3</v>
      </c>
      <c r="CB8" s="53" t="s">
        <v>4</v>
      </c>
      <c r="CC8" s="53" t="s">
        <v>5</v>
      </c>
      <c r="CD8" s="53" t="s">
        <v>6</v>
      </c>
      <c r="CE8" s="53" t="s">
        <v>0</v>
      </c>
      <c r="CF8" s="53" t="s">
        <v>1</v>
      </c>
      <c r="CG8" s="53" t="s">
        <v>2</v>
      </c>
      <c r="CH8" s="53" t="s">
        <v>3</v>
      </c>
      <c r="CI8" s="53" t="s">
        <v>4</v>
      </c>
      <c r="CJ8" s="53" t="s">
        <v>5</v>
      </c>
      <c r="CK8" s="53" t="s">
        <v>6</v>
      </c>
      <c r="CL8" s="53" t="s">
        <v>0</v>
      </c>
      <c r="CM8" s="53" t="s">
        <v>1</v>
      </c>
      <c r="CN8" s="53" t="s">
        <v>2</v>
      </c>
      <c r="CO8" s="53" t="s">
        <v>3</v>
      </c>
      <c r="CP8" s="53" t="s">
        <v>4</v>
      </c>
      <c r="CQ8" s="53" t="s">
        <v>5</v>
      </c>
      <c r="CR8" s="53" t="s">
        <v>6</v>
      </c>
      <c r="CS8" s="53" t="s">
        <v>0</v>
      </c>
      <c r="CT8" s="53" t="s">
        <v>1</v>
      </c>
      <c r="CU8" s="53" t="s">
        <v>2</v>
      </c>
      <c r="CV8" s="53" t="s">
        <v>3</v>
      </c>
      <c r="CW8" s="53" t="s">
        <v>4</v>
      </c>
      <c r="CX8" s="53" t="s">
        <v>5</v>
      </c>
      <c r="CY8" s="53" t="s">
        <v>6</v>
      </c>
      <c r="CZ8" s="53" t="s">
        <v>0</v>
      </c>
      <c r="DA8" s="53" t="s">
        <v>1</v>
      </c>
      <c r="DB8" s="53" t="s">
        <v>2</v>
      </c>
      <c r="DC8" s="53" t="s">
        <v>3</v>
      </c>
      <c r="DD8" s="53" t="s">
        <v>4</v>
      </c>
      <c r="DE8" s="53" t="s">
        <v>5</v>
      </c>
      <c r="DF8" s="53" t="s">
        <v>6</v>
      </c>
      <c r="DG8" s="53" t="s">
        <v>0</v>
      </c>
      <c r="DH8" s="55" t="s">
        <v>1</v>
      </c>
      <c r="DI8" s="52" t="s">
        <v>0</v>
      </c>
      <c r="DJ8" s="53" t="s">
        <v>1</v>
      </c>
      <c r="DK8" s="53" t="s">
        <v>2</v>
      </c>
      <c r="DL8" s="53" t="s">
        <v>3</v>
      </c>
      <c r="DM8" s="53" t="s">
        <v>4</v>
      </c>
      <c r="DN8" s="53" t="s">
        <v>5</v>
      </c>
      <c r="DO8" s="53" t="s">
        <v>6</v>
      </c>
      <c r="DP8" s="53" t="s">
        <v>0</v>
      </c>
      <c r="DQ8" s="53" t="s">
        <v>1</v>
      </c>
      <c r="DR8" s="53" t="s">
        <v>2</v>
      </c>
      <c r="DS8" s="53" t="s">
        <v>3</v>
      </c>
      <c r="DT8" s="53" t="s">
        <v>4</v>
      </c>
      <c r="DU8" s="53" t="s">
        <v>5</v>
      </c>
      <c r="DV8" s="53" t="s">
        <v>6</v>
      </c>
      <c r="DW8" s="53" t="s">
        <v>0</v>
      </c>
      <c r="DX8" s="53" t="s">
        <v>1</v>
      </c>
      <c r="DY8" s="53" t="s">
        <v>2</v>
      </c>
      <c r="DZ8" s="53" t="s">
        <v>3</v>
      </c>
      <c r="EA8" s="53" t="s">
        <v>4</v>
      </c>
      <c r="EB8" s="53" t="s">
        <v>5</v>
      </c>
      <c r="EC8" s="53" t="s">
        <v>6</v>
      </c>
      <c r="ED8" s="53" t="s">
        <v>0</v>
      </c>
      <c r="EE8" s="53" t="s">
        <v>1</v>
      </c>
      <c r="EF8" s="53" t="s">
        <v>2</v>
      </c>
      <c r="EG8" s="53" t="s">
        <v>3</v>
      </c>
      <c r="EH8" s="53" t="s">
        <v>4</v>
      </c>
      <c r="EI8" s="53" t="s">
        <v>5</v>
      </c>
      <c r="EJ8" s="53" t="s">
        <v>6</v>
      </c>
      <c r="EK8" s="53" t="s">
        <v>0</v>
      </c>
      <c r="EL8" s="53" t="s">
        <v>1</v>
      </c>
      <c r="EM8" s="53" t="s">
        <v>2</v>
      </c>
      <c r="EN8" s="53" t="s">
        <v>3</v>
      </c>
      <c r="EO8" s="53" t="s">
        <v>4</v>
      </c>
      <c r="EP8" s="53" t="s">
        <v>5</v>
      </c>
      <c r="EQ8" s="53" t="s">
        <v>6</v>
      </c>
      <c r="ER8" s="53" t="s">
        <v>0</v>
      </c>
      <c r="ES8" s="55" t="s">
        <v>1</v>
      </c>
      <c r="ET8" s="52" t="s">
        <v>0</v>
      </c>
      <c r="EU8" s="53" t="s">
        <v>1</v>
      </c>
      <c r="EV8" s="53" t="s">
        <v>2</v>
      </c>
      <c r="EW8" s="53" t="s">
        <v>3</v>
      </c>
      <c r="EX8" s="53" t="s">
        <v>4</v>
      </c>
      <c r="EY8" s="53" t="s">
        <v>5</v>
      </c>
      <c r="EZ8" s="53" t="s">
        <v>6</v>
      </c>
      <c r="FA8" s="53" t="s">
        <v>0</v>
      </c>
      <c r="FB8" s="53" t="s">
        <v>1</v>
      </c>
      <c r="FC8" s="53" t="s">
        <v>2</v>
      </c>
      <c r="FD8" s="53" t="s">
        <v>3</v>
      </c>
      <c r="FE8" s="53" t="s">
        <v>4</v>
      </c>
      <c r="FF8" s="53" t="s">
        <v>5</v>
      </c>
      <c r="FG8" s="53" t="s">
        <v>6</v>
      </c>
      <c r="FH8" s="53" t="s">
        <v>0</v>
      </c>
      <c r="FI8" s="53" t="s">
        <v>1</v>
      </c>
      <c r="FJ8" s="53" t="s">
        <v>2</v>
      </c>
      <c r="FK8" s="53" t="s">
        <v>3</v>
      </c>
      <c r="FL8" s="53" t="s">
        <v>4</v>
      </c>
      <c r="FM8" s="53" t="s">
        <v>5</v>
      </c>
      <c r="FN8" s="53" t="s">
        <v>6</v>
      </c>
      <c r="FO8" s="53" t="s">
        <v>0</v>
      </c>
      <c r="FP8" s="53" t="s">
        <v>1</v>
      </c>
      <c r="FQ8" s="53" t="s">
        <v>2</v>
      </c>
      <c r="FR8" s="53" t="s">
        <v>3</v>
      </c>
      <c r="FS8" s="53" t="s">
        <v>4</v>
      </c>
      <c r="FT8" s="53" t="s">
        <v>5</v>
      </c>
      <c r="FU8" s="53" t="s">
        <v>6</v>
      </c>
      <c r="FV8" s="53" t="s">
        <v>0</v>
      </c>
      <c r="FW8" s="53" t="s">
        <v>1</v>
      </c>
      <c r="FX8" s="53" t="s">
        <v>2</v>
      </c>
      <c r="FY8" s="53" t="s">
        <v>3</v>
      </c>
      <c r="FZ8" s="53" t="s">
        <v>4</v>
      </c>
      <c r="GA8" s="53" t="s">
        <v>5</v>
      </c>
      <c r="GB8" s="53" t="s">
        <v>6</v>
      </c>
      <c r="GC8" s="53" t="s">
        <v>0</v>
      </c>
      <c r="GD8" s="55" t="s">
        <v>1</v>
      </c>
      <c r="GE8" s="52" t="s">
        <v>0</v>
      </c>
      <c r="GF8" s="53" t="s">
        <v>1</v>
      </c>
      <c r="GG8" s="53" t="s">
        <v>2</v>
      </c>
      <c r="GH8" s="53" t="s">
        <v>3</v>
      </c>
      <c r="GI8" s="53" t="s">
        <v>4</v>
      </c>
      <c r="GJ8" s="53" t="s">
        <v>5</v>
      </c>
      <c r="GK8" s="53" t="s">
        <v>6</v>
      </c>
      <c r="GL8" s="53" t="s">
        <v>0</v>
      </c>
      <c r="GM8" s="53" t="s">
        <v>1</v>
      </c>
      <c r="GN8" s="53" t="s">
        <v>2</v>
      </c>
      <c r="GO8" s="53" t="s">
        <v>3</v>
      </c>
      <c r="GP8" s="53" t="s">
        <v>4</v>
      </c>
      <c r="GQ8" s="53" t="s">
        <v>5</v>
      </c>
      <c r="GR8" s="53" t="s">
        <v>6</v>
      </c>
      <c r="GS8" s="53" t="s">
        <v>0</v>
      </c>
      <c r="GT8" s="53" t="s">
        <v>1</v>
      </c>
      <c r="GU8" s="53" t="s">
        <v>2</v>
      </c>
      <c r="GV8" s="53" t="s">
        <v>3</v>
      </c>
      <c r="GW8" s="53" t="s">
        <v>4</v>
      </c>
      <c r="GX8" s="53" t="s">
        <v>5</v>
      </c>
      <c r="GY8" s="53" t="s">
        <v>6</v>
      </c>
      <c r="GZ8" s="53" t="s">
        <v>0</v>
      </c>
      <c r="HA8" s="53" t="s">
        <v>1</v>
      </c>
      <c r="HB8" s="53" t="s">
        <v>2</v>
      </c>
      <c r="HC8" s="53" t="s">
        <v>3</v>
      </c>
      <c r="HD8" s="53" t="s">
        <v>4</v>
      </c>
      <c r="HE8" s="53" t="s">
        <v>5</v>
      </c>
      <c r="HF8" s="53" t="s">
        <v>6</v>
      </c>
      <c r="HG8" s="53" t="s">
        <v>0</v>
      </c>
      <c r="HH8" s="53" t="s">
        <v>1</v>
      </c>
      <c r="HI8" s="53" t="s">
        <v>2</v>
      </c>
      <c r="HJ8" s="53" t="s">
        <v>3</v>
      </c>
      <c r="HK8" s="53" t="s">
        <v>4</v>
      </c>
      <c r="HL8" s="53" t="s">
        <v>5</v>
      </c>
      <c r="HM8" s="53" t="s">
        <v>6</v>
      </c>
      <c r="HN8" s="53" t="s">
        <v>0</v>
      </c>
      <c r="HO8" s="55" t="s">
        <v>1</v>
      </c>
      <c r="HP8" s="52" t="s">
        <v>0</v>
      </c>
      <c r="HQ8" s="53" t="s">
        <v>1</v>
      </c>
      <c r="HR8" s="53" t="s">
        <v>2</v>
      </c>
      <c r="HS8" s="53" t="s">
        <v>3</v>
      </c>
      <c r="HT8" s="53" t="s">
        <v>4</v>
      </c>
      <c r="HU8" s="53" t="s">
        <v>5</v>
      </c>
      <c r="HV8" s="53" t="s">
        <v>6</v>
      </c>
      <c r="HW8" s="53" t="s">
        <v>0</v>
      </c>
      <c r="HX8" s="53" t="s">
        <v>1</v>
      </c>
      <c r="HY8" s="53" t="s">
        <v>2</v>
      </c>
      <c r="HZ8" s="53" t="s">
        <v>3</v>
      </c>
      <c r="IA8" s="53" t="s">
        <v>4</v>
      </c>
      <c r="IB8" s="53" t="s">
        <v>5</v>
      </c>
      <c r="IC8" s="53" t="s">
        <v>6</v>
      </c>
      <c r="ID8" s="53" t="s">
        <v>0</v>
      </c>
      <c r="IE8" s="53" t="s">
        <v>1</v>
      </c>
      <c r="IF8" s="53" t="s">
        <v>2</v>
      </c>
      <c r="IG8" s="53" t="s">
        <v>3</v>
      </c>
      <c r="IH8" s="53" t="s">
        <v>4</v>
      </c>
      <c r="II8" s="53" t="s">
        <v>5</v>
      </c>
      <c r="IJ8" s="53" t="s">
        <v>6</v>
      </c>
      <c r="IK8" s="53" t="s">
        <v>0</v>
      </c>
      <c r="IL8" s="53" t="s">
        <v>1</v>
      </c>
      <c r="IM8" s="53" t="s">
        <v>2</v>
      </c>
      <c r="IN8" s="53" t="s">
        <v>3</v>
      </c>
      <c r="IO8" s="53" t="s">
        <v>4</v>
      </c>
      <c r="IP8" s="53" t="s">
        <v>5</v>
      </c>
      <c r="IQ8" s="53" t="s">
        <v>6</v>
      </c>
      <c r="IR8" s="53" t="s">
        <v>0</v>
      </c>
      <c r="IS8" s="53" t="s">
        <v>1</v>
      </c>
      <c r="IT8" s="53" t="s">
        <v>2</v>
      </c>
      <c r="IU8" s="53" t="s">
        <v>3</v>
      </c>
      <c r="IV8" s="53" t="s">
        <v>4</v>
      </c>
      <c r="IW8" s="53" t="s">
        <v>5</v>
      </c>
      <c r="IX8" s="53" t="s">
        <v>6</v>
      </c>
      <c r="IY8" s="53" t="s">
        <v>0</v>
      </c>
      <c r="IZ8" s="55" t="s">
        <v>1</v>
      </c>
      <c r="JA8" s="52" t="s">
        <v>0</v>
      </c>
      <c r="JB8" s="53" t="s">
        <v>1</v>
      </c>
      <c r="JC8" s="53" t="s">
        <v>2</v>
      </c>
      <c r="JD8" s="53" t="s">
        <v>3</v>
      </c>
      <c r="JE8" s="53" t="s">
        <v>4</v>
      </c>
      <c r="JF8" s="53" t="s">
        <v>5</v>
      </c>
      <c r="JG8" s="53" t="s">
        <v>6</v>
      </c>
      <c r="JH8" s="53" t="s">
        <v>0</v>
      </c>
      <c r="JI8" s="53" t="s">
        <v>1</v>
      </c>
      <c r="JJ8" s="53" t="s">
        <v>2</v>
      </c>
      <c r="JK8" s="53" t="s">
        <v>3</v>
      </c>
      <c r="JL8" s="53" t="s">
        <v>4</v>
      </c>
      <c r="JM8" s="53" t="s">
        <v>5</v>
      </c>
      <c r="JN8" s="53" t="s">
        <v>6</v>
      </c>
      <c r="JO8" s="53" t="s">
        <v>0</v>
      </c>
      <c r="JP8" s="53" t="s">
        <v>1</v>
      </c>
      <c r="JQ8" s="53" t="s">
        <v>2</v>
      </c>
      <c r="JR8" s="53" t="s">
        <v>3</v>
      </c>
      <c r="JS8" s="53" t="s">
        <v>4</v>
      </c>
      <c r="JT8" s="53" t="s">
        <v>5</v>
      </c>
      <c r="JU8" s="53" t="s">
        <v>6</v>
      </c>
      <c r="JV8" s="53" t="s">
        <v>0</v>
      </c>
      <c r="JW8" s="53" t="s">
        <v>1</v>
      </c>
      <c r="JX8" s="53" t="s">
        <v>2</v>
      </c>
      <c r="JY8" s="53" t="s">
        <v>3</v>
      </c>
      <c r="JZ8" s="53" t="s">
        <v>4</v>
      </c>
      <c r="KA8" s="53" t="s">
        <v>5</v>
      </c>
      <c r="KB8" s="53" t="s">
        <v>6</v>
      </c>
      <c r="KC8" s="53" t="s">
        <v>0</v>
      </c>
      <c r="KD8" s="53" t="s">
        <v>1</v>
      </c>
      <c r="KE8" s="53" t="s">
        <v>2</v>
      </c>
      <c r="KF8" s="53" t="s">
        <v>3</v>
      </c>
      <c r="KG8" s="53" t="s">
        <v>4</v>
      </c>
      <c r="KH8" s="53" t="s">
        <v>5</v>
      </c>
      <c r="KI8" s="53" t="s">
        <v>6</v>
      </c>
      <c r="KJ8" s="53" t="s">
        <v>0</v>
      </c>
      <c r="KK8" s="55" t="s">
        <v>1</v>
      </c>
      <c r="KL8" s="52" t="s">
        <v>0</v>
      </c>
      <c r="KM8" s="53" t="s">
        <v>1</v>
      </c>
      <c r="KN8" s="53" t="s">
        <v>2</v>
      </c>
      <c r="KO8" s="53" t="s">
        <v>3</v>
      </c>
      <c r="KP8" s="53" t="s">
        <v>4</v>
      </c>
      <c r="KQ8" s="53" t="s">
        <v>5</v>
      </c>
      <c r="KR8" s="53" t="s">
        <v>6</v>
      </c>
      <c r="KS8" s="53" t="s">
        <v>0</v>
      </c>
      <c r="KT8" s="53" t="s">
        <v>1</v>
      </c>
      <c r="KU8" s="53" t="s">
        <v>2</v>
      </c>
      <c r="KV8" s="53" t="s">
        <v>3</v>
      </c>
      <c r="KW8" s="53" t="s">
        <v>4</v>
      </c>
      <c r="KX8" s="53" t="s">
        <v>5</v>
      </c>
      <c r="KY8" s="53" t="s">
        <v>6</v>
      </c>
      <c r="KZ8" s="53" t="s">
        <v>0</v>
      </c>
      <c r="LA8" s="53" t="s">
        <v>1</v>
      </c>
      <c r="LB8" s="53" t="s">
        <v>2</v>
      </c>
      <c r="LC8" s="53" t="s">
        <v>3</v>
      </c>
      <c r="LD8" s="53" t="s">
        <v>4</v>
      </c>
      <c r="LE8" s="53" t="s">
        <v>5</v>
      </c>
      <c r="LF8" s="53" t="s">
        <v>6</v>
      </c>
      <c r="LG8" s="53" t="s">
        <v>0</v>
      </c>
      <c r="LH8" s="53" t="s">
        <v>1</v>
      </c>
      <c r="LI8" s="53" t="s">
        <v>2</v>
      </c>
      <c r="LJ8" s="53" t="s">
        <v>3</v>
      </c>
      <c r="LK8" s="53" t="s">
        <v>4</v>
      </c>
      <c r="LL8" s="53" t="s">
        <v>5</v>
      </c>
      <c r="LM8" s="53" t="s">
        <v>6</v>
      </c>
      <c r="LN8" s="53" t="s">
        <v>0</v>
      </c>
      <c r="LO8" s="53" t="s">
        <v>1</v>
      </c>
      <c r="LP8" s="53" t="s">
        <v>2</v>
      </c>
      <c r="LQ8" s="53" t="s">
        <v>3</v>
      </c>
      <c r="LR8" s="53" t="s">
        <v>4</v>
      </c>
      <c r="LS8" s="53" t="s">
        <v>5</v>
      </c>
      <c r="LT8" s="53" t="s">
        <v>6</v>
      </c>
      <c r="LU8" s="53" t="s">
        <v>0</v>
      </c>
      <c r="LV8" s="55" t="s">
        <v>1</v>
      </c>
      <c r="LW8" s="52" t="s">
        <v>0</v>
      </c>
      <c r="LX8" s="53" t="s">
        <v>1</v>
      </c>
      <c r="LY8" s="53" t="s">
        <v>2</v>
      </c>
      <c r="LZ8" s="53" t="s">
        <v>3</v>
      </c>
      <c r="MA8" s="53" t="s">
        <v>4</v>
      </c>
      <c r="MB8" s="53" t="s">
        <v>5</v>
      </c>
      <c r="MC8" s="53" t="s">
        <v>6</v>
      </c>
      <c r="MD8" s="53" t="s">
        <v>0</v>
      </c>
      <c r="ME8" s="53" t="s">
        <v>1</v>
      </c>
      <c r="MF8" s="53" t="s">
        <v>2</v>
      </c>
      <c r="MG8" s="53" t="s">
        <v>3</v>
      </c>
      <c r="MH8" s="53" t="s">
        <v>4</v>
      </c>
      <c r="MI8" s="53" t="s">
        <v>5</v>
      </c>
      <c r="MJ8" s="53" t="s">
        <v>6</v>
      </c>
      <c r="MK8" s="53" t="s">
        <v>0</v>
      </c>
      <c r="ML8" s="53" t="s">
        <v>1</v>
      </c>
      <c r="MM8" s="53" t="s">
        <v>2</v>
      </c>
      <c r="MN8" s="53" t="s">
        <v>3</v>
      </c>
      <c r="MO8" s="53" t="s">
        <v>4</v>
      </c>
      <c r="MP8" s="53" t="s">
        <v>5</v>
      </c>
      <c r="MQ8" s="53" t="s">
        <v>6</v>
      </c>
      <c r="MR8" s="53" t="s">
        <v>0</v>
      </c>
      <c r="MS8" s="53" t="s">
        <v>1</v>
      </c>
      <c r="MT8" s="53" t="s">
        <v>2</v>
      </c>
      <c r="MU8" s="53" t="s">
        <v>3</v>
      </c>
      <c r="MV8" s="53" t="s">
        <v>4</v>
      </c>
      <c r="MW8" s="53" t="s">
        <v>5</v>
      </c>
      <c r="MX8" s="53" t="s">
        <v>6</v>
      </c>
      <c r="MY8" s="53" t="s">
        <v>0</v>
      </c>
      <c r="MZ8" s="53" t="s">
        <v>1</v>
      </c>
      <c r="NA8" s="53" t="s">
        <v>2</v>
      </c>
      <c r="NB8" s="53" t="s">
        <v>3</v>
      </c>
      <c r="NC8" s="53" t="s">
        <v>4</v>
      </c>
      <c r="ND8" s="53" t="s">
        <v>5</v>
      </c>
      <c r="NE8" s="53" t="s">
        <v>6</v>
      </c>
      <c r="NF8" s="53" t="s">
        <v>0</v>
      </c>
      <c r="NG8" s="55" t="s">
        <v>1</v>
      </c>
      <c r="NH8" s="52" t="s">
        <v>0</v>
      </c>
      <c r="NI8" s="53" t="s">
        <v>1</v>
      </c>
      <c r="NJ8" s="53" t="s">
        <v>2</v>
      </c>
      <c r="NK8" s="53" t="s">
        <v>3</v>
      </c>
      <c r="NL8" s="53" t="s">
        <v>4</v>
      </c>
      <c r="NM8" s="53" t="s">
        <v>5</v>
      </c>
      <c r="NN8" s="53" t="s">
        <v>6</v>
      </c>
      <c r="NO8" s="53" t="s">
        <v>0</v>
      </c>
      <c r="NP8" s="53" t="s">
        <v>1</v>
      </c>
      <c r="NQ8" s="53" t="s">
        <v>2</v>
      </c>
      <c r="NR8" s="53" t="s">
        <v>3</v>
      </c>
      <c r="NS8" s="53" t="s">
        <v>4</v>
      </c>
      <c r="NT8" s="53" t="s">
        <v>5</v>
      </c>
      <c r="NU8" s="53" t="s">
        <v>6</v>
      </c>
      <c r="NV8" s="53" t="s">
        <v>0</v>
      </c>
      <c r="NW8" s="53" t="s">
        <v>1</v>
      </c>
      <c r="NX8" s="53" t="s">
        <v>2</v>
      </c>
      <c r="NY8" s="53" t="s">
        <v>3</v>
      </c>
      <c r="NZ8" s="53" t="s">
        <v>4</v>
      </c>
      <c r="OA8" s="53" t="s">
        <v>5</v>
      </c>
      <c r="OB8" s="53" t="s">
        <v>6</v>
      </c>
      <c r="OC8" s="53" t="s">
        <v>0</v>
      </c>
      <c r="OD8" s="53" t="s">
        <v>1</v>
      </c>
      <c r="OE8" s="53" t="s">
        <v>2</v>
      </c>
      <c r="OF8" s="53" t="s">
        <v>3</v>
      </c>
      <c r="OG8" s="53" t="s">
        <v>4</v>
      </c>
      <c r="OH8" s="53" t="s">
        <v>5</v>
      </c>
      <c r="OI8" s="53" t="s">
        <v>6</v>
      </c>
      <c r="OJ8" s="53" t="s">
        <v>0</v>
      </c>
      <c r="OK8" s="53" t="s">
        <v>1</v>
      </c>
      <c r="OL8" s="53" t="s">
        <v>2</v>
      </c>
      <c r="OM8" s="53" t="s">
        <v>3</v>
      </c>
      <c r="ON8" s="53" t="s">
        <v>4</v>
      </c>
      <c r="OO8" s="53" t="s">
        <v>5</v>
      </c>
      <c r="OP8" s="53" t="s">
        <v>6</v>
      </c>
      <c r="OQ8" s="53" t="s">
        <v>0</v>
      </c>
      <c r="OR8" s="55" t="s">
        <v>1</v>
      </c>
      <c r="OS8" s="52" t="s">
        <v>0</v>
      </c>
      <c r="OT8" s="53" t="s">
        <v>1</v>
      </c>
      <c r="OU8" s="53" t="s">
        <v>2</v>
      </c>
      <c r="OV8" s="53" t="s">
        <v>3</v>
      </c>
      <c r="OW8" s="53" t="s">
        <v>4</v>
      </c>
      <c r="OX8" s="53" t="s">
        <v>5</v>
      </c>
      <c r="OY8" s="53" t="s">
        <v>6</v>
      </c>
      <c r="OZ8" s="53" t="s">
        <v>0</v>
      </c>
      <c r="PA8" s="53" t="s">
        <v>1</v>
      </c>
      <c r="PB8" s="53" t="s">
        <v>2</v>
      </c>
      <c r="PC8" s="53" t="s">
        <v>3</v>
      </c>
      <c r="PD8" s="53" t="s">
        <v>4</v>
      </c>
      <c r="PE8" s="53" t="s">
        <v>5</v>
      </c>
      <c r="PF8" s="53" t="s">
        <v>6</v>
      </c>
      <c r="PG8" s="53" t="s">
        <v>0</v>
      </c>
      <c r="PH8" s="53" t="s">
        <v>1</v>
      </c>
      <c r="PI8" s="53" t="s">
        <v>2</v>
      </c>
      <c r="PJ8" s="53" t="s">
        <v>3</v>
      </c>
      <c r="PK8" s="53" t="s">
        <v>4</v>
      </c>
      <c r="PL8" s="53" t="s">
        <v>5</v>
      </c>
      <c r="PM8" s="53" t="s">
        <v>6</v>
      </c>
      <c r="PN8" s="53" t="s">
        <v>0</v>
      </c>
      <c r="PO8" s="53" t="s">
        <v>1</v>
      </c>
      <c r="PP8" s="53" t="s">
        <v>2</v>
      </c>
      <c r="PQ8" s="53" t="s">
        <v>3</v>
      </c>
      <c r="PR8" s="53" t="s">
        <v>4</v>
      </c>
      <c r="PS8" s="53" t="s">
        <v>5</v>
      </c>
      <c r="PT8" s="53" t="s">
        <v>6</v>
      </c>
      <c r="PU8" s="53" t="s">
        <v>0</v>
      </c>
      <c r="PV8" s="53" t="s">
        <v>1</v>
      </c>
      <c r="PW8" s="53" t="s">
        <v>2</v>
      </c>
      <c r="PX8" s="53" t="s">
        <v>3</v>
      </c>
      <c r="PY8" s="53" t="s">
        <v>4</v>
      </c>
      <c r="PZ8" s="53" t="s">
        <v>5</v>
      </c>
      <c r="QA8" s="53" t="s">
        <v>6</v>
      </c>
      <c r="QB8" s="53" t="s">
        <v>0</v>
      </c>
      <c r="QC8" s="55" t="s">
        <v>1</v>
      </c>
    </row>
    <row r="9" spans="1:446" x14ac:dyDescent="0.25">
      <c r="A9" s="30" t="s">
        <v>11</v>
      </c>
      <c r="B9" s="13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15"/>
      <c r="AM9" s="13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38"/>
      <c r="BQ9" s="2"/>
      <c r="BR9" s="2"/>
      <c r="BS9" s="2"/>
      <c r="BT9" s="2"/>
      <c r="BU9" s="2"/>
      <c r="BV9" s="2"/>
      <c r="BW9" s="14"/>
      <c r="BX9" s="13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  <c r="CQ9" s="2"/>
      <c r="CR9" s="2"/>
      <c r="CS9" s="2"/>
      <c r="CT9" s="2"/>
      <c r="CU9" s="2"/>
      <c r="CV9" s="2"/>
      <c r="CW9" s="2"/>
      <c r="CX9" s="2"/>
      <c r="CY9" s="2"/>
      <c r="CZ9" s="2"/>
      <c r="DA9" s="2"/>
      <c r="DB9" s="2"/>
      <c r="DC9" s="2"/>
      <c r="DD9" s="2"/>
      <c r="DE9" s="2"/>
      <c r="DF9" s="2"/>
      <c r="DG9" s="2"/>
      <c r="DH9" s="14"/>
      <c r="DI9" s="13"/>
      <c r="DJ9" s="2"/>
      <c r="DK9" s="2"/>
      <c r="DL9" s="2"/>
      <c r="DM9" s="2"/>
      <c r="DN9" s="2"/>
      <c r="DO9" s="2"/>
      <c r="DP9" s="2"/>
      <c r="DQ9" s="2"/>
      <c r="DR9" s="2"/>
      <c r="DS9" s="2"/>
      <c r="DT9" s="2"/>
      <c r="DU9" s="2"/>
      <c r="DV9" s="2"/>
      <c r="DW9" s="2"/>
      <c r="DX9" s="2"/>
      <c r="DY9" s="2"/>
      <c r="DZ9" s="2"/>
      <c r="EA9" s="2"/>
      <c r="EB9" s="2"/>
      <c r="EC9" s="2"/>
      <c r="ED9" s="2"/>
      <c r="EE9" s="2"/>
      <c r="EF9" s="2"/>
      <c r="EG9" s="2"/>
      <c r="EH9" s="2"/>
      <c r="EI9" s="2"/>
      <c r="EJ9" s="2"/>
      <c r="EK9" s="2"/>
      <c r="EL9" s="2"/>
      <c r="EM9" s="2"/>
      <c r="EN9" s="2"/>
      <c r="EO9" s="2"/>
      <c r="EP9" s="2"/>
      <c r="EQ9" s="2"/>
      <c r="ER9" s="2"/>
      <c r="ES9" s="14"/>
      <c r="ET9" s="13"/>
      <c r="EU9" s="2"/>
      <c r="EV9" s="2"/>
      <c r="EW9" s="2"/>
      <c r="EX9" s="2"/>
      <c r="EY9" s="2"/>
      <c r="EZ9" s="2"/>
      <c r="FA9" s="2"/>
      <c r="FB9" s="2"/>
      <c r="FC9" s="2"/>
      <c r="FD9" s="2"/>
      <c r="FE9" s="2"/>
      <c r="FF9" s="2"/>
      <c r="FG9" s="2"/>
      <c r="FH9" s="2"/>
      <c r="FI9" s="2"/>
      <c r="FJ9" s="2"/>
      <c r="FK9" s="2"/>
      <c r="FL9" s="2"/>
      <c r="FM9" s="2"/>
      <c r="FN9" s="2"/>
      <c r="FO9" s="2"/>
      <c r="FP9" s="2"/>
      <c r="FQ9" s="2"/>
      <c r="FR9" s="2"/>
      <c r="FS9" s="2"/>
      <c r="FT9" s="2"/>
      <c r="FU9" s="2"/>
      <c r="FV9" s="2"/>
      <c r="FW9" s="2"/>
      <c r="FX9" s="2"/>
      <c r="FY9" s="2"/>
      <c r="FZ9" s="2"/>
      <c r="GA9" s="2"/>
      <c r="GB9" s="2"/>
      <c r="GC9" s="2"/>
      <c r="GD9" s="14"/>
      <c r="GE9" s="13"/>
      <c r="GF9" s="2"/>
      <c r="GG9" s="2"/>
      <c r="GH9" s="2"/>
      <c r="GI9" s="2"/>
      <c r="GJ9" s="2"/>
      <c r="GK9" s="2"/>
      <c r="GL9" s="2"/>
      <c r="GM9" s="2"/>
      <c r="GN9" s="2"/>
      <c r="GO9" s="2"/>
      <c r="GP9" s="2"/>
      <c r="GQ9" s="2"/>
      <c r="GR9" s="2"/>
      <c r="GS9" s="2"/>
      <c r="GT9" s="2"/>
      <c r="GU9" s="2"/>
      <c r="GV9" s="2"/>
      <c r="GW9" s="2"/>
      <c r="GX9" s="2"/>
      <c r="GY9" s="2"/>
      <c r="GZ9" s="2"/>
      <c r="HA9" s="2"/>
      <c r="HB9" s="2"/>
      <c r="HC9" s="2"/>
      <c r="HD9" s="2"/>
      <c r="HE9" s="2"/>
      <c r="HF9" s="2"/>
      <c r="HG9" s="2"/>
      <c r="HH9" s="2"/>
      <c r="HI9" s="2"/>
      <c r="HJ9" s="2"/>
      <c r="HK9" s="2"/>
      <c r="HL9" s="2"/>
      <c r="HM9" s="2"/>
      <c r="HN9" s="2"/>
      <c r="HO9" s="14"/>
      <c r="HP9" s="13"/>
      <c r="HQ9" s="2"/>
      <c r="HR9" s="2"/>
      <c r="HS9" s="2"/>
      <c r="HT9" s="2"/>
      <c r="HU9" s="2"/>
      <c r="HV9" s="2"/>
      <c r="HW9" s="2"/>
      <c r="HX9" s="2"/>
      <c r="HY9" s="2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  <c r="IM9" s="2"/>
      <c r="IN9" s="2"/>
      <c r="IO9" s="2"/>
      <c r="IP9" s="2"/>
      <c r="IQ9" s="2"/>
      <c r="IR9" s="2"/>
      <c r="IS9" s="2"/>
      <c r="IT9" s="2"/>
      <c r="IU9" s="2"/>
      <c r="IV9" s="2"/>
      <c r="IW9" s="2"/>
      <c r="IX9" s="2"/>
      <c r="IY9" s="2"/>
      <c r="IZ9" s="14"/>
      <c r="JA9" s="13"/>
      <c r="JB9" s="2"/>
      <c r="JC9" s="2"/>
      <c r="JD9" s="2"/>
      <c r="JE9" s="2"/>
      <c r="JF9" s="2"/>
      <c r="JG9" s="2"/>
      <c r="JH9" s="2"/>
      <c r="JI9" s="28"/>
      <c r="JJ9" s="28"/>
      <c r="JK9" s="28"/>
      <c r="JL9" s="28"/>
      <c r="JM9" s="28"/>
      <c r="JN9" s="28"/>
      <c r="JO9" s="28"/>
      <c r="JP9" s="28"/>
      <c r="JQ9" s="28"/>
      <c r="JR9" s="28"/>
      <c r="JS9" s="28"/>
      <c r="JT9" s="28"/>
      <c r="JU9" s="27"/>
      <c r="JV9" s="27"/>
      <c r="JW9" s="27"/>
      <c r="JX9" s="27"/>
      <c r="JY9" s="27"/>
      <c r="JZ9" s="27"/>
      <c r="KA9" s="27"/>
      <c r="KB9" s="27"/>
      <c r="KC9" s="27"/>
      <c r="KD9" s="2"/>
      <c r="KE9" s="2"/>
      <c r="KF9" s="2"/>
      <c r="KG9" s="2"/>
      <c r="KH9" s="2"/>
      <c r="KI9" s="2"/>
      <c r="KJ9" s="2"/>
      <c r="KK9" s="14"/>
      <c r="KL9" s="13"/>
      <c r="KM9" s="2"/>
      <c r="KN9" s="2"/>
      <c r="KO9" s="2"/>
      <c r="KP9" s="2"/>
      <c r="KQ9" s="2"/>
      <c r="KR9" s="2"/>
      <c r="KS9" s="2"/>
      <c r="KT9" s="2"/>
      <c r="KU9" s="2"/>
      <c r="KV9" s="2"/>
      <c r="KW9" s="2"/>
      <c r="KX9" s="2"/>
      <c r="KY9" s="2"/>
      <c r="KZ9" s="2"/>
      <c r="LA9" s="2"/>
      <c r="LB9" s="2"/>
      <c r="LC9" s="2"/>
      <c r="LD9" s="2"/>
      <c r="LE9" s="2"/>
      <c r="LF9" s="2"/>
      <c r="LG9" s="2"/>
      <c r="LH9" s="2"/>
      <c r="LI9" s="2"/>
      <c r="LJ9" s="2"/>
      <c r="LK9" s="2"/>
      <c r="LL9" s="2"/>
      <c r="LM9" s="2"/>
      <c r="LN9" s="2"/>
      <c r="LO9" s="2"/>
      <c r="LP9" s="2"/>
      <c r="LQ9" s="2"/>
      <c r="LR9" s="2"/>
      <c r="LS9" s="2"/>
      <c r="LT9" s="2"/>
      <c r="LU9" s="2"/>
      <c r="LV9" s="14"/>
      <c r="LW9" s="13"/>
      <c r="LX9" s="2"/>
      <c r="LY9" s="2"/>
      <c r="LZ9" s="2"/>
      <c r="MA9" s="2"/>
      <c r="MB9" s="2"/>
      <c r="MC9" s="2"/>
      <c r="MD9" s="2"/>
      <c r="ME9" s="2"/>
      <c r="MF9" s="2"/>
      <c r="MG9" s="2"/>
      <c r="MH9" s="2"/>
      <c r="MI9" s="2"/>
      <c r="MJ9" s="2"/>
      <c r="MK9" s="2"/>
      <c r="ML9" s="2"/>
      <c r="MM9" s="2"/>
      <c r="MN9" s="2"/>
      <c r="MO9" s="2"/>
      <c r="MP9" s="2"/>
      <c r="MQ9" s="2"/>
      <c r="MR9" s="2"/>
      <c r="MS9" s="2"/>
      <c r="MT9" s="2"/>
      <c r="MU9" s="2"/>
      <c r="MV9" s="2"/>
      <c r="MW9" s="2"/>
      <c r="MX9" s="2"/>
      <c r="MY9" s="2"/>
      <c r="MZ9" s="2"/>
      <c r="NA9" s="2"/>
      <c r="NB9" s="2"/>
      <c r="NC9" s="2"/>
      <c r="ND9" s="2"/>
      <c r="NE9" s="2"/>
      <c r="NF9" s="2"/>
      <c r="NG9" s="14"/>
      <c r="NH9" s="13"/>
      <c r="NI9" s="2"/>
      <c r="NJ9" s="2"/>
      <c r="NK9" s="2"/>
      <c r="NL9" s="2"/>
      <c r="NM9" s="2"/>
      <c r="NN9" s="2"/>
      <c r="NO9" s="2"/>
      <c r="NP9" s="2"/>
      <c r="NQ9" s="2"/>
      <c r="NR9" s="2"/>
      <c r="NS9" s="2"/>
      <c r="NT9" s="2"/>
      <c r="NU9" s="2"/>
      <c r="NV9" s="2"/>
      <c r="NW9" s="2"/>
      <c r="NX9" s="2"/>
      <c r="NY9" s="2"/>
      <c r="NZ9" s="2"/>
      <c r="OA9" s="2"/>
      <c r="OB9" s="2"/>
      <c r="OC9" s="2"/>
      <c r="OD9" s="2"/>
      <c r="OE9" s="2"/>
      <c r="OF9" s="2"/>
      <c r="OG9" s="2"/>
      <c r="OH9" s="2"/>
      <c r="OI9" s="2"/>
      <c r="OJ9" s="2"/>
      <c r="OK9" s="2"/>
      <c r="OL9" s="2"/>
      <c r="OM9" s="2"/>
      <c r="ON9" s="2"/>
      <c r="OO9" s="2"/>
      <c r="OP9" s="2"/>
      <c r="OQ9" s="2"/>
      <c r="OR9" s="14"/>
      <c r="OS9" s="13"/>
      <c r="OT9" s="2"/>
      <c r="OU9" s="2"/>
      <c r="OV9" s="2"/>
      <c r="OW9" s="2"/>
      <c r="OX9" s="2"/>
      <c r="OY9" s="2"/>
      <c r="OZ9" s="2"/>
      <c r="PA9" s="2"/>
      <c r="PB9" s="2"/>
      <c r="PC9" s="2"/>
      <c r="PD9" s="2"/>
      <c r="PE9" s="2"/>
      <c r="PF9" s="2"/>
      <c r="PG9" s="2"/>
      <c r="PH9" s="2"/>
      <c r="PI9" s="2"/>
      <c r="PJ9" s="2"/>
      <c r="PK9" s="2"/>
      <c r="PL9" s="2"/>
      <c r="PM9" s="2"/>
      <c r="PN9" s="2"/>
      <c r="PO9" s="2"/>
      <c r="PP9" s="2"/>
      <c r="PQ9" s="2"/>
      <c r="PR9" s="2"/>
      <c r="PS9" s="2"/>
      <c r="PT9" s="2"/>
      <c r="PU9" s="2"/>
      <c r="PV9" s="2"/>
      <c r="PW9" s="2"/>
      <c r="PX9" s="2"/>
      <c r="PY9" s="2"/>
      <c r="PZ9" s="2"/>
      <c r="QA9" s="2"/>
      <c r="QB9" s="2"/>
      <c r="QC9" s="14"/>
    </row>
    <row r="10" spans="1:446" ht="15.75" thickBot="1" x14ac:dyDescent="0.3">
      <c r="A10" s="41" t="s">
        <v>12</v>
      </c>
      <c r="B10" s="42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43"/>
      <c r="AH10" s="43"/>
      <c r="AI10" s="43"/>
      <c r="AJ10" s="43"/>
      <c r="AK10" s="43"/>
      <c r="AL10" s="44"/>
      <c r="AM10" s="42"/>
      <c r="AN10" s="43"/>
      <c r="AO10" s="43"/>
      <c r="AP10" s="43"/>
      <c r="AQ10" s="43"/>
      <c r="AR10" s="43"/>
      <c r="AS10" s="43"/>
      <c r="AT10" s="43"/>
      <c r="AU10" s="43"/>
      <c r="AV10" s="43"/>
      <c r="AW10" s="43"/>
      <c r="AX10" s="43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5"/>
      <c r="BJ10" s="43"/>
      <c r="BK10" s="43"/>
      <c r="BL10" s="43"/>
      <c r="BM10" s="43"/>
      <c r="BN10" s="43"/>
      <c r="BO10" s="43"/>
      <c r="BP10" s="43"/>
      <c r="BQ10" s="43"/>
      <c r="BR10" s="43"/>
      <c r="BS10" s="43"/>
      <c r="BT10" s="43"/>
      <c r="BU10" s="43"/>
      <c r="BV10" s="43"/>
      <c r="BW10" s="46"/>
      <c r="BX10" s="42"/>
      <c r="BY10" s="43"/>
      <c r="BZ10" s="43"/>
      <c r="CA10" s="43"/>
      <c r="CB10" s="43"/>
      <c r="CC10" s="43"/>
      <c r="CD10" s="43"/>
      <c r="CE10" s="43"/>
      <c r="CF10" s="43"/>
      <c r="CG10" s="43"/>
      <c r="CH10" s="43"/>
      <c r="CI10" s="43"/>
      <c r="CJ10" s="43"/>
      <c r="CK10" s="43"/>
      <c r="CL10" s="43"/>
      <c r="CM10" s="43"/>
      <c r="CN10" s="43"/>
      <c r="CO10" s="43"/>
      <c r="CP10" s="43"/>
      <c r="CQ10" s="43"/>
      <c r="CR10" s="43"/>
      <c r="CS10" s="43"/>
      <c r="CT10" s="43"/>
      <c r="CU10" s="43"/>
      <c r="CV10" s="43"/>
      <c r="CW10" s="43"/>
      <c r="CX10" s="43"/>
      <c r="CY10" s="43"/>
      <c r="CZ10" s="43"/>
      <c r="DA10" s="43"/>
      <c r="DB10" s="43"/>
      <c r="DC10" s="43"/>
      <c r="DD10" s="43"/>
      <c r="DE10" s="43"/>
      <c r="DF10" s="43"/>
      <c r="DG10" s="43"/>
      <c r="DH10" s="46"/>
      <c r="DI10" s="42"/>
      <c r="DJ10" s="43"/>
      <c r="DK10" s="43"/>
      <c r="DL10" s="43"/>
      <c r="DM10" s="43"/>
      <c r="DN10" s="43"/>
      <c r="DO10" s="43"/>
      <c r="DP10" s="43"/>
      <c r="DQ10" s="43"/>
      <c r="DR10" s="43"/>
      <c r="DS10" s="43"/>
      <c r="DT10" s="43"/>
      <c r="DU10" s="43"/>
      <c r="DV10" s="43"/>
      <c r="DW10" s="43"/>
      <c r="DX10" s="43"/>
      <c r="DY10" s="43"/>
      <c r="DZ10" s="43"/>
      <c r="EA10" s="43"/>
      <c r="EB10" s="43"/>
      <c r="EC10" s="43"/>
      <c r="ED10" s="43"/>
      <c r="EE10" s="43"/>
      <c r="EF10" s="43"/>
      <c r="EG10" s="43"/>
      <c r="EH10" s="43"/>
      <c r="EI10" s="43"/>
      <c r="EJ10" s="43"/>
      <c r="EK10" s="43"/>
      <c r="EL10" s="43"/>
      <c r="EM10" s="43"/>
      <c r="EN10" s="43"/>
      <c r="EO10" s="43"/>
      <c r="EP10" s="43"/>
      <c r="EQ10" s="43"/>
      <c r="ER10" s="43"/>
      <c r="ES10" s="46"/>
      <c r="ET10" s="42"/>
      <c r="EU10" s="43"/>
      <c r="EV10" s="43"/>
      <c r="EW10" s="43"/>
      <c r="EX10" s="43"/>
      <c r="EY10" s="43"/>
      <c r="EZ10" s="43"/>
      <c r="FA10" s="43"/>
      <c r="FB10" s="47"/>
      <c r="FC10" s="47"/>
      <c r="FD10" s="47"/>
      <c r="FE10" s="47"/>
      <c r="FF10" s="47"/>
      <c r="FG10" s="43"/>
      <c r="FH10" s="43"/>
      <c r="FI10" s="43"/>
      <c r="FJ10" s="43"/>
      <c r="FK10" s="43"/>
      <c r="FL10" s="43"/>
      <c r="FM10" s="43"/>
      <c r="FN10" s="43"/>
      <c r="FO10" s="43"/>
      <c r="FP10" s="43"/>
      <c r="FQ10" s="43"/>
      <c r="FR10" s="43"/>
      <c r="FS10" s="43"/>
      <c r="FT10" s="43"/>
      <c r="FU10" s="43"/>
      <c r="FV10" s="43"/>
      <c r="FW10" s="43"/>
      <c r="FX10" s="43"/>
      <c r="FY10" s="43"/>
      <c r="FZ10" s="43"/>
      <c r="GA10" s="43"/>
      <c r="GB10" s="43"/>
      <c r="GC10" s="43"/>
      <c r="GD10" s="46"/>
      <c r="GE10" s="42"/>
      <c r="GF10" s="43"/>
      <c r="GG10" s="43"/>
      <c r="GH10" s="43"/>
      <c r="GI10" s="43"/>
      <c r="GJ10" s="43"/>
      <c r="GK10" s="43"/>
      <c r="GL10" s="43"/>
      <c r="GM10" s="43"/>
      <c r="GN10" s="43"/>
      <c r="GO10" s="43"/>
      <c r="GP10" s="43"/>
      <c r="GQ10" s="43"/>
      <c r="GR10" s="43"/>
      <c r="GS10" s="43"/>
      <c r="GT10" s="43"/>
      <c r="GU10" s="43"/>
      <c r="GV10" s="43"/>
      <c r="GW10" s="43"/>
      <c r="GX10" s="43"/>
      <c r="GY10" s="43"/>
      <c r="GZ10" s="43"/>
      <c r="HA10" s="43"/>
      <c r="HB10" s="43"/>
      <c r="HC10" s="43"/>
      <c r="HD10" s="43"/>
      <c r="HE10" s="43"/>
      <c r="HF10" s="43"/>
      <c r="HG10" s="43"/>
      <c r="HH10" s="43"/>
      <c r="HI10" s="43"/>
      <c r="HJ10" s="43"/>
      <c r="HK10" s="43"/>
      <c r="HL10" s="43"/>
      <c r="HM10" s="43"/>
      <c r="HN10" s="43"/>
      <c r="HO10" s="46"/>
      <c r="HP10" s="42"/>
      <c r="HQ10" s="43"/>
      <c r="HR10" s="43"/>
      <c r="HS10" s="43"/>
      <c r="HT10" s="43"/>
      <c r="HU10" s="43"/>
      <c r="HV10" s="43"/>
      <c r="HW10" s="43"/>
      <c r="HX10" s="43"/>
      <c r="HY10" s="43"/>
      <c r="HZ10" s="43"/>
      <c r="IA10" s="43"/>
      <c r="IB10" s="43"/>
      <c r="IC10" s="43"/>
      <c r="ID10" s="43"/>
      <c r="IE10" s="43"/>
      <c r="IF10" s="43"/>
      <c r="IG10" s="43"/>
      <c r="IH10" s="43"/>
      <c r="II10" s="43"/>
      <c r="IJ10" s="43"/>
      <c r="IK10" s="43"/>
      <c r="IL10" s="43"/>
      <c r="IM10" s="43"/>
      <c r="IN10" s="43"/>
      <c r="IO10" s="43"/>
      <c r="IP10" s="43"/>
      <c r="IQ10" s="43"/>
      <c r="IR10" s="43"/>
      <c r="IS10" s="43"/>
      <c r="IT10" s="43"/>
      <c r="IU10" s="43"/>
      <c r="IV10" s="43"/>
      <c r="IW10" s="43"/>
      <c r="IX10" s="43"/>
      <c r="IY10" s="43"/>
      <c r="IZ10" s="46"/>
      <c r="JA10" s="42"/>
      <c r="JB10" s="43"/>
      <c r="JC10" s="43"/>
      <c r="JD10" s="43"/>
      <c r="JE10" s="43"/>
      <c r="JF10" s="43"/>
      <c r="JG10" s="43"/>
      <c r="JH10" s="43"/>
      <c r="JI10" s="43"/>
      <c r="JJ10" s="43"/>
      <c r="JK10" s="43"/>
      <c r="JL10" s="43"/>
      <c r="JM10" s="43"/>
      <c r="JN10" s="43"/>
      <c r="JO10" s="43"/>
      <c r="JP10" s="43"/>
      <c r="JQ10" s="43"/>
      <c r="JR10" s="43"/>
      <c r="JS10" s="43"/>
      <c r="JT10" s="43"/>
      <c r="JU10" s="43"/>
      <c r="JV10" s="43"/>
      <c r="JW10" s="43"/>
      <c r="JX10" s="43"/>
      <c r="JY10" s="43"/>
      <c r="JZ10" s="43"/>
      <c r="KA10" s="43"/>
      <c r="KB10" s="43"/>
      <c r="KC10" s="43"/>
      <c r="KD10" s="43"/>
      <c r="KE10" s="43"/>
      <c r="KF10" s="43"/>
      <c r="KG10" s="43"/>
      <c r="KH10" s="43"/>
      <c r="KI10" s="43"/>
      <c r="KJ10" s="43"/>
      <c r="KK10" s="46"/>
      <c r="KL10" s="42"/>
      <c r="KM10" s="43"/>
      <c r="KN10" s="43"/>
      <c r="KO10" s="43"/>
      <c r="KP10" s="43"/>
      <c r="KQ10" s="43"/>
      <c r="KR10" s="43"/>
      <c r="KS10" s="43"/>
      <c r="KT10" s="43"/>
      <c r="KU10" s="43"/>
      <c r="KV10" s="43"/>
      <c r="KW10" s="43"/>
      <c r="KX10" s="43"/>
      <c r="KY10" s="43"/>
      <c r="KZ10" s="43"/>
      <c r="LA10" s="43"/>
      <c r="LB10" s="43"/>
      <c r="LC10" s="43"/>
      <c r="LD10" s="43"/>
      <c r="LE10" s="43"/>
      <c r="LF10" s="43"/>
      <c r="LG10" s="43"/>
      <c r="LH10" s="43"/>
      <c r="LI10" s="43"/>
      <c r="LJ10" s="43"/>
      <c r="LK10" s="43"/>
      <c r="LL10" s="43"/>
      <c r="LM10" s="43"/>
      <c r="LN10" s="43"/>
      <c r="LO10" s="43"/>
      <c r="LP10" s="43"/>
      <c r="LQ10" s="43"/>
      <c r="LR10" s="43"/>
      <c r="LS10" s="43"/>
      <c r="LT10" s="43"/>
      <c r="LU10" s="43"/>
      <c r="LV10" s="46"/>
      <c r="LW10" s="42"/>
      <c r="LX10" s="43"/>
      <c r="LY10" s="43"/>
      <c r="LZ10" s="43"/>
      <c r="MA10" s="43"/>
      <c r="MB10" s="43"/>
      <c r="MC10" s="43"/>
      <c r="MD10" s="43"/>
      <c r="ME10" s="43"/>
      <c r="MF10" s="43"/>
      <c r="MG10" s="43"/>
      <c r="MH10" s="43"/>
      <c r="MI10" s="43"/>
      <c r="MJ10" s="43"/>
      <c r="MK10" s="43"/>
      <c r="ML10" s="43"/>
      <c r="MM10" s="43"/>
      <c r="MN10" s="43"/>
      <c r="MO10" s="43"/>
      <c r="MP10" s="43"/>
      <c r="MQ10" s="43"/>
      <c r="MR10" s="43"/>
      <c r="MS10" s="43"/>
      <c r="MT10" s="43"/>
      <c r="MU10" s="43"/>
      <c r="MV10" s="43"/>
      <c r="MW10" s="43"/>
      <c r="MX10" s="43"/>
      <c r="MY10" s="43"/>
      <c r="MZ10" s="43"/>
      <c r="NA10" s="43"/>
      <c r="NB10" s="43"/>
      <c r="NC10" s="43"/>
      <c r="ND10" s="43"/>
      <c r="NE10" s="43"/>
      <c r="NF10" s="43"/>
      <c r="NG10" s="46"/>
      <c r="NH10" s="42"/>
      <c r="NI10" s="43"/>
      <c r="NJ10" s="43"/>
      <c r="NK10" s="43"/>
      <c r="NL10" s="43"/>
      <c r="NM10" s="43"/>
      <c r="NN10" s="43"/>
      <c r="NO10" s="43"/>
      <c r="NP10" s="43"/>
      <c r="NQ10" s="43"/>
      <c r="NR10" s="43"/>
      <c r="NS10" s="43"/>
      <c r="NT10" s="43"/>
      <c r="NU10" s="43"/>
      <c r="NV10" s="43"/>
      <c r="NW10" s="43"/>
      <c r="NX10" s="43"/>
      <c r="NY10" s="43"/>
      <c r="NZ10" s="43"/>
      <c r="OA10" s="43"/>
      <c r="OB10" s="43"/>
      <c r="OC10" s="43"/>
      <c r="OD10" s="43"/>
      <c r="OE10" s="43"/>
      <c r="OF10" s="43"/>
      <c r="OG10" s="43"/>
      <c r="OH10" s="43"/>
      <c r="OI10" s="43"/>
      <c r="OJ10" s="43"/>
      <c r="OK10" s="43"/>
      <c r="OL10" s="43"/>
      <c r="OM10" s="43"/>
      <c r="ON10" s="43"/>
      <c r="OO10" s="43"/>
      <c r="OP10" s="43"/>
      <c r="OQ10" s="43"/>
      <c r="OR10" s="46"/>
      <c r="OS10" s="42"/>
      <c r="OT10" s="43"/>
      <c r="OU10" s="43"/>
      <c r="OV10" s="43"/>
      <c r="OW10" s="43"/>
      <c r="OX10" s="43"/>
      <c r="OY10" s="43"/>
      <c r="OZ10" s="43"/>
      <c r="PA10" s="43"/>
      <c r="PB10" s="43"/>
      <c r="PC10" s="43"/>
      <c r="PD10" s="43"/>
      <c r="PE10" s="43"/>
      <c r="PF10" s="43"/>
      <c r="PG10" s="43"/>
      <c r="PH10" s="43"/>
      <c r="PI10" s="43"/>
      <c r="PJ10" s="43"/>
      <c r="PK10" s="43"/>
      <c r="PL10" s="43"/>
      <c r="PM10" s="43"/>
      <c r="PN10" s="43"/>
      <c r="PO10" s="43"/>
      <c r="PP10" s="43"/>
      <c r="PQ10" s="43"/>
      <c r="PR10" s="43"/>
      <c r="PS10" s="43"/>
      <c r="PT10" s="43"/>
      <c r="PU10" s="43"/>
      <c r="PV10" s="43"/>
      <c r="PW10" s="43"/>
      <c r="PX10" s="43"/>
      <c r="PY10" s="43"/>
      <c r="PZ10" s="43"/>
      <c r="QA10" s="43"/>
      <c r="QB10" s="43"/>
      <c r="QC10" s="46"/>
    </row>
    <row r="11" spans="1:446" ht="15.75" thickTop="1" x14ac:dyDescent="0.25">
      <c r="A11" s="39" t="s">
        <v>13</v>
      </c>
      <c r="B11" s="17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40"/>
      <c r="AM11" s="17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8"/>
      <c r="BX11" s="17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8"/>
      <c r="DI11" s="17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8"/>
      <c r="ET11" s="17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8"/>
      <c r="GE11" s="17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8"/>
      <c r="HP11" s="17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8"/>
      <c r="JA11" s="17"/>
      <c r="JB11" s="1"/>
      <c r="JC11" s="1"/>
      <c r="JD11" s="1"/>
      <c r="JE11" s="1"/>
      <c r="JF11" s="1"/>
      <c r="JG11" s="29"/>
      <c r="JH11" s="29"/>
      <c r="JI11" s="29"/>
      <c r="JJ11" s="29"/>
      <c r="JK11" s="29"/>
      <c r="JL11" s="29"/>
      <c r="JM11" s="29"/>
      <c r="JN11" s="29"/>
      <c r="JO11" s="29"/>
      <c r="JP11" s="29"/>
      <c r="JQ11" s="29"/>
      <c r="JR11" s="29"/>
      <c r="JS11" s="29"/>
      <c r="JT11" s="29"/>
      <c r="JU11" s="29"/>
      <c r="JV11" s="29"/>
      <c r="JW11" s="29"/>
      <c r="JX11" s="29"/>
      <c r="JY11" s="29"/>
      <c r="JZ11" s="29"/>
      <c r="KA11" s="29"/>
      <c r="KB11" s="29"/>
      <c r="KC11" s="29"/>
      <c r="KD11" s="1"/>
      <c r="KE11" s="1"/>
      <c r="KF11" s="1"/>
      <c r="KG11" s="1"/>
      <c r="KH11" s="1"/>
      <c r="KI11" s="1"/>
      <c r="KJ11" s="1"/>
      <c r="KK11" s="18"/>
      <c r="KL11" s="17"/>
      <c r="KM11" s="1"/>
      <c r="KN11" s="1"/>
      <c r="KO11" s="1"/>
      <c r="KP11" s="1"/>
      <c r="KQ11" s="1"/>
      <c r="KR11" s="1"/>
      <c r="KS11" s="1"/>
      <c r="KT11" s="1"/>
      <c r="KU11" s="1"/>
      <c r="KV11" s="1"/>
      <c r="KW11" s="1"/>
      <c r="KX11" s="1"/>
      <c r="KY11" s="1"/>
      <c r="KZ11" s="1"/>
      <c r="LA11" s="1"/>
      <c r="LB11" s="1"/>
      <c r="LC11" s="1"/>
      <c r="LD11" s="1"/>
      <c r="LE11" s="1"/>
      <c r="LF11" s="1"/>
      <c r="LG11" s="1"/>
      <c r="LH11" s="1"/>
      <c r="LI11" s="1"/>
      <c r="LJ11" s="1"/>
      <c r="LK11" s="1"/>
      <c r="LL11" s="1"/>
      <c r="LM11" s="1"/>
      <c r="LN11" s="1"/>
      <c r="LO11" s="1"/>
      <c r="LP11" s="1"/>
      <c r="LQ11" s="1"/>
      <c r="LR11" s="1"/>
      <c r="LS11" s="1"/>
      <c r="LT11" s="1"/>
      <c r="LU11" s="1"/>
      <c r="LV11" s="18"/>
      <c r="LW11" s="17"/>
      <c r="LX11" s="1"/>
      <c r="LY11" s="1"/>
      <c r="LZ11" s="1"/>
      <c r="MA11" s="1"/>
      <c r="MB11" s="1"/>
      <c r="MC11" s="1"/>
      <c r="MD11" s="1"/>
      <c r="ME11" s="1"/>
      <c r="MF11" s="1"/>
      <c r="MG11" s="1"/>
      <c r="MH11" s="1"/>
      <c r="MI11" s="1"/>
      <c r="MJ11" s="1"/>
      <c r="MK11" s="1"/>
      <c r="ML11" s="1"/>
      <c r="MM11" s="1"/>
      <c r="MN11" s="1"/>
      <c r="MO11" s="1"/>
      <c r="MP11" s="1"/>
      <c r="MQ11" s="1"/>
      <c r="MR11" s="1"/>
      <c r="MS11" s="1"/>
      <c r="MT11" s="1"/>
      <c r="MU11" s="1"/>
      <c r="MV11" s="1"/>
      <c r="MW11" s="1"/>
      <c r="MX11" s="1"/>
      <c r="MY11" s="1"/>
      <c r="MZ11" s="1"/>
      <c r="NA11" s="1"/>
      <c r="NB11" s="1"/>
      <c r="NC11" s="1"/>
      <c r="ND11" s="1"/>
      <c r="NE11" s="1"/>
      <c r="NF11" s="1"/>
      <c r="NG11" s="18"/>
      <c r="NH11" s="17"/>
      <c r="NI11" s="1"/>
      <c r="NJ11" s="1"/>
      <c r="NK11" s="1"/>
      <c r="NL11" s="1"/>
      <c r="NM11" s="1"/>
      <c r="NN11" s="1"/>
      <c r="NO11" s="1"/>
      <c r="NP11" s="1"/>
      <c r="NQ11" s="1"/>
      <c r="NR11" s="1"/>
      <c r="NS11" s="1"/>
      <c r="NT11" s="1"/>
      <c r="NU11" s="1"/>
      <c r="NV11" s="1"/>
      <c r="NW11" s="1"/>
      <c r="NX11" s="1"/>
      <c r="NY11" s="1"/>
      <c r="NZ11" s="1"/>
      <c r="OA11" s="1"/>
      <c r="OB11" s="1"/>
      <c r="OC11" s="1"/>
      <c r="OD11" s="1"/>
      <c r="OE11" s="1"/>
      <c r="OF11" s="1"/>
      <c r="OG11" s="1"/>
      <c r="OH11" s="1"/>
      <c r="OI11" s="1"/>
      <c r="OJ11" s="1"/>
      <c r="OK11" s="1"/>
      <c r="OL11" s="1"/>
      <c r="OM11" s="1"/>
      <c r="ON11" s="1"/>
      <c r="OO11" s="1"/>
      <c r="OP11" s="1"/>
      <c r="OQ11" s="1"/>
      <c r="OR11" s="18"/>
      <c r="OS11" s="17"/>
      <c r="OT11" s="1"/>
      <c r="OU11" s="1"/>
      <c r="OV11" s="1"/>
      <c r="OW11" s="1"/>
      <c r="OX11" s="1"/>
      <c r="OY11" s="1"/>
      <c r="OZ11" s="1"/>
      <c r="PA11" s="1"/>
      <c r="PB11" s="1"/>
      <c r="PC11" s="1"/>
      <c r="PD11" s="1"/>
      <c r="PE11" s="1"/>
      <c r="PF11" s="1"/>
      <c r="PG11" s="1"/>
      <c r="PH11" s="1"/>
      <c r="PI11" s="1"/>
      <c r="PJ11" s="1"/>
      <c r="PK11" s="1"/>
      <c r="PL11" s="1"/>
      <c r="PM11" s="1"/>
      <c r="PN11" s="1"/>
      <c r="PO11" s="1"/>
      <c r="PP11" s="1"/>
      <c r="PQ11" s="1"/>
      <c r="PR11" s="1"/>
      <c r="PS11" s="1"/>
      <c r="PT11" s="1"/>
      <c r="PU11" s="1"/>
      <c r="PV11" s="1"/>
      <c r="PW11" s="1"/>
      <c r="PX11" s="1"/>
      <c r="PY11" s="1"/>
      <c r="PZ11" s="1"/>
      <c r="QA11" s="1"/>
      <c r="QB11" s="1"/>
      <c r="QC11" s="18"/>
    </row>
    <row r="12" spans="1:446" x14ac:dyDescent="0.25">
      <c r="A12" s="30" t="s">
        <v>14</v>
      </c>
      <c r="B12" s="13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15"/>
      <c r="AM12" s="13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14"/>
      <c r="BX12" s="13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  <c r="DH12" s="14"/>
      <c r="DI12" s="13"/>
      <c r="DJ12" s="2"/>
      <c r="DK12" s="2"/>
      <c r="DL12" s="2"/>
      <c r="DM12" s="2"/>
      <c r="DN12" s="2"/>
      <c r="DO12" s="2"/>
      <c r="DP12" s="2"/>
      <c r="DQ12" s="2"/>
      <c r="DR12" s="2"/>
      <c r="DS12" s="2"/>
      <c r="DT12" s="2"/>
      <c r="DU12" s="2"/>
      <c r="DV12" s="2"/>
      <c r="DW12" s="2"/>
      <c r="DX12" s="2"/>
      <c r="DY12" s="2"/>
      <c r="DZ12" s="2"/>
      <c r="EA12" s="2"/>
      <c r="EB12" s="2"/>
      <c r="EC12" s="2"/>
      <c r="ED12" s="2"/>
      <c r="EE12" s="2"/>
      <c r="EF12" s="2"/>
      <c r="EG12" s="2"/>
      <c r="EH12" s="2"/>
      <c r="EI12" s="2"/>
      <c r="EJ12" s="2"/>
      <c r="EK12" s="2"/>
      <c r="EL12" s="2"/>
      <c r="EM12" s="2"/>
      <c r="EN12" s="2"/>
      <c r="EO12" s="2"/>
      <c r="EP12" s="2"/>
      <c r="EQ12" s="2"/>
      <c r="ER12" s="2"/>
      <c r="ES12" s="14"/>
      <c r="ET12" s="13"/>
      <c r="EU12" s="2"/>
      <c r="EV12" s="2"/>
      <c r="EW12" s="2"/>
      <c r="EX12" s="2"/>
      <c r="EY12" s="2"/>
      <c r="EZ12" s="2"/>
      <c r="FA12" s="2"/>
      <c r="FB12" s="2"/>
      <c r="FC12" s="2"/>
      <c r="FD12" s="2"/>
      <c r="FE12" s="2"/>
      <c r="FF12" s="2"/>
      <c r="FG12" s="2"/>
      <c r="FH12" s="2"/>
      <c r="FI12" s="2"/>
      <c r="FJ12" s="2"/>
      <c r="FK12" s="2"/>
      <c r="FL12" s="2"/>
      <c r="FM12" s="2"/>
      <c r="FN12" s="2"/>
      <c r="FO12" s="2"/>
      <c r="FP12" s="2"/>
      <c r="FQ12" s="2"/>
      <c r="FR12" s="2"/>
      <c r="FS12" s="2"/>
      <c r="FT12" s="2"/>
      <c r="FU12" s="2"/>
      <c r="FV12" s="2"/>
      <c r="FW12" s="2"/>
      <c r="FX12" s="2"/>
      <c r="FY12" s="2"/>
      <c r="FZ12" s="2"/>
      <c r="GA12" s="2"/>
      <c r="GB12" s="2"/>
      <c r="GC12" s="2"/>
      <c r="GD12" s="14"/>
      <c r="GE12" s="13"/>
      <c r="GF12" s="2"/>
      <c r="GG12" s="2"/>
      <c r="GH12" s="2"/>
      <c r="GI12" s="2"/>
      <c r="GJ12" s="2"/>
      <c r="GK12" s="2"/>
      <c r="GL12" s="2"/>
      <c r="GM12" s="2"/>
      <c r="GN12" s="2"/>
      <c r="GO12" s="2"/>
      <c r="GP12" s="2"/>
      <c r="GQ12" s="2"/>
      <c r="GR12" s="2"/>
      <c r="GS12" s="2"/>
      <c r="GT12" s="2"/>
      <c r="GU12" s="2"/>
      <c r="GV12" s="2"/>
      <c r="GW12" s="2"/>
      <c r="GX12" s="2"/>
      <c r="GY12" s="2"/>
      <c r="GZ12" s="2"/>
      <c r="HA12" s="2"/>
      <c r="HB12" s="2"/>
      <c r="HC12" s="2"/>
      <c r="HD12" s="2"/>
      <c r="HE12" s="2"/>
      <c r="HF12" s="2"/>
      <c r="HG12" s="2"/>
      <c r="HH12" s="2"/>
      <c r="HI12" s="2"/>
      <c r="HJ12" s="2"/>
      <c r="HK12" s="2"/>
      <c r="HL12" s="2"/>
      <c r="HM12" s="2"/>
      <c r="HN12" s="2"/>
      <c r="HO12" s="14"/>
      <c r="HP12" s="13"/>
      <c r="HQ12" s="2"/>
      <c r="HR12" s="2"/>
      <c r="HS12" s="2"/>
      <c r="HT12" s="2"/>
      <c r="HU12" s="2"/>
      <c r="HV12" s="2"/>
      <c r="HW12" s="2"/>
      <c r="HX12" s="2"/>
      <c r="HY12" s="2"/>
      <c r="HZ12" s="2"/>
      <c r="IA12" s="2"/>
      <c r="IB12" s="2"/>
      <c r="IC12" s="2"/>
      <c r="ID12" s="2"/>
      <c r="IE12" s="2"/>
      <c r="IF12" s="2"/>
      <c r="IG12" s="2"/>
      <c r="IH12" s="2"/>
      <c r="II12" s="2"/>
      <c r="IJ12" s="2"/>
      <c r="IK12" s="2"/>
      <c r="IL12" s="2"/>
      <c r="IM12" s="2"/>
      <c r="IN12" s="2"/>
      <c r="IO12" s="2"/>
      <c r="IP12" s="2"/>
      <c r="IQ12" s="2"/>
      <c r="IR12" s="2"/>
      <c r="IS12" s="2"/>
      <c r="IT12" s="2"/>
      <c r="IU12" s="2"/>
      <c r="IV12" s="2"/>
      <c r="IW12" s="2"/>
      <c r="IX12" s="2"/>
      <c r="IY12" s="2"/>
      <c r="IZ12" s="14"/>
      <c r="JA12" s="13"/>
      <c r="JB12" s="2"/>
      <c r="JC12" s="2"/>
      <c r="JD12" s="2"/>
      <c r="JE12" s="2"/>
      <c r="JF12" s="2"/>
      <c r="JG12" s="2"/>
      <c r="JH12" s="2"/>
      <c r="JI12" s="2"/>
      <c r="JJ12" s="2"/>
      <c r="JK12" s="2"/>
      <c r="JL12" s="2"/>
      <c r="JM12" s="2"/>
      <c r="JN12" s="2"/>
      <c r="JO12" s="2"/>
      <c r="JP12" s="28"/>
      <c r="JQ12" s="28"/>
      <c r="JR12" s="28"/>
      <c r="JS12" s="28"/>
      <c r="JT12" s="28"/>
      <c r="JU12" s="28"/>
      <c r="JV12" s="28"/>
      <c r="JW12" s="28"/>
      <c r="JX12" s="28"/>
      <c r="JY12" s="28"/>
      <c r="JZ12" s="28"/>
      <c r="KA12" s="28"/>
      <c r="KB12" s="28"/>
      <c r="KC12" s="28"/>
      <c r="KD12" s="28"/>
      <c r="KE12" s="28"/>
      <c r="KF12" s="28"/>
      <c r="KG12" s="28"/>
      <c r="KH12" s="28"/>
      <c r="KI12" s="2"/>
      <c r="KJ12" s="2"/>
      <c r="KK12" s="14"/>
      <c r="KL12" s="13"/>
      <c r="KM12" s="2"/>
      <c r="KN12" s="2"/>
      <c r="KO12" s="2"/>
      <c r="KP12" s="2"/>
      <c r="KQ12" s="2"/>
      <c r="KR12" s="2"/>
      <c r="KS12" s="2"/>
      <c r="KT12" s="2"/>
      <c r="KU12" s="2"/>
      <c r="KV12" s="2"/>
      <c r="KW12" s="2"/>
      <c r="KX12" s="2"/>
      <c r="KY12" s="2"/>
      <c r="KZ12" s="2"/>
      <c r="LA12" s="2"/>
      <c r="LB12" s="2"/>
      <c r="LC12" s="2"/>
      <c r="LD12" s="2"/>
      <c r="LE12" s="2"/>
      <c r="LF12" s="2"/>
      <c r="LG12" s="2"/>
      <c r="LH12" s="2"/>
      <c r="LI12" s="2"/>
      <c r="LJ12" s="2"/>
      <c r="LK12" s="2"/>
      <c r="LL12" s="2"/>
      <c r="LM12" s="2"/>
      <c r="LN12" s="2"/>
      <c r="LO12" s="2"/>
      <c r="LP12" s="2"/>
      <c r="LQ12" s="2"/>
      <c r="LR12" s="2"/>
      <c r="LS12" s="2"/>
      <c r="LT12" s="2"/>
      <c r="LU12" s="2"/>
      <c r="LV12" s="14"/>
      <c r="LW12" s="13"/>
      <c r="LX12" s="2"/>
      <c r="LY12" s="2"/>
      <c r="LZ12" s="2"/>
      <c r="MA12" s="2"/>
      <c r="MB12" s="2"/>
      <c r="MC12" s="2"/>
      <c r="MD12" s="2"/>
      <c r="ME12" s="2"/>
      <c r="MF12" s="2"/>
      <c r="MG12" s="2"/>
      <c r="MH12" s="2"/>
      <c r="MI12" s="2"/>
      <c r="MJ12" s="2"/>
      <c r="MK12" s="2"/>
      <c r="ML12" s="2"/>
      <c r="MM12" s="2"/>
      <c r="MN12" s="2"/>
      <c r="MO12" s="2"/>
      <c r="MP12" s="2"/>
      <c r="MQ12" s="2"/>
      <c r="MR12" s="2"/>
      <c r="MS12" s="2"/>
      <c r="MT12" s="2"/>
      <c r="MU12" s="2"/>
      <c r="MV12" s="2"/>
      <c r="MW12" s="2"/>
      <c r="MX12" s="2"/>
      <c r="MY12" s="2"/>
      <c r="MZ12" s="2"/>
      <c r="NA12" s="2"/>
      <c r="NB12" s="2"/>
      <c r="NC12" s="2"/>
      <c r="ND12" s="2"/>
      <c r="NE12" s="2"/>
      <c r="NF12" s="2"/>
      <c r="NG12" s="14"/>
      <c r="NH12" s="13"/>
      <c r="NI12" s="2"/>
      <c r="NJ12" s="2"/>
      <c r="NK12" s="2"/>
      <c r="NL12" s="2"/>
      <c r="NM12" s="2"/>
      <c r="NN12" s="2"/>
      <c r="NO12" s="2"/>
      <c r="NP12" s="2"/>
      <c r="NQ12" s="2"/>
      <c r="NR12" s="2"/>
      <c r="NS12" s="2"/>
      <c r="NT12" s="2"/>
      <c r="NU12" s="2"/>
      <c r="NV12" s="2"/>
      <c r="NW12" s="2"/>
      <c r="NX12" s="2"/>
      <c r="NY12" s="2"/>
      <c r="NZ12" s="2"/>
      <c r="OA12" s="2"/>
      <c r="OB12" s="2"/>
      <c r="OC12" s="2"/>
      <c r="OD12" s="2"/>
      <c r="OE12" s="2"/>
      <c r="OF12" s="2"/>
      <c r="OG12" s="2"/>
      <c r="OH12" s="2"/>
      <c r="OI12" s="2"/>
      <c r="OJ12" s="2"/>
      <c r="OK12" s="2"/>
      <c r="OL12" s="2"/>
      <c r="OM12" s="2"/>
      <c r="ON12" s="2"/>
      <c r="OO12" s="2"/>
      <c r="OP12" s="2"/>
      <c r="OQ12" s="2"/>
      <c r="OR12" s="14"/>
      <c r="OS12" s="13"/>
      <c r="OT12" s="2"/>
      <c r="OU12" s="2"/>
      <c r="OV12" s="2"/>
      <c r="OW12" s="2"/>
      <c r="OX12" s="2"/>
      <c r="OY12" s="2"/>
      <c r="OZ12" s="2"/>
      <c r="PA12" s="2"/>
      <c r="PB12" s="2"/>
      <c r="PC12" s="2"/>
      <c r="PD12" s="2"/>
      <c r="PE12" s="2"/>
      <c r="PF12" s="2"/>
      <c r="PG12" s="2"/>
      <c r="PH12" s="2"/>
      <c r="PI12" s="2"/>
      <c r="PJ12" s="2"/>
      <c r="PK12" s="2"/>
      <c r="PL12" s="2"/>
      <c r="PM12" s="2"/>
      <c r="PN12" s="2"/>
      <c r="PO12" s="2"/>
      <c r="PP12" s="2"/>
      <c r="PQ12" s="2"/>
      <c r="PR12" s="2"/>
      <c r="PS12" s="2"/>
      <c r="PT12" s="2"/>
      <c r="PU12" s="2"/>
      <c r="PV12" s="2"/>
      <c r="PW12" s="2"/>
      <c r="PX12" s="2"/>
      <c r="PY12" s="2"/>
      <c r="PZ12" s="2"/>
      <c r="QA12" s="2"/>
      <c r="QB12" s="2"/>
      <c r="QC12" s="14"/>
    </row>
    <row r="13" spans="1:446" x14ac:dyDescent="0.25">
      <c r="A13" s="30" t="s">
        <v>15</v>
      </c>
      <c r="B13" s="13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15"/>
      <c r="AM13" s="13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14"/>
      <c r="BX13" s="13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2"/>
      <c r="CP13" s="2"/>
      <c r="CQ13" s="2"/>
      <c r="CR13" s="2"/>
      <c r="CS13" s="2"/>
      <c r="CT13" s="2"/>
      <c r="CU13" s="2"/>
      <c r="CV13" s="2"/>
      <c r="CW13" s="2"/>
      <c r="CX13" s="2"/>
      <c r="CY13" s="2"/>
      <c r="CZ13" s="2"/>
      <c r="DA13" s="2"/>
      <c r="DB13" s="2"/>
      <c r="DC13" s="2"/>
      <c r="DD13" s="2"/>
      <c r="DE13" s="2"/>
      <c r="DF13" s="2"/>
      <c r="DG13" s="2"/>
      <c r="DH13" s="14"/>
      <c r="DI13" s="13"/>
      <c r="DJ13" s="2"/>
      <c r="DK13" s="2"/>
      <c r="DL13" s="2"/>
      <c r="DM13" s="2"/>
      <c r="DN13" s="2"/>
      <c r="DO13" s="2"/>
      <c r="DP13" s="2"/>
      <c r="DQ13" s="2"/>
      <c r="DR13" s="2"/>
      <c r="DS13" s="2"/>
      <c r="DT13" s="2"/>
      <c r="DU13" s="2"/>
      <c r="DV13" s="2"/>
      <c r="DW13" s="2"/>
      <c r="DX13" s="2"/>
      <c r="DY13" s="2"/>
      <c r="DZ13" s="2"/>
      <c r="EA13" s="2"/>
      <c r="EB13" s="2"/>
      <c r="EC13" s="2"/>
      <c r="ED13" s="2"/>
      <c r="EE13" s="2"/>
      <c r="EF13" s="2"/>
      <c r="EG13" s="2"/>
      <c r="EH13" s="2"/>
      <c r="EI13" s="2"/>
      <c r="EJ13" s="2"/>
      <c r="EK13" s="2"/>
      <c r="EL13" s="2"/>
      <c r="EM13" s="2"/>
      <c r="EN13" s="2"/>
      <c r="EO13" s="2"/>
      <c r="EP13" s="2"/>
      <c r="EQ13" s="2"/>
      <c r="ER13" s="2"/>
      <c r="ES13" s="14"/>
      <c r="ET13" s="13"/>
      <c r="EU13" s="2"/>
      <c r="EV13" s="2"/>
      <c r="EW13" s="2"/>
      <c r="EX13" s="2"/>
      <c r="EY13" s="2"/>
      <c r="EZ13" s="2"/>
      <c r="FA13" s="2"/>
      <c r="FB13" s="2"/>
      <c r="FC13" s="2"/>
      <c r="FD13" s="2"/>
      <c r="FE13" s="2"/>
      <c r="FF13" s="2"/>
      <c r="FG13" s="2"/>
      <c r="FH13" s="2"/>
      <c r="FI13" s="2"/>
      <c r="FJ13" s="2"/>
      <c r="FK13" s="2"/>
      <c r="FL13" s="2"/>
      <c r="FM13" s="2"/>
      <c r="FN13" s="2"/>
      <c r="FO13" s="2"/>
      <c r="FP13" s="2"/>
      <c r="FQ13" s="2"/>
      <c r="FR13" s="2"/>
      <c r="FS13" s="2"/>
      <c r="FT13" s="2"/>
      <c r="FU13" s="2"/>
      <c r="FV13" s="2"/>
      <c r="FW13" s="2"/>
      <c r="FX13" s="2"/>
      <c r="FY13" s="2"/>
      <c r="FZ13" s="2"/>
      <c r="GA13" s="2"/>
      <c r="GB13" s="2"/>
      <c r="GC13" s="2"/>
      <c r="GD13" s="14"/>
      <c r="GE13" s="13"/>
      <c r="GF13" s="2"/>
      <c r="GG13" s="2"/>
      <c r="GH13" s="2"/>
      <c r="GI13" s="2"/>
      <c r="GJ13" s="2"/>
      <c r="GK13" s="2"/>
      <c r="GL13" s="2"/>
      <c r="GM13" s="2"/>
      <c r="GN13" s="2"/>
      <c r="GO13" s="2"/>
      <c r="GP13" s="2"/>
      <c r="GQ13" s="2"/>
      <c r="GR13" s="2"/>
      <c r="GS13" s="2"/>
      <c r="GT13" s="2"/>
      <c r="GU13" s="2"/>
      <c r="GV13" s="2"/>
      <c r="GW13" s="2"/>
      <c r="GX13" s="2"/>
      <c r="GY13" s="2"/>
      <c r="GZ13" s="2"/>
      <c r="HA13" s="2"/>
      <c r="HB13" s="2"/>
      <c r="HC13" s="2"/>
      <c r="HD13" s="2"/>
      <c r="HE13" s="2"/>
      <c r="HF13" s="2"/>
      <c r="HG13" s="2"/>
      <c r="HH13" s="2"/>
      <c r="HI13" s="2"/>
      <c r="HJ13" s="2"/>
      <c r="HK13" s="2"/>
      <c r="HL13" s="2"/>
      <c r="HM13" s="2"/>
      <c r="HN13" s="2"/>
      <c r="HO13" s="14"/>
      <c r="HP13" s="13"/>
      <c r="HQ13" s="2"/>
      <c r="HR13" s="2"/>
      <c r="HS13" s="2"/>
      <c r="HT13" s="2"/>
      <c r="HU13" s="2"/>
      <c r="HV13" s="2"/>
      <c r="HW13" s="2"/>
      <c r="HX13" s="2"/>
      <c r="HY13" s="2"/>
      <c r="HZ13" s="2"/>
      <c r="IA13" s="2"/>
      <c r="IB13" s="2"/>
      <c r="IC13" s="2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  <c r="IO13" s="2"/>
      <c r="IP13" s="2"/>
      <c r="IQ13" s="2"/>
      <c r="IR13" s="2"/>
      <c r="IS13" s="2"/>
      <c r="IT13" s="2"/>
      <c r="IU13" s="2"/>
      <c r="IV13" s="2"/>
      <c r="IW13" s="2"/>
      <c r="IX13" s="2"/>
      <c r="IY13" s="2"/>
      <c r="IZ13" s="14"/>
      <c r="JA13" s="13"/>
      <c r="JB13" s="2"/>
      <c r="JC13" s="2"/>
      <c r="JD13" s="2"/>
      <c r="JE13" s="2"/>
      <c r="JF13" s="2"/>
      <c r="JG13" s="2"/>
      <c r="JH13" s="2"/>
      <c r="JI13" s="2"/>
      <c r="JJ13" s="2"/>
      <c r="JK13" s="2"/>
      <c r="JL13" s="2"/>
      <c r="JM13" s="2"/>
      <c r="JN13" s="2"/>
      <c r="JO13" s="2"/>
      <c r="JP13" s="2"/>
      <c r="JQ13" s="2"/>
      <c r="JR13" s="2"/>
      <c r="JS13" s="2"/>
      <c r="JT13" s="2"/>
      <c r="JU13" s="2"/>
      <c r="JV13" s="28"/>
      <c r="JW13" s="28"/>
      <c r="JX13" s="28"/>
      <c r="JY13" s="28"/>
      <c r="JZ13" s="28"/>
      <c r="KA13" s="28"/>
      <c r="KB13" s="28"/>
      <c r="KC13" s="28"/>
      <c r="KD13" s="28"/>
      <c r="KE13" s="28"/>
      <c r="KF13" s="28"/>
      <c r="KG13" s="28"/>
      <c r="KH13" s="28"/>
      <c r="KI13" s="28"/>
      <c r="KJ13" s="28"/>
      <c r="KK13" s="31"/>
      <c r="KL13" s="13"/>
      <c r="KM13" s="2"/>
      <c r="KN13" s="2"/>
      <c r="KO13" s="2"/>
      <c r="KP13" s="2"/>
      <c r="KQ13" s="2"/>
      <c r="KR13" s="2"/>
      <c r="KS13" s="2"/>
      <c r="KT13" s="2"/>
      <c r="KU13" s="2"/>
      <c r="KV13" s="2"/>
      <c r="KW13" s="2"/>
      <c r="KX13" s="2"/>
      <c r="KY13" s="2"/>
      <c r="KZ13" s="2"/>
      <c r="LA13" s="2"/>
      <c r="LB13" s="2"/>
      <c r="LC13" s="2"/>
      <c r="LD13" s="2"/>
      <c r="LE13" s="2"/>
      <c r="LF13" s="2"/>
      <c r="LG13" s="2"/>
      <c r="LH13" s="2"/>
      <c r="LI13" s="2"/>
      <c r="LJ13" s="2"/>
      <c r="LK13" s="2"/>
      <c r="LL13" s="2"/>
      <c r="LM13" s="2"/>
      <c r="LN13" s="2"/>
      <c r="LO13" s="2"/>
      <c r="LP13" s="2"/>
      <c r="LQ13" s="2"/>
      <c r="LR13" s="2"/>
      <c r="LS13" s="2"/>
      <c r="LT13" s="2"/>
      <c r="LU13" s="2"/>
      <c r="LV13" s="14"/>
      <c r="LW13" s="13"/>
      <c r="LX13" s="2"/>
      <c r="LY13" s="2"/>
      <c r="LZ13" s="2"/>
      <c r="MA13" s="2"/>
      <c r="MB13" s="2"/>
      <c r="MC13" s="2"/>
      <c r="MD13" s="2"/>
      <c r="ME13" s="2"/>
      <c r="MF13" s="2"/>
      <c r="MG13" s="2"/>
      <c r="MH13" s="2"/>
      <c r="MI13" s="2"/>
      <c r="MJ13" s="2"/>
      <c r="MK13" s="2"/>
      <c r="ML13" s="2"/>
      <c r="MM13" s="2"/>
      <c r="MN13" s="2"/>
      <c r="MO13" s="2"/>
      <c r="MP13" s="2"/>
      <c r="MQ13" s="2"/>
      <c r="MR13" s="2"/>
      <c r="MS13" s="2"/>
      <c r="MT13" s="2"/>
      <c r="MU13" s="2"/>
      <c r="MV13" s="2"/>
      <c r="MW13" s="2"/>
      <c r="MX13" s="2"/>
      <c r="MY13" s="2"/>
      <c r="MZ13" s="2"/>
      <c r="NA13" s="2"/>
      <c r="NB13" s="2"/>
      <c r="NC13" s="2"/>
      <c r="ND13" s="2"/>
      <c r="NE13" s="2"/>
      <c r="NF13" s="2"/>
      <c r="NG13" s="14"/>
      <c r="NH13" s="13"/>
      <c r="NI13" s="2"/>
      <c r="NJ13" s="2"/>
      <c r="NK13" s="2"/>
      <c r="NL13" s="2"/>
      <c r="NM13" s="2"/>
      <c r="NN13" s="2"/>
      <c r="NO13" s="2"/>
      <c r="NP13" s="2"/>
      <c r="NQ13" s="2"/>
      <c r="NR13" s="2"/>
      <c r="NS13" s="2"/>
      <c r="NT13" s="2"/>
      <c r="NU13" s="2"/>
      <c r="NV13" s="2"/>
      <c r="NW13" s="2"/>
      <c r="NX13" s="2"/>
      <c r="NY13" s="2"/>
      <c r="NZ13" s="2"/>
      <c r="OA13" s="2"/>
      <c r="OB13" s="2"/>
      <c r="OC13" s="2"/>
      <c r="OD13" s="2"/>
      <c r="OE13" s="2"/>
      <c r="OF13" s="2"/>
      <c r="OG13" s="2"/>
      <c r="OH13" s="2"/>
      <c r="OI13" s="2"/>
      <c r="OJ13" s="2"/>
      <c r="OK13" s="2"/>
      <c r="OL13" s="2"/>
      <c r="OM13" s="2"/>
      <c r="ON13" s="2"/>
      <c r="OO13" s="2"/>
      <c r="OP13" s="2"/>
      <c r="OQ13" s="2"/>
      <c r="OR13" s="14"/>
      <c r="OS13" s="13"/>
      <c r="OT13" s="2"/>
      <c r="OU13" s="2"/>
      <c r="OV13" s="2"/>
      <c r="OW13" s="2"/>
      <c r="OX13" s="2"/>
      <c r="OY13" s="2"/>
      <c r="OZ13" s="2"/>
      <c r="PA13" s="2"/>
      <c r="PB13" s="2"/>
      <c r="PC13" s="2"/>
      <c r="PD13" s="2"/>
      <c r="PE13" s="2"/>
      <c r="PF13" s="2"/>
      <c r="PG13" s="2"/>
      <c r="PH13" s="2"/>
      <c r="PI13" s="2"/>
      <c r="PJ13" s="2"/>
      <c r="PK13" s="2"/>
      <c r="PL13" s="2"/>
      <c r="PM13" s="2"/>
      <c r="PN13" s="2"/>
      <c r="PO13" s="2"/>
      <c r="PP13" s="2"/>
      <c r="PQ13" s="2"/>
      <c r="PR13" s="2"/>
      <c r="PS13" s="2"/>
      <c r="PT13" s="2"/>
      <c r="PU13" s="2"/>
      <c r="PV13" s="2"/>
      <c r="PW13" s="2"/>
      <c r="PX13" s="2"/>
      <c r="PY13" s="2"/>
      <c r="PZ13" s="2"/>
      <c r="QA13" s="2"/>
      <c r="QB13" s="2"/>
      <c r="QC13" s="14"/>
    </row>
    <row r="14" spans="1:446" x14ac:dyDescent="0.25">
      <c r="A14" s="30" t="s">
        <v>16</v>
      </c>
      <c r="B14" s="13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15"/>
      <c r="AM14" s="13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14"/>
      <c r="BX14" s="13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2"/>
      <c r="DC14" s="2"/>
      <c r="DD14" s="2"/>
      <c r="DE14" s="2"/>
      <c r="DF14" s="2"/>
      <c r="DG14" s="2"/>
      <c r="DH14" s="14"/>
      <c r="DI14" s="13"/>
      <c r="DJ14" s="2"/>
      <c r="DK14" s="2"/>
      <c r="DL14" s="2"/>
      <c r="DM14" s="2"/>
      <c r="DN14" s="2"/>
      <c r="DO14" s="2"/>
      <c r="DP14" s="2"/>
      <c r="DQ14" s="2"/>
      <c r="DR14" s="2"/>
      <c r="DS14" s="2"/>
      <c r="DT14" s="2"/>
      <c r="DU14" s="2"/>
      <c r="DV14" s="2"/>
      <c r="DW14" s="2"/>
      <c r="DX14" s="2"/>
      <c r="DY14" s="2"/>
      <c r="DZ14" s="2"/>
      <c r="EA14" s="2"/>
      <c r="EB14" s="2"/>
      <c r="EC14" s="2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2"/>
      <c r="EP14" s="2"/>
      <c r="EQ14" s="2"/>
      <c r="ER14" s="2"/>
      <c r="ES14" s="14"/>
      <c r="ET14" s="13"/>
      <c r="EU14" s="2"/>
      <c r="EV14" s="2"/>
      <c r="EW14" s="2"/>
      <c r="EX14" s="2"/>
      <c r="EY14" s="2"/>
      <c r="EZ14" s="2"/>
      <c r="FA14" s="2"/>
      <c r="FB14" s="2"/>
      <c r="FC14" s="2"/>
      <c r="FD14" s="2"/>
      <c r="FE14" s="2"/>
      <c r="FF14" s="2"/>
      <c r="FG14" s="2"/>
      <c r="FH14" s="2"/>
      <c r="FI14" s="2"/>
      <c r="FJ14" s="2"/>
      <c r="FK14" s="2"/>
      <c r="FL14" s="2"/>
      <c r="FM14" s="2"/>
      <c r="FN14" s="2"/>
      <c r="FO14" s="2"/>
      <c r="FP14" s="2"/>
      <c r="FQ14" s="2"/>
      <c r="FR14" s="2"/>
      <c r="FS14" s="2"/>
      <c r="FT14" s="2"/>
      <c r="FU14" s="2"/>
      <c r="FV14" s="2"/>
      <c r="FW14" s="2"/>
      <c r="FX14" s="2"/>
      <c r="FY14" s="2"/>
      <c r="FZ14" s="2"/>
      <c r="GA14" s="2"/>
      <c r="GB14" s="2"/>
      <c r="GC14" s="2"/>
      <c r="GD14" s="14"/>
      <c r="GE14" s="13"/>
      <c r="GF14" s="2"/>
      <c r="GG14" s="2"/>
      <c r="GH14" s="2"/>
      <c r="GI14" s="2"/>
      <c r="GJ14" s="2"/>
      <c r="GK14" s="2"/>
      <c r="GL14" s="2"/>
      <c r="GM14" s="2"/>
      <c r="GN14" s="2"/>
      <c r="GO14" s="2"/>
      <c r="GP14" s="2"/>
      <c r="GQ14" s="2"/>
      <c r="GR14" s="2"/>
      <c r="GS14" s="2"/>
      <c r="GT14" s="2"/>
      <c r="GU14" s="2"/>
      <c r="GV14" s="2"/>
      <c r="GW14" s="2"/>
      <c r="GX14" s="2"/>
      <c r="GY14" s="2"/>
      <c r="GZ14" s="2"/>
      <c r="HA14" s="2"/>
      <c r="HB14" s="2"/>
      <c r="HC14" s="2"/>
      <c r="HD14" s="2"/>
      <c r="HE14" s="2"/>
      <c r="HF14" s="2"/>
      <c r="HG14" s="2"/>
      <c r="HH14" s="2"/>
      <c r="HI14" s="2"/>
      <c r="HJ14" s="2"/>
      <c r="HK14" s="2"/>
      <c r="HL14" s="2"/>
      <c r="HM14" s="2"/>
      <c r="HN14" s="2"/>
      <c r="HO14" s="14"/>
      <c r="HP14" s="13"/>
      <c r="HQ14" s="2"/>
      <c r="HR14" s="2"/>
      <c r="HS14" s="2"/>
      <c r="HT14" s="2"/>
      <c r="HU14" s="2"/>
      <c r="HV14" s="2"/>
      <c r="HW14" s="2"/>
      <c r="HX14" s="2"/>
      <c r="HY14" s="2"/>
      <c r="HZ14" s="2"/>
      <c r="IA14" s="2"/>
      <c r="IB14" s="2"/>
      <c r="IC14" s="2"/>
      <c r="ID14" s="2"/>
      <c r="IE14" s="28"/>
      <c r="IF14" s="28"/>
      <c r="IG14" s="28"/>
      <c r="IH14" s="28"/>
      <c r="II14" s="28"/>
      <c r="IJ14" s="28"/>
      <c r="IK14" s="28"/>
      <c r="IL14" s="28"/>
      <c r="IM14" s="28"/>
      <c r="IN14" s="28"/>
      <c r="IO14" s="28"/>
      <c r="IP14" s="28"/>
      <c r="IQ14" s="28"/>
      <c r="IR14" s="28"/>
      <c r="IS14" s="28"/>
      <c r="IT14" s="28"/>
      <c r="IU14" s="28"/>
      <c r="IV14" s="28"/>
      <c r="IW14" s="28"/>
      <c r="IX14" s="2"/>
      <c r="IY14" s="2"/>
      <c r="IZ14" s="14"/>
      <c r="JA14" s="13"/>
      <c r="JB14" s="2"/>
      <c r="JC14" s="2"/>
      <c r="JD14" s="2"/>
      <c r="JE14" s="2"/>
      <c r="JF14" s="2"/>
      <c r="JG14" s="2"/>
      <c r="JH14" s="2"/>
      <c r="JI14" s="2"/>
      <c r="JJ14" s="2"/>
      <c r="JK14" s="2"/>
      <c r="JL14" s="2"/>
      <c r="JM14" s="2"/>
      <c r="JN14" s="2"/>
      <c r="JO14" s="2"/>
      <c r="JP14" s="2"/>
      <c r="JQ14" s="2"/>
      <c r="JR14" s="2"/>
      <c r="JS14" s="2"/>
      <c r="JT14" s="2"/>
      <c r="JU14" s="2"/>
      <c r="JV14" s="2"/>
      <c r="JW14" s="2"/>
      <c r="JX14" s="2"/>
      <c r="JY14" s="2"/>
      <c r="JZ14" s="2"/>
      <c r="KA14" s="2"/>
      <c r="KB14" s="2"/>
      <c r="KC14" s="2"/>
      <c r="KD14" s="2"/>
      <c r="KE14" s="2"/>
      <c r="KF14" s="2"/>
      <c r="KG14" s="2"/>
      <c r="KH14" s="2"/>
      <c r="KI14" s="2"/>
      <c r="KJ14" s="2"/>
      <c r="KK14" s="14"/>
      <c r="KL14" s="13"/>
      <c r="KM14" s="2"/>
      <c r="KN14" s="2"/>
      <c r="KO14" s="2"/>
      <c r="KP14" s="2"/>
      <c r="KQ14" s="2"/>
      <c r="KR14" s="2"/>
      <c r="KS14" s="2"/>
      <c r="KT14" s="2"/>
      <c r="KU14" s="2"/>
      <c r="KV14" s="2"/>
      <c r="KW14" s="2"/>
      <c r="KX14" s="2"/>
      <c r="KY14" s="2"/>
      <c r="KZ14" s="2"/>
      <c r="LA14" s="2"/>
      <c r="LB14" s="2"/>
      <c r="LC14" s="2"/>
      <c r="LD14" s="2"/>
      <c r="LE14" s="2"/>
      <c r="LF14" s="2"/>
      <c r="LG14" s="2"/>
      <c r="LH14" s="2"/>
      <c r="LI14" s="2"/>
      <c r="LJ14" s="2"/>
      <c r="LK14" s="2"/>
      <c r="LL14" s="2"/>
      <c r="LM14" s="2"/>
      <c r="LN14" s="2"/>
      <c r="LO14" s="2"/>
      <c r="LP14" s="2"/>
      <c r="LQ14" s="2"/>
      <c r="LR14" s="2"/>
      <c r="LS14" s="2"/>
      <c r="LT14" s="2"/>
      <c r="LU14" s="2"/>
      <c r="LV14" s="14"/>
      <c r="LW14" s="13"/>
      <c r="LX14" s="2"/>
      <c r="LY14" s="2"/>
      <c r="LZ14" s="2"/>
      <c r="MA14" s="2"/>
      <c r="MB14" s="2"/>
      <c r="MC14" s="2"/>
      <c r="MD14" s="2"/>
      <c r="ME14" s="2"/>
      <c r="MF14" s="2"/>
      <c r="MG14" s="2"/>
      <c r="MH14" s="2"/>
      <c r="MI14" s="2"/>
      <c r="MJ14" s="2"/>
      <c r="MK14" s="2"/>
      <c r="ML14" s="2"/>
      <c r="MM14" s="2"/>
      <c r="MN14" s="2"/>
      <c r="MO14" s="2"/>
      <c r="MP14" s="2"/>
      <c r="MQ14" s="2"/>
      <c r="MR14" s="2"/>
      <c r="MS14" s="2"/>
      <c r="MT14" s="2"/>
      <c r="MU14" s="2"/>
      <c r="MV14" s="2"/>
      <c r="MW14" s="2"/>
      <c r="MX14" s="2"/>
      <c r="MY14" s="2"/>
      <c r="MZ14" s="2"/>
      <c r="NA14" s="2"/>
      <c r="NB14" s="2"/>
      <c r="NC14" s="2"/>
      <c r="ND14" s="2"/>
      <c r="NE14" s="2"/>
      <c r="NF14" s="2"/>
      <c r="NG14" s="14"/>
      <c r="NH14" s="13"/>
      <c r="NI14" s="2"/>
      <c r="NJ14" s="2"/>
      <c r="NK14" s="2"/>
      <c r="NL14" s="2"/>
      <c r="NM14" s="2"/>
      <c r="NN14" s="2"/>
      <c r="NO14" s="2"/>
      <c r="NP14" s="2"/>
      <c r="NQ14" s="2"/>
      <c r="NR14" s="2"/>
      <c r="NS14" s="2"/>
      <c r="NT14" s="2"/>
      <c r="NU14" s="2"/>
      <c r="NV14" s="2"/>
      <c r="NW14" s="2"/>
      <c r="NX14" s="2"/>
      <c r="NY14" s="2"/>
      <c r="NZ14" s="2"/>
      <c r="OA14" s="2"/>
      <c r="OB14" s="2"/>
      <c r="OC14" s="2"/>
      <c r="OD14" s="2"/>
      <c r="OE14" s="2"/>
      <c r="OF14" s="2"/>
      <c r="OG14" s="2"/>
      <c r="OH14" s="2"/>
      <c r="OI14" s="2"/>
      <c r="OJ14" s="2"/>
      <c r="OK14" s="2"/>
      <c r="OL14" s="2"/>
      <c r="OM14" s="2"/>
      <c r="ON14" s="2"/>
      <c r="OO14" s="2"/>
      <c r="OP14" s="2"/>
      <c r="OQ14" s="2"/>
      <c r="OR14" s="14"/>
      <c r="OS14" s="13"/>
      <c r="OT14" s="2"/>
      <c r="OU14" s="2"/>
      <c r="OV14" s="2"/>
      <c r="OW14" s="2"/>
      <c r="OX14" s="2"/>
      <c r="OY14" s="2"/>
      <c r="OZ14" s="2"/>
      <c r="PA14" s="2"/>
      <c r="PB14" s="2"/>
      <c r="PC14" s="2"/>
      <c r="PD14" s="2"/>
      <c r="PE14" s="2"/>
      <c r="PF14" s="2"/>
      <c r="PG14" s="2"/>
      <c r="PH14" s="2"/>
      <c r="PI14" s="2"/>
      <c r="PJ14" s="2"/>
      <c r="PK14" s="2"/>
      <c r="PL14" s="2"/>
      <c r="PM14" s="2"/>
      <c r="PN14" s="2"/>
      <c r="PO14" s="2"/>
      <c r="PP14" s="2"/>
      <c r="PQ14" s="2"/>
      <c r="PR14" s="2"/>
      <c r="PS14" s="2"/>
      <c r="PT14" s="2"/>
      <c r="PU14" s="2"/>
      <c r="PV14" s="2"/>
      <c r="PW14" s="2"/>
      <c r="PX14" s="2"/>
      <c r="PY14" s="2"/>
      <c r="PZ14" s="2"/>
      <c r="QA14" s="2"/>
      <c r="QB14" s="2"/>
      <c r="QC14" s="14"/>
    </row>
    <row r="15" spans="1:446" x14ac:dyDescent="0.25">
      <c r="A15" s="30" t="s">
        <v>17</v>
      </c>
      <c r="B15" s="13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15"/>
      <c r="AM15" s="13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14"/>
      <c r="BX15" s="13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  <c r="CP15" s="2"/>
      <c r="CQ15" s="2"/>
      <c r="CR15" s="2"/>
      <c r="CS15" s="2"/>
      <c r="CT15" s="2"/>
      <c r="CU15" s="2"/>
      <c r="CV15" s="2"/>
      <c r="CW15" s="2"/>
      <c r="CX15" s="2"/>
      <c r="CY15" s="2"/>
      <c r="CZ15" s="2"/>
      <c r="DA15" s="2"/>
      <c r="DB15" s="2"/>
      <c r="DC15" s="2"/>
      <c r="DD15" s="2"/>
      <c r="DE15" s="2"/>
      <c r="DF15" s="2"/>
      <c r="DG15" s="2"/>
      <c r="DH15" s="14"/>
      <c r="DI15" s="13"/>
      <c r="DJ15" s="2"/>
      <c r="DK15" s="2"/>
      <c r="DL15" s="2"/>
      <c r="DM15" s="2"/>
      <c r="DN15" s="2"/>
      <c r="DO15" s="2"/>
      <c r="DP15" s="2"/>
      <c r="DQ15" s="2"/>
      <c r="DR15" s="2"/>
      <c r="DS15" s="2"/>
      <c r="DT15" s="2"/>
      <c r="DU15" s="2"/>
      <c r="DV15" s="2"/>
      <c r="DW15" s="2"/>
      <c r="DX15" s="2"/>
      <c r="DY15" s="2"/>
      <c r="DZ15" s="2"/>
      <c r="EA15" s="2"/>
      <c r="EB15" s="2"/>
      <c r="EC15" s="2"/>
      <c r="ED15" s="2"/>
      <c r="EE15" s="2"/>
      <c r="EF15" s="2"/>
      <c r="EG15" s="2"/>
      <c r="EH15" s="2"/>
      <c r="EI15" s="2"/>
      <c r="EJ15" s="2"/>
      <c r="EK15" s="2"/>
      <c r="EL15" s="2"/>
      <c r="EM15" s="2"/>
      <c r="EN15" s="2"/>
      <c r="EO15" s="2"/>
      <c r="EP15" s="2"/>
      <c r="EQ15" s="2"/>
      <c r="ER15" s="2"/>
      <c r="ES15" s="14"/>
      <c r="ET15" s="13"/>
      <c r="EU15" s="2"/>
      <c r="EV15" s="2"/>
      <c r="EW15" s="2"/>
      <c r="EX15" s="2"/>
      <c r="EY15" s="2"/>
      <c r="EZ15" s="2"/>
      <c r="FA15" s="2"/>
      <c r="FB15" s="2"/>
      <c r="FC15" s="2"/>
      <c r="FD15" s="2"/>
      <c r="FE15" s="2"/>
      <c r="FF15" s="2"/>
      <c r="FG15" s="2"/>
      <c r="FH15" s="2"/>
      <c r="FI15" s="2"/>
      <c r="FJ15" s="2"/>
      <c r="FK15" s="2"/>
      <c r="FL15" s="2"/>
      <c r="FM15" s="2"/>
      <c r="FN15" s="2"/>
      <c r="FO15" s="2"/>
      <c r="FP15" s="2"/>
      <c r="FQ15" s="2"/>
      <c r="FR15" s="2"/>
      <c r="FS15" s="2"/>
      <c r="FT15" s="2"/>
      <c r="FU15" s="2"/>
      <c r="FV15" s="2"/>
      <c r="FW15" s="2"/>
      <c r="FX15" s="2"/>
      <c r="FY15" s="2"/>
      <c r="FZ15" s="2"/>
      <c r="GA15" s="2"/>
      <c r="GB15" s="2"/>
      <c r="GC15" s="2"/>
      <c r="GD15" s="14"/>
      <c r="GE15" s="13"/>
      <c r="GF15" s="2"/>
      <c r="GG15" s="2"/>
      <c r="GH15" s="2"/>
      <c r="GI15" s="2"/>
      <c r="GJ15" s="2"/>
      <c r="GK15" s="2"/>
      <c r="GL15" s="2"/>
      <c r="GM15" s="2"/>
      <c r="GN15" s="2"/>
      <c r="GO15" s="2"/>
      <c r="GP15" s="2"/>
      <c r="GQ15" s="2"/>
      <c r="GR15" s="2"/>
      <c r="GS15" s="2"/>
      <c r="GT15" s="2"/>
      <c r="GU15" s="2"/>
      <c r="GV15" s="2"/>
      <c r="GW15" s="2"/>
      <c r="GX15" s="2"/>
      <c r="GY15" s="2"/>
      <c r="GZ15" s="2"/>
      <c r="HA15" s="2"/>
      <c r="HB15" s="2"/>
      <c r="HC15" s="2"/>
      <c r="HD15" s="2"/>
      <c r="HE15" s="2"/>
      <c r="HF15" s="2"/>
      <c r="HG15" s="2"/>
      <c r="HH15" s="2"/>
      <c r="HI15" s="2"/>
      <c r="HJ15" s="2"/>
      <c r="HK15" s="2"/>
      <c r="HL15" s="2"/>
      <c r="HM15" s="2"/>
      <c r="HN15" s="2"/>
      <c r="HO15" s="14"/>
      <c r="HP15" s="13"/>
      <c r="HQ15" s="2"/>
      <c r="HR15" s="2"/>
      <c r="HS15" s="2"/>
      <c r="HT15" s="2"/>
      <c r="HU15" s="2"/>
      <c r="HV15" s="2"/>
      <c r="HW15" s="2"/>
      <c r="HX15" s="2"/>
      <c r="HY15" s="2"/>
      <c r="HZ15" s="2"/>
      <c r="IA15" s="2"/>
      <c r="IB15" s="2"/>
      <c r="IC15" s="2"/>
      <c r="ID15" s="2"/>
      <c r="IE15" s="2"/>
      <c r="IF15" s="2"/>
      <c r="IG15" s="2"/>
      <c r="IH15" s="2"/>
      <c r="II15" s="2"/>
      <c r="IJ15" s="2"/>
      <c r="IK15" s="2"/>
      <c r="IL15" s="2"/>
      <c r="IM15" s="2"/>
      <c r="IN15" s="2"/>
      <c r="IO15" s="2"/>
      <c r="IP15" s="2"/>
      <c r="IQ15" s="2"/>
      <c r="IR15" s="2"/>
      <c r="IS15" s="28"/>
      <c r="IT15" s="28"/>
      <c r="IU15" s="28"/>
      <c r="IV15" s="28"/>
      <c r="IW15" s="28"/>
      <c r="IX15" s="2"/>
      <c r="IY15" s="2"/>
      <c r="IZ15" s="14"/>
      <c r="JA15" s="13"/>
      <c r="JB15" s="2"/>
      <c r="JC15" s="2"/>
      <c r="JD15" s="2"/>
      <c r="JE15" s="2"/>
      <c r="JF15" s="2"/>
      <c r="JG15" s="28"/>
      <c r="JH15" s="28"/>
      <c r="JI15" s="28"/>
      <c r="JJ15" s="28"/>
      <c r="JK15" s="28"/>
      <c r="JL15" s="28"/>
      <c r="JM15" s="28"/>
      <c r="JN15" s="28"/>
      <c r="JO15" s="28"/>
      <c r="JP15" s="28"/>
      <c r="JQ15" s="28"/>
      <c r="JR15" s="28"/>
      <c r="JS15" s="28"/>
      <c r="JT15" s="28"/>
      <c r="JU15" s="28"/>
      <c r="JV15" s="2"/>
      <c r="JW15" s="2"/>
      <c r="JX15" s="2"/>
      <c r="JY15" s="2"/>
      <c r="JZ15" s="2"/>
      <c r="KA15" s="2"/>
      <c r="KB15" s="2"/>
      <c r="KC15" s="2"/>
      <c r="KD15" s="2"/>
      <c r="KE15" s="2"/>
      <c r="KF15" s="2"/>
      <c r="KG15" s="2"/>
      <c r="KH15" s="2"/>
      <c r="KI15" s="2"/>
      <c r="KJ15" s="2"/>
      <c r="KK15" s="14"/>
      <c r="KL15" s="13"/>
      <c r="KM15" s="2"/>
      <c r="KN15" s="2"/>
      <c r="KO15" s="2"/>
      <c r="KP15" s="2"/>
      <c r="KQ15" s="2"/>
      <c r="KR15" s="2"/>
      <c r="KS15" s="2"/>
      <c r="KT15" s="2"/>
      <c r="KU15" s="2"/>
      <c r="KV15" s="2"/>
      <c r="KW15" s="2"/>
      <c r="KX15" s="2"/>
      <c r="KY15" s="2"/>
      <c r="KZ15" s="2"/>
      <c r="LA15" s="2"/>
      <c r="LB15" s="2"/>
      <c r="LC15" s="2"/>
      <c r="LD15" s="2"/>
      <c r="LE15" s="2"/>
      <c r="LF15" s="2"/>
      <c r="LG15" s="2"/>
      <c r="LH15" s="2"/>
      <c r="LI15" s="2"/>
      <c r="LJ15" s="2"/>
      <c r="LK15" s="2"/>
      <c r="LL15" s="2"/>
      <c r="LM15" s="2"/>
      <c r="LN15" s="2"/>
      <c r="LO15" s="2"/>
      <c r="LP15" s="2"/>
      <c r="LQ15" s="2"/>
      <c r="LR15" s="2"/>
      <c r="LS15" s="2"/>
      <c r="LT15" s="2"/>
      <c r="LU15" s="2"/>
      <c r="LV15" s="14"/>
      <c r="LW15" s="13"/>
      <c r="LX15" s="2"/>
      <c r="LY15" s="2"/>
      <c r="LZ15" s="2"/>
      <c r="MA15" s="2"/>
      <c r="MB15" s="2"/>
      <c r="MC15" s="2"/>
      <c r="MD15" s="2"/>
      <c r="ME15" s="2"/>
      <c r="MF15" s="2"/>
      <c r="MG15" s="2"/>
      <c r="MH15" s="2"/>
      <c r="MI15" s="2"/>
      <c r="MJ15" s="2"/>
      <c r="MK15" s="2"/>
      <c r="ML15" s="2"/>
      <c r="MM15" s="2"/>
      <c r="MN15" s="2"/>
      <c r="MO15" s="2"/>
      <c r="MP15" s="2"/>
      <c r="MQ15" s="2"/>
      <c r="MR15" s="2"/>
      <c r="MS15" s="2"/>
      <c r="MT15" s="2"/>
      <c r="MU15" s="2"/>
      <c r="MV15" s="2"/>
      <c r="MW15" s="2"/>
      <c r="MX15" s="2"/>
      <c r="MY15" s="2"/>
      <c r="MZ15" s="2"/>
      <c r="NA15" s="2"/>
      <c r="NB15" s="2"/>
      <c r="NC15" s="2"/>
      <c r="ND15" s="2"/>
      <c r="NE15" s="2"/>
      <c r="NF15" s="2"/>
      <c r="NG15" s="14"/>
      <c r="NH15" s="13"/>
      <c r="NI15" s="2"/>
      <c r="NJ15" s="2"/>
      <c r="NK15" s="2"/>
      <c r="NL15" s="2"/>
      <c r="NM15" s="2"/>
      <c r="NN15" s="2"/>
      <c r="NO15" s="2"/>
      <c r="NP15" s="2"/>
      <c r="NQ15" s="2"/>
      <c r="NR15" s="2"/>
      <c r="NS15" s="2"/>
      <c r="NT15" s="2"/>
      <c r="NU15" s="2"/>
      <c r="NV15" s="2"/>
      <c r="NW15" s="2"/>
      <c r="NX15" s="2"/>
      <c r="NY15" s="2"/>
      <c r="NZ15" s="2"/>
      <c r="OA15" s="2"/>
      <c r="OB15" s="2"/>
      <c r="OC15" s="2"/>
      <c r="OD15" s="2"/>
      <c r="OE15" s="2"/>
      <c r="OF15" s="2"/>
      <c r="OG15" s="2"/>
      <c r="OH15" s="2"/>
      <c r="OI15" s="2"/>
      <c r="OJ15" s="2"/>
      <c r="OK15" s="2"/>
      <c r="OL15" s="2"/>
      <c r="OM15" s="2"/>
      <c r="ON15" s="2"/>
      <c r="OO15" s="2"/>
      <c r="OP15" s="2"/>
      <c r="OQ15" s="2"/>
      <c r="OR15" s="14"/>
      <c r="OS15" s="13"/>
      <c r="OT15" s="2"/>
      <c r="OU15" s="2"/>
      <c r="OV15" s="2"/>
      <c r="OW15" s="2"/>
      <c r="OX15" s="2"/>
      <c r="OY15" s="2"/>
      <c r="OZ15" s="2"/>
      <c r="PA15" s="2"/>
      <c r="PB15" s="2"/>
      <c r="PC15" s="2"/>
      <c r="PD15" s="2"/>
      <c r="PE15" s="2"/>
      <c r="PF15" s="2"/>
      <c r="PG15" s="2"/>
      <c r="PH15" s="2"/>
      <c r="PI15" s="2"/>
      <c r="PJ15" s="2"/>
      <c r="PK15" s="2"/>
      <c r="PL15" s="2"/>
      <c r="PM15" s="2"/>
      <c r="PN15" s="2"/>
      <c r="PO15" s="2"/>
      <c r="PP15" s="2"/>
      <c r="PQ15" s="2"/>
      <c r="PR15" s="2"/>
      <c r="PS15" s="2"/>
      <c r="PT15" s="2"/>
      <c r="PU15" s="2"/>
      <c r="PV15" s="2"/>
      <c r="PW15" s="2"/>
      <c r="PX15" s="2"/>
      <c r="PY15" s="2"/>
      <c r="PZ15" s="2"/>
      <c r="QA15" s="2"/>
      <c r="QB15" s="2"/>
      <c r="QC15" s="14"/>
    </row>
    <row r="16" spans="1:446" x14ac:dyDescent="0.25">
      <c r="A16" s="30" t="s">
        <v>18</v>
      </c>
      <c r="B16" s="13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15"/>
      <c r="AM16" s="13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14"/>
      <c r="BX16" s="13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2"/>
      <c r="DF16" s="2"/>
      <c r="DG16" s="2"/>
      <c r="DH16" s="14"/>
      <c r="DI16" s="13"/>
      <c r="DJ16" s="2"/>
      <c r="DK16" s="2"/>
      <c r="DL16" s="2"/>
      <c r="DM16" s="2"/>
      <c r="DN16" s="2"/>
      <c r="DO16" s="2"/>
      <c r="DP16" s="2"/>
      <c r="DQ16" s="2"/>
      <c r="DR16" s="2"/>
      <c r="DS16" s="2"/>
      <c r="DT16" s="2"/>
      <c r="DU16" s="2"/>
      <c r="DV16" s="2"/>
      <c r="DW16" s="2"/>
      <c r="DX16" s="2"/>
      <c r="DY16" s="2"/>
      <c r="DZ16" s="2"/>
      <c r="EA16" s="2"/>
      <c r="EB16" s="2"/>
      <c r="EC16" s="2"/>
      <c r="ED16" s="2"/>
      <c r="EE16" s="2"/>
      <c r="EF16" s="2"/>
      <c r="EG16" s="2"/>
      <c r="EH16" s="2"/>
      <c r="EI16" s="2"/>
      <c r="EJ16" s="2"/>
      <c r="EK16" s="2"/>
      <c r="EL16" s="2"/>
      <c r="EM16" s="2"/>
      <c r="EN16" s="2"/>
      <c r="EO16" s="2"/>
      <c r="EP16" s="2"/>
      <c r="EQ16" s="2"/>
      <c r="ER16" s="2"/>
      <c r="ES16" s="14"/>
      <c r="ET16" s="13"/>
      <c r="EU16" s="2"/>
      <c r="EV16" s="2"/>
      <c r="EW16" s="2"/>
      <c r="EX16" s="2"/>
      <c r="EY16" s="2"/>
      <c r="EZ16" s="2"/>
      <c r="FA16" s="2"/>
      <c r="FB16" s="2"/>
      <c r="FC16" s="2"/>
      <c r="FD16" s="2"/>
      <c r="FE16" s="2"/>
      <c r="FF16" s="2"/>
      <c r="FG16" s="2"/>
      <c r="FH16" s="2"/>
      <c r="FI16" s="2"/>
      <c r="FJ16" s="2"/>
      <c r="FK16" s="2"/>
      <c r="FL16" s="2"/>
      <c r="FM16" s="2"/>
      <c r="FN16" s="2"/>
      <c r="FO16" s="2"/>
      <c r="FP16" s="2"/>
      <c r="FQ16" s="2"/>
      <c r="FR16" s="2"/>
      <c r="FS16" s="2"/>
      <c r="FT16" s="2"/>
      <c r="FU16" s="2"/>
      <c r="FV16" s="2"/>
      <c r="FW16" s="2"/>
      <c r="FX16" s="2"/>
      <c r="FY16" s="2"/>
      <c r="FZ16" s="2"/>
      <c r="GA16" s="2"/>
      <c r="GB16" s="2"/>
      <c r="GC16" s="2"/>
      <c r="GD16" s="14"/>
      <c r="GE16" s="13"/>
      <c r="GF16" s="2"/>
      <c r="GG16" s="2"/>
      <c r="GH16" s="2"/>
      <c r="GI16" s="2"/>
      <c r="GJ16" s="2"/>
      <c r="GK16" s="2"/>
      <c r="GL16" s="2"/>
      <c r="GM16" s="2"/>
      <c r="GN16" s="2"/>
      <c r="GO16" s="2"/>
      <c r="GP16" s="2"/>
      <c r="GQ16" s="2"/>
      <c r="GR16" s="2"/>
      <c r="GS16" s="2"/>
      <c r="GT16" s="2"/>
      <c r="GU16" s="2"/>
      <c r="GV16" s="2"/>
      <c r="GW16" s="2"/>
      <c r="GX16" s="2"/>
      <c r="GY16" s="2"/>
      <c r="GZ16" s="2"/>
      <c r="HA16" s="2"/>
      <c r="HB16" s="2"/>
      <c r="HC16" s="2"/>
      <c r="HD16" s="2"/>
      <c r="HE16" s="2"/>
      <c r="HF16" s="2"/>
      <c r="HG16" s="2"/>
      <c r="HH16" s="2"/>
      <c r="HI16" s="2"/>
      <c r="HJ16" s="2"/>
      <c r="HK16" s="2"/>
      <c r="HL16" s="2"/>
      <c r="HM16" s="2"/>
      <c r="HN16" s="2"/>
      <c r="HO16" s="14"/>
      <c r="HP16" s="13"/>
      <c r="HQ16" s="2"/>
      <c r="HR16" s="2"/>
      <c r="HS16" s="2"/>
      <c r="HT16" s="2"/>
      <c r="HU16" s="2"/>
      <c r="HV16" s="2"/>
      <c r="HW16" s="2"/>
      <c r="HX16" s="2"/>
      <c r="HY16" s="2"/>
      <c r="HZ16" s="2"/>
      <c r="IA16" s="2"/>
      <c r="IB16" s="2"/>
      <c r="IC16" s="2"/>
      <c r="ID16" s="2"/>
      <c r="IE16" s="2"/>
      <c r="IF16" s="2"/>
      <c r="IG16" s="2"/>
      <c r="IH16" s="2"/>
      <c r="II16" s="2"/>
      <c r="IJ16" s="2"/>
      <c r="IK16" s="2"/>
      <c r="IL16" s="2"/>
      <c r="IM16" s="2"/>
      <c r="IN16" s="2"/>
      <c r="IO16" s="2"/>
      <c r="IP16" s="2"/>
      <c r="IQ16" s="2"/>
      <c r="IR16" s="2"/>
      <c r="IS16" s="28"/>
      <c r="IT16" s="28"/>
      <c r="IU16" s="28"/>
      <c r="IV16" s="28"/>
      <c r="IW16" s="28"/>
      <c r="IX16" s="2"/>
      <c r="IY16" s="2"/>
      <c r="IZ16" s="14"/>
      <c r="JA16" s="13"/>
      <c r="JB16" s="2"/>
      <c r="JC16" s="2"/>
      <c r="JD16" s="2"/>
      <c r="JE16" s="2"/>
      <c r="JF16" s="2"/>
      <c r="JG16" s="28"/>
      <c r="JH16" s="28"/>
      <c r="JI16" s="28"/>
      <c r="JJ16" s="28"/>
      <c r="JK16" s="28"/>
      <c r="JL16" s="28"/>
      <c r="JM16" s="28"/>
      <c r="JN16" s="28"/>
      <c r="JO16" s="28"/>
      <c r="JP16" s="28"/>
      <c r="JQ16" s="28"/>
      <c r="JR16" s="28"/>
      <c r="JS16" s="28"/>
      <c r="JT16" s="28"/>
      <c r="JU16" s="2"/>
      <c r="JV16" s="2"/>
      <c r="JW16" s="2"/>
      <c r="JX16" s="2"/>
      <c r="JY16" s="2"/>
      <c r="JZ16" s="2"/>
      <c r="KA16" s="2"/>
      <c r="KB16" s="2"/>
      <c r="KC16" s="2"/>
      <c r="KD16" s="2"/>
      <c r="KE16" s="2"/>
      <c r="KF16" s="2"/>
      <c r="KG16" s="2"/>
      <c r="KH16" s="2"/>
      <c r="KI16" s="2"/>
      <c r="KJ16" s="2"/>
      <c r="KK16" s="14"/>
      <c r="KL16" s="13"/>
      <c r="KM16" s="2"/>
      <c r="KN16" s="2"/>
      <c r="KO16" s="2"/>
      <c r="KP16" s="2"/>
      <c r="KQ16" s="2"/>
      <c r="KR16" s="2"/>
      <c r="KS16" s="2"/>
      <c r="KT16" s="2"/>
      <c r="KU16" s="2"/>
      <c r="KV16" s="2"/>
      <c r="KW16" s="2"/>
      <c r="KX16" s="2"/>
      <c r="KY16" s="2"/>
      <c r="KZ16" s="2"/>
      <c r="LA16" s="2"/>
      <c r="LB16" s="2"/>
      <c r="LC16" s="2"/>
      <c r="LD16" s="2"/>
      <c r="LE16" s="2"/>
      <c r="LF16" s="2"/>
      <c r="LG16" s="2"/>
      <c r="LH16" s="2"/>
      <c r="LI16" s="2"/>
      <c r="LJ16" s="2"/>
      <c r="LK16" s="2"/>
      <c r="LL16" s="2"/>
      <c r="LM16" s="2"/>
      <c r="LN16" s="2"/>
      <c r="LO16" s="2"/>
      <c r="LP16" s="2"/>
      <c r="LQ16" s="2"/>
      <c r="LR16" s="2"/>
      <c r="LS16" s="2"/>
      <c r="LT16" s="2"/>
      <c r="LU16" s="2"/>
      <c r="LV16" s="14"/>
      <c r="LW16" s="13"/>
      <c r="LX16" s="2"/>
      <c r="LY16" s="2"/>
      <c r="LZ16" s="2"/>
      <c r="MA16" s="2"/>
      <c r="MB16" s="2"/>
      <c r="MC16" s="2"/>
      <c r="MD16" s="2"/>
      <c r="ME16" s="2"/>
      <c r="MF16" s="2"/>
      <c r="MG16" s="2"/>
      <c r="MH16" s="2"/>
      <c r="MI16" s="2"/>
      <c r="MJ16" s="2"/>
      <c r="MK16" s="2"/>
      <c r="ML16" s="2"/>
      <c r="MM16" s="2"/>
      <c r="MN16" s="2"/>
      <c r="MO16" s="2"/>
      <c r="MP16" s="2"/>
      <c r="MQ16" s="2"/>
      <c r="MR16" s="2"/>
      <c r="MS16" s="2"/>
      <c r="MT16" s="2"/>
      <c r="MU16" s="2"/>
      <c r="MV16" s="2"/>
      <c r="MW16" s="2"/>
      <c r="MX16" s="2"/>
      <c r="MY16" s="2"/>
      <c r="MZ16" s="2"/>
      <c r="NA16" s="2"/>
      <c r="NB16" s="2"/>
      <c r="NC16" s="2"/>
      <c r="ND16" s="2"/>
      <c r="NE16" s="2"/>
      <c r="NF16" s="2"/>
      <c r="NG16" s="14"/>
      <c r="NH16" s="13"/>
      <c r="NI16" s="2"/>
      <c r="NJ16" s="2"/>
      <c r="NK16" s="2"/>
      <c r="NL16" s="2"/>
      <c r="NM16" s="2"/>
      <c r="NN16" s="2"/>
      <c r="NO16" s="2"/>
      <c r="NP16" s="2"/>
      <c r="NQ16" s="2"/>
      <c r="NR16" s="2"/>
      <c r="NS16" s="2"/>
      <c r="NT16" s="2"/>
      <c r="NU16" s="2"/>
      <c r="NV16" s="2"/>
      <c r="NW16" s="2"/>
      <c r="NX16" s="2"/>
      <c r="NY16" s="2"/>
      <c r="NZ16" s="2"/>
      <c r="OA16" s="2"/>
      <c r="OB16" s="2"/>
      <c r="OC16" s="2"/>
      <c r="OD16" s="2"/>
      <c r="OE16" s="2"/>
      <c r="OF16" s="2"/>
      <c r="OG16" s="2"/>
      <c r="OH16" s="2"/>
      <c r="OI16" s="2"/>
      <c r="OJ16" s="2"/>
      <c r="OK16" s="2"/>
      <c r="OL16" s="2"/>
      <c r="OM16" s="2"/>
      <c r="ON16" s="2"/>
      <c r="OO16" s="2"/>
      <c r="OP16" s="2"/>
      <c r="OQ16" s="2"/>
      <c r="OR16" s="14"/>
      <c r="OS16" s="13"/>
      <c r="OT16" s="2"/>
      <c r="OU16" s="2"/>
      <c r="OV16" s="2"/>
      <c r="OW16" s="2"/>
      <c r="OX16" s="2"/>
      <c r="OY16" s="2"/>
      <c r="OZ16" s="2"/>
      <c r="PA16" s="2"/>
      <c r="PB16" s="2"/>
      <c r="PC16" s="2"/>
      <c r="PD16" s="2"/>
      <c r="PE16" s="2"/>
      <c r="PF16" s="2"/>
      <c r="PG16" s="2"/>
      <c r="PH16" s="2"/>
      <c r="PI16" s="2"/>
      <c r="PJ16" s="2"/>
      <c r="PK16" s="2"/>
      <c r="PL16" s="2"/>
      <c r="PM16" s="2"/>
      <c r="PN16" s="2"/>
      <c r="PO16" s="2"/>
      <c r="PP16" s="2"/>
      <c r="PQ16" s="2"/>
      <c r="PR16" s="2"/>
      <c r="PS16" s="2"/>
      <c r="PT16" s="2"/>
      <c r="PU16" s="2"/>
      <c r="PV16" s="2"/>
      <c r="PW16" s="2"/>
      <c r="PX16" s="2"/>
      <c r="PY16" s="2"/>
      <c r="PZ16" s="2"/>
      <c r="QA16" s="2"/>
      <c r="QB16" s="2"/>
      <c r="QC16" s="14"/>
    </row>
    <row r="17" spans="1:445" x14ac:dyDescent="0.25">
      <c r="A17" s="30"/>
      <c r="B17" s="13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15"/>
      <c r="AM17" s="13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14"/>
      <c r="BX17" s="13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  <c r="CP17" s="2"/>
      <c r="CQ17" s="2"/>
      <c r="CR17" s="2"/>
      <c r="CS17" s="2"/>
      <c r="CT17" s="2"/>
      <c r="CU17" s="2"/>
      <c r="CV17" s="2"/>
      <c r="CW17" s="2"/>
      <c r="CX17" s="2"/>
      <c r="CY17" s="2"/>
      <c r="CZ17" s="2"/>
      <c r="DA17" s="2"/>
      <c r="DB17" s="2"/>
      <c r="DC17" s="2"/>
      <c r="DD17" s="2"/>
      <c r="DE17" s="2"/>
      <c r="DF17" s="2"/>
      <c r="DG17" s="2"/>
      <c r="DH17" s="14"/>
      <c r="DI17" s="13"/>
      <c r="DJ17" s="2"/>
      <c r="DK17" s="2"/>
      <c r="DL17" s="2"/>
      <c r="DM17" s="2"/>
      <c r="DN17" s="2"/>
      <c r="DO17" s="2"/>
      <c r="DP17" s="2"/>
      <c r="DQ17" s="2"/>
      <c r="DR17" s="2"/>
      <c r="DS17" s="2"/>
      <c r="DT17" s="2"/>
      <c r="DU17" s="2"/>
      <c r="DV17" s="2"/>
      <c r="DW17" s="2"/>
      <c r="DX17" s="2"/>
      <c r="DY17" s="2"/>
      <c r="DZ17" s="2"/>
      <c r="EA17" s="2"/>
      <c r="EB17" s="2"/>
      <c r="EC17" s="2"/>
      <c r="ED17" s="2"/>
      <c r="EE17" s="2"/>
      <c r="EF17" s="2"/>
      <c r="EG17" s="2"/>
      <c r="EH17" s="2"/>
      <c r="EI17" s="2"/>
      <c r="EJ17" s="2"/>
      <c r="EK17" s="2"/>
      <c r="EL17" s="2"/>
      <c r="EM17" s="2"/>
      <c r="EN17" s="2"/>
      <c r="EO17" s="2"/>
      <c r="EP17" s="2"/>
      <c r="EQ17" s="2"/>
      <c r="ER17" s="2"/>
      <c r="ES17" s="14"/>
      <c r="ET17" s="13"/>
      <c r="EU17" s="2"/>
      <c r="EV17" s="2"/>
      <c r="EW17" s="2"/>
      <c r="EX17" s="2"/>
      <c r="EY17" s="2"/>
      <c r="EZ17" s="2"/>
      <c r="FA17" s="2"/>
      <c r="FB17" s="2"/>
      <c r="FC17" s="2"/>
      <c r="FD17" s="2"/>
      <c r="FE17" s="2"/>
      <c r="FF17" s="2"/>
      <c r="FG17" s="2"/>
      <c r="FH17" s="2"/>
      <c r="FI17" s="2"/>
      <c r="FJ17" s="2"/>
      <c r="FK17" s="2"/>
      <c r="FL17" s="2"/>
      <c r="FM17" s="2"/>
      <c r="FN17" s="2"/>
      <c r="FO17" s="2"/>
      <c r="FP17" s="2"/>
      <c r="FQ17" s="2"/>
      <c r="FR17" s="2"/>
      <c r="FS17" s="2"/>
      <c r="FT17" s="2"/>
      <c r="FU17" s="2"/>
      <c r="FV17" s="2"/>
      <c r="FW17" s="2"/>
      <c r="FX17" s="2"/>
      <c r="FY17" s="2"/>
      <c r="FZ17" s="2"/>
      <c r="GA17" s="2"/>
      <c r="GB17" s="2"/>
      <c r="GC17" s="2"/>
      <c r="GD17" s="14"/>
      <c r="GE17" s="13"/>
      <c r="GF17" s="2"/>
      <c r="GG17" s="2"/>
      <c r="GH17" s="2"/>
      <c r="GI17" s="2"/>
      <c r="GJ17" s="2"/>
      <c r="GK17" s="2"/>
      <c r="GL17" s="2"/>
      <c r="GM17" s="2"/>
      <c r="GN17" s="2"/>
      <c r="GO17" s="2"/>
      <c r="GP17" s="2"/>
      <c r="GQ17" s="2"/>
      <c r="GR17" s="2"/>
      <c r="GS17" s="2"/>
      <c r="GT17" s="2"/>
      <c r="GU17" s="2"/>
      <c r="GV17" s="2"/>
      <c r="GW17" s="2"/>
      <c r="GX17" s="2"/>
      <c r="GY17" s="2"/>
      <c r="GZ17" s="2"/>
      <c r="HA17" s="2"/>
      <c r="HB17" s="2"/>
      <c r="HC17" s="2"/>
      <c r="HD17" s="2"/>
      <c r="HE17" s="2"/>
      <c r="HF17" s="2"/>
      <c r="HG17" s="2"/>
      <c r="HH17" s="2"/>
      <c r="HI17" s="2"/>
      <c r="HJ17" s="2"/>
      <c r="HK17" s="2"/>
      <c r="HL17" s="2"/>
      <c r="HM17" s="2"/>
      <c r="HN17" s="2"/>
      <c r="HO17" s="14"/>
      <c r="HP17" s="13"/>
      <c r="HQ17" s="2"/>
      <c r="HR17" s="2"/>
      <c r="HS17" s="2"/>
      <c r="HT17" s="2"/>
      <c r="HU17" s="2"/>
      <c r="HV17" s="2"/>
      <c r="HW17" s="2"/>
      <c r="HX17" s="2"/>
      <c r="HY17" s="2"/>
      <c r="HZ17" s="2"/>
      <c r="IA17" s="2"/>
      <c r="IB17" s="2"/>
      <c r="IC17" s="2"/>
      <c r="ID17" s="2"/>
      <c r="IE17" s="2"/>
      <c r="IF17" s="2"/>
      <c r="IG17" s="2"/>
      <c r="IH17" s="2"/>
      <c r="II17" s="2"/>
      <c r="IJ17" s="2"/>
      <c r="IK17" s="2"/>
      <c r="IL17" s="2"/>
      <c r="IM17" s="2"/>
      <c r="IN17" s="2"/>
      <c r="IO17" s="2"/>
      <c r="IP17" s="2"/>
      <c r="IQ17" s="2"/>
      <c r="IR17" s="2"/>
      <c r="IS17" s="2"/>
      <c r="IT17" s="2"/>
      <c r="IU17" s="2"/>
      <c r="IV17" s="2"/>
      <c r="IW17" s="2"/>
      <c r="IX17" s="2"/>
      <c r="IY17" s="2"/>
      <c r="IZ17" s="14"/>
      <c r="JA17" s="13"/>
      <c r="JB17" s="2"/>
      <c r="JC17" s="2"/>
      <c r="JD17" s="2"/>
      <c r="JE17" s="2"/>
      <c r="JF17" s="2"/>
      <c r="JG17" s="2"/>
      <c r="JH17" s="2"/>
      <c r="JI17" s="2"/>
      <c r="JJ17" s="2"/>
      <c r="JK17" s="2"/>
      <c r="JL17" s="2"/>
      <c r="JM17" s="2"/>
      <c r="JN17" s="2"/>
      <c r="JO17" s="2"/>
      <c r="JP17" s="2"/>
      <c r="JQ17" s="2"/>
      <c r="JR17" s="2"/>
      <c r="JS17" s="2"/>
      <c r="JT17" s="2"/>
      <c r="JU17" s="28"/>
      <c r="JV17" s="28"/>
      <c r="JW17" s="28"/>
      <c r="JX17" s="28"/>
      <c r="JY17" s="28"/>
      <c r="JZ17" s="28"/>
      <c r="KA17" s="28"/>
      <c r="KB17" s="28"/>
      <c r="KC17" s="28"/>
      <c r="KD17" s="28"/>
      <c r="KE17" s="28"/>
      <c r="KF17" s="28"/>
      <c r="KG17" s="28"/>
      <c r="KH17" s="28"/>
      <c r="KI17" s="28"/>
      <c r="KJ17" s="28"/>
      <c r="KK17" s="31"/>
      <c r="KL17" s="13"/>
      <c r="KM17" s="2"/>
      <c r="KN17" s="28"/>
      <c r="KO17" s="28"/>
      <c r="KP17" s="28"/>
      <c r="KQ17" s="28"/>
      <c r="KR17" s="28"/>
      <c r="KS17" s="28"/>
      <c r="KT17" s="28"/>
      <c r="KU17" s="2"/>
      <c r="KV17" s="2"/>
      <c r="KW17" s="2"/>
      <c r="KX17" s="2"/>
      <c r="KY17" s="2"/>
      <c r="KZ17" s="2"/>
      <c r="LA17" s="2"/>
      <c r="LB17" s="2"/>
      <c r="LC17" s="2"/>
      <c r="LD17" s="2"/>
      <c r="LE17" s="2"/>
      <c r="LF17" s="2"/>
      <c r="LG17" s="2"/>
      <c r="LH17" s="2"/>
      <c r="LI17" s="2"/>
      <c r="LJ17" s="2"/>
      <c r="LK17" s="2"/>
      <c r="LL17" s="2"/>
      <c r="LM17" s="2"/>
      <c r="LN17" s="2"/>
      <c r="LO17" s="2"/>
      <c r="LP17" s="2"/>
      <c r="LQ17" s="2"/>
      <c r="LR17" s="2"/>
      <c r="LS17" s="2"/>
      <c r="LT17" s="2"/>
      <c r="LU17" s="2"/>
      <c r="LV17" s="14"/>
      <c r="LW17" s="13"/>
      <c r="LX17" s="2"/>
      <c r="LY17" s="2"/>
      <c r="LZ17" s="2"/>
      <c r="MA17" s="2"/>
      <c r="MB17" s="2"/>
      <c r="MC17" s="2"/>
      <c r="MD17" s="2"/>
      <c r="ME17" s="2"/>
      <c r="MF17" s="2"/>
      <c r="MG17" s="2"/>
      <c r="MH17" s="2"/>
      <c r="MI17" s="2"/>
      <c r="MJ17" s="2"/>
      <c r="MK17" s="2"/>
      <c r="ML17" s="2"/>
      <c r="MM17" s="2"/>
      <c r="MN17" s="2"/>
      <c r="MO17" s="2"/>
      <c r="MP17" s="2"/>
      <c r="MQ17" s="2"/>
      <c r="MR17" s="2"/>
      <c r="MS17" s="2"/>
      <c r="MT17" s="2"/>
      <c r="MU17" s="2"/>
      <c r="MV17" s="2"/>
      <c r="MW17" s="2"/>
      <c r="MX17" s="2"/>
      <c r="MY17" s="2"/>
      <c r="MZ17" s="2"/>
      <c r="NA17" s="2"/>
      <c r="NB17" s="2"/>
      <c r="NC17" s="2"/>
      <c r="ND17" s="2"/>
      <c r="NE17" s="2"/>
      <c r="NF17" s="2"/>
      <c r="NG17" s="14"/>
      <c r="NH17" s="13"/>
      <c r="NI17" s="2"/>
      <c r="NJ17" s="2"/>
      <c r="NK17" s="2"/>
      <c r="NL17" s="2"/>
      <c r="NM17" s="2"/>
      <c r="NN17" s="2"/>
      <c r="NO17" s="2"/>
      <c r="NP17" s="2"/>
      <c r="NQ17" s="2"/>
      <c r="NR17" s="2"/>
      <c r="NS17" s="2"/>
      <c r="NT17" s="2"/>
      <c r="NU17" s="2"/>
      <c r="NV17" s="2"/>
      <c r="NW17" s="2"/>
      <c r="NX17" s="2"/>
      <c r="NY17" s="2"/>
      <c r="NZ17" s="2"/>
      <c r="OA17" s="2"/>
      <c r="OB17" s="2"/>
      <c r="OC17" s="2"/>
      <c r="OD17" s="2"/>
      <c r="OE17" s="2"/>
      <c r="OF17" s="2"/>
      <c r="OG17" s="2"/>
      <c r="OH17" s="2"/>
      <c r="OI17" s="2"/>
      <c r="OJ17" s="2"/>
      <c r="OK17" s="2"/>
      <c r="OL17" s="2"/>
      <c r="OM17" s="2"/>
      <c r="ON17" s="2"/>
      <c r="OO17" s="2"/>
      <c r="OP17" s="2"/>
      <c r="OQ17" s="2"/>
      <c r="OR17" s="14"/>
      <c r="OS17" s="13"/>
      <c r="OT17" s="2"/>
      <c r="OU17" s="2"/>
      <c r="OV17" s="2"/>
      <c r="OW17" s="2"/>
      <c r="OX17" s="2"/>
      <c r="OY17" s="2"/>
      <c r="OZ17" s="2"/>
      <c r="PA17" s="2"/>
      <c r="PB17" s="2"/>
      <c r="PC17" s="2"/>
      <c r="PD17" s="2"/>
      <c r="PE17" s="2"/>
      <c r="PF17" s="2"/>
      <c r="PG17" s="2"/>
      <c r="PH17" s="2"/>
      <c r="PI17" s="2"/>
      <c r="PJ17" s="2"/>
      <c r="PK17" s="2"/>
      <c r="PL17" s="2"/>
      <c r="PM17" s="2"/>
      <c r="PN17" s="2"/>
      <c r="PO17" s="2"/>
      <c r="PP17" s="2"/>
      <c r="PQ17" s="2"/>
      <c r="PR17" s="2"/>
      <c r="PS17" s="2"/>
      <c r="PT17" s="2"/>
      <c r="PU17" s="2"/>
      <c r="PV17" s="2"/>
      <c r="PW17" s="2"/>
      <c r="PX17" s="2"/>
      <c r="PY17" s="2"/>
      <c r="PZ17" s="2"/>
      <c r="QA17" s="2"/>
      <c r="QB17" s="2"/>
      <c r="QC17" s="14"/>
    </row>
    <row r="18" spans="1:445" x14ac:dyDescent="0.25">
      <c r="A18" s="30"/>
      <c r="B18" s="13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15"/>
      <c r="AM18" s="13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14"/>
      <c r="BX18" s="13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2"/>
      <c r="DF18" s="2"/>
      <c r="DG18" s="2"/>
      <c r="DH18" s="14"/>
      <c r="DI18" s="13"/>
      <c r="DJ18" s="2"/>
      <c r="DK18" s="2"/>
      <c r="DL18" s="2"/>
      <c r="DM18" s="2"/>
      <c r="DN18" s="2"/>
      <c r="DO18" s="2"/>
      <c r="DP18" s="2"/>
      <c r="DQ18" s="2"/>
      <c r="DR18" s="2"/>
      <c r="DS18" s="2"/>
      <c r="DT18" s="2"/>
      <c r="DU18" s="2"/>
      <c r="DV18" s="2"/>
      <c r="DW18" s="2"/>
      <c r="DX18" s="2"/>
      <c r="DY18" s="2"/>
      <c r="DZ18" s="2"/>
      <c r="EA18" s="2"/>
      <c r="EB18" s="2"/>
      <c r="EC18" s="2"/>
      <c r="ED18" s="2"/>
      <c r="EE18" s="2"/>
      <c r="EF18" s="2"/>
      <c r="EG18" s="2"/>
      <c r="EH18" s="2"/>
      <c r="EI18" s="2"/>
      <c r="EJ18" s="2"/>
      <c r="EK18" s="2"/>
      <c r="EL18" s="2"/>
      <c r="EM18" s="2"/>
      <c r="EN18" s="2"/>
      <c r="EO18" s="2"/>
      <c r="EP18" s="2"/>
      <c r="EQ18" s="2"/>
      <c r="ER18" s="2"/>
      <c r="ES18" s="14"/>
      <c r="ET18" s="13"/>
      <c r="EU18" s="2"/>
      <c r="EV18" s="2"/>
      <c r="EW18" s="2"/>
      <c r="EX18" s="2"/>
      <c r="EY18" s="2"/>
      <c r="EZ18" s="2"/>
      <c r="FA18" s="2"/>
      <c r="FB18" s="2"/>
      <c r="FC18" s="2"/>
      <c r="FD18" s="2"/>
      <c r="FE18" s="2"/>
      <c r="FF18" s="2"/>
      <c r="FG18" s="2"/>
      <c r="FH18" s="2"/>
      <c r="FI18" s="2"/>
      <c r="FJ18" s="2"/>
      <c r="FK18" s="2"/>
      <c r="FL18" s="2"/>
      <c r="FM18" s="2"/>
      <c r="FN18" s="2"/>
      <c r="FO18" s="2"/>
      <c r="FP18" s="2"/>
      <c r="FQ18" s="2"/>
      <c r="FR18" s="2"/>
      <c r="FS18" s="2"/>
      <c r="FT18" s="2"/>
      <c r="FU18" s="2"/>
      <c r="FV18" s="2"/>
      <c r="FW18" s="2"/>
      <c r="FX18" s="2"/>
      <c r="FY18" s="2"/>
      <c r="FZ18" s="2"/>
      <c r="GA18" s="2"/>
      <c r="GB18" s="2"/>
      <c r="GC18" s="2"/>
      <c r="GD18" s="14"/>
      <c r="GE18" s="13"/>
      <c r="GF18" s="2"/>
      <c r="GG18" s="2"/>
      <c r="GH18" s="2"/>
      <c r="GI18" s="2"/>
      <c r="GJ18" s="2"/>
      <c r="GK18" s="2"/>
      <c r="GL18" s="2"/>
      <c r="GM18" s="2"/>
      <c r="GN18" s="2"/>
      <c r="GO18" s="2"/>
      <c r="GP18" s="2"/>
      <c r="GQ18" s="2"/>
      <c r="GR18" s="2"/>
      <c r="GS18" s="2"/>
      <c r="GT18" s="2"/>
      <c r="GU18" s="2"/>
      <c r="GV18" s="2"/>
      <c r="GW18" s="2"/>
      <c r="GX18" s="2"/>
      <c r="GY18" s="2"/>
      <c r="GZ18" s="2"/>
      <c r="HA18" s="2"/>
      <c r="HB18" s="2"/>
      <c r="HC18" s="2"/>
      <c r="HD18" s="2"/>
      <c r="HE18" s="2"/>
      <c r="HF18" s="2"/>
      <c r="HG18" s="2"/>
      <c r="HH18" s="2"/>
      <c r="HI18" s="2"/>
      <c r="HJ18" s="2"/>
      <c r="HK18" s="2"/>
      <c r="HL18" s="2"/>
      <c r="HM18" s="2"/>
      <c r="HN18" s="2"/>
      <c r="HO18" s="14"/>
      <c r="HP18" s="13"/>
      <c r="HQ18" s="2"/>
      <c r="HR18" s="2"/>
      <c r="HS18" s="2"/>
      <c r="HT18" s="2"/>
      <c r="HU18" s="2"/>
      <c r="HV18" s="2"/>
      <c r="HW18" s="2"/>
      <c r="HX18" s="2"/>
      <c r="HY18" s="2"/>
      <c r="HZ18" s="2"/>
      <c r="IA18" s="2"/>
      <c r="IB18" s="2"/>
      <c r="IC18" s="2"/>
      <c r="ID18" s="2"/>
      <c r="IE18" s="2"/>
      <c r="IF18" s="2"/>
      <c r="IG18" s="2"/>
      <c r="IH18" s="2"/>
      <c r="II18" s="2"/>
      <c r="IJ18" s="2"/>
      <c r="IK18" s="2"/>
      <c r="IL18" s="2"/>
      <c r="IM18" s="2"/>
      <c r="IN18" s="2"/>
      <c r="IO18" s="2"/>
      <c r="IP18" s="2"/>
      <c r="IQ18" s="2"/>
      <c r="IR18" s="2"/>
      <c r="IS18" s="2"/>
      <c r="IT18" s="2"/>
      <c r="IU18" s="2"/>
      <c r="IV18" s="2"/>
      <c r="IW18" s="2"/>
      <c r="IX18" s="2"/>
      <c r="IY18" s="2"/>
      <c r="IZ18" s="14"/>
      <c r="JA18" s="13"/>
      <c r="JB18" s="2"/>
      <c r="JC18" s="2"/>
      <c r="JD18" s="2"/>
      <c r="JE18" s="2"/>
      <c r="JF18" s="2"/>
      <c r="JG18" s="2"/>
      <c r="JH18" s="2"/>
      <c r="JI18" s="2"/>
      <c r="JJ18" s="2"/>
      <c r="JK18" s="2"/>
      <c r="JL18" s="2"/>
      <c r="JM18" s="2"/>
      <c r="JN18" s="2"/>
      <c r="JO18" s="2"/>
      <c r="JP18" s="2"/>
      <c r="JQ18" s="2"/>
      <c r="JR18" s="2"/>
      <c r="JS18" s="2"/>
      <c r="JT18" s="2"/>
      <c r="JU18" s="2"/>
      <c r="JV18" s="2"/>
      <c r="JW18" s="2"/>
      <c r="JX18" s="2"/>
      <c r="JY18" s="2"/>
      <c r="JZ18" s="2"/>
      <c r="KA18" s="2"/>
      <c r="KB18" s="2"/>
      <c r="KC18" s="2"/>
      <c r="KD18" s="2"/>
      <c r="KE18" s="2"/>
      <c r="KF18" s="2"/>
      <c r="KG18" s="2"/>
      <c r="KH18" s="2"/>
      <c r="KI18" s="2"/>
      <c r="KJ18" s="2"/>
      <c r="KK18" s="14"/>
      <c r="KL18" s="13"/>
      <c r="KM18" s="2"/>
      <c r="KN18" s="2"/>
      <c r="KO18" s="2"/>
      <c r="KP18" s="2"/>
      <c r="KQ18" s="2"/>
      <c r="KR18" s="2"/>
      <c r="KS18" s="2"/>
      <c r="KT18" s="2"/>
      <c r="KU18" s="2"/>
      <c r="KV18" s="2"/>
      <c r="KW18" s="2"/>
      <c r="KX18" s="2"/>
      <c r="KY18" s="2"/>
      <c r="KZ18" s="2"/>
      <c r="LA18" s="2"/>
      <c r="LB18" s="2"/>
      <c r="LC18" s="2"/>
      <c r="LD18" s="2"/>
      <c r="LE18" s="2"/>
      <c r="LF18" s="2"/>
      <c r="LG18" s="2"/>
      <c r="LH18" s="2"/>
      <c r="LI18" s="2"/>
      <c r="LJ18" s="2"/>
      <c r="LK18" s="2"/>
      <c r="LL18" s="2"/>
      <c r="LM18" s="2"/>
      <c r="LN18" s="2"/>
      <c r="LO18" s="2"/>
      <c r="LP18" s="2"/>
      <c r="LQ18" s="2"/>
      <c r="LR18" s="2"/>
      <c r="LS18" s="2"/>
      <c r="LT18" s="2"/>
      <c r="LU18" s="2"/>
      <c r="LV18" s="14"/>
      <c r="LW18" s="13"/>
      <c r="LX18" s="2"/>
      <c r="LY18" s="2"/>
      <c r="LZ18" s="2"/>
      <c r="MA18" s="2"/>
      <c r="MB18" s="2"/>
      <c r="MC18" s="2"/>
      <c r="MD18" s="2"/>
      <c r="ME18" s="2"/>
      <c r="MF18" s="2"/>
      <c r="MG18" s="2"/>
      <c r="MH18" s="2"/>
      <c r="MI18" s="2"/>
      <c r="MJ18" s="2"/>
      <c r="MK18" s="2"/>
      <c r="ML18" s="2"/>
      <c r="MM18" s="2"/>
      <c r="MN18" s="2"/>
      <c r="MO18" s="2"/>
      <c r="MP18" s="2"/>
      <c r="MQ18" s="2"/>
      <c r="MR18" s="2"/>
      <c r="MS18" s="2"/>
      <c r="MT18" s="2"/>
      <c r="MU18" s="2"/>
      <c r="MV18" s="2"/>
      <c r="MW18" s="2"/>
      <c r="MX18" s="2"/>
      <c r="MY18" s="2"/>
      <c r="MZ18" s="2"/>
      <c r="NA18" s="2"/>
      <c r="NB18" s="2"/>
      <c r="NC18" s="2"/>
      <c r="ND18" s="2"/>
      <c r="NE18" s="2"/>
      <c r="NF18" s="2"/>
      <c r="NG18" s="14"/>
      <c r="NH18" s="13"/>
      <c r="NI18" s="2"/>
      <c r="NJ18" s="2"/>
      <c r="NK18" s="2"/>
      <c r="NL18" s="2"/>
      <c r="NM18" s="2"/>
      <c r="NN18" s="2"/>
      <c r="NO18" s="2"/>
      <c r="NP18" s="2"/>
      <c r="NQ18" s="2"/>
      <c r="NR18" s="2"/>
      <c r="NS18" s="2"/>
      <c r="NT18" s="2"/>
      <c r="NU18" s="2"/>
      <c r="NV18" s="2"/>
      <c r="NW18" s="2"/>
      <c r="NX18" s="2"/>
      <c r="NY18" s="2"/>
      <c r="NZ18" s="2"/>
      <c r="OA18" s="2"/>
      <c r="OB18" s="2"/>
      <c r="OC18" s="2"/>
      <c r="OD18" s="2"/>
      <c r="OE18" s="2"/>
      <c r="OF18" s="2"/>
      <c r="OG18" s="2"/>
      <c r="OH18" s="2"/>
      <c r="OI18" s="2"/>
      <c r="OJ18" s="2"/>
      <c r="OK18" s="2"/>
      <c r="OL18" s="2"/>
      <c r="OM18" s="2"/>
      <c r="ON18" s="2"/>
      <c r="OO18" s="2"/>
      <c r="OP18" s="2"/>
      <c r="OQ18" s="2"/>
      <c r="OR18" s="14"/>
      <c r="OS18" s="13"/>
      <c r="OT18" s="2"/>
      <c r="OU18" s="2"/>
      <c r="OV18" s="2"/>
      <c r="OW18" s="2"/>
      <c r="OX18" s="2"/>
      <c r="OY18" s="2"/>
      <c r="OZ18" s="2"/>
      <c r="PA18" s="2"/>
      <c r="PB18" s="2"/>
      <c r="PC18" s="2"/>
      <c r="PD18" s="2"/>
      <c r="PE18" s="2"/>
      <c r="PF18" s="2"/>
      <c r="PG18" s="2"/>
      <c r="PH18" s="2"/>
      <c r="PI18" s="2"/>
      <c r="PJ18" s="2"/>
      <c r="PK18" s="2"/>
      <c r="PL18" s="2"/>
      <c r="PM18" s="2"/>
      <c r="PN18" s="2"/>
      <c r="PO18" s="2"/>
      <c r="PP18" s="2"/>
      <c r="PQ18" s="2"/>
      <c r="PR18" s="2"/>
      <c r="PS18" s="2"/>
      <c r="PT18" s="2"/>
      <c r="PU18" s="2"/>
      <c r="PV18" s="2"/>
      <c r="PW18" s="2"/>
      <c r="PX18" s="2"/>
      <c r="PY18" s="2"/>
      <c r="PZ18" s="2"/>
      <c r="QA18" s="2"/>
      <c r="QB18" s="2"/>
      <c r="QC18" s="14"/>
    </row>
    <row r="19" spans="1:445" x14ac:dyDescent="0.25">
      <c r="A19" s="30"/>
      <c r="B19" s="13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15"/>
      <c r="AM19" s="13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14"/>
      <c r="BX19" s="13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14"/>
      <c r="DI19" s="13"/>
      <c r="DJ19" s="2"/>
      <c r="DK19" s="2"/>
      <c r="DL19" s="2"/>
      <c r="DM19" s="2"/>
      <c r="DN19" s="2"/>
      <c r="DO19" s="2"/>
      <c r="DP19" s="2"/>
      <c r="DQ19" s="2"/>
      <c r="DR19" s="2"/>
      <c r="DS19" s="2"/>
      <c r="DT19" s="2"/>
      <c r="DU19" s="2"/>
      <c r="DV19" s="2"/>
      <c r="DW19" s="2"/>
      <c r="DX19" s="2"/>
      <c r="DY19" s="2"/>
      <c r="DZ19" s="2"/>
      <c r="EA19" s="2"/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14"/>
      <c r="ET19" s="13"/>
      <c r="EU19" s="2"/>
      <c r="EV19" s="2"/>
      <c r="EW19" s="2"/>
      <c r="EX19" s="2"/>
      <c r="EY19" s="2"/>
      <c r="EZ19" s="2"/>
      <c r="FA19" s="2"/>
      <c r="FB19" s="2"/>
      <c r="FC19" s="2"/>
      <c r="FD19" s="2"/>
      <c r="FE19" s="2"/>
      <c r="FF19" s="2"/>
      <c r="FG19" s="2"/>
      <c r="FH19" s="2"/>
      <c r="FI19" s="2"/>
      <c r="FJ19" s="2"/>
      <c r="FK19" s="2"/>
      <c r="FL19" s="2"/>
      <c r="FM19" s="2"/>
      <c r="FN19" s="2"/>
      <c r="FO19" s="2"/>
      <c r="FP19" s="2"/>
      <c r="FQ19" s="2"/>
      <c r="FR19" s="2"/>
      <c r="FS19" s="2"/>
      <c r="FT19" s="2"/>
      <c r="FU19" s="2"/>
      <c r="FV19" s="2"/>
      <c r="FW19" s="2"/>
      <c r="FX19" s="2"/>
      <c r="FY19" s="2"/>
      <c r="FZ19" s="2"/>
      <c r="GA19" s="2"/>
      <c r="GB19" s="2"/>
      <c r="GC19" s="2"/>
      <c r="GD19" s="14"/>
      <c r="GE19" s="13"/>
      <c r="GF19" s="2"/>
      <c r="GG19" s="2"/>
      <c r="GH19" s="2"/>
      <c r="GI19" s="2"/>
      <c r="GJ19" s="2"/>
      <c r="GK19" s="2"/>
      <c r="GL19" s="2"/>
      <c r="GM19" s="2"/>
      <c r="GN19" s="2"/>
      <c r="GO19" s="2"/>
      <c r="GP19" s="2"/>
      <c r="GQ19" s="2"/>
      <c r="GR19" s="2"/>
      <c r="GS19" s="2"/>
      <c r="GT19" s="2"/>
      <c r="GU19" s="2"/>
      <c r="GV19" s="2"/>
      <c r="GW19" s="2"/>
      <c r="GX19" s="2"/>
      <c r="GY19" s="2"/>
      <c r="GZ19" s="2"/>
      <c r="HA19" s="2"/>
      <c r="HB19" s="2"/>
      <c r="HC19" s="2"/>
      <c r="HD19" s="2"/>
      <c r="HE19" s="2"/>
      <c r="HF19" s="2"/>
      <c r="HG19" s="2"/>
      <c r="HH19" s="2"/>
      <c r="HI19" s="2"/>
      <c r="HJ19" s="2"/>
      <c r="HK19" s="2"/>
      <c r="HL19" s="2"/>
      <c r="HM19" s="2"/>
      <c r="HN19" s="2"/>
      <c r="HO19" s="14"/>
      <c r="HP19" s="13"/>
      <c r="HQ19" s="2"/>
      <c r="HR19" s="2"/>
      <c r="HS19" s="2"/>
      <c r="HT19" s="2"/>
      <c r="HU19" s="2"/>
      <c r="HV19" s="2"/>
      <c r="HW19" s="2"/>
      <c r="HX19" s="2"/>
      <c r="HY19" s="2"/>
      <c r="HZ19" s="2"/>
      <c r="IA19" s="2"/>
      <c r="IB19" s="2"/>
      <c r="IC19" s="2"/>
      <c r="ID19" s="2"/>
      <c r="IE19" s="2"/>
      <c r="IF19" s="2"/>
      <c r="IG19" s="2"/>
      <c r="IH19" s="2"/>
      <c r="II19" s="2"/>
      <c r="IJ19" s="2"/>
      <c r="IK19" s="2"/>
      <c r="IL19" s="2"/>
      <c r="IM19" s="2"/>
      <c r="IN19" s="2"/>
      <c r="IO19" s="2"/>
      <c r="IP19" s="2"/>
      <c r="IQ19" s="2"/>
      <c r="IR19" s="2"/>
      <c r="IS19" s="2"/>
      <c r="IT19" s="2"/>
      <c r="IU19" s="2"/>
      <c r="IV19" s="2"/>
      <c r="IW19" s="2"/>
      <c r="IX19" s="2"/>
      <c r="IY19" s="2"/>
      <c r="IZ19" s="14"/>
      <c r="JA19" s="13"/>
      <c r="JB19" s="2"/>
      <c r="JC19" s="2"/>
      <c r="JD19" s="2"/>
      <c r="JE19" s="2"/>
      <c r="JF19" s="2"/>
      <c r="JG19" s="2"/>
      <c r="JH19" s="2"/>
      <c r="JI19" s="28"/>
      <c r="JJ19" s="28"/>
      <c r="JK19" s="28"/>
      <c r="JL19" s="28"/>
      <c r="JM19" s="28"/>
      <c r="JN19" s="28"/>
      <c r="JO19" s="28"/>
      <c r="JP19" s="28"/>
      <c r="JQ19" s="28"/>
      <c r="JR19" s="28"/>
      <c r="JS19" s="28"/>
      <c r="JT19" s="28"/>
      <c r="JU19" s="28"/>
      <c r="JV19" s="28"/>
      <c r="JW19" s="28"/>
      <c r="JX19" s="28"/>
      <c r="JY19" s="28"/>
      <c r="JZ19" s="28"/>
      <c r="KA19" s="28"/>
      <c r="KB19" s="28"/>
      <c r="KC19" s="2"/>
      <c r="KD19" s="2"/>
      <c r="KE19" s="2"/>
      <c r="KF19" s="2"/>
      <c r="KG19" s="2"/>
      <c r="KH19" s="2"/>
      <c r="KI19" s="2"/>
      <c r="KJ19" s="2"/>
      <c r="KK19" s="14"/>
      <c r="KL19" s="13"/>
      <c r="KM19" s="2"/>
      <c r="KN19" s="2"/>
      <c r="KO19" s="2"/>
      <c r="KP19" s="2"/>
      <c r="KQ19" s="2"/>
      <c r="KR19" s="2"/>
      <c r="KS19" s="2"/>
      <c r="KT19" s="2"/>
      <c r="KU19" s="2"/>
      <c r="KV19" s="2"/>
      <c r="KW19" s="2"/>
      <c r="KX19" s="2"/>
      <c r="KY19" s="2"/>
      <c r="KZ19" s="2"/>
      <c r="LA19" s="2"/>
      <c r="LB19" s="2"/>
      <c r="LC19" s="2"/>
      <c r="LD19" s="2"/>
      <c r="LE19" s="2"/>
      <c r="LF19" s="2"/>
      <c r="LG19" s="2"/>
      <c r="LH19" s="2"/>
      <c r="LI19" s="2"/>
      <c r="LJ19" s="2"/>
      <c r="LK19" s="2"/>
      <c r="LL19" s="2"/>
      <c r="LM19" s="2"/>
      <c r="LN19" s="2"/>
      <c r="LO19" s="2"/>
      <c r="LP19" s="2"/>
      <c r="LQ19" s="2"/>
      <c r="LR19" s="2"/>
      <c r="LS19" s="2"/>
      <c r="LT19" s="2"/>
      <c r="LU19" s="2"/>
      <c r="LV19" s="14"/>
      <c r="LW19" s="13"/>
      <c r="LX19" s="2"/>
      <c r="LY19" s="2"/>
      <c r="LZ19" s="2"/>
      <c r="MA19" s="2"/>
      <c r="MB19" s="2"/>
      <c r="MC19" s="2"/>
      <c r="MD19" s="2"/>
      <c r="ME19" s="2"/>
      <c r="MF19" s="2"/>
      <c r="MG19" s="2"/>
      <c r="MH19" s="2"/>
      <c r="MI19" s="2"/>
      <c r="MJ19" s="2"/>
      <c r="MK19" s="2"/>
      <c r="ML19" s="2"/>
      <c r="MM19" s="2"/>
      <c r="MN19" s="2"/>
      <c r="MO19" s="2"/>
      <c r="MP19" s="2"/>
      <c r="MQ19" s="2"/>
      <c r="MR19" s="2"/>
      <c r="MS19" s="2"/>
      <c r="MT19" s="2"/>
      <c r="MU19" s="2"/>
      <c r="MV19" s="2"/>
      <c r="MW19" s="2"/>
      <c r="MX19" s="2"/>
      <c r="MY19" s="2"/>
      <c r="MZ19" s="2"/>
      <c r="NA19" s="2"/>
      <c r="NB19" s="2"/>
      <c r="NC19" s="2"/>
      <c r="ND19" s="2"/>
      <c r="NE19" s="2"/>
      <c r="NF19" s="2"/>
      <c r="NG19" s="14"/>
      <c r="NH19" s="13"/>
      <c r="NI19" s="2"/>
      <c r="NJ19" s="2"/>
      <c r="NK19" s="2"/>
      <c r="NL19" s="2"/>
      <c r="NM19" s="2"/>
      <c r="NN19" s="2"/>
      <c r="NO19" s="2"/>
      <c r="NP19" s="2"/>
      <c r="NQ19" s="2"/>
      <c r="NR19" s="2"/>
      <c r="NS19" s="2"/>
      <c r="NT19" s="2"/>
      <c r="NU19" s="2"/>
      <c r="NV19" s="2"/>
      <c r="NW19" s="2"/>
      <c r="NX19" s="2"/>
      <c r="NY19" s="2"/>
      <c r="NZ19" s="2"/>
      <c r="OA19" s="2"/>
      <c r="OB19" s="2"/>
      <c r="OC19" s="2"/>
      <c r="OD19" s="2"/>
      <c r="OE19" s="2"/>
      <c r="OF19" s="2"/>
      <c r="OG19" s="2"/>
      <c r="OH19" s="2"/>
      <c r="OI19" s="2"/>
      <c r="OJ19" s="2"/>
      <c r="OK19" s="2"/>
      <c r="OL19" s="2"/>
      <c r="OM19" s="2"/>
      <c r="ON19" s="2"/>
      <c r="OO19" s="2"/>
      <c r="OP19" s="2"/>
      <c r="OQ19" s="2"/>
      <c r="OR19" s="14"/>
      <c r="OS19" s="13"/>
      <c r="OT19" s="2"/>
      <c r="OU19" s="2"/>
      <c r="OV19" s="2"/>
      <c r="OW19" s="2"/>
      <c r="OX19" s="2"/>
      <c r="OY19" s="2"/>
      <c r="OZ19" s="2"/>
      <c r="PA19" s="2"/>
      <c r="PB19" s="2"/>
      <c r="PC19" s="2"/>
      <c r="PD19" s="2"/>
      <c r="PE19" s="2"/>
      <c r="PF19" s="2"/>
      <c r="PG19" s="2"/>
      <c r="PH19" s="2"/>
      <c r="PI19" s="2"/>
      <c r="PJ19" s="2"/>
      <c r="PK19" s="2"/>
      <c r="PL19" s="2"/>
      <c r="PM19" s="2"/>
      <c r="PN19" s="2"/>
      <c r="PO19" s="2"/>
      <c r="PP19" s="2"/>
      <c r="PQ19" s="2"/>
      <c r="PR19" s="2"/>
      <c r="PS19" s="2"/>
      <c r="PT19" s="2"/>
      <c r="PU19" s="2"/>
      <c r="PV19" s="2"/>
      <c r="PW19" s="2"/>
      <c r="PX19" s="2"/>
      <c r="PY19" s="2"/>
      <c r="PZ19" s="2"/>
      <c r="QA19" s="2"/>
      <c r="QB19" s="2"/>
      <c r="QC19" s="14"/>
    </row>
    <row r="20" spans="1:445" x14ac:dyDescent="0.25">
      <c r="A20" s="12"/>
      <c r="B20" s="13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15"/>
      <c r="AM20" s="13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14"/>
      <c r="BX20" s="13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14"/>
      <c r="DI20" s="13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2"/>
      <c r="DV20" s="2"/>
      <c r="DW20" s="2"/>
      <c r="DX20" s="2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  <c r="EP20" s="2"/>
      <c r="EQ20" s="2"/>
      <c r="ER20" s="2"/>
      <c r="ES20" s="14"/>
      <c r="ET20" s="13"/>
      <c r="EU20" s="2"/>
      <c r="EV20" s="2"/>
      <c r="EW20" s="2"/>
      <c r="EX20" s="2"/>
      <c r="EY20" s="2"/>
      <c r="EZ20" s="2"/>
      <c r="FA20" s="2"/>
      <c r="FB20" s="2"/>
      <c r="FC20" s="2"/>
      <c r="FD20" s="2"/>
      <c r="FE20" s="2"/>
      <c r="FF20" s="2"/>
      <c r="FG20" s="2"/>
      <c r="FH20" s="2"/>
      <c r="FI20" s="2"/>
      <c r="FJ20" s="2"/>
      <c r="FK20" s="2"/>
      <c r="FL20" s="2"/>
      <c r="FM20" s="2"/>
      <c r="FN20" s="2"/>
      <c r="FO20" s="2"/>
      <c r="FP20" s="2"/>
      <c r="FQ20" s="2"/>
      <c r="FR20" s="2"/>
      <c r="FS20" s="2"/>
      <c r="FT20" s="2"/>
      <c r="FU20" s="2"/>
      <c r="FV20" s="2"/>
      <c r="FW20" s="2"/>
      <c r="FX20" s="2"/>
      <c r="FY20" s="2"/>
      <c r="FZ20" s="2"/>
      <c r="GA20" s="2"/>
      <c r="GB20" s="2"/>
      <c r="GC20" s="2"/>
      <c r="GD20" s="14"/>
      <c r="GE20" s="13"/>
      <c r="GF20" s="2"/>
      <c r="GG20" s="2"/>
      <c r="GH20" s="2"/>
      <c r="GI20" s="2"/>
      <c r="GJ20" s="2"/>
      <c r="GK20" s="2"/>
      <c r="GL20" s="2"/>
      <c r="GM20" s="2"/>
      <c r="GN20" s="2"/>
      <c r="GO20" s="2"/>
      <c r="GP20" s="2"/>
      <c r="GQ20" s="2"/>
      <c r="GR20" s="2"/>
      <c r="GS20" s="2"/>
      <c r="GT20" s="2"/>
      <c r="GU20" s="2"/>
      <c r="GV20" s="2"/>
      <c r="GW20" s="2"/>
      <c r="GX20" s="2"/>
      <c r="GY20" s="2"/>
      <c r="GZ20" s="2"/>
      <c r="HA20" s="2"/>
      <c r="HB20" s="2"/>
      <c r="HC20" s="2"/>
      <c r="HD20" s="2"/>
      <c r="HE20" s="2"/>
      <c r="HF20" s="2"/>
      <c r="HG20" s="2"/>
      <c r="HH20" s="2"/>
      <c r="HI20" s="2"/>
      <c r="HJ20" s="2"/>
      <c r="HK20" s="2"/>
      <c r="HL20" s="2"/>
      <c r="HM20" s="2"/>
      <c r="HN20" s="2"/>
      <c r="HO20" s="14"/>
      <c r="HP20" s="13"/>
      <c r="HQ20" s="2"/>
      <c r="HR20" s="2"/>
      <c r="HS20" s="2"/>
      <c r="HT20" s="2"/>
      <c r="HU20" s="2"/>
      <c r="HV20" s="2"/>
      <c r="HW20" s="2"/>
      <c r="HX20" s="2"/>
      <c r="HY20" s="2"/>
      <c r="HZ20" s="2"/>
      <c r="IA20" s="2"/>
      <c r="IB20" s="2"/>
      <c r="IC20" s="2"/>
      <c r="ID20" s="2"/>
      <c r="IE20" s="2"/>
      <c r="IF20" s="2"/>
      <c r="IG20" s="2"/>
      <c r="IH20" s="2"/>
      <c r="II20" s="2"/>
      <c r="IJ20" s="2"/>
      <c r="IK20" s="2"/>
      <c r="IL20" s="2"/>
      <c r="IM20" s="2"/>
      <c r="IN20" s="2"/>
      <c r="IO20" s="2"/>
      <c r="IP20" s="2"/>
      <c r="IQ20" s="2"/>
      <c r="IR20" s="2"/>
      <c r="IS20" s="2"/>
      <c r="IT20" s="2"/>
      <c r="IU20" s="2"/>
      <c r="IV20" s="2"/>
      <c r="IW20" s="2"/>
      <c r="IX20" s="2"/>
      <c r="IY20" s="2"/>
      <c r="IZ20" s="14"/>
      <c r="JA20" s="13"/>
      <c r="JB20" s="2"/>
      <c r="JC20" s="2"/>
      <c r="JD20" s="2"/>
      <c r="JE20" s="2"/>
      <c r="JF20" s="2"/>
      <c r="JG20" s="2"/>
      <c r="JH20" s="2"/>
      <c r="JI20" s="2"/>
      <c r="JJ20" s="2"/>
      <c r="JK20" s="2"/>
      <c r="JL20" s="2"/>
      <c r="JM20" s="2"/>
      <c r="JN20" s="2"/>
      <c r="JO20" s="2"/>
      <c r="JP20" s="2"/>
      <c r="JQ20" s="2"/>
      <c r="JR20" s="2"/>
      <c r="JS20" s="2"/>
      <c r="JT20" s="2"/>
      <c r="JU20" s="2"/>
      <c r="JV20" s="2"/>
      <c r="JW20" s="2"/>
      <c r="JX20" s="2"/>
      <c r="JY20" s="2"/>
      <c r="JZ20" s="2"/>
      <c r="KA20" s="2"/>
      <c r="KB20" s="2"/>
      <c r="KC20" s="2"/>
      <c r="KD20" s="2"/>
      <c r="KE20" s="2"/>
      <c r="KF20" s="2"/>
      <c r="KG20" s="2"/>
      <c r="KH20" s="2"/>
      <c r="KI20" s="2"/>
      <c r="KJ20" s="2"/>
      <c r="KK20" s="14"/>
      <c r="KL20" s="13"/>
      <c r="KM20" s="2"/>
      <c r="KN20" s="2"/>
      <c r="KO20" s="2"/>
      <c r="KP20" s="2"/>
      <c r="KQ20" s="2"/>
      <c r="KR20" s="2"/>
      <c r="KS20" s="2"/>
      <c r="KT20" s="2"/>
      <c r="KU20" s="2"/>
      <c r="KV20" s="2"/>
      <c r="KW20" s="2"/>
      <c r="KX20" s="2"/>
      <c r="KY20" s="2"/>
      <c r="KZ20" s="2"/>
      <c r="LA20" s="2"/>
      <c r="LB20" s="2"/>
      <c r="LC20" s="2"/>
      <c r="LD20" s="2"/>
      <c r="LE20" s="2"/>
      <c r="LF20" s="2"/>
      <c r="LG20" s="2"/>
      <c r="LH20" s="2"/>
      <c r="LI20" s="2"/>
      <c r="LJ20" s="2"/>
      <c r="LK20" s="2"/>
      <c r="LL20" s="2"/>
      <c r="LM20" s="2"/>
      <c r="LN20" s="2"/>
      <c r="LO20" s="2"/>
      <c r="LP20" s="2"/>
      <c r="LQ20" s="2"/>
      <c r="LR20" s="2"/>
      <c r="LS20" s="2"/>
      <c r="LT20" s="2"/>
      <c r="LU20" s="2"/>
      <c r="LV20" s="14"/>
      <c r="LW20" s="13"/>
      <c r="LX20" s="2"/>
      <c r="LY20" s="2"/>
      <c r="LZ20" s="2"/>
      <c r="MA20" s="2"/>
      <c r="MB20" s="2"/>
      <c r="MC20" s="2"/>
      <c r="MD20" s="2"/>
      <c r="ME20" s="2"/>
      <c r="MF20" s="2"/>
      <c r="MG20" s="2"/>
      <c r="MH20" s="2"/>
      <c r="MI20" s="2"/>
      <c r="MJ20" s="2"/>
      <c r="MK20" s="2"/>
      <c r="ML20" s="2"/>
      <c r="MM20" s="2"/>
      <c r="MN20" s="2"/>
      <c r="MO20" s="2"/>
      <c r="MP20" s="2"/>
      <c r="MQ20" s="2"/>
      <c r="MR20" s="2"/>
      <c r="MS20" s="2"/>
      <c r="MT20" s="2"/>
      <c r="MU20" s="2"/>
      <c r="MV20" s="2"/>
      <c r="MW20" s="2"/>
      <c r="MX20" s="2"/>
      <c r="MY20" s="2"/>
      <c r="MZ20" s="2"/>
      <c r="NA20" s="2"/>
      <c r="NB20" s="2"/>
      <c r="NC20" s="2"/>
      <c r="ND20" s="2"/>
      <c r="NE20" s="2"/>
      <c r="NF20" s="2"/>
      <c r="NG20" s="14"/>
      <c r="NH20" s="13"/>
      <c r="NI20" s="2"/>
      <c r="NJ20" s="2"/>
      <c r="NK20" s="2"/>
      <c r="NL20" s="2"/>
      <c r="NM20" s="2"/>
      <c r="NN20" s="2"/>
      <c r="NO20" s="2"/>
      <c r="NP20" s="2"/>
      <c r="NQ20" s="2"/>
      <c r="NR20" s="2"/>
      <c r="NS20" s="2"/>
      <c r="NT20" s="2"/>
      <c r="NU20" s="2"/>
      <c r="NV20" s="2"/>
      <c r="NW20" s="2"/>
      <c r="NX20" s="2"/>
      <c r="NY20" s="2"/>
      <c r="NZ20" s="2"/>
      <c r="OA20" s="2"/>
      <c r="OB20" s="2"/>
      <c r="OC20" s="2"/>
      <c r="OD20" s="2"/>
      <c r="OE20" s="2"/>
      <c r="OF20" s="2"/>
      <c r="OG20" s="2"/>
      <c r="OH20" s="2"/>
      <c r="OI20" s="2"/>
      <c r="OJ20" s="2"/>
      <c r="OK20" s="2"/>
      <c r="OL20" s="2"/>
      <c r="OM20" s="2"/>
      <c r="ON20" s="2"/>
      <c r="OO20" s="2"/>
      <c r="OP20" s="2"/>
      <c r="OQ20" s="2"/>
      <c r="OR20" s="14"/>
      <c r="OS20" s="13"/>
      <c r="OT20" s="2"/>
      <c r="OU20" s="2"/>
      <c r="OV20" s="2"/>
      <c r="OW20" s="2"/>
      <c r="OX20" s="2"/>
      <c r="OY20" s="2"/>
      <c r="OZ20" s="2"/>
      <c r="PA20" s="2"/>
      <c r="PB20" s="2"/>
      <c r="PC20" s="2"/>
      <c r="PD20" s="2"/>
      <c r="PE20" s="2"/>
      <c r="PF20" s="2"/>
      <c r="PG20" s="2"/>
      <c r="PH20" s="2"/>
      <c r="PI20" s="2"/>
      <c r="PJ20" s="2"/>
      <c r="PK20" s="2"/>
      <c r="PL20" s="2"/>
      <c r="PM20" s="2"/>
      <c r="PN20" s="2"/>
      <c r="PO20" s="2"/>
      <c r="PP20" s="2"/>
      <c r="PQ20" s="2"/>
      <c r="PR20" s="2"/>
      <c r="PS20" s="2"/>
      <c r="PT20" s="2"/>
      <c r="PU20" s="2"/>
      <c r="PV20" s="2"/>
      <c r="PW20" s="2"/>
      <c r="PX20" s="2"/>
      <c r="PY20" s="2"/>
      <c r="PZ20" s="2"/>
      <c r="QA20" s="2"/>
      <c r="QB20" s="2"/>
      <c r="QC20" s="14"/>
    </row>
    <row r="21" spans="1:445" x14ac:dyDescent="0.25">
      <c r="A21" s="12"/>
      <c r="B21" s="13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15"/>
      <c r="AM21" s="13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14"/>
      <c r="BX21" s="13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2"/>
      <c r="CS21" s="2"/>
      <c r="CT21" s="2"/>
      <c r="CU21" s="2"/>
      <c r="CV21" s="2"/>
      <c r="CW21" s="2"/>
      <c r="CX21" s="2"/>
      <c r="CY21" s="2"/>
      <c r="CZ21" s="2"/>
      <c r="DA21" s="2"/>
      <c r="DB21" s="2"/>
      <c r="DC21" s="2"/>
      <c r="DD21" s="2"/>
      <c r="DE21" s="2"/>
      <c r="DF21" s="2"/>
      <c r="DG21" s="2"/>
      <c r="DH21" s="14"/>
      <c r="DI21" s="13"/>
      <c r="DJ21" s="2"/>
      <c r="DK21" s="2"/>
      <c r="DL21" s="2"/>
      <c r="DM21" s="2"/>
      <c r="DN21" s="2"/>
      <c r="DO21" s="2"/>
      <c r="DP21" s="2"/>
      <c r="DQ21" s="2"/>
      <c r="DR21" s="2"/>
      <c r="DS21" s="2"/>
      <c r="DT21" s="2"/>
      <c r="DU21" s="2"/>
      <c r="DV21" s="2"/>
      <c r="DW21" s="2"/>
      <c r="DX21" s="2"/>
      <c r="DY21" s="2"/>
      <c r="DZ21" s="2"/>
      <c r="EA21" s="2"/>
      <c r="EB21" s="2"/>
      <c r="EC21" s="2"/>
      <c r="ED21" s="2"/>
      <c r="EE21" s="2"/>
      <c r="EF21" s="2"/>
      <c r="EG21" s="2"/>
      <c r="EH21" s="2"/>
      <c r="EI21" s="2"/>
      <c r="EJ21" s="2"/>
      <c r="EK21" s="2"/>
      <c r="EL21" s="2"/>
      <c r="EM21" s="2"/>
      <c r="EN21" s="2"/>
      <c r="EO21" s="2"/>
      <c r="EP21" s="2"/>
      <c r="EQ21" s="2"/>
      <c r="ER21" s="2"/>
      <c r="ES21" s="14"/>
      <c r="ET21" s="13"/>
      <c r="EU21" s="2"/>
      <c r="EV21" s="2"/>
      <c r="EW21" s="2"/>
      <c r="EX21" s="2"/>
      <c r="EY21" s="2"/>
      <c r="EZ21" s="2"/>
      <c r="FA21" s="2"/>
      <c r="FB21" s="2"/>
      <c r="FC21" s="2"/>
      <c r="FD21" s="2"/>
      <c r="FE21" s="2"/>
      <c r="FF21" s="2"/>
      <c r="FG21" s="2"/>
      <c r="FH21" s="2"/>
      <c r="FI21" s="2"/>
      <c r="FJ21" s="2"/>
      <c r="FK21" s="2"/>
      <c r="FL21" s="2"/>
      <c r="FM21" s="2"/>
      <c r="FN21" s="2"/>
      <c r="FO21" s="2"/>
      <c r="FP21" s="2"/>
      <c r="FQ21" s="2"/>
      <c r="FR21" s="2"/>
      <c r="FS21" s="2"/>
      <c r="FT21" s="2"/>
      <c r="FU21" s="2"/>
      <c r="FV21" s="2"/>
      <c r="FW21" s="2"/>
      <c r="FX21" s="2"/>
      <c r="FY21" s="2"/>
      <c r="FZ21" s="2"/>
      <c r="GA21" s="2"/>
      <c r="GB21" s="2"/>
      <c r="GC21" s="2"/>
      <c r="GD21" s="14"/>
      <c r="GE21" s="13"/>
      <c r="GF21" s="2"/>
      <c r="GG21" s="2"/>
      <c r="GH21" s="2"/>
      <c r="GI21" s="2"/>
      <c r="GJ21" s="2"/>
      <c r="GK21" s="2"/>
      <c r="GL21" s="2"/>
      <c r="GM21" s="2"/>
      <c r="GN21" s="2"/>
      <c r="GO21" s="2"/>
      <c r="GP21" s="2"/>
      <c r="GQ21" s="2"/>
      <c r="GR21" s="2"/>
      <c r="GS21" s="2"/>
      <c r="GT21" s="2"/>
      <c r="GU21" s="2"/>
      <c r="GV21" s="2"/>
      <c r="GW21" s="2"/>
      <c r="GX21" s="2"/>
      <c r="GY21" s="2"/>
      <c r="GZ21" s="2"/>
      <c r="HA21" s="2"/>
      <c r="HB21" s="2"/>
      <c r="HC21" s="2"/>
      <c r="HD21" s="2"/>
      <c r="HE21" s="2"/>
      <c r="HF21" s="2"/>
      <c r="HG21" s="2"/>
      <c r="HH21" s="2"/>
      <c r="HI21" s="2"/>
      <c r="HJ21" s="2"/>
      <c r="HK21" s="2"/>
      <c r="HL21" s="2"/>
      <c r="HM21" s="2"/>
      <c r="HN21" s="2"/>
      <c r="HO21" s="14"/>
      <c r="HP21" s="13"/>
      <c r="HQ21" s="2"/>
      <c r="HR21" s="2"/>
      <c r="HS21" s="2"/>
      <c r="HT21" s="2"/>
      <c r="HU21" s="2"/>
      <c r="HV21" s="2"/>
      <c r="HW21" s="2"/>
      <c r="HX21" s="2"/>
      <c r="HY21" s="2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  <c r="IO21" s="2"/>
      <c r="IP21" s="2"/>
      <c r="IQ21" s="2"/>
      <c r="IR21" s="2"/>
      <c r="IS21" s="2"/>
      <c r="IT21" s="2"/>
      <c r="IU21" s="2"/>
      <c r="IV21" s="2"/>
      <c r="IW21" s="2"/>
      <c r="IX21" s="2"/>
      <c r="IY21" s="2"/>
      <c r="IZ21" s="14"/>
      <c r="JA21" s="13"/>
      <c r="JB21" s="2"/>
      <c r="JC21" s="2"/>
      <c r="JD21" s="2"/>
      <c r="JE21" s="2"/>
      <c r="JF21" s="2"/>
      <c r="JG21" s="2"/>
      <c r="JH21" s="2"/>
      <c r="JI21" s="2"/>
      <c r="JJ21" s="2"/>
      <c r="JK21" s="2"/>
      <c r="JL21" s="2"/>
      <c r="JM21" s="2"/>
      <c r="JN21" s="2"/>
      <c r="JO21" s="2"/>
      <c r="JP21" s="2"/>
      <c r="JQ21" s="2"/>
      <c r="JR21" s="2"/>
      <c r="JS21" s="2"/>
      <c r="JT21" s="2"/>
      <c r="JU21" s="2"/>
      <c r="JV21" s="2"/>
      <c r="JW21" s="2"/>
      <c r="JX21" s="2"/>
      <c r="JY21" s="2"/>
      <c r="JZ21" s="2"/>
      <c r="KA21" s="2"/>
      <c r="KB21" s="2"/>
      <c r="KC21" s="2"/>
      <c r="KD21" s="2"/>
      <c r="KE21" s="2"/>
      <c r="KF21" s="2"/>
      <c r="KG21" s="2"/>
      <c r="KH21" s="2"/>
      <c r="KI21" s="2"/>
      <c r="KJ21" s="2"/>
      <c r="KK21" s="14"/>
      <c r="KL21" s="13"/>
      <c r="KM21" s="2"/>
      <c r="KN21" s="2"/>
      <c r="KO21" s="2"/>
      <c r="KP21" s="2"/>
      <c r="KQ21" s="2"/>
      <c r="KR21" s="2"/>
      <c r="KS21" s="2"/>
      <c r="KT21" s="2"/>
      <c r="KU21" s="2"/>
      <c r="KV21" s="2"/>
      <c r="KW21" s="2"/>
      <c r="KX21" s="2"/>
      <c r="KY21" s="2"/>
      <c r="KZ21" s="2"/>
      <c r="LA21" s="2"/>
      <c r="LB21" s="2"/>
      <c r="LC21" s="2"/>
      <c r="LD21" s="2"/>
      <c r="LE21" s="2"/>
      <c r="LF21" s="2"/>
      <c r="LG21" s="2"/>
      <c r="LH21" s="2"/>
      <c r="LI21" s="2"/>
      <c r="LJ21" s="2"/>
      <c r="LK21" s="2"/>
      <c r="LL21" s="2"/>
      <c r="LM21" s="2"/>
      <c r="LN21" s="2"/>
      <c r="LO21" s="2"/>
      <c r="LP21" s="2"/>
      <c r="LQ21" s="2"/>
      <c r="LR21" s="2"/>
      <c r="LS21" s="2"/>
      <c r="LT21" s="2"/>
      <c r="LU21" s="2"/>
      <c r="LV21" s="14"/>
      <c r="LW21" s="13"/>
      <c r="LX21" s="2"/>
      <c r="LY21" s="2"/>
      <c r="LZ21" s="2"/>
      <c r="MA21" s="2"/>
      <c r="MB21" s="2"/>
      <c r="MC21" s="2"/>
      <c r="MD21" s="2"/>
      <c r="ME21" s="2"/>
      <c r="MF21" s="2"/>
      <c r="MG21" s="2"/>
      <c r="MH21" s="2"/>
      <c r="MI21" s="2"/>
      <c r="MJ21" s="2"/>
      <c r="MK21" s="2"/>
      <c r="ML21" s="2"/>
      <c r="MM21" s="2"/>
      <c r="MN21" s="2"/>
      <c r="MO21" s="2"/>
      <c r="MP21" s="2"/>
      <c r="MQ21" s="2"/>
      <c r="MR21" s="2"/>
      <c r="MS21" s="2"/>
      <c r="MT21" s="2"/>
      <c r="MU21" s="2"/>
      <c r="MV21" s="2"/>
      <c r="MW21" s="2"/>
      <c r="MX21" s="2"/>
      <c r="MY21" s="2"/>
      <c r="MZ21" s="2"/>
      <c r="NA21" s="2"/>
      <c r="NB21" s="2"/>
      <c r="NC21" s="2"/>
      <c r="ND21" s="2"/>
      <c r="NE21" s="2"/>
      <c r="NF21" s="2"/>
      <c r="NG21" s="14"/>
      <c r="NH21" s="13"/>
      <c r="NI21" s="2"/>
      <c r="NJ21" s="2"/>
      <c r="NK21" s="2"/>
      <c r="NL21" s="2"/>
      <c r="NM21" s="2"/>
      <c r="NN21" s="2"/>
      <c r="NO21" s="2"/>
      <c r="NP21" s="2"/>
      <c r="NQ21" s="2"/>
      <c r="NR21" s="2"/>
      <c r="NS21" s="2"/>
      <c r="NT21" s="2"/>
      <c r="NU21" s="2"/>
      <c r="NV21" s="2"/>
      <c r="NW21" s="2"/>
      <c r="NX21" s="2"/>
      <c r="NY21" s="2"/>
      <c r="NZ21" s="2"/>
      <c r="OA21" s="2"/>
      <c r="OB21" s="2"/>
      <c r="OC21" s="2"/>
      <c r="OD21" s="2"/>
      <c r="OE21" s="2"/>
      <c r="OF21" s="2"/>
      <c r="OG21" s="2"/>
      <c r="OH21" s="2"/>
      <c r="OI21" s="2"/>
      <c r="OJ21" s="2"/>
      <c r="OK21" s="2"/>
      <c r="OL21" s="2"/>
      <c r="OM21" s="2"/>
      <c r="ON21" s="2"/>
      <c r="OO21" s="2"/>
      <c r="OP21" s="2"/>
      <c r="OQ21" s="2"/>
      <c r="OR21" s="14"/>
      <c r="OS21" s="13"/>
      <c r="OT21" s="2"/>
      <c r="OU21" s="2"/>
      <c r="OV21" s="2"/>
      <c r="OW21" s="2"/>
      <c r="OX21" s="2"/>
      <c r="OY21" s="2"/>
      <c r="OZ21" s="2"/>
      <c r="PA21" s="2"/>
      <c r="PB21" s="2"/>
      <c r="PC21" s="2"/>
      <c r="PD21" s="2"/>
      <c r="PE21" s="2"/>
      <c r="PF21" s="2"/>
      <c r="PG21" s="2"/>
      <c r="PH21" s="2"/>
      <c r="PI21" s="2"/>
      <c r="PJ21" s="2"/>
      <c r="PK21" s="2"/>
      <c r="PL21" s="2"/>
      <c r="PM21" s="2"/>
      <c r="PN21" s="2"/>
      <c r="PO21" s="2"/>
      <c r="PP21" s="2"/>
      <c r="PQ21" s="2"/>
      <c r="PR21" s="2"/>
      <c r="PS21" s="2"/>
      <c r="PT21" s="2"/>
      <c r="PU21" s="2"/>
      <c r="PV21" s="2"/>
      <c r="PW21" s="2"/>
      <c r="PX21" s="2"/>
      <c r="PY21" s="2"/>
      <c r="PZ21" s="2"/>
      <c r="QA21" s="2"/>
      <c r="QB21" s="2"/>
      <c r="QC21" s="14"/>
    </row>
    <row r="22" spans="1:445" x14ac:dyDescent="0.25">
      <c r="A22" s="12"/>
      <c r="B22" s="13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15"/>
      <c r="AM22" s="13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14"/>
      <c r="BX22" s="13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2"/>
      <c r="CZ22" s="2"/>
      <c r="DA22" s="2"/>
      <c r="DB22" s="2"/>
      <c r="DC22" s="2"/>
      <c r="DD22" s="2"/>
      <c r="DE22" s="2"/>
      <c r="DF22" s="2"/>
      <c r="DG22" s="2"/>
      <c r="DH22" s="14"/>
      <c r="DI22" s="13"/>
      <c r="DJ22" s="2"/>
      <c r="DK22" s="2"/>
      <c r="DL22" s="2"/>
      <c r="DM22" s="2"/>
      <c r="DN22" s="2"/>
      <c r="DO22" s="2"/>
      <c r="DP22" s="2"/>
      <c r="DQ22" s="2"/>
      <c r="DR22" s="2"/>
      <c r="DS22" s="2"/>
      <c r="DT22" s="2"/>
      <c r="DU22" s="2"/>
      <c r="DV22" s="2"/>
      <c r="DW22" s="2"/>
      <c r="DX22" s="2"/>
      <c r="DY22" s="2"/>
      <c r="DZ22" s="2"/>
      <c r="EA22" s="2"/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  <c r="EP22" s="2"/>
      <c r="EQ22" s="2"/>
      <c r="ER22" s="2"/>
      <c r="ES22" s="14"/>
      <c r="ET22" s="13"/>
      <c r="EU22" s="2"/>
      <c r="EV22" s="2"/>
      <c r="EW22" s="2"/>
      <c r="EX22" s="2"/>
      <c r="EY22" s="2"/>
      <c r="EZ22" s="2"/>
      <c r="FA22" s="2"/>
      <c r="FB22" s="2"/>
      <c r="FC22" s="2"/>
      <c r="FD22" s="2"/>
      <c r="FE22" s="2"/>
      <c r="FF22" s="2"/>
      <c r="FG22" s="2"/>
      <c r="FH22" s="2"/>
      <c r="FI22" s="2"/>
      <c r="FJ22" s="2"/>
      <c r="FK22" s="2"/>
      <c r="FL22" s="2"/>
      <c r="FM22" s="2"/>
      <c r="FN22" s="2"/>
      <c r="FO22" s="2"/>
      <c r="FP22" s="2"/>
      <c r="FQ22" s="2"/>
      <c r="FR22" s="2"/>
      <c r="FS22" s="2"/>
      <c r="FT22" s="2"/>
      <c r="FU22" s="2"/>
      <c r="FV22" s="2"/>
      <c r="FW22" s="2"/>
      <c r="FX22" s="2"/>
      <c r="FY22" s="2"/>
      <c r="FZ22" s="2"/>
      <c r="GA22" s="2"/>
      <c r="GB22" s="2"/>
      <c r="GC22" s="2"/>
      <c r="GD22" s="14"/>
      <c r="GE22" s="13"/>
      <c r="GF22" s="2"/>
      <c r="GG22" s="2"/>
      <c r="GH22" s="2"/>
      <c r="GI22" s="2"/>
      <c r="GJ22" s="2"/>
      <c r="GK22" s="2"/>
      <c r="GL22" s="2"/>
      <c r="GM22" s="2"/>
      <c r="GN22" s="2"/>
      <c r="GO22" s="2"/>
      <c r="GP22" s="2"/>
      <c r="GQ22" s="2"/>
      <c r="GR22" s="2"/>
      <c r="GS22" s="2"/>
      <c r="GT22" s="2"/>
      <c r="GU22" s="2"/>
      <c r="GV22" s="2"/>
      <c r="GW22" s="2"/>
      <c r="GX22" s="2"/>
      <c r="GY22" s="2"/>
      <c r="GZ22" s="2"/>
      <c r="HA22" s="2"/>
      <c r="HB22" s="2"/>
      <c r="HC22" s="2"/>
      <c r="HD22" s="2"/>
      <c r="HE22" s="2"/>
      <c r="HF22" s="2"/>
      <c r="HG22" s="2"/>
      <c r="HH22" s="2"/>
      <c r="HI22" s="2"/>
      <c r="HJ22" s="2"/>
      <c r="HK22" s="2"/>
      <c r="HL22" s="2"/>
      <c r="HM22" s="2"/>
      <c r="HN22" s="2"/>
      <c r="HO22" s="14"/>
      <c r="HP22" s="13"/>
      <c r="HQ22" s="2"/>
      <c r="HR22" s="2"/>
      <c r="HS22" s="2"/>
      <c r="HT22" s="2"/>
      <c r="HU22" s="2"/>
      <c r="HV22" s="2"/>
      <c r="HW22" s="2"/>
      <c r="HX22" s="2"/>
      <c r="HY22" s="2"/>
      <c r="HZ22" s="2"/>
      <c r="IA22" s="2"/>
      <c r="IB22" s="2"/>
      <c r="IC22" s="2"/>
      <c r="ID22" s="2"/>
      <c r="IE22" s="2"/>
      <c r="IF22" s="2"/>
      <c r="IG22" s="2"/>
      <c r="IH22" s="2"/>
      <c r="II22" s="2"/>
      <c r="IJ22" s="2"/>
      <c r="IK22" s="2"/>
      <c r="IL22" s="2"/>
      <c r="IM22" s="2"/>
      <c r="IN22" s="2"/>
      <c r="IO22" s="2"/>
      <c r="IP22" s="2"/>
      <c r="IQ22" s="2"/>
      <c r="IR22" s="2"/>
      <c r="IS22" s="2"/>
      <c r="IT22" s="2"/>
      <c r="IU22" s="2"/>
      <c r="IV22" s="2"/>
      <c r="IW22" s="2"/>
      <c r="IX22" s="2"/>
      <c r="IY22" s="2"/>
      <c r="IZ22" s="14"/>
      <c r="JA22" s="13"/>
      <c r="JB22" s="2"/>
      <c r="JC22" s="2"/>
      <c r="JD22" s="2"/>
      <c r="JE22" s="2"/>
      <c r="JF22" s="2"/>
      <c r="JG22" s="2"/>
      <c r="JH22" s="2"/>
      <c r="JI22" s="2"/>
      <c r="JJ22" s="2"/>
      <c r="JK22" s="2"/>
      <c r="JL22" s="2"/>
      <c r="JM22" s="2"/>
      <c r="JN22" s="2"/>
      <c r="JO22" s="2"/>
      <c r="JP22" s="2"/>
      <c r="JQ22" s="2"/>
      <c r="JR22" s="2"/>
      <c r="JS22" s="2"/>
      <c r="JT22" s="2"/>
      <c r="JU22" s="2"/>
      <c r="JV22" s="2"/>
      <c r="JW22" s="2"/>
      <c r="JX22" s="2"/>
      <c r="JY22" s="2"/>
      <c r="JZ22" s="2"/>
      <c r="KA22" s="2"/>
      <c r="KB22" s="2"/>
      <c r="KC22" s="2"/>
      <c r="KD22" s="2"/>
      <c r="KE22" s="2"/>
      <c r="KF22" s="2"/>
      <c r="KG22" s="2"/>
      <c r="KH22" s="2"/>
      <c r="KI22" s="2"/>
      <c r="KJ22" s="2"/>
      <c r="KK22" s="14"/>
      <c r="KL22" s="13"/>
      <c r="KM22" s="2"/>
      <c r="KN22" s="2"/>
      <c r="KO22" s="2"/>
      <c r="KP22" s="2"/>
      <c r="KQ22" s="2"/>
      <c r="KR22" s="2"/>
      <c r="KS22" s="2"/>
      <c r="KT22" s="2"/>
      <c r="KU22" s="2"/>
      <c r="KV22" s="2"/>
      <c r="KW22" s="2"/>
      <c r="KX22" s="2"/>
      <c r="KY22" s="2"/>
      <c r="KZ22" s="2"/>
      <c r="LA22" s="2"/>
      <c r="LB22" s="2"/>
      <c r="LC22" s="2"/>
      <c r="LD22" s="2"/>
      <c r="LE22" s="2"/>
      <c r="LF22" s="2"/>
      <c r="LG22" s="2"/>
      <c r="LH22" s="2"/>
      <c r="LI22" s="2"/>
      <c r="LJ22" s="2"/>
      <c r="LK22" s="2"/>
      <c r="LL22" s="2"/>
      <c r="LM22" s="2"/>
      <c r="LN22" s="2"/>
      <c r="LO22" s="2"/>
      <c r="LP22" s="2"/>
      <c r="LQ22" s="2"/>
      <c r="LR22" s="2"/>
      <c r="LS22" s="2"/>
      <c r="LT22" s="2"/>
      <c r="LU22" s="2"/>
      <c r="LV22" s="14"/>
      <c r="LW22" s="13"/>
      <c r="LX22" s="2"/>
      <c r="LY22" s="2"/>
      <c r="LZ22" s="2"/>
      <c r="MA22" s="2"/>
      <c r="MB22" s="2"/>
      <c r="MC22" s="2"/>
      <c r="MD22" s="2"/>
      <c r="ME22" s="2"/>
      <c r="MF22" s="2"/>
      <c r="MG22" s="2"/>
      <c r="MH22" s="2"/>
      <c r="MI22" s="2"/>
      <c r="MJ22" s="2"/>
      <c r="MK22" s="2"/>
      <c r="ML22" s="2"/>
      <c r="MM22" s="2"/>
      <c r="MN22" s="2"/>
      <c r="MO22" s="2"/>
      <c r="MP22" s="2"/>
      <c r="MQ22" s="2"/>
      <c r="MR22" s="2"/>
      <c r="MS22" s="2"/>
      <c r="MT22" s="2"/>
      <c r="MU22" s="2"/>
      <c r="MV22" s="2"/>
      <c r="MW22" s="2"/>
      <c r="MX22" s="2"/>
      <c r="MY22" s="2"/>
      <c r="MZ22" s="2"/>
      <c r="NA22" s="2"/>
      <c r="NB22" s="2"/>
      <c r="NC22" s="2"/>
      <c r="ND22" s="2"/>
      <c r="NE22" s="2"/>
      <c r="NF22" s="2"/>
      <c r="NG22" s="14"/>
      <c r="NH22" s="13"/>
      <c r="NI22" s="2"/>
      <c r="NJ22" s="2"/>
      <c r="NK22" s="2"/>
      <c r="NL22" s="2"/>
      <c r="NM22" s="2"/>
      <c r="NN22" s="2"/>
      <c r="NO22" s="2"/>
      <c r="NP22" s="2"/>
      <c r="NQ22" s="2"/>
      <c r="NR22" s="2"/>
      <c r="NS22" s="2"/>
      <c r="NT22" s="2"/>
      <c r="NU22" s="2"/>
      <c r="NV22" s="2"/>
      <c r="NW22" s="2"/>
      <c r="NX22" s="2"/>
      <c r="NY22" s="2"/>
      <c r="NZ22" s="2"/>
      <c r="OA22" s="2"/>
      <c r="OB22" s="2"/>
      <c r="OC22" s="2"/>
      <c r="OD22" s="2"/>
      <c r="OE22" s="2"/>
      <c r="OF22" s="2"/>
      <c r="OG22" s="2"/>
      <c r="OH22" s="2"/>
      <c r="OI22" s="2"/>
      <c r="OJ22" s="2"/>
      <c r="OK22" s="2"/>
      <c r="OL22" s="2"/>
      <c r="OM22" s="2"/>
      <c r="ON22" s="2"/>
      <c r="OO22" s="2"/>
      <c r="OP22" s="2"/>
      <c r="OQ22" s="2"/>
      <c r="OR22" s="14"/>
      <c r="OS22" s="13"/>
      <c r="OT22" s="2"/>
      <c r="OU22" s="2"/>
      <c r="OV22" s="2"/>
      <c r="OW22" s="2"/>
      <c r="OX22" s="2"/>
      <c r="OY22" s="2"/>
      <c r="OZ22" s="2"/>
      <c r="PA22" s="2"/>
      <c r="PB22" s="2"/>
      <c r="PC22" s="2"/>
      <c r="PD22" s="2"/>
      <c r="PE22" s="2"/>
      <c r="PF22" s="2"/>
      <c r="PG22" s="2"/>
      <c r="PH22" s="2"/>
      <c r="PI22" s="2"/>
      <c r="PJ22" s="2"/>
      <c r="PK22" s="2"/>
      <c r="PL22" s="2"/>
      <c r="PM22" s="2"/>
      <c r="PN22" s="2"/>
      <c r="PO22" s="2"/>
      <c r="PP22" s="2"/>
      <c r="PQ22" s="2"/>
      <c r="PR22" s="2"/>
      <c r="PS22" s="2"/>
      <c r="PT22" s="2"/>
      <c r="PU22" s="2"/>
      <c r="PV22" s="2"/>
      <c r="PW22" s="2"/>
      <c r="PX22" s="2"/>
      <c r="PY22" s="2"/>
      <c r="PZ22" s="2"/>
      <c r="QA22" s="2"/>
      <c r="QB22" s="2"/>
      <c r="QC22" s="14"/>
    </row>
    <row r="23" spans="1:445" x14ac:dyDescent="0.25">
      <c r="A23" s="12"/>
      <c r="B23" s="13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15"/>
      <c r="AM23" s="13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14"/>
      <c r="BX23" s="13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  <c r="CP23" s="2"/>
      <c r="CQ23" s="2"/>
      <c r="CR23" s="2"/>
      <c r="CS23" s="2"/>
      <c r="CT23" s="2"/>
      <c r="CU23" s="2"/>
      <c r="CV23" s="2"/>
      <c r="CW23" s="2"/>
      <c r="CX23" s="2"/>
      <c r="CY23" s="2"/>
      <c r="CZ23" s="2"/>
      <c r="DA23" s="2"/>
      <c r="DB23" s="2"/>
      <c r="DC23" s="2"/>
      <c r="DD23" s="2"/>
      <c r="DE23" s="2"/>
      <c r="DF23" s="2"/>
      <c r="DG23" s="2"/>
      <c r="DH23" s="14"/>
      <c r="DI23" s="13"/>
      <c r="DJ23" s="2"/>
      <c r="DK23" s="2"/>
      <c r="DL23" s="2"/>
      <c r="DM23" s="2"/>
      <c r="DN23" s="2"/>
      <c r="DO23" s="2"/>
      <c r="DP23" s="2"/>
      <c r="DQ23" s="2"/>
      <c r="DR23" s="2"/>
      <c r="DS23" s="2"/>
      <c r="DT23" s="2"/>
      <c r="DU23" s="2"/>
      <c r="DV23" s="2"/>
      <c r="DW23" s="2"/>
      <c r="DX23" s="2"/>
      <c r="DY23" s="2"/>
      <c r="DZ23" s="2"/>
      <c r="EA23" s="2"/>
      <c r="EB23" s="2"/>
      <c r="EC23" s="2"/>
      <c r="ED23" s="2"/>
      <c r="EE23" s="2"/>
      <c r="EF23" s="2"/>
      <c r="EG23" s="2"/>
      <c r="EH23" s="2"/>
      <c r="EI23" s="2"/>
      <c r="EJ23" s="2"/>
      <c r="EK23" s="2"/>
      <c r="EL23" s="2"/>
      <c r="EM23" s="2"/>
      <c r="EN23" s="2"/>
      <c r="EO23" s="2"/>
      <c r="EP23" s="2"/>
      <c r="EQ23" s="2"/>
      <c r="ER23" s="2"/>
      <c r="ES23" s="14"/>
      <c r="ET23" s="13"/>
      <c r="EU23" s="2"/>
      <c r="EV23" s="2"/>
      <c r="EW23" s="2"/>
      <c r="EX23" s="2"/>
      <c r="EY23" s="2"/>
      <c r="EZ23" s="2"/>
      <c r="FA23" s="2"/>
      <c r="FB23" s="2"/>
      <c r="FC23" s="2"/>
      <c r="FD23" s="2"/>
      <c r="FE23" s="2"/>
      <c r="FF23" s="2"/>
      <c r="FG23" s="2"/>
      <c r="FH23" s="2"/>
      <c r="FI23" s="2"/>
      <c r="FJ23" s="2"/>
      <c r="FK23" s="2"/>
      <c r="FL23" s="2"/>
      <c r="FM23" s="2"/>
      <c r="FN23" s="2"/>
      <c r="FO23" s="2"/>
      <c r="FP23" s="2"/>
      <c r="FQ23" s="2"/>
      <c r="FR23" s="2"/>
      <c r="FS23" s="2"/>
      <c r="FT23" s="2"/>
      <c r="FU23" s="2"/>
      <c r="FV23" s="2"/>
      <c r="FW23" s="2"/>
      <c r="FX23" s="2"/>
      <c r="FY23" s="2"/>
      <c r="FZ23" s="2"/>
      <c r="GA23" s="2"/>
      <c r="GB23" s="2"/>
      <c r="GC23" s="2"/>
      <c r="GD23" s="14"/>
      <c r="GE23" s="13"/>
      <c r="GF23" s="2"/>
      <c r="GG23" s="2"/>
      <c r="GH23" s="2"/>
      <c r="GI23" s="2"/>
      <c r="GJ23" s="2"/>
      <c r="GK23" s="2"/>
      <c r="GL23" s="2"/>
      <c r="GM23" s="2"/>
      <c r="GN23" s="2"/>
      <c r="GO23" s="2"/>
      <c r="GP23" s="2"/>
      <c r="GQ23" s="2"/>
      <c r="GR23" s="2"/>
      <c r="GS23" s="2"/>
      <c r="GT23" s="2"/>
      <c r="GU23" s="2"/>
      <c r="GV23" s="2"/>
      <c r="GW23" s="2"/>
      <c r="GX23" s="2"/>
      <c r="GY23" s="2"/>
      <c r="GZ23" s="2"/>
      <c r="HA23" s="2"/>
      <c r="HB23" s="2"/>
      <c r="HC23" s="2"/>
      <c r="HD23" s="2"/>
      <c r="HE23" s="2"/>
      <c r="HF23" s="2"/>
      <c r="HG23" s="2"/>
      <c r="HH23" s="2"/>
      <c r="HI23" s="2"/>
      <c r="HJ23" s="2"/>
      <c r="HK23" s="2"/>
      <c r="HL23" s="2"/>
      <c r="HM23" s="2"/>
      <c r="HN23" s="2"/>
      <c r="HO23" s="14"/>
      <c r="HP23" s="13"/>
      <c r="HQ23" s="2"/>
      <c r="HR23" s="2"/>
      <c r="HS23" s="2"/>
      <c r="HT23" s="2"/>
      <c r="HU23" s="2"/>
      <c r="HV23" s="2"/>
      <c r="HW23" s="2"/>
      <c r="HX23" s="2"/>
      <c r="HY23" s="2"/>
      <c r="HZ23" s="2"/>
      <c r="IA23" s="2"/>
      <c r="IB23" s="2"/>
      <c r="IC23" s="2"/>
      <c r="ID23" s="2"/>
      <c r="IE23" s="2"/>
      <c r="IF23" s="2"/>
      <c r="IG23" s="2"/>
      <c r="IH23" s="2"/>
      <c r="II23" s="2"/>
      <c r="IJ23" s="2"/>
      <c r="IK23" s="2"/>
      <c r="IL23" s="2"/>
      <c r="IM23" s="2"/>
      <c r="IN23" s="2"/>
      <c r="IO23" s="2"/>
      <c r="IP23" s="2"/>
      <c r="IQ23" s="2"/>
      <c r="IR23" s="2"/>
      <c r="IS23" s="2"/>
      <c r="IT23" s="2"/>
      <c r="IU23" s="2"/>
      <c r="IV23" s="2"/>
      <c r="IW23" s="2"/>
      <c r="IX23" s="2"/>
      <c r="IY23" s="2"/>
      <c r="IZ23" s="14"/>
      <c r="JA23" s="13"/>
      <c r="JB23" s="2"/>
      <c r="JC23" s="2"/>
      <c r="JD23" s="2"/>
      <c r="JE23" s="2"/>
      <c r="JF23" s="2"/>
      <c r="JG23" s="2"/>
      <c r="JH23" s="2"/>
      <c r="JI23" s="2"/>
      <c r="JJ23" s="2"/>
      <c r="JK23" s="2"/>
      <c r="JL23" s="2"/>
      <c r="JM23" s="2"/>
      <c r="JN23" s="2"/>
      <c r="JO23" s="2"/>
      <c r="JP23" s="2"/>
      <c r="JQ23" s="2"/>
      <c r="JR23" s="2"/>
      <c r="JS23" s="2"/>
      <c r="JT23" s="2"/>
      <c r="JU23" s="2"/>
      <c r="JV23" s="2"/>
      <c r="JW23" s="2"/>
      <c r="JX23" s="2"/>
      <c r="JY23" s="2"/>
      <c r="JZ23" s="2"/>
      <c r="KA23" s="2"/>
      <c r="KB23" s="2"/>
      <c r="KC23" s="2"/>
      <c r="KD23" s="2"/>
      <c r="KE23" s="2"/>
      <c r="KF23" s="2"/>
      <c r="KG23" s="2"/>
      <c r="KH23" s="2"/>
      <c r="KI23" s="2"/>
      <c r="KJ23" s="2"/>
      <c r="KK23" s="14"/>
      <c r="KL23" s="13"/>
      <c r="KM23" s="2"/>
      <c r="KN23" s="2"/>
      <c r="KO23" s="2"/>
      <c r="KP23" s="2"/>
      <c r="KQ23" s="2"/>
      <c r="KR23" s="2"/>
      <c r="KS23" s="2"/>
      <c r="KT23" s="2"/>
      <c r="KU23" s="2"/>
      <c r="KV23" s="2"/>
      <c r="KW23" s="2"/>
      <c r="KX23" s="2"/>
      <c r="KY23" s="2"/>
      <c r="KZ23" s="2"/>
      <c r="LA23" s="2"/>
      <c r="LB23" s="2"/>
      <c r="LC23" s="2"/>
      <c r="LD23" s="2"/>
      <c r="LE23" s="2"/>
      <c r="LF23" s="2"/>
      <c r="LG23" s="2"/>
      <c r="LH23" s="2"/>
      <c r="LI23" s="2"/>
      <c r="LJ23" s="2"/>
      <c r="LK23" s="2"/>
      <c r="LL23" s="2"/>
      <c r="LM23" s="2"/>
      <c r="LN23" s="2"/>
      <c r="LO23" s="2"/>
      <c r="LP23" s="2"/>
      <c r="LQ23" s="2"/>
      <c r="LR23" s="2"/>
      <c r="LS23" s="2"/>
      <c r="LT23" s="2"/>
      <c r="LU23" s="2"/>
      <c r="LV23" s="14"/>
      <c r="LW23" s="13"/>
      <c r="LX23" s="2"/>
      <c r="LY23" s="2"/>
      <c r="LZ23" s="2"/>
      <c r="MA23" s="2"/>
      <c r="MB23" s="2"/>
      <c r="MC23" s="2"/>
      <c r="MD23" s="2"/>
      <c r="ME23" s="2"/>
      <c r="MF23" s="2"/>
      <c r="MG23" s="2"/>
      <c r="MH23" s="2"/>
      <c r="MI23" s="2"/>
      <c r="MJ23" s="2"/>
      <c r="MK23" s="2"/>
      <c r="ML23" s="2"/>
      <c r="MM23" s="2"/>
      <c r="MN23" s="2"/>
      <c r="MO23" s="2"/>
      <c r="MP23" s="2"/>
      <c r="MQ23" s="2"/>
      <c r="MR23" s="2"/>
      <c r="MS23" s="2"/>
      <c r="MT23" s="2"/>
      <c r="MU23" s="2"/>
      <c r="MV23" s="2"/>
      <c r="MW23" s="2"/>
      <c r="MX23" s="2"/>
      <c r="MY23" s="2"/>
      <c r="MZ23" s="2"/>
      <c r="NA23" s="2"/>
      <c r="NB23" s="2"/>
      <c r="NC23" s="2"/>
      <c r="ND23" s="2"/>
      <c r="NE23" s="2"/>
      <c r="NF23" s="2"/>
      <c r="NG23" s="14"/>
      <c r="NH23" s="13"/>
      <c r="NI23" s="2"/>
      <c r="NJ23" s="2"/>
      <c r="NK23" s="2"/>
      <c r="NL23" s="2"/>
      <c r="NM23" s="2"/>
      <c r="NN23" s="2"/>
      <c r="NO23" s="2"/>
      <c r="NP23" s="2"/>
      <c r="NQ23" s="2"/>
      <c r="NR23" s="2"/>
      <c r="NS23" s="2"/>
      <c r="NT23" s="2"/>
      <c r="NU23" s="2"/>
      <c r="NV23" s="2"/>
      <c r="NW23" s="2"/>
      <c r="NX23" s="2"/>
      <c r="NY23" s="2"/>
      <c r="NZ23" s="2"/>
      <c r="OA23" s="2"/>
      <c r="OB23" s="2"/>
      <c r="OC23" s="2"/>
      <c r="OD23" s="2"/>
      <c r="OE23" s="2"/>
      <c r="OF23" s="2"/>
      <c r="OG23" s="2"/>
      <c r="OH23" s="2"/>
      <c r="OI23" s="2"/>
      <c r="OJ23" s="2"/>
      <c r="OK23" s="2"/>
      <c r="OL23" s="2"/>
      <c r="OM23" s="2"/>
      <c r="ON23" s="2"/>
      <c r="OO23" s="2"/>
      <c r="OP23" s="2"/>
      <c r="OQ23" s="2"/>
      <c r="OR23" s="14"/>
      <c r="OS23" s="13"/>
      <c r="OT23" s="2"/>
      <c r="OU23" s="2"/>
      <c r="OV23" s="2"/>
      <c r="OW23" s="2"/>
      <c r="OX23" s="2"/>
      <c r="OY23" s="2"/>
      <c r="OZ23" s="2"/>
      <c r="PA23" s="2"/>
      <c r="PB23" s="2"/>
      <c r="PC23" s="2"/>
      <c r="PD23" s="2"/>
      <c r="PE23" s="2"/>
      <c r="PF23" s="2"/>
      <c r="PG23" s="2"/>
      <c r="PH23" s="2"/>
      <c r="PI23" s="2"/>
      <c r="PJ23" s="2"/>
      <c r="PK23" s="2"/>
      <c r="PL23" s="2"/>
      <c r="PM23" s="2"/>
      <c r="PN23" s="2"/>
      <c r="PO23" s="2"/>
      <c r="PP23" s="2"/>
      <c r="PQ23" s="2"/>
      <c r="PR23" s="2"/>
      <c r="PS23" s="2"/>
      <c r="PT23" s="2"/>
      <c r="PU23" s="2"/>
      <c r="PV23" s="2"/>
      <c r="PW23" s="2"/>
      <c r="PX23" s="2"/>
      <c r="PY23" s="2"/>
      <c r="PZ23" s="2"/>
      <c r="QA23" s="2"/>
      <c r="QB23" s="2"/>
      <c r="QC23" s="14"/>
    </row>
    <row r="24" spans="1:445" x14ac:dyDescent="0.25">
      <c r="A24" s="12"/>
      <c r="B24" s="13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15"/>
      <c r="AM24" s="13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14"/>
      <c r="BX24" s="13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  <c r="CP24" s="2"/>
      <c r="CQ24" s="2"/>
      <c r="CR24" s="2"/>
      <c r="CS24" s="2"/>
      <c r="CT24" s="2"/>
      <c r="CU24" s="2"/>
      <c r="CV24" s="2"/>
      <c r="CW24" s="2"/>
      <c r="CX24" s="2"/>
      <c r="CY24" s="2"/>
      <c r="CZ24" s="2"/>
      <c r="DA24" s="2"/>
      <c r="DB24" s="2"/>
      <c r="DC24" s="2"/>
      <c r="DD24" s="2"/>
      <c r="DE24" s="2"/>
      <c r="DF24" s="2"/>
      <c r="DG24" s="2"/>
      <c r="DH24" s="14"/>
      <c r="DI24" s="13"/>
      <c r="DJ24" s="2"/>
      <c r="DK24" s="2"/>
      <c r="DL24" s="2"/>
      <c r="DM24" s="2"/>
      <c r="DN24" s="2"/>
      <c r="DO24" s="2"/>
      <c r="DP24" s="2"/>
      <c r="DQ24" s="2"/>
      <c r="DR24" s="2"/>
      <c r="DS24" s="2"/>
      <c r="DT24" s="2"/>
      <c r="DU24" s="2"/>
      <c r="DV24" s="2"/>
      <c r="DW24" s="2"/>
      <c r="DX24" s="2"/>
      <c r="DY24" s="2"/>
      <c r="DZ24" s="2"/>
      <c r="EA24" s="2"/>
      <c r="EB24" s="2"/>
      <c r="EC24" s="2"/>
      <c r="ED24" s="2"/>
      <c r="EE24" s="2"/>
      <c r="EF24" s="2"/>
      <c r="EG24" s="2"/>
      <c r="EH24" s="2"/>
      <c r="EI24" s="2"/>
      <c r="EJ24" s="2"/>
      <c r="EK24" s="2"/>
      <c r="EL24" s="2"/>
      <c r="EM24" s="2"/>
      <c r="EN24" s="2"/>
      <c r="EO24" s="2"/>
      <c r="EP24" s="2"/>
      <c r="EQ24" s="2"/>
      <c r="ER24" s="2"/>
      <c r="ES24" s="14"/>
      <c r="ET24" s="13"/>
      <c r="EU24" s="2"/>
      <c r="EV24" s="2"/>
      <c r="EW24" s="2"/>
      <c r="EX24" s="2"/>
      <c r="EY24" s="2"/>
      <c r="EZ24" s="2"/>
      <c r="FA24" s="2"/>
      <c r="FB24" s="2"/>
      <c r="FC24" s="2"/>
      <c r="FD24" s="2"/>
      <c r="FE24" s="2"/>
      <c r="FF24" s="2"/>
      <c r="FG24" s="2"/>
      <c r="FH24" s="2"/>
      <c r="FI24" s="2"/>
      <c r="FJ24" s="2"/>
      <c r="FK24" s="2"/>
      <c r="FL24" s="2"/>
      <c r="FM24" s="2"/>
      <c r="FN24" s="2"/>
      <c r="FO24" s="2"/>
      <c r="FP24" s="2"/>
      <c r="FQ24" s="2"/>
      <c r="FR24" s="2"/>
      <c r="FS24" s="2"/>
      <c r="FT24" s="2"/>
      <c r="FU24" s="2"/>
      <c r="FV24" s="2"/>
      <c r="FW24" s="2"/>
      <c r="FX24" s="2"/>
      <c r="FY24" s="2"/>
      <c r="FZ24" s="2"/>
      <c r="GA24" s="2"/>
      <c r="GB24" s="2"/>
      <c r="GC24" s="2"/>
      <c r="GD24" s="14"/>
      <c r="GE24" s="13"/>
      <c r="GF24" s="2"/>
      <c r="GG24" s="2"/>
      <c r="GH24" s="2"/>
      <c r="GI24" s="2"/>
      <c r="GJ24" s="2"/>
      <c r="GK24" s="2"/>
      <c r="GL24" s="2"/>
      <c r="GM24" s="2"/>
      <c r="GN24" s="2"/>
      <c r="GO24" s="2"/>
      <c r="GP24" s="2"/>
      <c r="GQ24" s="2"/>
      <c r="GR24" s="2"/>
      <c r="GS24" s="2"/>
      <c r="GT24" s="2"/>
      <c r="GU24" s="2"/>
      <c r="GV24" s="2"/>
      <c r="GW24" s="2"/>
      <c r="GX24" s="2"/>
      <c r="GY24" s="2"/>
      <c r="GZ24" s="2"/>
      <c r="HA24" s="2"/>
      <c r="HB24" s="2"/>
      <c r="HC24" s="2"/>
      <c r="HD24" s="2"/>
      <c r="HE24" s="2"/>
      <c r="HF24" s="2"/>
      <c r="HG24" s="2"/>
      <c r="HH24" s="2"/>
      <c r="HI24" s="2"/>
      <c r="HJ24" s="2"/>
      <c r="HK24" s="2"/>
      <c r="HL24" s="2"/>
      <c r="HM24" s="2"/>
      <c r="HN24" s="2"/>
      <c r="HO24" s="14"/>
      <c r="HP24" s="13"/>
      <c r="HQ24" s="2"/>
      <c r="HR24" s="2"/>
      <c r="HS24" s="2"/>
      <c r="HT24" s="2"/>
      <c r="HU24" s="2"/>
      <c r="HV24" s="2"/>
      <c r="HW24" s="2"/>
      <c r="HX24" s="2"/>
      <c r="HY24" s="2"/>
      <c r="HZ24" s="2"/>
      <c r="IA24" s="2"/>
      <c r="IB24" s="2"/>
      <c r="IC24" s="2"/>
      <c r="ID24" s="2"/>
      <c r="IE24" s="2"/>
      <c r="IF24" s="2"/>
      <c r="IG24" s="2"/>
      <c r="IH24" s="2"/>
      <c r="II24" s="2"/>
      <c r="IJ24" s="2"/>
      <c r="IK24" s="2"/>
      <c r="IL24" s="2"/>
      <c r="IM24" s="2"/>
      <c r="IN24" s="2"/>
      <c r="IO24" s="2"/>
      <c r="IP24" s="2"/>
      <c r="IQ24" s="2"/>
      <c r="IR24" s="2"/>
      <c r="IS24" s="2"/>
      <c r="IT24" s="2"/>
      <c r="IU24" s="2"/>
      <c r="IV24" s="2"/>
      <c r="IW24" s="2"/>
      <c r="IX24" s="2"/>
      <c r="IY24" s="2"/>
      <c r="IZ24" s="14"/>
      <c r="JA24" s="13"/>
      <c r="JB24" s="2"/>
      <c r="JC24" s="2"/>
      <c r="JD24" s="2"/>
      <c r="JE24" s="2"/>
      <c r="JF24" s="2"/>
      <c r="JG24" s="2"/>
      <c r="JH24" s="2"/>
      <c r="JI24" s="2"/>
      <c r="JJ24" s="2"/>
      <c r="JK24" s="2"/>
      <c r="JL24" s="2"/>
      <c r="JM24" s="2"/>
      <c r="JN24" s="2"/>
      <c r="JO24" s="2"/>
      <c r="JP24" s="2"/>
      <c r="JQ24" s="2"/>
      <c r="JR24" s="2"/>
      <c r="JS24" s="2"/>
      <c r="JT24" s="2"/>
      <c r="JU24" s="2"/>
      <c r="JV24" s="2"/>
      <c r="JW24" s="2"/>
      <c r="JX24" s="2"/>
      <c r="JY24" s="2"/>
      <c r="JZ24" s="2"/>
      <c r="KA24" s="2"/>
      <c r="KB24" s="2"/>
      <c r="KC24" s="2"/>
      <c r="KD24" s="2"/>
      <c r="KE24" s="2"/>
      <c r="KF24" s="2"/>
      <c r="KG24" s="2"/>
      <c r="KH24" s="2"/>
      <c r="KI24" s="2"/>
      <c r="KJ24" s="2"/>
      <c r="KK24" s="14"/>
      <c r="KL24" s="13"/>
      <c r="KM24" s="2"/>
      <c r="KN24" s="2"/>
      <c r="KO24" s="2"/>
      <c r="KP24" s="2"/>
      <c r="KQ24" s="2"/>
      <c r="KR24" s="2"/>
      <c r="KS24" s="2"/>
      <c r="KT24" s="2"/>
      <c r="KU24" s="2"/>
      <c r="KV24" s="2"/>
      <c r="KW24" s="2"/>
      <c r="KX24" s="2"/>
      <c r="KY24" s="2"/>
      <c r="KZ24" s="2"/>
      <c r="LA24" s="2"/>
      <c r="LB24" s="2"/>
      <c r="LC24" s="2"/>
      <c r="LD24" s="2"/>
      <c r="LE24" s="2"/>
      <c r="LF24" s="2"/>
      <c r="LG24" s="2"/>
      <c r="LH24" s="2"/>
      <c r="LI24" s="2"/>
      <c r="LJ24" s="2"/>
      <c r="LK24" s="2"/>
      <c r="LL24" s="2"/>
      <c r="LM24" s="2"/>
      <c r="LN24" s="2"/>
      <c r="LO24" s="2"/>
      <c r="LP24" s="2"/>
      <c r="LQ24" s="2"/>
      <c r="LR24" s="2"/>
      <c r="LS24" s="2"/>
      <c r="LT24" s="2"/>
      <c r="LU24" s="2"/>
      <c r="LV24" s="14"/>
      <c r="LW24" s="13"/>
      <c r="LX24" s="2"/>
      <c r="LY24" s="2"/>
      <c r="LZ24" s="2"/>
      <c r="MA24" s="2"/>
      <c r="MB24" s="2"/>
      <c r="MC24" s="2"/>
      <c r="MD24" s="2"/>
      <c r="ME24" s="2"/>
      <c r="MF24" s="2"/>
      <c r="MG24" s="2"/>
      <c r="MH24" s="2"/>
      <c r="MI24" s="2"/>
      <c r="MJ24" s="2"/>
      <c r="MK24" s="2"/>
      <c r="ML24" s="2"/>
      <c r="MM24" s="2"/>
      <c r="MN24" s="2"/>
      <c r="MO24" s="2"/>
      <c r="MP24" s="2"/>
      <c r="MQ24" s="2"/>
      <c r="MR24" s="2"/>
      <c r="MS24" s="2"/>
      <c r="MT24" s="2"/>
      <c r="MU24" s="2"/>
      <c r="MV24" s="2"/>
      <c r="MW24" s="2"/>
      <c r="MX24" s="2"/>
      <c r="MY24" s="2"/>
      <c r="MZ24" s="2"/>
      <c r="NA24" s="2"/>
      <c r="NB24" s="2"/>
      <c r="NC24" s="2"/>
      <c r="ND24" s="2"/>
      <c r="NE24" s="2"/>
      <c r="NF24" s="2"/>
      <c r="NG24" s="14"/>
      <c r="NH24" s="13"/>
      <c r="NI24" s="2"/>
      <c r="NJ24" s="2"/>
      <c r="NK24" s="2"/>
      <c r="NL24" s="2"/>
      <c r="NM24" s="2"/>
      <c r="NN24" s="2"/>
      <c r="NO24" s="2"/>
      <c r="NP24" s="2"/>
      <c r="NQ24" s="2"/>
      <c r="NR24" s="2"/>
      <c r="NS24" s="2"/>
      <c r="NT24" s="2"/>
      <c r="NU24" s="2"/>
      <c r="NV24" s="2"/>
      <c r="NW24" s="2"/>
      <c r="NX24" s="2"/>
      <c r="NY24" s="2"/>
      <c r="NZ24" s="2"/>
      <c r="OA24" s="2"/>
      <c r="OB24" s="2"/>
      <c r="OC24" s="2"/>
      <c r="OD24" s="2"/>
      <c r="OE24" s="2"/>
      <c r="OF24" s="2"/>
      <c r="OG24" s="2"/>
      <c r="OH24" s="2"/>
      <c r="OI24" s="2"/>
      <c r="OJ24" s="2"/>
      <c r="OK24" s="2"/>
      <c r="OL24" s="2"/>
      <c r="OM24" s="2"/>
      <c r="ON24" s="2"/>
      <c r="OO24" s="2"/>
      <c r="OP24" s="2"/>
      <c r="OQ24" s="2"/>
      <c r="OR24" s="14"/>
      <c r="OS24" s="13"/>
      <c r="OT24" s="2"/>
      <c r="OU24" s="2"/>
      <c r="OV24" s="2"/>
      <c r="OW24" s="2"/>
      <c r="OX24" s="2"/>
      <c r="OY24" s="2"/>
      <c r="OZ24" s="2"/>
      <c r="PA24" s="2"/>
      <c r="PB24" s="2"/>
      <c r="PC24" s="2"/>
      <c r="PD24" s="2"/>
      <c r="PE24" s="2"/>
      <c r="PF24" s="2"/>
      <c r="PG24" s="2"/>
      <c r="PH24" s="2"/>
      <c r="PI24" s="2"/>
      <c r="PJ24" s="2"/>
      <c r="PK24" s="2"/>
      <c r="PL24" s="2"/>
      <c r="PM24" s="2"/>
      <c r="PN24" s="2"/>
      <c r="PO24" s="2"/>
      <c r="PP24" s="2"/>
      <c r="PQ24" s="2"/>
      <c r="PR24" s="2"/>
      <c r="PS24" s="2"/>
      <c r="PT24" s="2"/>
      <c r="PU24" s="2"/>
      <c r="PV24" s="2"/>
      <c r="PW24" s="2"/>
      <c r="PX24" s="2"/>
      <c r="PY24" s="2"/>
      <c r="PZ24" s="2"/>
      <c r="QA24" s="2"/>
      <c r="QB24" s="2"/>
      <c r="QC24" s="14"/>
    </row>
    <row r="25" spans="1:445" x14ac:dyDescent="0.25">
      <c r="A25" s="12"/>
      <c r="B25" s="13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15"/>
      <c r="AM25" s="13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14"/>
      <c r="BX25" s="13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  <c r="CO25" s="2"/>
      <c r="CP25" s="2"/>
      <c r="CQ25" s="2"/>
      <c r="CR25" s="2"/>
      <c r="CS25" s="2"/>
      <c r="CT25" s="2"/>
      <c r="CU25" s="2"/>
      <c r="CV25" s="2"/>
      <c r="CW25" s="2"/>
      <c r="CX25" s="2"/>
      <c r="CY25" s="2"/>
      <c r="CZ25" s="2"/>
      <c r="DA25" s="2"/>
      <c r="DB25" s="2"/>
      <c r="DC25" s="2"/>
      <c r="DD25" s="2"/>
      <c r="DE25" s="2"/>
      <c r="DF25" s="2"/>
      <c r="DG25" s="2"/>
      <c r="DH25" s="14"/>
      <c r="DI25" s="13"/>
      <c r="DJ25" s="2"/>
      <c r="DK25" s="2"/>
      <c r="DL25" s="2"/>
      <c r="DM25" s="2"/>
      <c r="DN25" s="2"/>
      <c r="DO25" s="2"/>
      <c r="DP25" s="2"/>
      <c r="DQ25" s="2"/>
      <c r="DR25" s="2"/>
      <c r="DS25" s="2"/>
      <c r="DT25" s="2"/>
      <c r="DU25" s="2"/>
      <c r="DV25" s="2"/>
      <c r="DW25" s="2"/>
      <c r="DX25" s="2"/>
      <c r="DY25" s="2"/>
      <c r="DZ25" s="2"/>
      <c r="EA25" s="2"/>
      <c r="EB25" s="2"/>
      <c r="EC25" s="2"/>
      <c r="ED25" s="2"/>
      <c r="EE25" s="2"/>
      <c r="EF25" s="2"/>
      <c r="EG25" s="2"/>
      <c r="EH25" s="2"/>
      <c r="EI25" s="2"/>
      <c r="EJ25" s="2"/>
      <c r="EK25" s="2"/>
      <c r="EL25" s="2"/>
      <c r="EM25" s="2"/>
      <c r="EN25" s="2"/>
      <c r="EO25" s="2"/>
      <c r="EP25" s="2"/>
      <c r="EQ25" s="2"/>
      <c r="ER25" s="2"/>
      <c r="ES25" s="14"/>
      <c r="ET25" s="13"/>
      <c r="EU25" s="2"/>
      <c r="EV25" s="2"/>
      <c r="EW25" s="2"/>
      <c r="EX25" s="2"/>
      <c r="EY25" s="2"/>
      <c r="EZ25" s="2"/>
      <c r="FA25" s="2"/>
      <c r="FB25" s="2"/>
      <c r="FC25" s="2"/>
      <c r="FD25" s="2"/>
      <c r="FE25" s="2"/>
      <c r="FF25" s="2"/>
      <c r="FG25" s="2"/>
      <c r="FH25" s="2"/>
      <c r="FI25" s="2"/>
      <c r="FJ25" s="2"/>
      <c r="FK25" s="2"/>
      <c r="FL25" s="2"/>
      <c r="FM25" s="2"/>
      <c r="FN25" s="2"/>
      <c r="FO25" s="2"/>
      <c r="FP25" s="2"/>
      <c r="FQ25" s="2"/>
      <c r="FR25" s="2"/>
      <c r="FS25" s="2"/>
      <c r="FT25" s="2"/>
      <c r="FU25" s="2"/>
      <c r="FV25" s="2"/>
      <c r="FW25" s="2"/>
      <c r="FX25" s="2"/>
      <c r="FY25" s="2"/>
      <c r="FZ25" s="2"/>
      <c r="GA25" s="2"/>
      <c r="GB25" s="2"/>
      <c r="GC25" s="2"/>
      <c r="GD25" s="14"/>
      <c r="GE25" s="13"/>
      <c r="GF25" s="2"/>
      <c r="GG25" s="2"/>
      <c r="GH25" s="2"/>
      <c r="GI25" s="2"/>
      <c r="GJ25" s="2"/>
      <c r="GK25" s="2"/>
      <c r="GL25" s="2"/>
      <c r="GM25" s="2"/>
      <c r="GN25" s="2"/>
      <c r="GO25" s="2"/>
      <c r="GP25" s="2"/>
      <c r="GQ25" s="2"/>
      <c r="GR25" s="2"/>
      <c r="GS25" s="2"/>
      <c r="GT25" s="2"/>
      <c r="GU25" s="2"/>
      <c r="GV25" s="2"/>
      <c r="GW25" s="2"/>
      <c r="GX25" s="2"/>
      <c r="GY25" s="2"/>
      <c r="GZ25" s="2"/>
      <c r="HA25" s="2"/>
      <c r="HB25" s="2"/>
      <c r="HC25" s="2"/>
      <c r="HD25" s="2"/>
      <c r="HE25" s="2"/>
      <c r="HF25" s="2"/>
      <c r="HG25" s="2"/>
      <c r="HH25" s="2"/>
      <c r="HI25" s="2"/>
      <c r="HJ25" s="2"/>
      <c r="HK25" s="2"/>
      <c r="HL25" s="2"/>
      <c r="HM25" s="2"/>
      <c r="HN25" s="2"/>
      <c r="HO25" s="14"/>
      <c r="HP25" s="13"/>
      <c r="HQ25" s="2"/>
      <c r="HR25" s="2"/>
      <c r="HS25" s="2"/>
      <c r="HT25" s="2"/>
      <c r="HU25" s="2"/>
      <c r="HV25" s="2"/>
      <c r="HW25" s="2"/>
      <c r="HX25" s="2"/>
      <c r="HY25" s="2"/>
      <c r="HZ25" s="2"/>
      <c r="IA25" s="2"/>
      <c r="IB25" s="2"/>
      <c r="IC25" s="2"/>
      <c r="ID25" s="2"/>
      <c r="IE25" s="2"/>
      <c r="IF25" s="2"/>
      <c r="IG25" s="2"/>
      <c r="IH25" s="2"/>
      <c r="II25" s="2"/>
      <c r="IJ25" s="2"/>
      <c r="IK25" s="2"/>
      <c r="IL25" s="2"/>
      <c r="IM25" s="2"/>
      <c r="IN25" s="2"/>
      <c r="IO25" s="2"/>
      <c r="IP25" s="2"/>
      <c r="IQ25" s="2"/>
      <c r="IR25" s="2"/>
      <c r="IS25" s="2"/>
      <c r="IT25" s="2"/>
      <c r="IU25" s="2"/>
      <c r="IV25" s="2"/>
      <c r="IW25" s="2"/>
      <c r="IX25" s="2"/>
      <c r="IY25" s="2"/>
      <c r="IZ25" s="14"/>
      <c r="JA25" s="13"/>
      <c r="JB25" s="2"/>
      <c r="JC25" s="2"/>
      <c r="JD25" s="2"/>
      <c r="JE25" s="2"/>
      <c r="JF25" s="2"/>
      <c r="JG25" s="2"/>
      <c r="JH25" s="2"/>
      <c r="JI25" s="2"/>
      <c r="JJ25" s="2"/>
      <c r="JK25" s="2"/>
      <c r="JL25" s="2"/>
      <c r="JM25" s="2"/>
      <c r="JN25" s="2"/>
      <c r="JO25" s="2"/>
      <c r="JP25" s="2"/>
      <c r="JQ25" s="2"/>
      <c r="JR25" s="2"/>
      <c r="JS25" s="2"/>
      <c r="JT25" s="2"/>
      <c r="JU25" s="2"/>
      <c r="JV25" s="2"/>
      <c r="JW25" s="2"/>
      <c r="JX25" s="2"/>
      <c r="JY25" s="2"/>
      <c r="JZ25" s="2"/>
      <c r="KA25" s="2"/>
      <c r="KB25" s="2"/>
      <c r="KC25" s="2"/>
      <c r="KD25" s="2"/>
      <c r="KE25" s="2"/>
      <c r="KF25" s="2"/>
      <c r="KG25" s="2"/>
      <c r="KH25" s="2"/>
      <c r="KI25" s="2"/>
      <c r="KJ25" s="2"/>
      <c r="KK25" s="14"/>
      <c r="KL25" s="13"/>
      <c r="KM25" s="2"/>
      <c r="KN25" s="2"/>
      <c r="KO25" s="2"/>
      <c r="KP25" s="2"/>
      <c r="KQ25" s="2"/>
      <c r="KR25" s="2"/>
      <c r="KS25" s="2"/>
      <c r="KT25" s="2"/>
      <c r="KU25" s="2"/>
      <c r="KV25" s="2"/>
      <c r="KW25" s="2"/>
      <c r="KX25" s="2"/>
      <c r="KY25" s="2"/>
      <c r="KZ25" s="2"/>
      <c r="LA25" s="2"/>
      <c r="LB25" s="2"/>
      <c r="LC25" s="2"/>
      <c r="LD25" s="2"/>
      <c r="LE25" s="2"/>
      <c r="LF25" s="2"/>
      <c r="LG25" s="2"/>
      <c r="LH25" s="2"/>
      <c r="LI25" s="2"/>
      <c r="LJ25" s="2"/>
      <c r="LK25" s="2"/>
      <c r="LL25" s="2"/>
      <c r="LM25" s="2"/>
      <c r="LN25" s="2"/>
      <c r="LO25" s="2"/>
      <c r="LP25" s="2"/>
      <c r="LQ25" s="2"/>
      <c r="LR25" s="2"/>
      <c r="LS25" s="2"/>
      <c r="LT25" s="2"/>
      <c r="LU25" s="2"/>
      <c r="LV25" s="14"/>
      <c r="LW25" s="13"/>
      <c r="LX25" s="2"/>
      <c r="LY25" s="2"/>
      <c r="LZ25" s="2"/>
      <c r="MA25" s="2"/>
      <c r="MB25" s="2"/>
      <c r="MC25" s="2"/>
      <c r="MD25" s="2"/>
      <c r="ME25" s="2"/>
      <c r="MF25" s="2"/>
      <c r="MG25" s="2"/>
      <c r="MH25" s="2"/>
      <c r="MI25" s="2"/>
      <c r="MJ25" s="2"/>
      <c r="MK25" s="2"/>
      <c r="ML25" s="2"/>
      <c r="MM25" s="2"/>
      <c r="MN25" s="2"/>
      <c r="MO25" s="2"/>
      <c r="MP25" s="2"/>
      <c r="MQ25" s="2"/>
      <c r="MR25" s="2"/>
      <c r="MS25" s="2"/>
      <c r="MT25" s="2"/>
      <c r="MU25" s="2"/>
      <c r="MV25" s="2"/>
      <c r="MW25" s="2"/>
      <c r="MX25" s="2"/>
      <c r="MY25" s="2"/>
      <c r="MZ25" s="2"/>
      <c r="NA25" s="2"/>
      <c r="NB25" s="2"/>
      <c r="NC25" s="2"/>
      <c r="ND25" s="2"/>
      <c r="NE25" s="2"/>
      <c r="NF25" s="2"/>
      <c r="NG25" s="14"/>
      <c r="NH25" s="13"/>
      <c r="NI25" s="2"/>
      <c r="NJ25" s="2"/>
      <c r="NK25" s="2"/>
      <c r="NL25" s="2"/>
      <c r="NM25" s="2"/>
      <c r="NN25" s="2"/>
      <c r="NO25" s="2"/>
      <c r="NP25" s="2"/>
      <c r="NQ25" s="2"/>
      <c r="NR25" s="2"/>
      <c r="NS25" s="2"/>
      <c r="NT25" s="2"/>
      <c r="NU25" s="2"/>
      <c r="NV25" s="2"/>
      <c r="NW25" s="2"/>
      <c r="NX25" s="2"/>
      <c r="NY25" s="2"/>
      <c r="NZ25" s="2"/>
      <c r="OA25" s="2"/>
      <c r="OB25" s="2"/>
      <c r="OC25" s="2"/>
      <c r="OD25" s="2"/>
      <c r="OE25" s="2"/>
      <c r="OF25" s="2"/>
      <c r="OG25" s="2"/>
      <c r="OH25" s="2"/>
      <c r="OI25" s="2"/>
      <c r="OJ25" s="2"/>
      <c r="OK25" s="2"/>
      <c r="OL25" s="2"/>
      <c r="OM25" s="2"/>
      <c r="ON25" s="2"/>
      <c r="OO25" s="2"/>
      <c r="OP25" s="2"/>
      <c r="OQ25" s="2"/>
      <c r="OR25" s="14"/>
      <c r="OS25" s="13"/>
      <c r="OT25" s="2"/>
      <c r="OU25" s="2"/>
      <c r="OV25" s="2"/>
      <c r="OW25" s="2"/>
      <c r="OX25" s="2"/>
      <c r="OY25" s="2"/>
      <c r="OZ25" s="2"/>
      <c r="PA25" s="2"/>
      <c r="PB25" s="2"/>
      <c r="PC25" s="2"/>
      <c r="PD25" s="2"/>
      <c r="PE25" s="2"/>
      <c r="PF25" s="2"/>
      <c r="PG25" s="2"/>
      <c r="PH25" s="2"/>
      <c r="PI25" s="2"/>
      <c r="PJ25" s="2"/>
      <c r="PK25" s="2"/>
      <c r="PL25" s="2"/>
      <c r="PM25" s="2"/>
      <c r="PN25" s="2"/>
      <c r="PO25" s="2"/>
      <c r="PP25" s="2"/>
      <c r="PQ25" s="2"/>
      <c r="PR25" s="2"/>
      <c r="PS25" s="2"/>
      <c r="PT25" s="2"/>
      <c r="PU25" s="2"/>
      <c r="PV25" s="2"/>
      <c r="PW25" s="2"/>
      <c r="PX25" s="2"/>
      <c r="PY25" s="2"/>
      <c r="PZ25" s="2"/>
      <c r="QA25" s="2"/>
      <c r="QB25" s="2"/>
      <c r="QC25" s="14"/>
    </row>
    <row r="26" spans="1:445" x14ac:dyDescent="0.25">
      <c r="A26" s="12"/>
      <c r="B26" s="13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15"/>
      <c r="AM26" s="13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14"/>
      <c r="BX26" s="13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  <c r="CP26" s="2"/>
      <c r="CQ26" s="2"/>
      <c r="CR26" s="2"/>
      <c r="CS26" s="2"/>
      <c r="CT26" s="2"/>
      <c r="CU26" s="2"/>
      <c r="CV26" s="2"/>
      <c r="CW26" s="2"/>
      <c r="CX26" s="2"/>
      <c r="CY26" s="2"/>
      <c r="CZ26" s="2"/>
      <c r="DA26" s="2"/>
      <c r="DB26" s="2"/>
      <c r="DC26" s="2"/>
      <c r="DD26" s="2"/>
      <c r="DE26" s="2"/>
      <c r="DF26" s="2"/>
      <c r="DG26" s="2"/>
      <c r="DH26" s="14"/>
      <c r="DI26" s="13"/>
      <c r="DJ26" s="2"/>
      <c r="DK26" s="2"/>
      <c r="DL26" s="2"/>
      <c r="DM26" s="2"/>
      <c r="DN26" s="2"/>
      <c r="DO26" s="2"/>
      <c r="DP26" s="2"/>
      <c r="DQ26" s="2"/>
      <c r="DR26" s="2"/>
      <c r="DS26" s="2"/>
      <c r="DT26" s="2"/>
      <c r="DU26" s="2"/>
      <c r="DV26" s="2"/>
      <c r="DW26" s="2"/>
      <c r="DX26" s="2"/>
      <c r="DY26" s="2"/>
      <c r="DZ26" s="2"/>
      <c r="EA26" s="2"/>
      <c r="EB26" s="2"/>
      <c r="EC26" s="2"/>
      <c r="ED26" s="2"/>
      <c r="EE26" s="2"/>
      <c r="EF26" s="2"/>
      <c r="EG26" s="2"/>
      <c r="EH26" s="2"/>
      <c r="EI26" s="2"/>
      <c r="EJ26" s="2"/>
      <c r="EK26" s="2"/>
      <c r="EL26" s="2"/>
      <c r="EM26" s="2"/>
      <c r="EN26" s="2"/>
      <c r="EO26" s="2"/>
      <c r="EP26" s="2"/>
      <c r="EQ26" s="2"/>
      <c r="ER26" s="2"/>
      <c r="ES26" s="14"/>
      <c r="ET26" s="13"/>
      <c r="EU26" s="2"/>
      <c r="EV26" s="2"/>
      <c r="EW26" s="2"/>
      <c r="EX26" s="2"/>
      <c r="EY26" s="2"/>
      <c r="EZ26" s="2"/>
      <c r="FA26" s="2"/>
      <c r="FB26" s="2"/>
      <c r="FC26" s="2"/>
      <c r="FD26" s="2"/>
      <c r="FE26" s="2"/>
      <c r="FF26" s="2"/>
      <c r="FG26" s="2"/>
      <c r="FH26" s="2"/>
      <c r="FI26" s="2"/>
      <c r="FJ26" s="2"/>
      <c r="FK26" s="2"/>
      <c r="FL26" s="2"/>
      <c r="FM26" s="2"/>
      <c r="FN26" s="2"/>
      <c r="FO26" s="2"/>
      <c r="FP26" s="2"/>
      <c r="FQ26" s="2"/>
      <c r="FR26" s="2"/>
      <c r="FS26" s="2"/>
      <c r="FT26" s="2"/>
      <c r="FU26" s="2"/>
      <c r="FV26" s="2"/>
      <c r="FW26" s="2"/>
      <c r="FX26" s="2"/>
      <c r="FY26" s="2"/>
      <c r="FZ26" s="2"/>
      <c r="GA26" s="2"/>
      <c r="GB26" s="2"/>
      <c r="GC26" s="2"/>
      <c r="GD26" s="14"/>
      <c r="GE26" s="13"/>
      <c r="GF26" s="2"/>
      <c r="GG26" s="2"/>
      <c r="GH26" s="2"/>
      <c r="GI26" s="2"/>
      <c r="GJ26" s="2"/>
      <c r="GK26" s="2"/>
      <c r="GL26" s="2"/>
      <c r="GM26" s="2"/>
      <c r="GN26" s="2"/>
      <c r="GO26" s="2"/>
      <c r="GP26" s="2"/>
      <c r="GQ26" s="2"/>
      <c r="GR26" s="2"/>
      <c r="GS26" s="2"/>
      <c r="GT26" s="2"/>
      <c r="GU26" s="2"/>
      <c r="GV26" s="2"/>
      <c r="GW26" s="2"/>
      <c r="GX26" s="2"/>
      <c r="GY26" s="2"/>
      <c r="GZ26" s="2"/>
      <c r="HA26" s="2"/>
      <c r="HB26" s="2"/>
      <c r="HC26" s="2"/>
      <c r="HD26" s="2"/>
      <c r="HE26" s="2"/>
      <c r="HF26" s="2"/>
      <c r="HG26" s="2"/>
      <c r="HH26" s="2"/>
      <c r="HI26" s="2"/>
      <c r="HJ26" s="2"/>
      <c r="HK26" s="2"/>
      <c r="HL26" s="2"/>
      <c r="HM26" s="2"/>
      <c r="HN26" s="2"/>
      <c r="HO26" s="14"/>
      <c r="HP26" s="13"/>
      <c r="HQ26" s="2"/>
      <c r="HR26" s="2"/>
      <c r="HS26" s="2"/>
      <c r="HT26" s="2"/>
      <c r="HU26" s="2"/>
      <c r="HV26" s="2"/>
      <c r="HW26" s="2"/>
      <c r="HX26" s="2"/>
      <c r="HY26" s="2"/>
      <c r="HZ26" s="2"/>
      <c r="IA26" s="2"/>
      <c r="IB26" s="2"/>
      <c r="IC26" s="2"/>
      <c r="ID26" s="2"/>
      <c r="IE26" s="2"/>
      <c r="IF26" s="2"/>
      <c r="IG26" s="2"/>
      <c r="IH26" s="2"/>
      <c r="II26" s="2"/>
      <c r="IJ26" s="2"/>
      <c r="IK26" s="2"/>
      <c r="IL26" s="2"/>
      <c r="IM26" s="2"/>
      <c r="IN26" s="2"/>
      <c r="IO26" s="2"/>
      <c r="IP26" s="2"/>
      <c r="IQ26" s="2"/>
      <c r="IR26" s="2"/>
      <c r="IS26" s="2"/>
      <c r="IT26" s="2"/>
      <c r="IU26" s="2"/>
      <c r="IV26" s="2"/>
      <c r="IW26" s="2"/>
      <c r="IX26" s="2"/>
      <c r="IY26" s="2"/>
      <c r="IZ26" s="14"/>
      <c r="JA26" s="13"/>
      <c r="JB26" s="2"/>
      <c r="JC26" s="2"/>
      <c r="JD26" s="2"/>
      <c r="JE26" s="2"/>
      <c r="JF26" s="2"/>
      <c r="JG26" s="2"/>
      <c r="JH26" s="2"/>
      <c r="JI26" s="2"/>
      <c r="JJ26" s="2"/>
      <c r="JK26" s="2"/>
      <c r="JL26" s="2"/>
      <c r="JM26" s="2"/>
      <c r="JN26" s="2"/>
      <c r="JO26" s="2"/>
      <c r="JP26" s="2"/>
      <c r="JQ26" s="2"/>
      <c r="JR26" s="2"/>
      <c r="JS26" s="2"/>
      <c r="JT26" s="2"/>
      <c r="JU26" s="2"/>
      <c r="JV26" s="2"/>
      <c r="JW26" s="2"/>
      <c r="JX26" s="2"/>
      <c r="JY26" s="2"/>
      <c r="JZ26" s="2"/>
      <c r="KA26" s="2"/>
      <c r="KB26" s="2"/>
      <c r="KC26" s="2"/>
      <c r="KD26" s="2"/>
      <c r="KE26" s="2"/>
      <c r="KF26" s="2"/>
      <c r="KG26" s="2"/>
      <c r="KH26" s="2"/>
      <c r="KI26" s="2"/>
      <c r="KJ26" s="2"/>
      <c r="KK26" s="14"/>
      <c r="KL26" s="13"/>
      <c r="KM26" s="2"/>
      <c r="KN26" s="2"/>
      <c r="KO26" s="2"/>
      <c r="KP26" s="2"/>
      <c r="KQ26" s="2"/>
      <c r="KR26" s="2"/>
      <c r="KS26" s="2"/>
      <c r="KT26" s="2"/>
      <c r="KU26" s="2"/>
      <c r="KV26" s="2"/>
      <c r="KW26" s="2"/>
      <c r="KX26" s="2"/>
      <c r="KY26" s="2"/>
      <c r="KZ26" s="2"/>
      <c r="LA26" s="2"/>
      <c r="LB26" s="2"/>
      <c r="LC26" s="2"/>
      <c r="LD26" s="2"/>
      <c r="LE26" s="2"/>
      <c r="LF26" s="2"/>
      <c r="LG26" s="2"/>
      <c r="LH26" s="2"/>
      <c r="LI26" s="2"/>
      <c r="LJ26" s="2"/>
      <c r="LK26" s="2"/>
      <c r="LL26" s="2"/>
      <c r="LM26" s="2"/>
      <c r="LN26" s="2"/>
      <c r="LO26" s="2"/>
      <c r="LP26" s="2"/>
      <c r="LQ26" s="2"/>
      <c r="LR26" s="2"/>
      <c r="LS26" s="2"/>
      <c r="LT26" s="2"/>
      <c r="LU26" s="2"/>
      <c r="LV26" s="14"/>
      <c r="LW26" s="13"/>
      <c r="LX26" s="2"/>
      <c r="LY26" s="2"/>
      <c r="LZ26" s="2"/>
      <c r="MA26" s="2"/>
      <c r="MB26" s="2"/>
      <c r="MC26" s="2"/>
      <c r="MD26" s="2"/>
      <c r="ME26" s="2"/>
      <c r="MF26" s="2"/>
      <c r="MG26" s="2"/>
      <c r="MH26" s="2"/>
      <c r="MI26" s="2"/>
      <c r="MJ26" s="2"/>
      <c r="MK26" s="2"/>
      <c r="ML26" s="2"/>
      <c r="MM26" s="2"/>
      <c r="MN26" s="2"/>
      <c r="MO26" s="2"/>
      <c r="MP26" s="2"/>
      <c r="MQ26" s="2"/>
      <c r="MR26" s="2"/>
      <c r="MS26" s="2"/>
      <c r="MT26" s="2"/>
      <c r="MU26" s="2"/>
      <c r="MV26" s="2"/>
      <c r="MW26" s="2"/>
      <c r="MX26" s="2"/>
      <c r="MY26" s="2"/>
      <c r="MZ26" s="2"/>
      <c r="NA26" s="2"/>
      <c r="NB26" s="2"/>
      <c r="NC26" s="2"/>
      <c r="ND26" s="2"/>
      <c r="NE26" s="2"/>
      <c r="NF26" s="2"/>
      <c r="NG26" s="14"/>
      <c r="NH26" s="13"/>
      <c r="NI26" s="2"/>
      <c r="NJ26" s="2"/>
      <c r="NK26" s="2"/>
      <c r="NL26" s="2"/>
      <c r="NM26" s="2"/>
      <c r="NN26" s="2"/>
      <c r="NO26" s="2"/>
      <c r="NP26" s="2"/>
      <c r="NQ26" s="2"/>
      <c r="NR26" s="2"/>
      <c r="NS26" s="2"/>
      <c r="NT26" s="2"/>
      <c r="NU26" s="2"/>
      <c r="NV26" s="2"/>
      <c r="NW26" s="2"/>
      <c r="NX26" s="2"/>
      <c r="NY26" s="2"/>
      <c r="NZ26" s="2"/>
      <c r="OA26" s="2"/>
      <c r="OB26" s="2"/>
      <c r="OC26" s="2"/>
      <c r="OD26" s="2"/>
      <c r="OE26" s="2"/>
      <c r="OF26" s="2"/>
      <c r="OG26" s="2"/>
      <c r="OH26" s="2"/>
      <c r="OI26" s="2"/>
      <c r="OJ26" s="2"/>
      <c r="OK26" s="2"/>
      <c r="OL26" s="2"/>
      <c r="OM26" s="2"/>
      <c r="ON26" s="2"/>
      <c r="OO26" s="2"/>
      <c r="OP26" s="2"/>
      <c r="OQ26" s="2"/>
      <c r="OR26" s="14"/>
      <c r="OS26" s="13"/>
      <c r="OT26" s="2"/>
      <c r="OU26" s="2"/>
      <c r="OV26" s="2"/>
      <c r="OW26" s="2"/>
      <c r="OX26" s="2"/>
      <c r="OY26" s="2"/>
      <c r="OZ26" s="2"/>
      <c r="PA26" s="2"/>
      <c r="PB26" s="2"/>
      <c r="PC26" s="2"/>
      <c r="PD26" s="2"/>
      <c r="PE26" s="2"/>
      <c r="PF26" s="2"/>
      <c r="PG26" s="2"/>
      <c r="PH26" s="2"/>
      <c r="PI26" s="2"/>
      <c r="PJ26" s="2"/>
      <c r="PK26" s="2"/>
      <c r="PL26" s="2"/>
      <c r="PM26" s="2"/>
      <c r="PN26" s="2"/>
      <c r="PO26" s="2"/>
      <c r="PP26" s="2"/>
      <c r="PQ26" s="2"/>
      <c r="PR26" s="2"/>
      <c r="PS26" s="2"/>
      <c r="PT26" s="2"/>
      <c r="PU26" s="2"/>
      <c r="PV26" s="2"/>
      <c r="PW26" s="2"/>
      <c r="PX26" s="2"/>
      <c r="PY26" s="2"/>
      <c r="PZ26" s="2"/>
      <c r="QA26" s="2"/>
      <c r="QB26" s="2"/>
      <c r="QC26" s="14"/>
    </row>
    <row r="27" spans="1:445" x14ac:dyDescent="0.25">
      <c r="A27" s="12"/>
      <c r="B27" s="13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15"/>
      <c r="AM27" s="13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14"/>
      <c r="BX27" s="13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  <c r="CO27" s="2"/>
      <c r="CP27" s="2"/>
      <c r="CQ27" s="2"/>
      <c r="CR27" s="2"/>
      <c r="CS27" s="2"/>
      <c r="CT27" s="2"/>
      <c r="CU27" s="2"/>
      <c r="CV27" s="2"/>
      <c r="CW27" s="2"/>
      <c r="CX27" s="2"/>
      <c r="CY27" s="2"/>
      <c r="CZ27" s="2"/>
      <c r="DA27" s="2"/>
      <c r="DB27" s="2"/>
      <c r="DC27" s="2"/>
      <c r="DD27" s="2"/>
      <c r="DE27" s="2"/>
      <c r="DF27" s="2"/>
      <c r="DG27" s="2"/>
      <c r="DH27" s="14"/>
      <c r="DI27" s="13"/>
      <c r="DJ27" s="2"/>
      <c r="DK27" s="2"/>
      <c r="DL27" s="2"/>
      <c r="DM27" s="2"/>
      <c r="DN27" s="2"/>
      <c r="DO27" s="2"/>
      <c r="DP27" s="2"/>
      <c r="DQ27" s="2"/>
      <c r="DR27" s="2"/>
      <c r="DS27" s="2"/>
      <c r="DT27" s="2"/>
      <c r="DU27" s="2"/>
      <c r="DV27" s="2"/>
      <c r="DW27" s="2"/>
      <c r="DX27" s="2"/>
      <c r="DY27" s="2"/>
      <c r="DZ27" s="2"/>
      <c r="EA27" s="2"/>
      <c r="EB27" s="2"/>
      <c r="EC27" s="2"/>
      <c r="ED27" s="2"/>
      <c r="EE27" s="2"/>
      <c r="EF27" s="2"/>
      <c r="EG27" s="2"/>
      <c r="EH27" s="2"/>
      <c r="EI27" s="2"/>
      <c r="EJ27" s="2"/>
      <c r="EK27" s="2"/>
      <c r="EL27" s="2"/>
      <c r="EM27" s="2"/>
      <c r="EN27" s="2"/>
      <c r="EO27" s="2"/>
      <c r="EP27" s="2"/>
      <c r="EQ27" s="2"/>
      <c r="ER27" s="2"/>
      <c r="ES27" s="14"/>
      <c r="ET27" s="13"/>
      <c r="EU27" s="2"/>
      <c r="EV27" s="2"/>
      <c r="EW27" s="2"/>
      <c r="EX27" s="2"/>
      <c r="EY27" s="2"/>
      <c r="EZ27" s="2"/>
      <c r="FA27" s="2"/>
      <c r="FB27" s="2"/>
      <c r="FC27" s="2"/>
      <c r="FD27" s="2"/>
      <c r="FE27" s="2"/>
      <c r="FF27" s="2"/>
      <c r="FG27" s="2"/>
      <c r="FH27" s="2"/>
      <c r="FI27" s="2"/>
      <c r="FJ27" s="2"/>
      <c r="FK27" s="2"/>
      <c r="FL27" s="2"/>
      <c r="FM27" s="2"/>
      <c r="FN27" s="2"/>
      <c r="FO27" s="2"/>
      <c r="FP27" s="2"/>
      <c r="FQ27" s="2"/>
      <c r="FR27" s="2"/>
      <c r="FS27" s="2"/>
      <c r="FT27" s="2"/>
      <c r="FU27" s="2"/>
      <c r="FV27" s="2"/>
      <c r="FW27" s="2"/>
      <c r="FX27" s="2"/>
      <c r="FY27" s="2"/>
      <c r="FZ27" s="2"/>
      <c r="GA27" s="2"/>
      <c r="GB27" s="2"/>
      <c r="GC27" s="2"/>
      <c r="GD27" s="14"/>
      <c r="GE27" s="13"/>
      <c r="GF27" s="2"/>
      <c r="GG27" s="2"/>
      <c r="GH27" s="2"/>
      <c r="GI27" s="2"/>
      <c r="GJ27" s="2"/>
      <c r="GK27" s="2"/>
      <c r="GL27" s="2"/>
      <c r="GM27" s="2"/>
      <c r="GN27" s="2"/>
      <c r="GO27" s="2"/>
      <c r="GP27" s="2"/>
      <c r="GQ27" s="2"/>
      <c r="GR27" s="2"/>
      <c r="GS27" s="2"/>
      <c r="GT27" s="2"/>
      <c r="GU27" s="2"/>
      <c r="GV27" s="2"/>
      <c r="GW27" s="2"/>
      <c r="GX27" s="2"/>
      <c r="GY27" s="2"/>
      <c r="GZ27" s="2"/>
      <c r="HA27" s="2"/>
      <c r="HB27" s="2"/>
      <c r="HC27" s="2"/>
      <c r="HD27" s="2"/>
      <c r="HE27" s="2"/>
      <c r="HF27" s="2"/>
      <c r="HG27" s="2"/>
      <c r="HH27" s="2"/>
      <c r="HI27" s="2"/>
      <c r="HJ27" s="2"/>
      <c r="HK27" s="2"/>
      <c r="HL27" s="2"/>
      <c r="HM27" s="2"/>
      <c r="HN27" s="2"/>
      <c r="HO27" s="14"/>
      <c r="HP27" s="13"/>
      <c r="HQ27" s="2"/>
      <c r="HR27" s="2"/>
      <c r="HS27" s="2"/>
      <c r="HT27" s="2"/>
      <c r="HU27" s="2"/>
      <c r="HV27" s="2"/>
      <c r="HW27" s="2"/>
      <c r="HX27" s="2"/>
      <c r="HY27" s="2"/>
      <c r="HZ27" s="2"/>
      <c r="IA27" s="2"/>
      <c r="IB27" s="2"/>
      <c r="IC27" s="2"/>
      <c r="ID27" s="2"/>
      <c r="IE27" s="2"/>
      <c r="IF27" s="2"/>
      <c r="IG27" s="2"/>
      <c r="IH27" s="2"/>
      <c r="II27" s="2"/>
      <c r="IJ27" s="2"/>
      <c r="IK27" s="2"/>
      <c r="IL27" s="2"/>
      <c r="IM27" s="2"/>
      <c r="IN27" s="2"/>
      <c r="IO27" s="2"/>
      <c r="IP27" s="2"/>
      <c r="IQ27" s="2"/>
      <c r="IR27" s="2"/>
      <c r="IS27" s="2"/>
      <c r="IT27" s="2"/>
      <c r="IU27" s="2"/>
      <c r="IV27" s="2"/>
      <c r="IW27" s="2"/>
      <c r="IX27" s="2"/>
      <c r="IY27" s="2"/>
      <c r="IZ27" s="14"/>
      <c r="JA27" s="13"/>
      <c r="JB27" s="2"/>
      <c r="JC27" s="2"/>
      <c r="JD27" s="2"/>
      <c r="JE27" s="2"/>
      <c r="JF27" s="2"/>
      <c r="JG27" s="2"/>
      <c r="JH27" s="2"/>
      <c r="JI27" s="2"/>
      <c r="JJ27" s="2"/>
      <c r="JK27" s="2"/>
      <c r="JL27" s="2"/>
      <c r="JM27" s="2"/>
      <c r="JN27" s="2"/>
      <c r="JO27" s="2"/>
      <c r="JP27" s="2"/>
      <c r="JQ27" s="2"/>
      <c r="JR27" s="2"/>
      <c r="JS27" s="2"/>
      <c r="JT27" s="2"/>
      <c r="JU27" s="2"/>
      <c r="JV27" s="2"/>
      <c r="JW27" s="2"/>
      <c r="JX27" s="2"/>
      <c r="JY27" s="2"/>
      <c r="JZ27" s="2"/>
      <c r="KA27" s="2"/>
      <c r="KB27" s="2"/>
      <c r="KC27" s="2"/>
      <c r="KD27" s="2"/>
      <c r="KE27" s="2"/>
      <c r="KF27" s="2"/>
      <c r="KG27" s="2"/>
      <c r="KH27" s="2"/>
      <c r="KI27" s="2"/>
      <c r="KJ27" s="2"/>
      <c r="KK27" s="14"/>
      <c r="KL27" s="13"/>
      <c r="KM27" s="2"/>
      <c r="KN27" s="2"/>
      <c r="KO27" s="2"/>
      <c r="KP27" s="2"/>
      <c r="KQ27" s="2"/>
      <c r="KR27" s="2"/>
      <c r="KS27" s="2"/>
      <c r="KT27" s="2"/>
      <c r="KU27" s="2"/>
      <c r="KV27" s="2"/>
      <c r="KW27" s="2"/>
      <c r="KX27" s="2"/>
      <c r="KY27" s="2"/>
      <c r="KZ27" s="2"/>
      <c r="LA27" s="2"/>
      <c r="LB27" s="2"/>
      <c r="LC27" s="2"/>
      <c r="LD27" s="2"/>
      <c r="LE27" s="2"/>
      <c r="LF27" s="2"/>
      <c r="LG27" s="2"/>
      <c r="LH27" s="2"/>
      <c r="LI27" s="2"/>
      <c r="LJ27" s="2"/>
      <c r="LK27" s="2"/>
      <c r="LL27" s="2"/>
      <c r="LM27" s="2"/>
      <c r="LN27" s="2"/>
      <c r="LO27" s="2"/>
      <c r="LP27" s="2"/>
      <c r="LQ27" s="2"/>
      <c r="LR27" s="2"/>
      <c r="LS27" s="2"/>
      <c r="LT27" s="2"/>
      <c r="LU27" s="2"/>
      <c r="LV27" s="14"/>
      <c r="LW27" s="13"/>
      <c r="LX27" s="2"/>
      <c r="LY27" s="2"/>
      <c r="LZ27" s="2"/>
      <c r="MA27" s="2"/>
      <c r="MB27" s="2"/>
      <c r="MC27" s="2"/>
      <c r="MD27" s="2"/>
      <c r="ME27" s="2"/>
      <c r="MF27" s="2"/>
      <c r="MG27" s="2"/>
      <c r="MH27" s="2"/>
      <c r="MI27" s="2"/>
      <c r="MJ27" s="2"/>
      <c r="MK27" s="2"/>
      <c r="ML27" s="2"/>
      <c r="MM27" s="2"/>
      <c r="MN27" s="2"/>
      <c r="MO27" s="2"/>
      <c r="MP27" s="2"/>
      <c r="MQ27" s="2"/>
      <c r="MR27" s="2"/>
      <c r="MS27" s="2"/>
      <c r="MT27" s="2"/>
      <c r="MU27" s="2"/>
      <c r="MV27" s="2"/>
      <c r="MW27" s="2"/>
      <c r="MX27" s="2"/>
      <c r="MY27" s="2"/>
      <c r="MZ27" s="2"/>
      <c r="NA27" s="2"/>
      <c r="NB27" s="2"/>
      <c r="NC27" s="2"/>
      <c r="ND27" s="2"/>
      <c r="NE27" s="2"/>
      <c r="NF27" s="2"/>
      <c r="NG27" s="14"/>
      <c r="NH27" s="13"/>
      <c r="NI27" s="2"/>
      <c r="NJ27" s="2"/>
      <c r="NK27" s="2"/>
      <c r="NL27" s="2"/>
      <c r="NM27" s="2"/>
      <c r="NN27" s="2"/>
      <c r="NO27" s="2"/>
      <c r="NP27" s="2"/>
      <c r="NQ27" s="2"/>
      <c r="NR27" s="2"/>
      <c r="NS27" s="2"/>
      <c r="NT27" s="2"/>
      <c r="NU27" s="2"/>
      <c r="NV27" s="2"/>
      <c r="NW27" s="2"/>
      <c r="NX27" s="2"/>
      <c r="NY27" s="2"/>
      <c r="NZ27" s="2"/>
      <c r="OA27" s="2"/>
      <c r="OB27" s="2"/>
      <c r="OC27" s="2"/>
      <c r="OD27" s="2"/>
      <c r="OE27" s="2"/>
      <c r="OF27" s="2"/>
      <c r="OG27" s="2"/>
      <c r="OH27" s="2"/>
      <c r="OI27" s="2"/>
      <c r="OJ27" s="2"/>
      <c r="OK27" s="2"/>
      <c r="OL27" s="2"/>
      <c r="OM27" s="2"/>
      <c r="ON27" s="2"/>
      <c r="OO27" s="2"/>
      <c r="OP27" s="2"/>
      <c r="OQ27" s="2"/>
      <c r="OR27" s="14"/>
      <c r="OS27" s="13"/>
      <c r="OT27" s="2"/>
      <c r="OU27" s="2"/>
      <c r="OV27" s="2"/>
      <c r="OW27" s="2"/>
      <c r="OX27" s="2"/>
      <c r="OY27" s="2"/>
      <c r="OZ27" s="2"/>
      <c r="PA27" s="2"/>
      <c r="PB27" s="2"/>
      <c r="PC27" s="2"/>
      <c r="PD27" s="2"/>
      <c r="PE27" s="2"/>
      <c r="PF27" s="2"/>
      <c r="PG27" s="2"/>
      <c r="PH27" s="2"/>
      <c r="PI27" s="2"/>
      <c r="PJ27" s="2"/>
      <c r="PK27" s="2"/>
      <c r="PL27" s="2"/>
      <c r="PM27" s="2"/>
      <c r="PN27" s="2"/>
      <c r="PO27" s="2"/>
      <c r="PP27" s="2"/>
      <c r="PQ27" s="2"/>
      <c r="PR27" s="2"/>
      <c r="PS27" s="2"/>
      <c r="PT27" s="2"/>
      <c r="PU27" s="2"/>
      <c r="PV27" s="2"/>
      <c r="PW27" s="2"/>
      <c r="PX27" s="2"/>
      <c r="PY27" s="2"/>
      <c r="PZ27" s="2"/>
      <c r="QA27" s="2"/>
      <c r="QB27" s="2"/>
      <c r="QC27" s="14"/>
    </row>
    <row r="28" spans="1:445" x14ac:dyDescent="0.25">
      <c r="A28" s="12"/>
      <c r="B28" s="13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15"/>
      <c r="AM28" s="13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14"/>
      <c r="BX28" s="13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  <c r="CR28" s="2"/>
      <c r="CS28" s="2"/>
      <c r="CT28" s="2"/>
      <c r="CU28" s="2"/>
      <c r="CV28" s="2"/>
      <c r="CW28" s="2"/>
      <c r="CX28" s="2"/>
      <c r="CY28" s="2"/>
      <c r="CZ28" s="2"/>
      <c r="DA28" s="2"/>
      <c r="DB28" s="2"/>
      <c r="DC28" s="2"/>
      <c r="DD28" s="2"/>
      <c r="DE28" s="2"/>
      <c r="DF28" s="2"/>
      <c r="DG28" s="2"/>
      <c r="DH28" s="14"/>
      <c r="DI28" s="13"/>
      <c r="DJ28" s="2"/>
      <c r="DK28" s="2"/>
      <c r="DL28" s="2"/>
      <c r="DM28" s="2"/>
      <c r="DN28" s="2"/>
      <c r="DO28" s="2"/>
      <c r="DP28" s="2"/>
      <c r="DQ28" s="2"/>
      <c r="DR28" s="2"/>
      <c r="DS28" s="2"/>
      <c r="DT28" s="2"/>
      <c r="DU28" s="2"/>
      <c r="DV28" s="2"/>
      <c r="DW28" s="2"/>
      <c r="DX28" s="2"/>
      <c r="DY28" s="2"/>
      <c r="DZ28" s="2"/>
      <c r="EA28" s="2"/>
      <c r="EB28" s="2"/>
      <c r="EC28" s="2"/>
      <c r="ED28" s="2"/>
      <c r="EE28" s="2"/>
      <c r="EF28" s="2"/>
      <c r="EG28" s="2"/>
      <c r="EH28" s="2"/>
      <c r="EI28" s="2"/>
      <c r="EJ28" s="2"/>
      <c r="EK28" s="2"/>
      <c r="EL28" s="2"/>
      <c r="EM28" s="2"/>
      <c r="EN28" s="2"/>
      <c r="EO28" s="2"/>
      <c r="EP28" s="2"/>
      <c r="EQ28" s="2"/>
      <c r="ER28" s="2"/>
      <c r="ES28" s="14"/>
      <c r="ET28" s="13"/>
      <c r="EU28" s="2"/>
      <c r="EV28" s="2"/>
      <c r="EW28" s="2"/>
      <c r="EX28" s="2"/>
      <c r="EY28" s="2"/>
      <c r="EZ28" s="2"/>
      <c r="FA28" s="2"/>
      <c r="FB28" s="2"/>
      <c r="FC28" s="2"/>
      <c r="FD28" s="2"/>
      <c r="FE28" s="2"/>
      <c r="FF28" s="2"/>
      <c r="FG28" s="2"/>
      <c r="FH28" s="2"/>
      <c r="FI28" s="2"/>
      <c r="FJ28" s="2"/>
      <c r="FK28" s="2"/>
      <c r="FL28" s="2"/>
      <c r="FM28" s="2"/>
      <c r="FN28" s="2"/>
      <c r="FO28" s="2"/>
      <c r="FP28" s="2"/>
      <c r="FQ28" s="2"/>
      <c r="FR28" s="2"/>
      <c r="FS28" s="2"/>
      <c r="FT28" s="2"/>
      <c r="FU28" s="2"/>
      <c r="FV28" s="2"/>
      <c r="FW28" s="2"/>
      <c r="FX28" s="2"/>
      <c r="FY28" s="2"/>
      <c r="FZ28" s="2"/>
      <c r="GA28" s="2"/>
      <c r="GB28" s="2"/>
      <c r="GC28" s="2"/>
      <c r="GD28" s="14"/>
      <c r="GE28" s="13"/>
      <c r="GF28" s="2"/>
      <c r="GG28" s="2"/>
      <c r="GH28" s="2"/>
      <c r="GI28" s="2"/>
      <c r="GJ28" s="2"/>
      <c r="GK28" s="2"/>
      <c r="GL28" s="2"/>
      <c r="GM28" s="2"/>
      <c r="GN28" s="2"/>
      <c r="GO28" s="2"/>
      <c r="GP28" s="2"/>
      <c r="GQ28" s="2"/>
      <c r="GR28" s="2"/>
      <c r="GS28" s="2"/>
      <c r="GT28" s="2"/>
      <c r="GU28" s="2"/>
      <c r="GV28" s="2"/>
      <c r="GW28" s="2"/>
      <c r="GX28" s="2"/>
      <c r="GY28" s="2"/>
      <c r="GZ28" s="2"/>
      <c r="HA28" s="2"/>
      <c r="HB28" s="2"/>
      <c r="HC28" s="2"/>
      <c r="HD28" s="2"/>
      <c r="HE28" s="2"/>
      <c r="HF28" s="2"/>
      <c r="HG28" s="2"/>
      <c r="HH28" s="2"/>
      <c r="HI28" s="2"/>
      <c r="HJ28" s="2"/>
      <c r="HK28" s="2"/>
      <c r="HL28" s="2"/>
      <c r="HM28" s="2"/>
      <c r="HN28" s="2"/>
      <c r="HO28" s="14"/>
      <c r="HP28" s="13"/>
      <c r="HQ28" s="2"/>
      <c r="HR28" s="2"/>
      <c r="HS28" s="2"/>
      <c r="HT28" s="2"/>
      <c r="HU28" s="2"/>
      <c r="HV28" s="2"/>
      <c r="HW28" s="2"/>
      <c r="HX28" s="2"/>
      <c r="HY28" s="2"/>
      <c r="HZ28" s="2"/>
      <c r="IA28" s="2"/>
      <c r="IB28" s="2"/>
      <c r="IC28" s="2"/>
      <c r="ID28" s="2"/>
      <c r="IE28" s="2"/>
      <c r="IF28" s="2"/>
      <c r="IG28" s="2"/>
      <c r="IH28" s="2"/>
      <c r="II28" s="2"/>
      <c r="IJ28" s="2"/>
      <c r="IK28" s="2"/>
      <c r="IL28" s="2"/>
      <c r="IM28" s="2"/>
      <c r="IN28" s="2"/>
      <c r="IO28" s="2"/>
      <c r="IP28" s="2"/>
      <c r="IQ28" s="2"/>
      <c r="IR28" s="2"/>
      <c r="IS28" s="2"/>
      <c r="IT28" s="2"/>
      <c r="IU28" s="2"/>
      <c r="IV28" s="2"/>
      <c r="IW28" s="2"/>
      <c r="IX28" s="2"/>
      <c r="IY28" s="2"/>
      <c r="IZ28" s="14"/>
      <c r="JA28" s="13"/>
      <c r="JB28" s="2"/>
      <c r="JC28" s="2"/>
      <c r="JD28" s="2"/>
      <c r="JE28" s="2"/>
      <c r="JF28" s="2"/>
      <c r="JG28" s="2"/>
      <c r="JH28" s="2"/>
      <c r="JI28" s="2"/>
      <c r="JJ28" s="2"/>
      <c r="JK28" s="2"/>
      <c r="JL28" s="2"/>
      <c r="JM28" s="2"/>
      <c r="JN28" s="2"/>
      <c r="JO28" s="2"/>
      <c r="JP28" s="2"/>
      <c r="JQ28" s="2"/>
      <c r="JR28" s="2"/>
      <c r="JS28" s="2"/>
      <c r="JT28" s="2"/>
      <c r="JU28" s="2"/>
      <c r="JV28" s="2"/>
      <c r="JW28" s="2"/>
      <c r="JX28" s="2"/>
      <c r="JY28" s="2"/>
      <c r="JZ28" s="2"/>
      <c r="KA28" s="2"/>
      <c r="KB28" s="2"/>
      <c r="KC28" s="2"/>
      <c r="KD28" s="2"/>
      <c r="KE28" s="2"/>
      <c r="KF28" s="2"/>
      <c r="KG28" s="2"/>
      <c r="KH28" s="2"/>
      <c r="KI28" s="2"/>
      <c r="KJ28" s="2"/>
      <c r="KK28" s="14"/>
      <c r="KL28" s="13"/>
      <c r="KM28" s="2"/>
      <c r="KN28" s="2"/>
      <c r="KO28" s="2"/>
      <c r="KP28" s="2"/>
      <c r="KQ28" s="2"/>
      <c r="KR28" s="2"/>
      <c r="KS28" s="2"/>
      <c r="KT28" s="2"/>
      <c r="KU28" s="2"/>
      <c r="KV28" s="2"/>
      <c r="KW28" s="2"/>
      <c r="KX28" s="2"/>
      <c r="KY28" s="2"/>
      <c r="KZ28" s="2"/>
      <c r="LA28" s="2"/>
      <c r="LB28" s="2"/>
      <c r="LC28" s="2"/>
      <c r="LD28" s="2"/>
      <c r="LE28" s="2"/>
      <c r="LF28" s="2"/>
      <c r="LG28" s="2"/>
      <c r="LH28" s="2"/>
      <c r="LI28" s="2"/>
      <c r="LJ28" s="2"/>
      <c r="LK28" s="2"/>
      <c r="LL28" s="2"/>
      <c r="LM28" s="2"/>
      <c r="LN28" s="2"/>
      <c r="LO28" s="2"/>
      <c r="LP28" s="2"/>
      <c r="LQ28" s="2"/>
      <c r="LR28" s="2"/>
      <c r="LS28" s="2"/>
      <c r="LT28" s="2"/>
      <c r="LU28" s="2"/>
      <c r="LV28" s="14"/>
      <c r="LW28" s="13"/>
      <c r="LX28" s="2"/>
      <c r="LY28" s="2"/>
      <c r="LZ28" s="2"/>
      <c r="MA28" s="2"/>
      <c r="MB28" s="2"/>
      <c r="MC28" s="2"/>
      <c r="MD28" s="2"/>
      <c r="ME28" s="2"/>
      <c r="MF28" s="2"/>
      <c r="MG28" s="2"/>
      <c r="MH28" s="2"/>
      <c r="MI28" s="2"/>
      <c r="MJ28" s="2"/>
      <c r="MK28" s="2"/>
      <c r="ML28" s="2"/>
      <c r="MM28" s="2"/>
      <c r="MN28" s="2"/>
      <c r="MO28" s="2"/>
      <c r="MP28" s="2"/>
      <c r="MQ28" s="2"/>
      <c r="MR28" s="2"/>
      <c r="MS28" s="2"/>
      <c r="MT28" s="2"/>
      <c r="MU28" s="2"/>
      <c r="MV28" s="2"/>
      <c r="MW28" s="2"/>
      <c r="MX28" s="2"/>
      <c r="MY28" s="2"/>
      <c r="MZ28" s="2"/>
      <c r="NA28" s="2"/>
      <c r="NB28" s="2"/>
      <c r="NC28" s="2"/>
      <c r="ND28" s="2"/>
      <c r="NE28" s="2"/>
      <c r="NF28" s="2"/>
      <c r="NG28" s="14"/>
      <c r="NH28" s="13"/>
      <c r="NI28" s="2"/>
      <c r="NJ28" s="2"/>
      <c r="NK28" s="2"/>
      <c r="NL28" s="2"/>
      <c r="NM28" s="2"/>
      <c r="NN28" s="2"/>
      <c r="NO28" s="2"/>
      <c r="NP28" s="2"/>
      <c r="NQ28" s="2"/>
      <c r="NR28" s="2"/>
      <c r="NS28" s="2"/>
      <c r="NT28" s="2"/>
      <c r="NU28" s="2"/>
      <c r="NV28" s="2"/>
      <c r="NW28" s="2"/>
      <c r="NX28" s="2"/>
      <c r="NY28" s="2"/>
      <c r="NZ28" s="2"/>
      <c r="OA28" s="2"/>
      <c r="OB28" s="2"/>
      <c r="OC28" s="2"/>
      <c r="OD28" s="2"/>
      <c r="OE28" s="2"/>
      <c r="OF28" s="2"/>
      <c r="OG28" s="2"/>
      <c r="OH28" s="2"/>
      <c r="OI28" s="2"/>
      <c r="OJ28" s="2"/>
      <c r="OK28" s="2"/>
      <c r="OL28" s="2"/>
      <c r="OM28" s="2"/>
      <c r="ON28" s="2"/>
      <c r="OO28" s="2"/>
      <c r="OP28" s="2"/>
      <c r="OQ28" s="2"/>
      <c r="OR28" s="14"/>
      <c r="OS28" s="13"/>
      <c r="OT28" s="2"/>
      <c r="OU28" s="2"/>
      <c r="OV28" s="2"/>
      <c r="OW28" s="2"/>
      <c r="OX28" s="2"/>
      <c r="OY28" s="2"/>
      <c r="OZ28" s="2"/>
      <c r="PA28" s="2"/>
      <c r="PB28" s="2"/>
      <c r="PC28" s="2"/>
      <c r="PD28" s="2"/>
      <c r="PE28" s="2"/>
      <c r="PF28" s="2"/>
      <c r="PG28" s="2"/>
      <c r="PH28" s="2"/>
      <c r="PI28" s="2"/>
      <c r="PJ28" s="2"/>
      <c r="PK28" s="2"/>
      <c r="PL28" s="2"/>
      <c r="PM28" s="2"/>
      <c r="PN28" s="2"/>
      <c r="PO28" s="2"/>
      <c r="PP28" s="2"/>
      <c r="PQ28" s="2"/>
      <c r="PR28" s="2"/>
      <c r="PS28" s="2"/>
      <c r="PT28" s="2"/>
      <c r="PU28" s="2"/>
      <c r="PV28" s="2"/>
      <c r="PW28" s="2"/>
      <c r="PX28" s="2"/>
      <c r="PY28" s="2"/>
      <c r="PZ28" s="2"/>
      <c r="QA28" s="2"/>
      <c r="QB28" s="2"/>
      <c r="QC28" s="14"/>
    </row>
  </sheetData>
  <sortState xmlns:xlrd2="http://schemas.microsoft.com/office/spreadsheetml/2017/richdata2" ref="A8:QC18">
    <sortCondition ref="A8"/>
  </sortState>
  <dataConsolidate/>
  <mergeCells count="13">
    <mergeCell ref="A7:A8"/>
    <mergeCell ref="B6:AL6"/>
    <mergeCell ref="AM6:BW6"/>
    <mergeCell ref="BX6:DH6"/>
    <mergeCell ref="DI6:ES6"/>
    <mergeCell ref="LW6:NG6"/>
    <mergeCell ref="NH6:OR6"/>
    <mergeCell ref="OS6:QC6"/>
    <mergeCell ref="ET6:GD6"/>
    <mergeCell ref="GE6:HO6"/>
    <mergeCell ref="HP6:IZ6"/>
    <mergeCell ref="JA6:KK6"/>
    <mergeCell ref="KL6:LV6"/>
  </mergeCells>
  <conditionalFormatting sqref="B7:AL7">
    <cfRule type="expression" dxfId="18" priority="44">
      <formula>NOT(ISNUMBER(B7))</formula>
    </cfRule>
  </conditionalFormatting>
  <conditionalFormatting sqref="B9:QC28">
    <cfRule type="cellIs" dxfId="17" priority="40" stopIfTrue="1" operator="equal">
      <formula>1</formula>
    </cfRule>
    <cfRule type="cellIs" dxfId="16" priority="41" stopIfTrue="1" operator="equal">
      <formula>2</formula>
    </cfRule>
    <cfRule type="cellIs" dxfId="15" priority="42" operator="equal">
      <formula>3</formula>
    </cfRule>
  </conditionalFormatting>
  <conditionalFormatting sqref="AM7:BW7">
    <cfRule type="expression" dxfId="14" priority="38">
      <formula>NOT(ISNUMBER(AM7))</formula>
    </cfRule>
  </conditionalFormatting>
  <conditionalFormatting sqref="BX7:DH7">
    <cfRule type="expression" dxfId="13" priority="35">
      <formula>NOT(ISNUMBER(BX7))</formula>
    </cfRule>
  </conditionalFormatting>
  <conditionalFormatting sqref="DI7:ES7">
    <cfRule type="expression" dxfId="12" priority="32">
      <formula>NOT(ISNUMBER(DI7))</formula>
    </cfRule>
  </conditionalFormatting>
  <conditionalFormatting sqref="ET7:GD7">
    <cfRule type="expression" dxfId="11" priority="29">
      <formula>NOT(ISNUMBER(ET7))</formula>
    </cfRule>
  </conditionalFormatting>
  <conditionalFormatting sqref="GE7:HO7">
    <cfRule type="expression" dxfId="10" priority="23">
      <formula>NOT(ISNUMBER(GE7))</formula>
    </cfRule>
  </conditionalFormatting>
  <conditionalFormatting sqref="HP7:IZ7">
    <cfRule type="expression" dxfId="9" priority="20">
      <formula>NOT(ISNUMBER(HP7))</formula>
    </cfRule>
  </conditionalFormatting>
  <conditionalFormatting sqref="JA7:KK7">
    <cfRule type="expression" dxfId="8" priority="17">
      <formula>NOT(ISNUMBER(JA7))</formula>
    </cfRule>
  </conditionalFormatting>
  <conditionalFormatting sqref="KL7:LV7">
    <cfRule type="expression" dxfId="7" priority="14">
      <formula>NOT(ISNUMBER(KL7))</formula>
    </cfRule>
  </conditionalFormatting>
  <conditionalFormatting sqref="LW7:NG7">
    <cfRule type="expression" dxfId="6" priority="11">
      <formula>NOT(ISNUMBER(LW7))</formula>
    </cfRule>
  </conditionalFormatting>
  <conditionalFormatting sqref="NH7:OR7">
    <cfRule type="expression" dxfId="5" priority="8">
      <formula>NOT(ISNUMBER(NH7))</formula>
    </cfRule>
  </conditionalFormatting>
  <conditionalFormatting sqref="OS7:QC7">
    <cfRule type="expression" dxfId="4" priority="5">
      <formula>NOT(ISNUMBER(OS7))</formula>
    </cfRule>
  </conditionalFormatting>
  <conditionalFormatting sqref="B8:XFD8">
    <cfRule type="cellIs" dxfId="3" priority="1" operator="equal">
      <formula>"Di"</formula>
    </cfRule>
    <cfRule type="cellIs" dxfId="2" priority="2" operator="equal">
      <formula>"Sa"</formula>
    </cfRule>
  </conditionalFormatting>
  <conditionalFormatting sqref="B8:QC8">
    <cfRule type="expression" dxfId="1" priority="53" stopIfTrue="1">
      <formula>NOT(ISNUMBER(B7))</formula>
    </cfRule>
    <cfRule type="expression" dxfId="0" priority="54">
      <formula>OR(COUNTIF(B11:B11,1)&gt;1,COUNTIF(B11:B11,2)&gt;1,COUNTIF(B11:B11,3)&gt;1)</formula>
    </cfRule>
  </conditionalFormatting>
  <dataValidations disablePrompts="1" count="1">
    <dataValidation allowBlank="1" showInputMessage="1" showErrorMessage="1" prompt="Utiliser les toupies pour modifier rapidement l’année du calendrier" sqref="AG1:AG2" xr:uid="{00000000-0002-0000-0000-000000000000}"/>
  </dataValidations>
  <printOptions horizontalCentered="1"/>
  <pageMargins left="0" right="0" top="0.74803149606299213" bottom="0.74803149606299213" header="0.31496062992125984" footer="0.31496062992125984"/>
  <pageSetup paperSize="9" scale="75" orientation="landscape" r:id="rId1"/>
  <colBreaks count="11" manualBreakCount="11">
    <brk id="38" max="1048575" man="1"/>
    <brk id="75" max="1048575" man="1"/>
    <brk id="112" max="1048575" man="1"/>
    <brk id="149" max="1048575" man="1"/>
    <brk id="186" max="1048575" man="1"/>
    <brk id="223" max="1048575" man="1"/>
    <brk id="260" max="1048575" man="1"/>
    <brk id="297" max="1048575" man="1"/>
    <brk id="334" max="1048575" man="1"/>
    <brk id="371" max="1048575" man="1"/>
    <brk id="408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tour_Cliquer">
                <anchor moveWithCells="1" sizeWithCells="1">
                  <from>
                    <xdr:col>442</xdr:col>
                    <xdr:colOff>19050</xdr:colOff>
                    <xdr:row>5</xdr:row>
                    <xdr:rowOff>114300</xdr:rowOff>
                  </from>
                  <to>
                    <xdr:col>444</xdr:col>
                    <xdr:colOff>161925</xdr:colOff>
                    <xdr:row>5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tour_Cliquer">
                <anchor moveWithCells="1" sizeWithCells="1">
                  <from>
                    <xdr:col>405</xdr:col>
                    <xdr:colOff>28575</xdr:colOff>
                    <xdr:row>5</xdr:row>
                    <xdr:rowOff>104775</xdr:rowOff>
                  </from>
                  <to>
                    <xdr:col>407</xdr:col>
                    <xdr:colOff>171450</xdr:colOff>
                    <xdr:row>5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Retour_Cliquer">
                <anchor moveWithCells="1" sizeWithCells="1">
                  <from>
                    <xdr:col>368</xdr:col>
                    <xdr:colOff>38100</xdr:colOff>
                    <xdr:row>5</xdr:row>
                    <xdr:rowOff>104775</xdr:rowOff>
                  </from>
                  <to>
                    <xdr:col>370</xdr:col>
                    <xdr:colOff>180975</xdr:colOff>
                    <xdr:row>5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Retour_Cliquer">
                <anchor moveWithCells="1" sizeWithCells="1">
                  <from>
                    <xdr:col>331</xdr:col>
                    <xdr:colOff>19050</xdr:colOff>
                    <xdr:row>5</xdr:row>
                    <xdr:rowOff>104775</xdr:rowOff>
                  </from>
                  <to>
                    <xdr:col>333</xdr:col>
                    <xdr:colOff>161925</xdr:colOff>
                    <xdr:row>5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Retour_Cliquer">
                <anchor moveWithCells="1" sizeWithCells="1">
                  <from>
                    <xdr:col>294</xdr:col>
                    <xdr:colOff>57150</xdr:colOff>
                    <xdr:row>5</xdr:row>
                    <xdr:rowOff>123825</xdr:rowOff>
                  </from>
                  <to>
                    <xdr:col>296</xdr:col>
                    <xdr:colOff>200025</xdr:colOff>
                    <xdr:row>5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print="0" autoFill="0" autoPict="0" macro="[0]!Retour_Cliquer">
                <anchor moveWithCells="1" sizeWithCells="1">
                  <from>
                    <xdr:col>257</xdr:col>
                    <xdr:colOff>0</xdr:colOff>
                    <xdr:row>5</xdr:row>
                    <xdr:rowOff>114300</xdr:rowOff>
                  </from>
                  <to>
                    <xdr:col>259</xdr:col>
                    <xdr:colOff>142875</xdr:colOff>
                    <xdr:row>5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print="0" autoFill="0" autoPict="0" macro="[0]!Retour_Cliquer">
                <anchor moveWithCells="1" sizeWithCells="1">
                  <from>
                    <xdr:col>220</xdr:col>
                    <xdr:colOff>57150</xdr:colOff>
                    <xdr:row>5</xdr:row>
                    <xdr:rowOff>104775</xdr:rowOff>
                  </from>
                  <to>
                    <xdr:col>222</xdr:col>
                    <xdr:colOff>200025</xdr:colOff>
                    <xdr:row>5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print="0" autoFill="0" autoPict="0" macro="[0]!Retour_Cliquer">
                <anchor moveWithCells="1" sizeWithCells="1">
                  <from>
                    <xdr:col>183</xdr:col>
                    <xdr:colOff>28575</xdr:colOff>
                    <xdr:row>5</xdr:row>
                    <xdr:rowOff>114300</xdr:rowOff>
                  </from>
                  <to>
                    <xdr:col>185</xdr:col>
                    <xdr:colOff>171450</xdr:colOff>
                    <xdr:row>5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Button 9">
              <controlPr defaultSize="0" print="0" autoFill="0" autoPict="0" macro="[0]!Retour_Cliquer">
                <anchor moveWithCells="1" sizeWithCells="1">
                  <from>
                    <xdr:col>146</xdr:col>
                    <xdr:colOff>19050</xdr:colOff>
                    <xdr:row>5</xdr:row>
                    <xdr:rowOff>104775</xdr:rowOff>
                  </from>
                  <to>
                    <xdr:col>148</xdr:col>
                    <xdr:colOff>161925</xdr:colOff>
                    <xdr:row>5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Button 10">
              <controlPr defaultSize="0" print="0" autoFill="0" autoPict="0" macro="[0]!Retour_Cliquer">
                <anchor moveWithCells="1" sizeWithCells="1">
                  <from>
                    <xdr:col>109</xdr:col>
                    <xdr:colOff>38100</xdr:colOff>
                    <xdr:row>5</xdr:row>
                    <xdr:rowOff>95250</xdr:rowOff>
                  </from>
                  <to>
                    <xdr:col>111</xdr:col>
                    <xdr:colOff>180975</xdr:colOff>
                    <xdr:row>5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Button 11">
              <controlPr defaultSize="0" print="0" autoFill="0" autoPict="0" macro="[0]!Retour_Cliquer">
                <anchor moveWithCells="1" sizeWithCells="1">
                  <from>
                    <xdr:col>72</xdr:col>
                    <xdr:colOff>57150</xdr:colOff>
                    <xdr:row>5</xdr:row>
                    <xdr:rowOff>104775</xdr:rowOff>
                  </from>
                  <to>
                    <xdr:col>74</xdr:col>
                    <xdr:colOff>200025</xdr:colOff>
                    <xdr:row>5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Button 12">
              <controlPr defaultSize="0" print="0" autoFill="0" autoPict="0" macro="[0]!Retour_Cliquer">
                <anchor moveWithCells="1" sizeWithCells="1">
                  <from>
                    <xdr:col>35</xdr:col>
                    <xdr:colOff>66675</xdr:colOff>
                    <xdr:row>5</xdr:row>
                    <xdr:rowOff>104775</xdr:rowOff>
                  </from>
                  <to>
                    <xdr:col>37</xdr:col>
                    <xdr:colOff>209550</xdr:colOff>
                    <xdr:row>5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6" name="Button 13">
              <controlPr defaultSize="0" print="0" autoFill="0" autoPict="0" macro="[0]!Décembre_Cliquer">
                <anchor moveWithCells="1" sizeWithCells="1">
                  <from>
                    <xdr:col>35</xdr:col>
                    <xdr:colOff>57150</xdr:colOff>
                    <xdr:row>3</xdr:row>
                    <xdr:rowOff>19050</xdr:rowOff>
                  </from>
                  <to>
                    <xdr:col>37</xdr:col>
                    <xdr:colOff>276225</xdr:colOff>
                    <xdr:row>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7" name="Button 14">
              <controlPr defaultSize="0" print="0" autoFill="0" autoPict="0" macro="[0]!Novembre_Cliquer">
                <anchor moveWithCells="1" sizeWithCells="1">
                  <from>
                    <xdr:col>32</xdr:col>
                    <xdr:colOff>0</xdr:colOff>
                    <xdr:row>3</xdr:row>
                    <xdr:rowOff>28575</xdr:rowOff>
                  </from>
                  <to>
                    <xdr:col>34</xdr:col>
                    <xdr:colOff>219075</xdr:colOff>
                    <xdr:row>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8" name="Button 15">
              <controlPr defaultSize="0" print="0" autoFill="0" autoPict="0" macro="[0]!Octobre_Cliquer">
                <anchor moveWithCells="1" sizeWithCells="1">
                  <from>
                    <xdr:col>28</xdr:col>
                    <xdr:colOff>257175</xdr:colOff>
                    <xdr:row>3</xdr:row>
                    <xdr:rowOff>28575</xdr:rowOff>
                  </from>
                  <to>
                    <xdr:col>31</xdr:col>
                    <xdr:colOff>200025</xdr:colOff>
                    <xdr:row>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9" name="Button 16">
              <controlPr defaultSize="0" print="0" autoFill="0" autoPict="0" macro="[0]!Septembre_Cliquer">
                <anchor moveWithCells="1" sizeWithCells="1">
                  <from>
                    <xdr:col>25</xdr:col>
                    <xdr:colOff>219075</xdr:colOff>
                    <xdr:row>3</xdr:row>
                    <xdr:rowOff>38100</xdr:rowOff>
                  </from>
                  <to>
                    <xdr:col>28</xdr:col>
                    <xdr:colOff>142875</xdr:colOff>
                    <xdr:row>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0" name="Button 19">
              <controlPr defaultSize="0" print="0" autoFill="0" autoPict="0" macro="[0]!Août_Cliquer">
                <anchor moveWithCells="1" sizeWithCells="1">
                  <from>
                    <xdr:col>22</xdr:col>
                    <xdr:colOff>190500</xdr:colOff>
                    <xdr:row>3</xdr:row>
                    <xdr:rowOff>38100</xdr:rowOff>
                  </from>
                  <to>
                    <xdr:col>25</xdr:col>
                    <xdr:colOff>114300</xdr:colOff>
                    <xdr:row>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1" name="Button 21">
              <controlPr defaultSize="0" print="0" autoFill="0" autoPict="0" macro="[0]!Juillet_Cliquer">
                <anchor moveWithCells="1" sizeWithCells="1">
                  <from>
                    <xdr:col>19</xdr:col>
                    <xdr:colOff>152400</xdr:colOff>
                    <xdr:row>3</xdr:row>
                    <xdr:rowOff>47625</xdr:rowOff>
                  </from>
                  <to>
                    <xdr:col>22</xdr:col>
                    <xdr:colOff>85725</xdr:colOff>
                    <xdr:row>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2" name="Button 22">
              <controlPr defaultSize="0" print="0" autoFill="0" autoPict="0" macro="[0]!Juin_Cliquer">
                <anchor moveWithCells="1" sizeWithCells="1">
                  <from>
                    <xdr:col>35</xdr:col>
                    <xdr:colOff>47625</xdr:colOff>
                    <xdr:row>1</xdr:row>
                    <xdr:rowOff>38100</xdr:rowOff>
                  </from>
                  <to>
                    <xdr:col>37</xdr:col>
                    <xdr:colOff>266700</xdr:colOff>
                    <xdr:row>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3" name="Button 27">
              <controlPr defaultSize="0" print="0" autoFill="0" autoPict="0" macro="[0]!Mai_Cliquer">
                <anchor moveWithCells="1" sizeWithCells="1">
                  <from>
                    <xdr:col>31</xdr:col>
                    <xdr:colOff>276225</xdr:colOff>
                    <xdr:row>1</xdr:row>
                    <xdr:rowOff>47625</xdr:rowOff>
                  </from>
                  <to>
                    <xdr:col>34</xdr:col>
                    <xdr:colOff>219075</xdr:colOff>
                    <xdr:row>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4" name="Button 28">
              <controlPr defaultSize="0" print="0" autoFill="0" autoPict="0" macro="[0]!Janvier_Cliquer">
                <anchor moveWithCells="1" sizeWithCells="1">
                  <from>
                    <xdr:col>19</xdr:col>
                    <xdr:colOff>161925</xdr:colOff>
                    <xdr:row>1</xdr:row>
                    <xdr:rowOff>95250</xdr:rowOff>
                  </from>
                  <to>
                    <xdr:col>22</xdr:col>
                    <xdr:colOff>85725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5" name="Button 29">
              <controlPr defaultSize="0" print="0" autoFill="0" autoPict="0" macro="[0]!Février_Cliquer">
                <anchor moveWithCells="1" sizeWithCells="1">
                  <from>
                    <xdr:col>22</xdr:col>
                    <xdr:colOff>200025</xdr:colOff>
                    <xdr:row>1</xdr:row>
                    <xdr:rowOff>85725</xdr:rowOff>
                  </from>
                  <to>
                    <xdr:col>25</xdr:col>
                    <xdr:colOff>114300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6" name="Button 30">
              <controlPr defaultSize="0" print="0" autoFill="0" autoPict="0" macro="[0]!Mars_Cliquer">
                <anchor moveWithCells="1" sizeWithCells="1">
                  <from>
                    <xdr:col>25</xdr:col>
                    <xdr:colOff>219075</xdr:colOff>
                    <xdr:row>1</xdr:row>
                    <xdr:rowOff>76200</xdr:rowOff>
                  </from>
                  <to>
                    <xdr:col>28</xdr:col>
                    <xdr:colOff>142875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7" name="Button 31">
              <controlPr defaultSize="0" print="0" autoFill="0" autoPict="0" macro="[0]!Avril_Cliquer">
                <anchor moveWithCells="1" sizeWithCells="1">
                  <from>
                    <xdr:col>28</xdr:col>
                    <xdr:colOff>257175</xdr:colOff>
                    <xdr:row>1</xdr:row>
                    <xdr:rowOff>57150</xdr:rowOff>
                  </from>
                  <to>
                    <xdr:col>31</xdr:col>
                    <xdr:colOff>200025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Annuel</vt:lpstr>
      <vt:lpstr>AnnéeCalendrier</vt:lpstr>
      <vt:lpstr>Annuel!Impression_des_titres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Bono</dc:creator>
  <cp:lastModifiedBy>Bono</cp:lastModifiedBy>
  <cp:lastPrinted>2020-11-16T11:23:35Z</cp:lastPrinted>
  <dcterms:created xsi:type="dcterms:W3CDTF">2020-01-06T19:02:45Z</dcterms:created>
  <dcterms:modified xsi:type="dcterms:W3CDTF">2020-11-17T05:27:41Z</dcterms:modified>
</cp:coreProperties>
</file>