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2.xml" ContentType="application/vnd.openxmlformats-officedocument.drawing+xml"/>
  <Override PartName="/xl/charts/chart4.xml" ContentType="application/vnd.openxmlformats-officedocument.drawingml.chart+xml"/>
  <Override PartName="/xl/charts/style1.xml" ContentType="application/vnd.ms-office.chartstyle+xml"/>
  <Override PartName="/xl/charts/colors1.xml" ContentType="application/vnd.ms-office.chartcolorstyle+xml"/>
  <Override PartName="/xl/charts/chart5.xml" ContentType="application/vnd.openxmlformats-officedocument.drawingml.chart+xml"/>
  <Override PartName="/xl/charts/style2.xml" ContentType="application/vnd.ms-office.chartstyle+xml"/>
  <Override PartName="/xl/charts/colors2.xml" ContentType="application/vnd.ms-office.chartcolorstyle+xml"/>
  <Override PartName="/xl/charts/chart6.xml" ContentType="application/vnd.openxmlformats-officedocument.drawingml.chart+xml"/>
  <Override PartName="/xl/charts/style3.xml" ContentType="application/vnd.ms-office.chartstyle+xml"/>
  <Override PartName="/xl/charts/colors3.xml" ContentType="application/vnd.ms-office.chartcolorstyle+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BF99034N\Documents\Perso Ben\Gestion Blog\Dossier de travail V2.769\"/>
    </mc:Choice>
  </mc:AlternateContent>
  <bookViews>
    <workbookView xWindow="-28920" yWindow="-1680" windowWidth="29040" windowHeight="15840" tabRatio="580"/>
  </bookViews>
  <sheets>
    <sheet name="Journal de Trading" sheetId="1" r:id="rId1"/>
    <sheet name="Suivi historique" sheetId="3" r:id="rId2"/>
    <sheet name="Nouveautés 2020_Explications" sheetId="4" r:id="rId3"/>
  </sheets>
  <functionGroups builtInGroupCount="18"/>
  <definedNames>
    <definedName name="_xlnm._FilterDatabase" localSheetId="0" hidden="1">'Journal de Trading'!#REF!</definedName>
    <definedName name="Tableau_positionsencours">'Journal de Trading'!$A$27:$F$41</definedName>
    <definedName name="Tableau_simulateur">'Journal de Trading'!$A$9:$G$12</definedName>
    <definedName name="Zoneprix_simu">'Journal de Trading'!$G$6:$G$12</definedName>
  </definedNames>
  <calcPr calcId="152511"/>
</workbook>
</file>

<file path=xl/calcChain.xml><?xml version="1.0" encoding="utf-8"?>
<calcChain xmlns="http://schemas.openxmlformats.org/spreadsheetml/2006/main">
  <c r="P51" i="1" l="1"/>
  <c r="P52" i="1"/>
  <c r="P53" i="1"/>
  <c r="P54" i="1"/>
  <c r="P55" i="1"/>
  <c r="P56" i="1"/>
  <c r="P57" i="1"/>
  <c r="P58" i="1"/>
  <c r="P59" i="1"/>
  <c r="P60" i="1"/>
  <c r="P61" i="1"/>
  <c r="P62" i="1"/>
  <c r="P63" i="1"/>
  <c r="P64" i="1"/>
  <c r="P65" i="1"/>
  <c r="P66" i="1"/>
  <c r="P67" i="1"/>
  <c r="P68" i="1"/>
  <c r="P69" i="1"/>
  <c r="P70" i="1"/>
  <c r="P71" i="1"/>
  <c r="P72" i="1"/>
  <c r="P73" i="1"/>
  <c r="P74" i="1"/>
  <c r="P75" i="1"/>
  <c r="P76" i="1"/>
  <c r="P77" i="1"/>
  <c r="P78" i="1"/>
  <c r="P79" i="1"/>
  <c r="P80" i="1"/>
  <c r="P81" i="1"/>
  <c r="R7" i="1"/>
  <c r="R8" i="1"/>
  <c r="R9" i="1"/>
  <c r="R10" i="1"/>
  <c r="R11" i="1"/>
  <c r="R12" i="1"/>
  <c r="R6" i="1"/>
  <c r="S28" i="1"/>
  <c r="S29" i="1"/>
  <c r="S30" i="1"/>
  <c r="S31" i="1"/>
  <c r="S32" i="1"/>
  <c r="S33" i="1"/>
  <c r="S34" i="1"/>
  <c r="S35" i="1"/>
  <c r="S36" i="1"/>
  <c r="S37" i="1"/>
  <c r="S38" i="1"/>
  <c r="S39" i="1"/>
  <c r="S40" i="1"/>
  <c r="S41" i="1"/>
  <c r="S42" i="1"/>
  <c r="S27" i="1" l="1"/>
  <c r="P50" i="1"/>
  <c r="N51" i="1" l="1"/>
  <c r="N52" i="1"/>
  <c r="N53" i="1"/>
  <c r="N54" i="1"/>
  <c r="N55" i="1"/>
  <c r="N56" i="1"/>
  <c r="N57" i="1"/>
  <c r="N58" i="1"/>
  <c r="N59" i="1"/>
  <c r="N60" i="1"/>
  <c r="N61" i="1"/>
  <c r="N62" i="1"/>
  <c r="N63" i="1"/>
  <c r="N64" i="1"/>
  <c r="N65" i="1"/>
  <c r="N66" i="1"/>
  <c r="N67" i="1"/>
  <c r="N68" i="1"/>
  <c r="N69" i="1"/>
  <c r="N70" i="1"/>
  <c r="N71" i="1"/>
  <c r="N72" i="1"/>
  <c r="N73" i="1"/>
  <c r="N74" i="1"/>
  <c r="N75" i="1"/>
  <c r="N76" i="1"/>
  <c r="N77" i="1"/>
  <c r="N78" i="1"/>
  <c r="N79" i="1"/>
  <c r="N80" i="1"/>
  <c r="N81" i="1"/>
  <c r="N50" i="1"/>
  <c r="W7" i="1"/>
  <c r="W8" i="1"/>
  <c r="W9" i="1"/>
  <c r="W10" i="1"/>
  <c r="W11" i="1"/>
  <c r="W12" i="1"/>
  <c r="W6" i="1"/>
  <c r="X7" i="1" l="1"/>
  <c r="X8" i="1"/>
  <c r="X9" i="1"/>
  <c r="X10" i="1"/>
  <c r="X11" i="1"/>
  <c r="X12" i="1"/>
  <c r="X6" i="1"/>
  <c r="E18" i="1" l="1"/>
  <c r="AR8" i="1" l="1"/>
  <c r="O79" i="1" l="1"/>
  <c r="L79" i="1"/>
  <c r="J79" i="1" s="1"/>
  <c r="O34" i="1" l="1"/>
  <c r="N21" i="3"/>
  <c r="H21" i="3"/>
  <c r="B21" i="3"/>
  <c r="AE91" i="1"/>
  <c r="L7" i="1" l="1"/>
  <c r="P6" i="3"/>
  <c r="J6" i="3"/>
  <c r="R6" i="3"/>
  <c r="L6" i="3"/>
  <c r="R17" i="3"/>
  <c r="P17" i="3"/>
  <c r="R16" i="3"/>
  <c r="P16" i="3"/>
  <c r="R15" i="3"/>
  <c r="P15" i="3"/>
  <c r="R14" i="3"/>
  <c r="P14" i="3"/>
  <c r="R13" i="3"/>
  <c r="P13" i="3"/>
  <c r="R12" i="3"/>
  <c r="P12" i="3"/>
  <c r="R11" i="3"/>
  <c r="P11" i="3"/>
  <c r="R10" i="3"/>
  <c r="P10" i="3"/>
  <c r="R9" i="3"/>
  <c r="P9" i="3"/>
  <c r="R8" i="3"/>
  <c r="P8" i="3"/>
  <c r="R7" i="3"/>
  <c r="P7" i="3"/>
  <c r="L17" i="3"/>
  <c r="J17" i="3"/>
  <c r="L16" i="3"/>
  <c r="J16" i="3"/>
  <c r="L15" i="3"/>
  <c r="J15" i="3"/>
  <c r="L14" i="3"/>
  <c r="J14" i="3"/>
  <c r="L13" i="3"/>
  <c r="J13" i="3"/>
  <c r="L12" i="3"/>
  <c r="J12" i="3"/>
  <c r="L11" i="3"/>
  <c r="J11" i="3"/>
  <c r="L10" i="3"/>
  <c r="J10" i="3"/>
  <c r="L9" i="3"/>
  <c r="J9" i="3"/>
  <c r="L8" i="3"/>
  <c r="J8" i="3"/>
  <c r="L7" i="3"/>
  <c r="J7" i="3"/>
  <c r="X35" i="1" l="1"/>
  <c r="X36" i="1"/>
  <c r="X37" i="1"/>
  <c r="X38" i="1"/>
  <c r="X39" i="1"/>
  <c r="X40" i="1"/>
  <c r="X41" i="1"/>
  <c r="X42" i="1"/>
  <c r="P20" i="1"/>
  <c r="N19" i="1"/>
  <c r="N20" i="1"/>
  <c r="H19" i="1"/>
  <c r="E19" i="1" s="1"/>
  <c r="H20" i="1"/>
  <c r="E20" i="1"/>
  <c r="H18" i="1"/>
  <c r="N18" i="1"/>
  <c r="R42" i="1"/>
  <c r="O42" i="1"/>
  <c r="Q42" i="1" s="1"/>
  <c r="M42" i="1"/>
  <c r="L42" i="1"/>
  <c r="P19" i="1" l="1"/>
  <c r="N6" i="1"/>
  <c r="N7" i="1"/>
  <c r="N8" i="1"/>
  <c r="L8" i="1" s="1"/>
  <c r="F17" i="3"/>
  <c r="D17" i="3"/>
  <c r="F16" i="3"/>
  <c r="D16" i="3"/>
  <c r="F15" i="3"/>
  <c r="D15" i="3"/>
  <c r="F14" i="3"/>
  <c r="D14" i="3"/>
  <c r="F13" i="3"/>
  <c r="D13" i="3"/>
  <c r="F12" i="3"/>
  <c r="D12" i="3"/>
  <c r="F11" i="3"/>
  <c r="D11" i="3"/>
  <c r="F10" i="3"/>
  <c r="D10" i="3"/>
  <c r="F9" i="3"/>
  <c r="D9" i="3"/>
  <c r="F8" i="3"/>
  <c r="D8" i="3"/>
  <c r="F7" i="3"/>
  <c r="D7" i="3"/>
  <c r="O6" i="1" l="1"/>
  <c r="L6" i="1"/>
  <c r="O8" i="1"/>
  <c r="O7" i="1"/>
  <c r="O29" i="1"/>
  <c r="R29" i="1" s="1"/>
  <c r="Q6" i="1" l="1"/>
  <c r="S6" i="1"/>
  <c r="S7" i="1"/>
  <c r="S8" i="1"/>
  <c r="Q8" i="1"/>
  <c r="Q7" i="1"/>
  <c r="P82" i="1" l="1"/>
  <c r="O81" i="1"/>
  <c r="L81" i="1"/>
  <c r="J81" i="1"/>
  <c r="L80" i="1"/>
  <c r="J80" i="1" s="1"/>
  <c r="L78" i="1"/>
  <c r="L77" i="1"/>
  <c r="J77" i="1" s="1"/>
  <c r="L76" i="1"/>
  <c r="J76" i="1" s="1"/>
  <c r="L75" i="1"/>
  <c r="J75" i="1" s="1"/>
  <c r="L74" i="1"/>
  <c r="J74" i="1" s="1"/>
  <c r="L73" i="1"/>
  <c r="J73" i="1" s="1"/>
  <c r="L72" i="1"/>
  <c r="J72" i="1" s="1"/>
  <c r="L71" i="1"/>
  <c r="J71" i="1" s="1"/>
  <c r="L70" i="1"/>
  <c r="L69" i="1"/>
  <c r="J69" i="1" s="1"/>
  <c r="L68" i="1"/>
  <c r="J68" i="1" s="1"/>
  <c r="L67" i="1"/>
  <c r="J67" i="1" s="1"/>
  <c r="L66" i="1"/>
  <c r="J66" i="1" s="1"/>
  <c r="L65" i="1"/>
  <c r="J65" i="1" s="1"/>
  <c r="L64" i="1"/>
  <c r="J64" i="1" s="1"/>
  <c r="L63" i="1"/>
  <c r="J63" i="1" s="1"/>
  <c r="L62" i="1"/>
  <c r="J62" i="1" s="1"/>
  <c r="L61" i="1"/>
  <c r="J61" i="1" s="1"/>
  <c r="L60" i="1"/>
  <c r="J60" i="1" s="1"/>
  <c r="L59" i="1"/>
  <c r="J59" i="1" s="1"/>
  <c r="L58" i="1"/>
  <c r="J58" i="1" s="1"/>
  <c r="L57" i="1"/>
  <c r="J57" i="1" s="1"/>
  <c r="L56" i="1"/>
  <c r="J56" i="1" s="1"/>
  <c r="L55" i="1"/>
  <c r="J55" i="1" s="1"/>
  <c r="L54" i="1"/>
  <c r="J54" i="1" s="1"/>
  <c r="L53" i="1"/>
  <c r="J53" i="1" s="1"/>
  <c r="L52" i="1"/>
  <c r="L51" i="1"/>
  <c r="J51" i="1" s="1"/>
  <c r="L50" i="1"/>
  <c r="J50" i="1" s="1"/>
  <c r="V41" i="1"/>
  <c r="O41" i="1"/>
  <c r="Q41" i="1" s="1"/>
  <c r="M41" i="1"/>
  <c r="L41" i="1"/>
  <c r="V40" i="1"/>
  <c r="O40" i="1"/>
  <c r="Q40" i="1" s="1"/>
  <c r="M40" i="1"/>
  <c r="L40" i="1"/>
  <c r="V37" i="1"/>
  <c r="O37" i="1"/>
  <c r="Q37" i="1" s="1"/>
  <c r="M37" i="1"/>
  <c r="L37" i="1"/>
  <c r="V36" i="1"/>
  <c r="O36" i="1"/>
  <c r="Q36" i="1" s="1"/>
  <c r="M36" i="1"/>
  <c r="L36" i="1"/>
  <c r="V35" i="1"/>
  <c r="O35" i="1"/>
  <c r="Q35" i="1" s="1"/>
  <c r="M35" i="1"/>
  <c r="L35" i="1"/>
  <c r="M34" i="1"/>
  <c r="X34" i="1" s="1"/>
  <c r="L34" i="1"/>
  <c r="V33" i="1"/>
  <c r="O33" i="1"/>
  <c r="M33" i="1"/>
  <c r="V32" i="1"/>
  <c r="O32" i="1"/>
  <c r="L32" i="1" s="1"/>
  <c r="M32" i="1"/>
  <c r="V31" i="1"/>
  <c r="O31" i="1"/>
  <c r="L31" i="1" s="1"/>
  <c r="M31" i="1"/>
  <c r="V30" i="1"/>
  <c r="O30" i="1"/>
  <c r="M30" i="1"/>
  <c r="V29" i="1"/>
  <c r="M29" i="1"/>
  <c r="L29" i="1"/>
  <c r="V28" i="1"/>
  <c r="O28" i="1"/>
  <c r="R28" i="1" s="1"/>
  <c r="M28" i="1"/>
  <c r="V27" i="1"/>
  <c r="O27" i="1"/>
  <c r="M27" i="1"/>
  <c r="AL17" i="1"/>
  <c r="AJ17" i="1"/>
  <c r="AH17" i="1"/>
  <c r="AF17" i="1"/>
  <c r="AD17" i="1"/>
  <c r="AL16" i="1"/>
  <c r="AJ16" i="1"/>
  <c r="AH16" i="1"/>
  <c r="AF16" i="1"/>
  <c r="AD16" i="1"/>
  <c r="AL15" i="1"/>
  <c r="AJ15" i="1"/>
  <c r="AH15" i="1"/>
  <c r="AF15" i="1"/>
  <c r="AD15" i="1"/>
  <c r="AL14" i="1"/>
  <c r="AJ14" i="1"/>
  <c r="AH14" i="1"/>
  <c r="AF14" i="1"/>
  <c r="AD14" i="1"/>
  <c r="AL13" i="1"/>
  <c r="AJ13" i="1"/>
  <c r="AH13" i="1"/>
  <c r="AF13" i="1"/>
  <c r="AD13" i="1"/>
  <c r="AL12" i="1"/>
  <c r="AJ12" i="1"/>
  <c r="AH12" i="1"/>
  <c r="AF12" i="1"/>
  <c r="AD12" i="1"/>
  <c r="AL11" i="1"/>
  <c r="AJ11" i="1"/>
  <c r="AH11" i="1"/>
  <c r="AF11" i="1"/>
  <c r="AD11" i="1"/>
  <c r="AL10" i="1"/>
  <c r="AJ10" i="1"/>
  <c r="AH10" i="1"/>
  <c r="AF10" i="1"/>
  <c r="AD10" i="1"/>
  <c r="AL9" i="1"/>
  <c r="AJ9" i="1"/>
  <c r="AH9" i="1"/>
  <c r="AF9" i="1"/>
  <c r="AD9" i="1"/>
  <c r="N12" i="1"/>
  <c r="AL8" i="1"/>
  <c r="AJ8" i="1"/>
  <c r="AH8" i="1"/>
  <c r="AF8" i="1"/>
  <c r="AD8" i="1"/>
  <c r="N11" i="1"/>
  <c r="AL7" i="1"/>
  <c r="AJ7" i="1"/>
  <c r="AH7" i="1"/>
  <c r="AF7" i="1"/>
  <c r="AD7" i="1"/>
  <c r="N10" i="1"/>
  <c r="AL6" i="1"/>
  <c r="AJ6" i="1"/>
  <c r="AH6" i="1"/>
  <c r="N9" i="1"/>
  <c r="O80" i="1" l="1"/>
  <c r="O12" i="1"/>
  <c r="L12" i="1"/>
  <c r="O11" i="1"/>
  <c r="L11" i="1"/>
  <c r="O10" i="1"/>
  <c r="L10" i="1"/>
  <c r="O9" i="1"/>
  <c r="L9" i="1"/>
  <c r="L33" i="1"/>
  <c r="AG25" i="1"/>
  <c r="T6" i="1"/>
  <c r="T8" i="1"/>
  <c r="T7" i="1"/>
  <c r="R41" i="1"/>
  <c r="R40" i="1"/>
  <c r="R37" i="1"/>
  <c r="R36" i="1"/>
  <c r="R35" i="1"/>
  <c r="R34" i="1"/>
  <c r="R33" i="1"/>
  <c r="Q11" i="1"/>
  <c r="O78" i="1"/>
  <c r="R32" i="1"/>
  <c r="R31" i="1"/>
  <c r="L30" i="1"/>
  <c r="R30" i="1"/>
  <c r="R27" i="1"/>
  <c r="O60" i="1"/>
  <c r="O71" i="1"/>
  <c r="O65" i="1"/>
  <c r="O56" i="1"/>
  <c r="J70" i="1"/>
  <c r="O77" i="1"/>
  <c r="O70" i="1"/>
  <c r="O57" i="1"/>
  <c r="O72" i="1"/>
  <c r="O51" i="1"/>
  <c r="J52" i="1"/>
  <c r="O66" i="1"/>
  <c r="O58" i="1"/>
  <c r="J78" i="1"/>
  <c r="O68" i="1"/>
  <c r="O52" i="1"/>
  <c r="O50" i="1"/>
  <c r="O59" i="1"/>
  <c r="AK33" i="1"/>
  <c r="L28" i="1"/>
  <c r="O64" i="1"/>
  <c r="O76" i="1"/>
  <c r="O62" i="1"/>
  <c r="O69" i="1"/>
  <c r="O74" i="1"/>
  <c r="O55" i="1"/>
  <c r="O67" i="1"/>
  <c r="O53" i="1"/>
  <c r="O63" i="1"/>
  <c r="L27" i="1"/>
  <c r="O54" i="1"/>
  <c r="O75" i="1"/>
  <c r="O61" i="1"/>
  <c r="O73" i="1"/>
  <c r="S9" i="1" l="1"/>
  <c r="T9" i="1"/>
  <c r="Q9" i="1"/>
  <c r="Q34" i="1"/>
  <c r="Q32" i="1"/>
  <c r="T11" i="1"/>
  <c r="S12" i="1"/>
  <c r="Q12" i="1"/>
  <c r="T12" i="1"/>
  <c r="S11" i="1"/>
  <c r="S10" i="1"/>
  <c r="Q10" i="1"/>
  <c r="T10" i="1"/>
  <c r="X33" i="1"/>
  <c r="Q33" i="1"/>
  <c r="AE86" i="1"/>
  <c r="X32" i="1"/>
  <c r="X31" i="1"/>
  <c r="X30" i="1"/>
  <c r="Q31" i="1"/>
  <c r="Q27" i="1"/>
  <c r="Q29" i="1"/>
  <c r="Q30" i="1"/>
  <c r="AH91" i="1"/>
  <c r="AO11" i="1"/>
  <c r="AO8" i="1"/>
  <c r="X27" i="1"/>
  <c r="X29" i="1"/>
  <c r="X28" i="1"/>
  <c r="AK28" i="1"/>
  <c r="Q28" i="1"/>
  <c r="AH86" i="1"/>
  <c r="P18" i="1" l="1"/>
</calcChain>
</file>

<file path=xl/sharedStrings.xml><?xml version="1.0" encoding="utf-8"?>
<sst xmlns="http://schemas.openxmlformats.org/spreadsheetml/2006/main" count="126" uniqueCount="92">
  <si>
    <t>Qté</t>
  </si>
  <si>
    <t>Prix d'entrée</t>
  </si>
  <si>
    <t>Stop Loss</t>
  </si>
  <si>
    <t>1er objectif</t>
  </si>
  <si>
    <t>Risque</t>
  </si>
  <si>
    <t>Montant brut</t>
  </si>
  <si>
    <t>Montant net</t>
  </si>
  <si>
    <t>Gains %</t>
  </si>
  <si>
    <t>Pertes %</t>
  </si>
  <si>
    <t>Ratio G/P</t>
  </si>
  <si>
    <t>% Répartition</t>
  </si>
  <si>
    <t>Gains €</t>
  </si>
  <si>
    <t>Pertes €</t>
  </si>
  <si>
    <t>Gains / Pertes</t>
  </si>
  <si>
    <t>% gain ou perte</t>
  </si>
  <si>
    <t>Risk Max / ligne 0,5%</t>
  </si>
  <si>
    <t>Risk Max / ligne 1%</t>
  </si>
  <si>
    <t>Risk Max / ligne 2%</t>
  </si>
  <si>
    <t>Frais de courtage</t>
  </si>
  <si>
    <t>Pour exemple</t>
  </si>
  <si>
    <t>Risque global %</t>
  </si>
  <si>
    <t>Risque global €</t>
  </si>
  <si>
    <t>Positions en cours</t>
  </si>
  <si>
    <t>Place</t>
  </si>
  <si>
    <t>Mémo</t>
  </si>
  <si>
    <t>Libellé</t>
  </si>
  <si>
    <t>Date achat</t>
  </si>
  <si>
    <t>Cours d'entrée</t>
  </si>
  <si>
    <t>Stop suiveur</t>
  </si>
  <si>
    <t>PRU</t>
  </si>
  <si>
    <t>Montant net achat</t>
  </si>
  <si>
    <t>± value €</t>
  </si>
  <si>
    <t xml:space="preserve"> ± value %</t>
  </si>
  <si>
    <t>Valeurs réelle</t>
  </si>
  <si>
    <t>% Risque</t>
  </si>
  <si>
    <t>Liquidité</t>
  </si>
  <si>
    <t>Valo portefeuille</t>
  </si>
  <si>
    <t>p</t>
  </si>
  <si>
    <t>Positions cloturées</t>
  </si>
  <si>
    <t>Nom de la valeur</t>
  </si>
  <si>
    <t>Date de vente</t>
  </si>
  <si>
    <t>Prix de vente</t>
  </si>
  <si>
    <t>Montant net vente</t>
  </si>
  <si>
    <t>Commentaires</t>
  </si>
  <si>
    <t>Ratio Gains/Pertes</t>
  </si>
  <si>
    <t>Taux de réussite</t>
  </si>
  <si>
    <t>Profit factor</t>
  </si>
  <si>
    <t>Maw Drawdown</t>
  </si>
  <si>
    <t>VMX</t>
  </si>
  <si>
    <t>Prix actuel</t>
  </si>
  <si>
    <t>Verimatrix</t>
  </si>
  <si>
    <t>PRU initial</t>
  </si>
  <si>
    <t>Nv montant</t>
  </si>
  <si>
    <t>Nouveau PRU</t>
  </si>
  <si>
    <t>Prix achat initial</t>
  </si>
  <si>
    <t>Données initiales</t>
  </si>
  <si>
    <t>Nouvelles données</t>
  </si>
  <si>
    <t>Nouvelle QTE</t>
  </si>
  <si>
    <t>Nouveau Prix</t>
  </si>
  <si>
    <t>Année 2019</t>
  </si>
  <si>
    <t>Année 2020</t>
  </si>
  <si>
    <t>Année 2021</t>
  </si>
  <si>
    <t xml:space="preserve">Capital au 1er du mois </t>
  </si>
  <si>
    <t>Simulateur de positions / Liste de surveillance</t>
  </si>
  <si>
    <t>Gestion du risque</t>
  </si>
  <si>
    <t>Cac 40</t>
  </si>
  <si>
    <t>QTE initiale</t>
  </si>
  <si>
    <t>Valeurs</t>
  </si>
  <si>
    <t>Calcul nouveau PRU pour pyramidage</t>
  </si>
  <si>
    <t>Montant initial net</t>
  </si>
  <si>
    <t>Capital au 1er de chaque mois</t>
  </si>
  <si>
    <t>$VMX $</t>
  </si>
  <si>
    <t>Mois</t>
  </si>
  <si>
    <t>Capital</t>
  </si>
  <si>
    <t>± value %</t>
  </si>
  <si>
    <t>Abc</t>
  </si>
  <si>
    <t>XYZ</t>
  </si>
  <si>
    <t>Exemple avec Greenyard Belge</t>
  </si>
  <si>
    <t>Exemple avec Claranova Paris</t>
  </si>
  <si>
    <t>Exemple avec Pharming Pays Bas</t>
  </si>
  <si>
    <t>Exemple avec Pharol Portugal</t>
  </si>
  <si>
    <t>p = Paris
g = Belgique
n = Pays Bas
l = Portugal</t>
  </si>
  <si>
    <t>J'ai également ajouté un espace où vous pourrez calculer votre nouveau PRU lorsque vous renforcez votre position.
Dans le 2ième onglet j'ai rajouté un espace suivi historique mensuel. Celui est indépendant du 1er onglet. C'est simplement  pour offrir un suivi graphique. Vous reporterez chaque mois la valeur de votre capital pour réaliser un suivi.
Cette espace est totalement personnalisable. Il est indépendant de la macro.</t>
  </si>
  <si>
    <r>
      <t xml:space="preserve">Bonjour à tous,
Merci d'avoir téléchargé ce fichier journal de trading sous Excel. Je l'ai voulu simple et intuitif.
La principale nouveauté de cette édition 2020 concerne la mise à jour des cours des actifs que vous rentrerez dans la partie simulateur et positions en cours. Cela est rendu possible gràce à une macro écrite dans ce classeur Excel.
</t>
    </r>
    <r>
      <rPr>
        <b/>
        <sz val="11"/>
        <color rgb="FFFF0000"/>
        <rFont val="Calibri"/>
        <family val="2"/>
        <scheme val="minor"/>
      </rPr>
      <t xml:space="preserve">Attention que pour que celle-ci fonctionne correctement ne modifiez ou n'ajoutez pas de colonnes de la A à la G. </t>
    </r>
    <r>
      <rPr>
        <sz val="11"/>
        <color theme="1"/>
        <rFont val="Calibri"/>
        <family val="2"/>
        <scheme val="minor"/>
      </rPr>
      <t xml:space="preserve">
Les cours sont récupérés à partir du site Abc Bourse.  (https://www.abcbourse.com/)
La colonne valeur est maintenant déclinez en 3 colonnes distincts:
          - La 1ere: Place  Elle indique la place marché sur lequel l'actif est coté. </t>
    </r>
    <r>
      <rPr>
        <sz val="11"/>
        <color rgb="FFFF0000"/>
        <rFont val="Calibri"/>
        <family val="2"/>
        <scheme val="minor"/>
      </rPr>
      <t xml:space="preserve"> Ecrire en minuscule</t>
    </r>
    <r>
      <rPr>
        <sz val="11"/>
        <color theme="1"/>
        <rFont val="Calibri"/>
        <family val="2"/>
        <scheme val="minor"/>
      </rPr>
      <t xml:space="preserve">.
         - La 2ième: Mémo  Ecrivez le code mnémonique de l'actif (ex: Claranova = CLA). </t>
    </r>
    <r>
      <rPr>
        <sz val="11"/>
        <color rgb="FFFF0000"/>
        <rFont val="Calibri"/>
        <family val="2"/>
        <scheme val="minor"/>
      </rPr>
      <t>Ecrire en majuscule</t>
    </r>
    <r>
      <rPr>
        <sz val="11"/>
        <color theme="1"/>
        <rFont val="Calibri"/>
        <family val="2"/>
        <scheme val="minor"/>
      </rPr>
      <t xml:space="preserve">.
         - La 3ième: Libellé  se remplira automatiquement.
</t>
    </r>
    <r>
      <rPr>
        <b/>
        <sz val="12"/>
        <color rgb="FF007033"/>
        <rFont val="Calibri"/>
        <family val="2"/>
        <scheme val="minor"/>
      </rPr>
      <t>Respectez bien les minuscules et majuscules c'est important.</t>
    </r>
    <r>
      <rPr>
        <sz val="11"/>
        <color theme="1"/>
        <rFont val="Calibri"/>
        <family val="2"/>
        <scheme val="minor"/>
      </rPr>
      <t xml:space="preserve">
</t>
    </r>
  </si>
  <si>
    <t>Si vous avez des retours, des remarques, n'hésitez pas vous me connaissez ;)</t>
  </si>
  <si>
    <t>ALBIO</t>
  </si>
  <si>
    <t>ALQGC</t>
  </si>
  <si>
    <t>XFAB</t>
  </si>
  <si>
    <t>Biosynex</t>
  </si>
  <si>
    <t>Quantum Genomics</t>
  </si>
  <si>
    <t>X-Fab</t>
  </si>
  <si>
    <t>$ALBIO $ALQGC $XFAB $</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</si>
</sst>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0.000"/>
    <numFmt numFmtId="165" formatCode="#,##0.00\ &quot;€&quot;"/>
    <numFmt numFmtId="166" formatCode="#,##0.0\ &quot;€&quot;"/>
    <numFmt numFmtId="167" formatCode="#,##0.000\ &quot;€&quot;"/>
    <numFmt numFmtId="168" formatCode="#,##0.0000\ &quot;€&quot;"/>
    <numFmt numFmtId="169" formatCode="#,##0\ &quot;€&quot;"/>
    <numFmt numFmtId="170" formatCode="0.0%"/>
    <numFmt numFmtId="171" formatCode="0.0"/>
    <numFmt numFmtId="172" formatCode="d/m/yy;@"/>
    <numFmt numFmtId="173" formatCode="0.000%"/>
  </numFmts>
  <fonts count="24" x14ac:knownFonts="1">
    <font>
      <sz val="11"/>
      <color theme="1"/>
      <name val="Calibri"/>
      <family val="2"/>
      <scheme val="minor"/>
    </font>
    <font>
      <sz val="11"/>
      <color theme="1"/>
      <name val="Calibri"/>
      <family val="2"/>
      <scheme val="minor"/>
    </font>
    <font>
      <sz val="11"/>
      <color rgb="FFFF0000"/>
      <name val="Calibri"/>
      <family val="2"/>
      <scheme val="minor"/>
    </font>
    <font>
      <sz val="11"/>
      <color theme="0"/>
      <name val="Calibri"/>
      <family val="2"/>
      <scheme val="minor"/>
    </font>
    <font>
      <b/>
      <sz val="18"/>
      <color theme="1"/>
      <name val="Calibri"/>
      <family val="2"/>
      <scheme val="minor"/>
    </font>
    <font>
      <b/>
      <sz val="14"/>
      <color theme="1"/>
      <name val="Calibri"/>
      <family val="2"/>
      <scheme val="minor"/>
    </font>
    <font>
      <sz val="12"/>
      <color theme="1"/>
      <name val="Calibri"/>
      <family val="2"/>
      <scheme val="minor"/>
    </font>
    <font>
      <b/>
      <sz val="13"/>
      <color theme="1"/>
      <name val="Calibri"/>
      <family val="2"/>
      <scheme val="minor"/>
    </font>
    <font>
      <b/>
      <sz val="12"/>
      <color theme="1"/>
      <name val="Calibri"/>
      <family val="2"/>
      <scheme val="minor"/>
    </font>
    <font>
      <sz val="11"/>
      <color theme="1"/>
      <name val="Calibri"/>
      <family val="2"/>
    </font>
    <font>
      <b/>
      <sz val="12"/>
      <color rgb="FFFF0000"/>
      <name val="Calibri"/>
      <family val="2"/>
      <scheme val="minor"/>
    </font>
    <font>
      <sz val="11"/>
      <name val="Calibri"/>
      <family val="2"/>
    </font>
    <font>
      <sz val="15"/>
      <color theme="1"/>
      <name val="Calibri"/>
      <family val="2"/>
      <scheme val="minor"/>
    </font>
    <font>
      <sz val="14"/>
      <color theme="1"/>
      <name val="Calibri"/>
      <family val="2"/>
      <scheme val="minor"/>
    </font>
    <font>
      <b/>
      <sz val="15"/>
      <color theme="1"/>
      <name val="Calibri"/>
      <family val="2"/>
      <scheme val="minor"/>
    </font>
    <font>
      <sz val="10"/>
      <color theme="1"/>
      <name val="Calibri"/>
      <family val="2"/>
      <scheme val="minor"/>
    </font>
    <font>
      <sz val="11"/>
      <name val="Calibri"/>
      <family val="2"/>
      <scheme val="minor"/>
    </font>
    <font>
      <sz val="10"/>
      <color indexed="8"/>
      <name val="Arial"/>
      <family val="2"/>
    </font>
    <font>
      <b/>
      <sz val="20"/>
      <color theme="1"/>
      <name val="Calibri"/>
      <family val="2"/>
      <scheme val="minor"/>
    </font>
    <font>
      <b/>
      <sz val="16"/>
      <color theme="1"/>
      <name val="Calibri"/>
      <family val="2"/>
      <scheme val="minor"/>
    </font>
    <font>
      <b/>
      <sz val="14"/>
      <color rgb="FF000000"/>
      <name val="Calibri"/>
      <family val="2"/>
    </font>
    <font>
      <sz val="12"/>
      <name val="Calibri"/>
      <family val="2"/>
      <scheme val="minor"/>
    </font>
    <font>
      <b/>
      <sz val="11"/>
      <color rgb="FFFF0000"/>
      <name val="Calibri"/>
      <family val="2"/>
      <scheme val="minor"/>
    </font>
    <font>
      <b/>
      <sz val="12"/>
      <color rgb="FF007033"/>
      <name val="Calibri"/>
      <family val="2"/>
      <scheme val="minor"/>
    </font>
  </fonts>
  <fills count="20">
    <fill>
      <patternFill patternType="none"/>
    </fill>
    <fill>
      <patternFill patternType="gray125"/>
    </fill>
    <fill>
      <patternFill patternType="solid">
        <fgColor theme="4" tint="0.39997558519241921"/>
        <bgColor indexed="64"/>
      </patternFill>
    </fill>
    <fill>
      <patternFill patternType="solid">
        <fgColor rgb="FFFF0000"/>
        <bgColor indexed="64"/>
      </patternFill>
    </fill>
    <fill>
      <patternFill patternType="solid">
        <fgColor rgb="FF92D050"/>
        <bgColor indexed="64"/>
      </patternFill>
    </fill>
    <fill>
      <patternFill patternType="solid">
        <fgColor rgb="FFFF5D5D"/>
        <bgColor indexed="64"/>
      </patternFill>
    </fill>
    <fill>
      <patternFill patternType="solid">
        <fgColor theme="7" tint="0.39997558519241921"/>
        <bgColor indexed="64"/>
      </patternFill>
    </fill>
    <fill>
      <patternFill patternType="solid">
        <fgColor theme="9" tint="0.39994506668294322"/>
        <bgColor indexed="64"/>
      </patternFill>
    </fill>
    <fill>
      <patternFill patternType="solid">
        <fgColor theme="8" tint="0.79998168889431442"/>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theme="3" tint="0.59999389629810485"/>
        <bgColor indexed="64"/>
      </patternFill>
    </fill>
    <fill>
      <patternFill patternType="solid">
        <fgColor theme="7" tint="0.59999389629810485"/>
        <bgColor indexed="64"/>
      </patternFill>
    </fill>
    <fill>
      <patternFill patternType="solid">
        <fgColor theme="0"/>
        <bgColor indexed="64"/>
      </patternFill>
    </fill>
    <fill>
      <patternFill patternType="solid">
        <fgColor theme="5" tint="0.39997558519241921"/>
        <bgColor indexed="64"/>
      </patternFill>
    </fill>
    <fill>
      <patternFill patternType="solid">
        <fgColor theme="8" tint="0.39997558519241921"/>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8" tint="0.79995117038483843"/>
        <bgColor indexed="64"/>
      </patternFill>
    </fill>
  </fills>
  <borders count="10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ck">
        <color rgb="FF00B050"/>
      </left>
      <right style="thin">
        <color indexed="64"/>
      </right>
      <top style="thick">
        <color rgb="FF00B050"/>
      </top>
      <bottom style="thin">
        <color indexed="64"/>
      </bottom>
      <diagonal/>
    </border>
    <border>
      <left style="thin">
        <color indexed="64"/>
      </left>
      <right style="thin">
        <color indexed="64"/>
      </right>
      <top style="thick">
        <color rgb="FF00B050"/>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ck">
        <color rgb="FF00B050"/>
      </left>
      <right style="thick">
        <color rgb="FF00B050"/>
      </right>
      <top style="thick">
        <color rgb="FF00B050"/>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ck">
        <color rgb="FF00B050"/>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ck">
        <color rgb="FF00B050"/>
      </left>
      <right style="thick">
        <color rgb="FF00B050"/>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diagonal/>
    </border>
    <border>
      <left style="thick">
        <color rgb="FF00B050"/>
      </left>
      <right style="thick">
        <color rgb="FF00B050"/>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ck">
        <color rgb="FF00B050"/>
      </left>
      <right style="thin">
        <color indexed="64"/>
      </right>
      <top style="thin">
        <color indexed="64"/>
      </top>
      <bottom style="thick">
        <color rgb="FF00B050"/>
      </bottom>
      <diagonal/>
    </border>
    <border>
      <left style="thin">
        <color indexed="64"/>
      </left>
      <right style="thin">
        <color indexed="64"/>
      </right>
      <top style="thin">
        <color indexed="64"/>
      </top>
      <bottom style="thick">
        <color rgb="FF00B050"/>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thick">
        <color rgb="FF00B050"/>
      </left>
      <right style="thick">
        <color rgb="FF00B050"/>
      </right>
      <top style="thin">
        <color indexed="64"/>
      </top>
      <bottom style="thick">
        <color rgb="FF00B050"/>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medium">
        <color indexed="64"/>
      </right>
      <top/>
      <bottom style="medium">
        <color indexed="64"/>
      </bottom>
      <diagonal/>
    </border>
    <border>
      <left/>
      <right/>
      <top/>
      <bottom style="medium">
        <color indexed="64"/>
      </bottom>
      <diagonal/>
    </border>
    <border>
      <left/>
      <right style="medium">
        <color indexed="64"/>
      </right>
      <top/>
      <bottom/>
      <diagonal/>
    </border>
    <border>
      <left style="thick">
        <color rgb="FF00B050"/>
      </left>
      <right style="thick">
        <color rgb="FF00B050"/>
      </right>
      <top style="thick">
        <color rgb="FF00B050"/>
      </top>
      <bottom style="thick">
        <color rgb="FF00B050"/>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ck">
        <color rgb="FF00B050"/>
      </right>
      <top style="thick">
        <color rgb="FF00B050"/>
      </top>
      <bottom style="thin">
        <color indexed="64"/>
      </bottom>
      <diagonal/>
    </border>
    <border>
      <left style="thin">
        <color indexed="64"/>
      </left>
      <right/>
      <top style="medium">
        <color indexed="64"/>
      </top>
      <bottom style="thin">
        <color indexed="64"/>
      </bottom>
      <diagonal/>
    </border>
    <border>
      <left/>
      <right/>
      <top/>
      <bottom style="thin">
        <color indexed="64"/>
      </bottom>
      <diagonal/>
    </border>
    <border>
      <left style="thick">
        <color rgb="FF00B050"/>
      </left>
      <right style="thin">
        <color indexed="64"/>
      </right>
      <top/>
      <bottom style="thin">
        <color indexed="64"/>
      </bottom>
      <diagonal/>
    </border>
    <border>
      <left style="thin">
        <color indexed="64"/>
      </left>
      <right style="thick">
        <color rgb="FF00B050"/>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thin">
        <color indexed="64"/>
      </left>
      <right style="thick">
        <color rgb="FF00B050"/>
      </right>
      <top style="thin">
        <color indexed="64"/>
      </top>
      <bottom style="thin">
        <color indexed="64"/>
      </bottom>
      <diagonal/>
    </border>
    <border>
      <left style="thin">
        <color indexed="64"/>
      </left>
      <right style="thick">
        <color rgb="FF00B050"/>
      </right>
      <top style="thin">
        <color indexed="64"/>
      </top>
      <bottom style="thick">
        <color rgb="FF00B050"/>
      </bottom>
      <diagonal/>
    </border>
    <border>
      <left/>
      <right/>
      <top style="thick">
        <color rgb="FF00B050"/>
      </top>
      <bottom/>
      <diagonal/>
    </border>
    <border>
      <left style="medium">
        <color indexed="64"/>
      </left>
      <right/>
      <top style="medium">
        <color indexed="64"/>
      </top>
      <bottom/>
      <diagonal/>
    </border>
    <border>
      <left/>
      <right style="medium">
        <color indexed="64"/>
      </right>
      <top style="medium">
        <color indexed="64"/>
      </top>
      <bottom/>
      <diagonal/>
    </border>
    <border>
      <left style="medium">
        <color auto="1"/>
      </left>
      <right/>
      <top/>
      <bottom style="medium">
        <color auto="1"/>
      </bottom>
      <diagonal/>
    </border>
    <border>
      <left/>
      <right style="medium">
        <color indexed="64"/>
      </right>
      <top/>
      <bottom style="medium">
        <color indexed="64"/>
      </bottom>
      <diagonal/>
    </border>
    <border>
      <left style="thin">
        <color indexed="64"/>
      </left>
      <right style="thin">
        <color indexed="64"/>
      </right>
      <top style="thin">
        <color indexed="64"/>
      </top>
      <bottom style="medium">
        <color rgb="FF00B050"/>
      </bottom>
      <diagonal/>
    </border>
    <border>
      <left style="medium">
        <color indexed="64"/>
      </left>
      <right/>
      <top/>
      <bottom style="thin">
        <color indexed="64"/>
      </bottom>
      <diagonal/>
    </border>
    <border>
      <left/>
      <right style="thin">
        <color indexed="64"/>
      </right>
      <top/>
      <bottom style="thin">
        <color indexed="64"/>
      </bottom>
      <diagonal/>
    </border>
    <border>
      <left style="thin">
        <color indexed="64"/>
      </left>
      <right/>
      <top style="medium">
        <color indexed="64"/>
      </top>
      <bottom/>
      <diagonal/>
    </border>
    <border>
      <left style="medium">
        <color rgb="FF00B050"/>
      </left>
      <right style="thin">
        <color auto="1"/>
      </right>
      <top style="medium">
        <color rgb="FF00B050"/>
      </top>
      <bottom style="thin">
        <color auto="1"/>
      </bottom>
      <diagonal/>
    </border>
    <border>
      <left style="thin">
        <color auto="1"/>
      </left>
      <right style="thin">
        <color auto="1"/>
      </right>
      <top style="medium">
        <color rgb="FF00B050"/>
      </top>
      <bottom style="thin">
        <color auto="1"/>
      </bottom>
      <diagonal/>
    </border>
    <border>
      <left style="medium">
        <color rgb="FF00B050"/>
      </left>
      <right style="thin">
        <color auto="1"/>
      </right>
      <top style="thin">
        <color auto="1"/>
      </top>
      <bottom style="thin">
        <color auto="1"/>
      </bottom>
      <diagonal/>
    </border>
    <border>
      <left style="thin">
        <color auto="1"/>
      </left>
      <right style="medium">
        <color rgb="FF00B050"/>
      </right>
      <top style="thin">
        <color auto="1"/>
      </top>
      <bottom style="thin">
        <color auto="1"/>
      </bottom>
      <diagonal/>
    </border>
    <border>
      <left style="medium">
        <color rgb="FF00B050"/>
      </left>
      <right style="thin">
        <color auto="1"/>
      </right>
      <top style="thin">
        <color auto="1"/>
      </top>
      <bottom style="medium">
        <color rgb="FF00B050"/>
      </bottom>
      <diagonal/>
    </border>
    <border>
      <left style="thin">
        <color auto="1"/>
      </left>
      <right style="medium">
        <color rgb="FF00B050"/>
      </right>
      <top style="thin">
        <color auto="1"/>
      </top>
      <bottom style="medium">
        <color rgb="FF00B050"/>
      </bottom>
      <diagonal/>
    </border>
    <border>
      <left/>
      <right style="medium">
        <color rgb="FF00B050"/>
      </right>
      <top style="thin">
        <color indexed="64"/>
      </top>
      <bottom style="thin">
        <color auto="1"/>
      </bottom>
      <diagonal/>
    </border>
    <border>
      <left style="thin">
        <color auto="1"/>
      </left>
      <right/>
      <top style="medium">
        <color rgb="FF00B050"/>
      </top>
      <bottom style="thin">
        <color auto="1"/>
      </bottom>
      <diagonal/>
    </border>
    <border>
      <left/>
      <right style="medium">
        <color rgb="FF00B050"/>
      </right>
      <top style="medium">
        <color rgb="FF00B050"/>
      </top>
      <bottom style="thin">
        <color auto="1"/>
      </bottom>
      <diagonal/>
    </border>
    <border>
      <left style="medium">
        <color rgb="FF00B050"/>
      </left>
      <right style="thin">
        <color indexed="64"/>
      </right>
      <top style="medium">
        <color rgb="FF00B050"/>
      </top>
      <bottom style="medium">
        <color indexed="64"/>
      </bottom>
      <diagonal/>
    </border>
    <border>
      <left style="thin">
        <color indexed="64"/>
      </left>
      <right style="medium">
        <color rgb="FF00B050"/>
      </right>
      <top style="medium">
        <color rgb="FF00B050"/>
      </top>
      <bottom style="medium">
        <color indexed="64"/>
      </bottom>
      <diagonal/>
    </border>
    <border>
      <left style="medium">
        <color rgb="FF00B050"/>
      </left>
      <right/>
      <top style="medium">
        <color rgb="FF00B050"/>
      </top>
      <bottom style="medium">
        <color indexed="64"/>
      </bottom>
      <diagonal/>
    </border>
    <border>
      <left/>
      <right style="thin">
        <color indexed="64"/>
      </right>
      <top style="medium">
        <color rgb="FF00B050"/>
      </top>
      <bottom style="medium">
        <color indexed="64"/>
      </bottom>
      <diagonal/>
    </border>
    <border>
      <left style="thin">
        <color indexed="64"/>
      </left>
      <right/>
      <top style="medium">
        <color rgb="FF00B050"/>
      </top>
      <bottom style="medium">
        <color indexed="64"/>
      </bottom>
      <diagonal/>
    </border>
    <border>
      <left/>
      <right style="medium">
        <color rgb="FF00B050"/>
      </right>
      <top style="medium">
        <color rgb="FF00B050"/>
      </top>
      <bottom style="medium">
        <color indexed="64"/>
      </bottom>
      <diagonal/>
    </border>
    <border>
      <left style="medium">
        <color rgb="FF00B050"/>
      </left>
      <right/>
      <top style="medium">
        <color indexed="64"/>
      </top>
      <bottom style="thin">
        <color indexed="64"/>
      </bottom>
      <diagonal/>
    </border>
    <border>
      <left/>
      <right style="medium">
        <color rgb="FF00B050"/>
      </right>
      <top style="medium">
        <color indexed="64"/>
      </top>
      <bottom style="thin">
        <color indexed="64"/>
      </bottom>
      <diagonal/>
    </border>
    <border>
      <left style="medium">
        <color rgb="FF00B050"/>
      </left>
      <right/>
      <top style="thin">
        <color indexed="64"/>
      </top>
      <bottom style="thin">
        <color indexed="64"/>
      </bottom>
      <diagonal/>
    </border>
    <border>
      <left style="medium">
        <color rgb="FF00B050"/>
      </left>
      <right/>
      <top style="thin">
        <color indexed="64"/>
      </top>
      <bottom style="medium">
        <color rgb="FF00B050"/>
      </bottom>
      <diagonal/>
    </border>
    <border>
      <left/>
      <right style="thin">
        <color indexed="64"/>
      </right>
      <top style="thin">
        <color indexed="64"/>
      </top>
      <bottom style="medium">
        <color rgb="FF00B050"/>
      </bottom>
      <diagonal/>
    </border>
    <border>
      <left style="thin">
        <color indexed="64"/>
      </left>
      <right/>
      <top style="thin">
        <color indexed="64"/>
      </top>
      <bottom style="medium">
        <color rgb="FF00B050"/>
      </bottom>
      <diagonal/>
    </border>
    <border>
      <left/>
      <right style="medium">
        <color rgb="FF00B050"/>
      </right>
      <top style="thin">
        <color indexed="64"/>
      </top>
      <bottom style="medium">
        <color rgb="FF00B050"/>
      </bottom>
      <diagonal/>
    </border>
    <border>
      <left/>
      <right style="thin">
        <color auto="1"/>
      </right>
      <top style="medium">
        <color rgb="FF00B050"/>
      </top>
      <bottom style="thin">
        <color auto="1"/>
      </bottom>
      <diagonal/>
    </border>
    <border>
      <left style="thin">
        <color indexed="64"/>
      </left>
      <right style="thin">
        <color indexed="64"/>
      </right>
      <top style="medium">
        <color indexed="64"/>
      </top>
      <bottom/>
      <diagonal/>
    </border>
  </borders>
  <cellStyleXfs count="2">
    <xf numFmtId="0" fontId="0" fillId="0" borderId="0"/>
    <xf numFmtId="0" fontId="17" fillId="0" borderId="0"/>
  </cellStyleXfs>
  <cellXfs count="525">
    <xf numFmtId="0" fontId="0" fillId="0" borderId="0" xfId="0"/>
    <xf numFmtId="0" fontId="1" fillId="0" borderId="0" xfId="0" applyFont="1"/>
    <xf numFmtId="164" fontId="1" fillId="0" borderId="0" xfId="0" applyNumberFormat="1" applyFont="1"/>
    <xf numFmtId="165" fontId="1" fillId="0" borderId="0" xfId="0" applyNumberFormat="1" applyFont="1"/>
    <xf numFmtId="166" fontId="5" fillId="0" borderId="4" xfId="0" applyNumberFormat="1" applyFont="1" applyBorder="1" applyAlignment="1">
      <alignment vertical="center"/>
    </xf>
    <xf numFmtId="166" fontId="5" fillId="0" borderId="0" xfId="0" applyNumberFormat="1" applyFont="1" applyAlignment="1">
      <alignment vertical="center"/>
    </xf>
    <xf numFmtId="0" fontId="1" fillId="0" borderId="0" xfId="0" applyFont="1" applyAlignment="1">
      <alignment horizontal="center" vertical="center"/>
    </xf>
    <xf numFmtId="0" fontId="1" fillId="3" borderId="5" xfId="0" applyFont="1" applyFill="1" applyBorder="1"/>
    <xf numFmtId="167" fontId="1" fillId="0" borderId="0" xfId="0" applyNumberFormat="1" applyFont="1"/>
    <xf numFmtId="0" fontId="1" fillId="0" borderId="6" xfId="0" applyFont="1" applyBorder="1"/>
    <xf numFmtId="165" fontId="6" fillId="0" borderId="4" xfId="0" applyNumberFormat="1" applyFont="1" applyBorder="1" applyAlignment="1">
      <alignment vertical="center"/>
    </xf>
    <xf numFmtId="0" fontId="6" fillId="0" borderId="7" xfId="0" applyFont="1" applyBorder="1" applyAlignment="1">
      <alignment horizontal="center" vertical="center"/>
    </xf>
    <xf numFmtId="165" fontId="6" fillId="0" borderId="8" xfId="0" applyNumberFormat="1" applyFont="1" applyBorder="1" applyAlignment="1">
      <alignment horizontal="center" vertical="center" wrapText="1"/>
    </xf>
    <xf numFmtId="164" fontId="6" fillId="0" borderId="11" xfId="0" applyNumberFormat="1" applyFont="1" applyBorder="1" applyAlignment="1">
      <alignment horizontal="center" vertical="center"/>
    </xf>
    <xf numFmtId="166" fontId="6" fillId="0" borderId="0" xfId="0" applyNumberFormat="1" applyFont="1" applyAlignment="1">
      <alignment horizontal="center" vertical="center"/>
    </xf>
    <xf numFmtId="166" fontId="6" fillId="0" borderId="7" xfId="0" quotePrefix="1" applyNumberFormat="1" applyFont="1" applyBorder="1" applyAlignment="1">
      <alignment horizontal="center" wrapText="1"/>
    </xf>
    <xf numFmtId="166" fontId="6" fillId="0" borderId="12" xfId="0" quotePrefix="1" applyNumberFormat="1" applyFont="1" applyBorder="1" applyAlignment="1">
      <alignment horizontal="center" wrapText="1"/>
    </xf>
    <xf numFmtId="165" fontId="7" fillId="4" borderId="7" xfId="0" applyNumberFormat="1" applyFont="1" applyFill="1" applyBorder="1" applyAlignment="1">
      <alignment horizontal="center" vertical="center"/>
    </xf>
    <xf numFmtId="10" fontId="7" fillId="5" borderId="12" xfId="0" applyNumberFormat="1" applyFont="1" applyFill="1" applyBorder="1" applyAlignment="1">
      <alignment horizontal="center" vertical="center"/>
    </xf>
    <xf numFmtId="164" fontId="8" fillId="6" borderId="11" xfId="0" applyNumberFormat="1" applyFont="1" applyFill="1" applyBorder="1" applyAlignment="1">
      <alignment horizontal="center" vertical="center"/>
    </xf>
    <xf numFmtId="164" fontId="1" fillId="0" borderId="0" xfId="0" applyNumberFormat="1" applyFont="1" applyAlignment="1">
      <alignment vertical="center"/>
    </xf>
    <xf numFmtId="165" fontId="6" fillId="0" borderId="7" xfId="0" applyNumberFormat="1" applyFont="1" applyBorder="1" applyAlignment="1">
      <alignment horizontal="center" vertical="center"/>
    </xf>
    <xf numFmtId="10" fontId="6" fillId="0" borderId="12" xfId="0" applyNumberFormat="1" applyFont="1" applyBorder="1" applyAlignment="1">
      <alignment horizontal="center" vertical="center"/>
    </xf>
    <xf numFmtId="0" fontId="1" fillId="3" borderId="13" xfId="0" applyFont="1" applyFill="1" applyBorder="1"/>
    <xf numFmtId="167" fontId="0" fillId="0" borderId="0" xfId="0" applyNumberFormat="1" applyAlignment="1">
      <alignment horizontal="center" vertical="center"/>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0" xfId="0" applyAlignment="1">
      <alignment horizontal="center" vertical="center" wrapText="1"/>
    </xf>
    <xf numFmtId="165" fontId="0" fillId="0" borderId="14" xfId="0" applyNumberFormat="1" applyBorder="1" applyAlignment="1">
      <alignment horizontal="center" vertical="center"/>
    </xf>
    <xf numFmtId="165" fontId="0" fillId="0" borderId="12" xfId="0" applyNumberFormat="1" applyBorder="1" applyAlignment="1">
      <alignment horizontal="center" vertical="center"/>
    </xf>
    <xf numFmtId="169" fontId="10" fillId="8" borderId="20" xfId="0" applyNumberFormat="1" applyFont="1" applyFill="1" applyBorder="1" applyAlignment="1">
      <alignment horizontal="center" vertical="center"/>
    </xf>
    <xf numFmtId="166" fontId="1" fillId="8" borderId="15" xfId="0" applyNumberFormat="1" applyFont="1" applyFill="1" applyBorder="1" applyAlignment="1">
      <alignment horizontal="center" vertical="center"/>
    </xf>
    <xf numFmtId="166" fontId="7" fillId="8" borderId="17" xfId="0" applyNumberFormat="1" applyFont="1" applyFill="1" applyBorder="1" applyAlignment="1">
      <alignment horizontal="center" vertical="center"/>
    </xf>
    <xf numFmtId="170" fontId="8" fillId="4" borderId="15" xfId="0" applyNumberFormat="1" applyFont="1" applyFill="1" applyBorder="1" applyAlignment="1">
      <alignment horizontal="center" vertical="center"/>
    </xf>
    <xf numFmtId="170" fontId="8" fillId="5" borderId="17" xfId="0" applyNumberFormat="1" applyFont="1" applyFill="1" applyBorder="1" applyAlignment="1">
      <alignment horizontal="center" vertical="center"/>
    </xf>
    <xf numFmtId="171" fontId="8" fillId="6" borderId="20" xfId="0" applyNumberFormat="1" applyFont="1" applyFill="1" applyBorder="1" applyAlignment="1">
      <alignment horizontal="center" vertical="center"/>
    </xf>
    <xf numFmtId="164" fontId="1" fillId="0" borderId="0" xfId="0" applyNumberFormat="1" applyFont="1" applyAlignment="1">
      <alignment horizontal="center" vertical="center"/>
    </xf>
    <xf numFmtId="17" fontId="0" fillId="0" borderId="21" xfId="0" applyNumberFormat="1" applyBorder="1" applyAlignment="1">
      <alignment horizontal="center" vertical="center"/>
    </xf>
    <xf numFmtId="169" fontId="1" fillId="0" borderId="23" xfId="0" applyNumberFormat="1" applyFont="1" applyBorder="1" applyAlignment="1">
      <alignment horizontal="center" vertical="center"/>
    </xf>
    <xf numFmtId="10" fontId="1" fillId="0" borderId="17" xfId="0" applyNumberFormat="1" applyFont="1" applyBorder="1" applyAlignment="1">
      <alignment horizontal="center" vertical="center"/>
    </xf>
    <xf numFmtId="10" fontId="1" fillId="0" borderId="0" xfId="0" applyNumberFormat="1" applyFont="1" applyAlignment="1">
      <alignment horizontal="center" vertical="center"/>
    </xf>
    <xf numFmtId="168" fontId="1" fillId="0" borderId="27" xfId="0" applyNumberFormat="1" applyFont="1" applyBorder="1" applyAlignment="1">
      <alignment horizontal="center" vertical="center"/>
    </xf>
    <xf numFmtId="169" fontId="10" fillId="8" borderId="32" xfId="0" applyNumberFormat="1" applyFont="1" applyFill="1" applyBorder="1" applyAlignment="1">
      <alignment horizontal="center" vertical="center"/>
    </xf>
    <xf numFmtId="166" fontId="1" fillId="8" borderId="26" xfId="0" applyNumberFormat="1" applyFont="1" applyFill="1" applyBorder="1" applyAlignment="1">
      <alignment horizontal="center" vertical="center"/>
    </xf>
    <xf numFmtId="166" fontId="7" fillId="8" borderId="28" xfId="0" applyNumberFormat="1" applyFont="1" applyFill="1" applyBorder="1" applyAlignment="1">
      <alignment horizontal="center" vertical="center"/>
    </xf>
    <xf numFmtId="170" fontId="8" fillId="4" borderId="26" xfId="0" applyNumberFormat="1" applyFont="1" applyFill="1" applyBorder="1" applyAlignment="1">
      <alignment horizontal="center" vertical="center"/>
    </xf>
    <xf numFmtId="170" fontId="8" fillId="5" borderId="28" xfId="0" applyNumberFormat="1" applyFont="1" applyFill="1" applyBorder="1" applyAlignment="1">
      <alignment horizontal="center" vertical="center"/>
    </xf>
    <xf numFmtId="171" fontId="8" fillId="6" borderId="32" xfId="0" applyNumberFormat="1" applyFont="1" applyFill="1" applyBorder="1" applyAlignment="1">
      <alignment horizontal="center" vertical="center"/>
    </xf>
    <xf numFmtId="166" fontId="1" fillId="8" borderId="28" xfId="0" applyNumberFormat="1" applyFont="1" applyFill="1" applyBorder="1" applyAlignment="1">
      <alignment horizontal="center" vertical="center"/>
    </xf>
    <xf numFmtId="17" fontId="0" fillId="0" borderId="33" xfId="0" applyNumberFormat="1" applyBorder="1" applyAlignment="1">
      <alignment horizontal="center" vertical="center"/>
    </xf>
    <xf numFmtId="169" fontId="1" fillId="0" borderId="35" xfId="0" applyNumberFormat="1" applyFont="1" applyBorder="1" applyAlignment="1">
      <alignment horizontal="center" vertical="center"/>
    </xf>
    <xf numFmtId="10" fontId="1" fillId="8" borderId="28" xfId="0" applyNumberFormat="1" applyFont="1" applyFill="1" applyBorder="1" applyAlignment="1">
      <alignment horizontal="center" vertical="center"/>
    </xf>
    <xf numFmtId="0" fontId="8" fillId="0" borderId="4" xfId="0" applyFont="1" applyBorder="1" applyAlignment="1">
      <alignment vertical="center"/>
    </xf>
    <xf numFmtId="0" fontId="8" fillId="0" borderId="0" xfId="0" applyFont="1" applyAlignment="1">
      <alignment vertical="center"/>
    </xf>
    <xf numFmtId="167" fontId="1" fillId="0" borderId="27" xfId="0" applyNumberFormat="1" applyFont="1" applyBorder="1" applyAlignment="1">
      <alignment horizontal="center" vertical="center"/>
    </xf>
    <xf numFmtId="17" fontId="0" fillId="0" borderId="37" xfId="0" applyNumberFormat="1" applyBorder="1" applyAlignment="1">
      <alignment horizontal="center" vertical="center"/>
    </xf>
    <xf numFmtId="169" fontId="1" fillId="0" borderId="38" xfId="0" applyNumberFormat="1" applyFont="1" applyBorder="1" applyAlignment="1">
      <alignment horizontal="center" vertical="center"/>
    </xf>
    <xf numFmtId="9" fontId="1" fillId="0" borderId="0" xfId="0" applyNumberFormat="1" applyFont="1"/>
    <xf numFmtId="167" fontId="1" fillId="0" borderId="43" xfId="0" applyNumberFormat="1" applyFont="1" applyBorder="1" applyAlignment="1">
      <alignment horizontal="center" vertical="center"/>
    </xf>
    <xf numFmtId="169" fontId="10" fillId="8" borderId="44" xfId="0" applyNumberFormat="1" applyFont="1" applyFill="1" applyBorder="1" applyAlignment="1">
      <alignment horizontal="center" vertical="center"/>
    </xf>
    <xf numFmtId="166" fontId="1" fillId="8" borderId="39" xfId="0" applyNumberFormat="1" applyFont="1" applyFill="1" applyBorder="1" applyAlignment="1">
      <alignment horizontal="center" vertical="center"/>
    </xf>
    <xf numFmtId="166" fontId="7" fillId="8" borderId="41" xfId="0" applyNumberFormat="1" applyFont="1" applyFill="1" applyBorder="1" applyAlignment="1">
      <alignment horizontal="center" vertical="center"/>
    </xf>
    <xf numFmtId="170" fontId="8" fillId="4" borderId="39" xfId="0" applyNumberFormat="1" applyFont="1" applyFill="1" applyBorder="1" applyAlignment="1">
      <alignment horizontal="center" vertical="center"/>
    </xf>
    <xf numFmtId="170" fontId="8" fillId="5" borderId="41" xfId="0" applyNumberFormat="1" applyFont="1" applyFill="1" applyBorder="1" applyAlignment="1">
      <alignment horizontal="center" vertical="center"/>
    </xf>
    <xf numFmtId="171" fontId="8" fillId="6" borderId="44" xfId="0" applyNumberFormat="1" applyFont="1" applyFill="1" applyBorder="1" applyAlignment="1">
      <alignment horizontal="center" vertical="center"/>
    </xf>
    <xf numFmtId="166" fontId="1" fillId="8" borderId="41" xfId="0" applyNumberFormat="1" applyFont="1" applyFill="1" applyBorder="1" applyAlignment="1">
      <alignment horizontal="center" vertical="center"/>
    </xf>
    <xf numFmtId="17" fontId="0" fillId="0" borderId="45" xfId="0" applyNumberFormat="1" applyBorder="1" applyAlignment="1">
      <alignment horizontal="center" vertical="center"/>
    </xf>
    <xf numFmtId="169" fontId="1" fillId="0" borderId="47" xfId="0" applyNumberFormat="1" applyFont="1" applyBorder="1" applyAlignment="1">
      <alignment horizontal="center" vertical="center"/>
    </xf>
    <xf numFmtId="10" fontId="1" fillId="8" borderId="41" xfId="0" applyNumberFormat="1" applyFont="1" applyFill="1" applyBorder="1" applyAlignment="1">
      <alignment horizontal="center" vertical="center"/>
    </xf>
    <xf numFmtId="0" fontId="1" fillId="3" borderId="51" xfId="0" applyFont="1" applyFill="1" applyBorder="1"/>
    <xf numFmtId="0" fontId="1" fillId="0" borderId="52" xfId="0" applyFont="1" applyBorder="1"/>
    <xf numFmtId="0" fontId="4" fillId="10" borderId="2" xfId="0" applyFont="1" applyFill="1" applyBorder="1" applyAlignment="1">
      <alignment vertical="center"/>
    </xf>
    <xf numFmtId="0" fontId="4" fillId="10" borderId="3" xfId="0" applyFont="1" applyFill="1" applyBorder="1" applyAlignment="1">
      <alignment vertical="center"/>
    </xf>
    <xf numFmtId="0" fontId="0" fillId="0" borderId="7" xfId="0" applyFont="1" applyBorder="1" applyAlignment="1">
      <alignment horizontal="center" vertical="center"/>
    </xf>
    <xf numFmtId="0" fontId="0" fillId="0" borderId="2" xfId="0" applyFont="1" applyBorder="1" applyAlignment="1">
      <alignment horizontal="center" vertical="center"/>
    </xf>
    <xf numFmtId="0" fontId="0" fillId="0" borderId="12" xfId="0" applyBorder="1" applyAlignment="1">
      <alignment horizontal="center" vertical="center"/>
    </xf>
    <xf numFmtId="0" fontId="0" fillId="11" borderId="7" xfId="0" applyFill="1" applyBorder="1" applyAlignment="1">
      <alignment horizontal="center" vertical="center" wrapText="1"/>
    </xf>
    <xf numFmtId="0" fontId="0" fillId="11" borderId="8" xfId="0" applyFill="1" applyBorder="1" applyAlignment="1">
      <alignment horizontal="center" vertical="center" wrapText="1"/>
    </xf>
    <xf numFmtId="0" fontId="0" fillId="11" borderId="12" xfId="0" applyFill="1" applyBorder="1" applyAlignment="1">
      <alignment horizontal="center" vertical="center" wrapText="1"/>
    </xf>
    <xf numFmtId="0" fontId="0" fillId="4" borderId="1" xfId="0" applyFill="1" applyBorder="1" applyAlignment="1">
      <alignment horizontal="center" vertical="center"/>
    </xf>
    <xf numFmtId="0" fontId="0" fillId="4" borderId="8" xfId="0" applyFill="1" applyBorder="1" applyAlignment="1">
      <alignment horizontal="center" vertical="center" wrapText="1"/>
    </xf>
    <xf numFmtId="0" fontId="0" fillId="4" borderId="9" xfId="0" applyFill="1" applyBorder="1" applyAlignment="1">
      <alignment horizontal="center" vertical="center"/>
    </xf>
    <xf numFmtId="0" fontId="0" fillId="4" borderId="11" xfId="0" applyFill="1" applyBorder="1" applyAlignment="1">
      <alignment horizontal="center" vertical="center" wrapText="1"/>
    </xf>
    <xf numFmtId="0" fontId="12" fillId="0" borderId="0" xfId="0" applyFont="1" applyAlignment="1">
      <alignment vertical="center" wrapText="1"/>
    </xf>
    <xf numFmtId="0" fontId="12" fillId="0" borderId="53" xfId="0" applyFont="1" applyBorder="1" applyAlignment="1">
      <alignment vertical="center" wrapText="1"/>
    </xf>
    <xf numFmtId="0" fontId="13" fillId="12" borderId="1" xfId="0" applyFont="1" applyFill="1" applyBorder="1" applyAlignment="1">
      <alignment vertical="center" wrapText="1"/>
    </xf>
    <xf numFmtId="169" fontId="5" fillId="12" borderId="54" xfId="0" applyNumberFormat="1" applyFont="1" applyFill="1" applyBorder="1" applyAlignment="1">
      <alignment horizontal="center" vertical="center"/>
    </xf>
    <xf numFmtId="169" fontId="14" fillId="0" borderId="0" xfId="0" applyNumberFormat="1" applyFont="1" applyAlignment="1">
      <alignment horizontal="center" vertical="center"/>
    </xf>
    <xf numFmtId="0" fontId="0" fillId="0" borderId="15" xfId="0" applyFont="1" applyBorder="1" applyAlignment="1">
      <alignment horizontal="center" vertical="center"/>
    </xf>
    <xf numFmtId="0" fontId="0" fillId="0" borderId="24" xfId="0" applyFont="1" applyBorder="1" applyAlignment="1">
      <alignment horizontal="left" vertical="center" indent="1"/>
    </xf>
    <xf numFmtId="0" fontId="0" fillId="0" borderId="17" xfId="0" applyBorder="1" applyAlignment="1">
      <alignment horizontal="left" vertical="center" indent="1"/>
    </xf>
    <xf numFmtId="14" fontId="15" fillId="0" borderId="18" xfId="0" applyNumberFormat="1" applyFont="1" applyBorder="1" applyAlignment="1">
      <alignment horizontal="center" vertical="center"/>
    </xf>
    <xf numFmtId="165" fontId="1" fillId="8" borderId="19" xfId="0" applyNumberFormat="1" applyFont="1" applyFill="1" applyBorder="1" applyAlignment="1">
      <alignment horizontal="center" vertical="center"/>
    </xf>
    <xf numFmtId="165" fontId="1" fillId="0" borderId="19" xfId="0" applyNumberFormat="1" applyFont="1" applyBorder="1" applyAlignment="1">
      <alignment horizontal="center" vertical="center"/>
    </xf>
    <xf numFmtId="0" fontId="1" fillId="0" borderId="19" xfId="0" applyFont="1" applyBorder="1" applyAlignment="1">
      <alignment horizontal="center" vertical="center"/>
    </xf>
    <xf numFmtId="167" fontId="1" fillId="0" borderId="19" xfId="0" applyNumberFormat="1" applyFont="1" applyBorder="1" applyAlignment="1">
      <alignment horizontal="center" vertical="center"/>
    </xf>
    <xf numFmtId="167" fontId="1" fillId="0" borderId="58" xfId="0" applyNumberFormat="1" applyFont="1" applyBorder="1" applyAlignment="1">
      <alignment horizontal="center" vertical="center"/>
    </xf>
    <xf numFmtId="168" fontId="1" fillId="8" borderId="15" xfId="0" applyNumberFormat="1" applyFont="1" applyFill="1" applyBorder="1" applyAlignment="1">
      <alignment horizontal="center" vertical="center"/>
    </xf>
    <xf numFmtId="10" fontId="0" fillId="8" borderId="16" xfId="0" quotePrefix="1" applyNumberFormat="1" applyFill="1" applyBorder="1" applyAlignment="1">
      <alignment horizontal="center" vertical="center"/>
    </xf>
    <xf numFmtId="169" fontId="0" fillId="8" borderId="59" xfId="0" quotePrefix="1" applyNumberFormat="1" applyFill="1" applyBorder="1" applyAlignment="1">
      <alignment horizontal="center" vertical="center"/>
    </xf>
    <xf numFmtId="170" fontId="0" fillId="0" borderId="0" xfId="0" quotePrefix="1" applyNumberFormat="1" applyAlignment="1">
      <alignment horizontal="center" vertical="center"/>
    </xf>
    <xf numFmtId="10" fontId="8" fillId="8" borderId="20" xfId="0" applyNumberFormat="1" applyFont="1" applyFill="1" applyBorder="1" applyAlignment="1">
      <alignment horizontal="center" vertical="center"/>
    </xf>
    <xf numFmtId="166" fontId="0" fillId="0" borderId="0" xfId="0" quotePrefix="1" applyNumberFormat="1" applyAlignment="1">
      <alignment horizontal="center" vertical="center"/>
    </xf>
    <xf numFmtId="10" fontId="1" fillId="0" borderId="0" xfId="0" applyNumberFormat="1" applyFont="1"/>
    <xf numFmtId="1" fontId="0" fillId="0" borderId="0" xfId="0" quotePrefix="1" applyNumberFormat="1"/>
    <xf numFmtId="0" fontId="0" fillId="0" borderId="55" xfId="0" applyFont="1" applyBorder="1" applyAlignment="1">
      <alignment horizontal="center" vertical="center"/>
    </xf>
    <xf numFmtId="0" fontId="0" fillId="0" borderId="60" xfId="0" applyFont="1" applyBorder="1" applyAlignment="1">
      <alignment horizontal="left" vertical="center" indent="1"/>
    </xf>
    <xf numFmtId="0" fontId="0" fillId="0" borderId="57" xfId="0" applyBorder="1" applyAlignment="1">
      <alignment horizontal="left" vertical="center" indent="1"/>
    </xf>
    <xf numFmtId="14" fontId="15" fillId="0" borderId="61" xfId="0" applyNumberFormat="1" applyFont="1" applyBorder="1" applyAlignment="1">
      <alignment horizontal="center" vertical="center"/>
    </xf>
    <xf numFmtId="165" fontId="1" fillId="8" borderId="56" xfId="0" applyNumberFormat="1" applyFont="1" applyFill="1" applyBorder="1" applyAlignment="1">
      <alignment horizontal="center" vertical="center"/>
    </xf>
    <xf numFmtId="165" fontId="1" fillId="0" borderId="56" xfId="0" applyNumberFormat="1" applyFont="1" applyBorder="1" applyAlignment="1">
      <alignment horizontal="center" vertical="center"/>
    </xf>
    <xf numFmtId="0" fontId="1" fillId="0" borderId="56" xfId="0" applyFont="1" applyBorder="1" applyAlignment="1">
      <alignment horizontal="center" vertical="center"/>
    </xf>
    <xf numFmtId="167" fontId="1" fillId="0" borderId="56" xfId="0" applyNumberFormat="1" applyFont="1" applyBorder="1" applyAlignment="1">
      <alignment horizontal="center" vertical="center"/>
    </xf>
    <xf numFmtId="167" fontId="1" fillId="0" borderId="62" xfId="0" applyNumberFormat="1" applyFont="1" applyBorder="1" applyAlignment="1">
      <alignment horizontal="center" vertical="center"/>
    </xf>
    <xf numFmtId="168" fontId="1" fillId="8" borderId="55" xfId="0" applyNumberFormat="1" applyFont="1" applyFill="1" applyBorder="1" applyAlignment="1">
      <alignment horizontal="center" vertical="center"/>
    </xf>
    <xf numFmtId="10" fontId="0" fillId="8" borderId="56" xfId="0" quotePrefix="1" applyNumberFormat="1" applyFill="1" applyBorder="1" applyAlignment="1">
      <alignment horizontal="center" vertical="center"/>
    </xf>
    <xf numFmtId="169" fontId="0" fillId="8" borderId="63" xfId="0" quotePrefix="1" applyNumberFormat="1" applyFill="1" applyBorder="1" applyAlignment="1">
      <alignment horizontal="center" vertical="center"/>
    </xf>
    <xf numFmtId="10" fontId="8" fillId="8" borderId="64" xfId="0" applyNumberFormat="1" applyFont="1" applyFill="1" applyBorder="1" applyAlignment="1">
      <alignment horizontal="center" vertical="center"/>
    </xf>
    <xf numFmtId="166" fontId="0" fillId="0" borderId="0" xfId="0" applyNumberFormat="1" applyBorder="1" applyAlignment="1">
      <alignment horizontal="center" vertical="center"/>
    </xf>
    <xf numFmtId="0" fontId="0" fillId="0" borderId="26" xfId="0" applyFont="1" applyBorder="1" applyAlignment="1">
      <alignment horizontal="center" vertical="center"/>
    </xf>
    <xf numFmtId="0" fontId="0" fillId="0" borderId="36" xfId="0" applyFont="1" applyBorder="1" applyAlignment="1">
      <alignment horizontal="left" vertical="center" indent="1"/>
    </xf>
    <xf numFmtId="0" fontId="0" fillId="0" borderId="28" xfId="0" applyBorder="1" applyAlignment="1">
      <alignment horizontal="left" vertical="center" indent="1"/>
    </xf>
    <xf numFmtId="14" fontId="15" fillId="0" borderId="29" xfId="0" applyNumberFormat="1" applyFont="1" applyBorder="1" applyAlignment="1">
      <alignment horizontal="center" vertical="center"/>
    </xf>
    <xf numFmtId="165" fontId="1" fillId="8" borderId="27" xfId="0" applyNumberFormat="1" applyFont="1" applyFill="1" applyBorder="1" applyAlignment="1">
      <alignment horizontal="center" vertical="center"/>
    </xf>
    <xf numFmtId="165" fontId="1" fillId="0" borderId="27" xfId="0" applyNumberFormat="1" applyFont="1" applyBorder="1" applyAlignment="1">
      <alignment horizontal="center" vertical="center"/>
    </xf>
    <xf numFmtId="0" fontId="1" fillId="0" borderId="27" xfId="0" applyFont="1" applyBorder="1" applyAlignment="1">
      <alignment horizontal="center" vertical="center"/>
    </xf>
    <xf numFmtId="168" fontId="1" fillId="0" borderId="65" xfId="0" applyNumberFormat="1" applyFont="1" applyBorder="1" applyAlignment="1">
      <alignment horizontal="center" vertical="center"/>
    </xf>
    <xf numFmtId="168" fontId="1" fillId="8" borderId="26" xfId="0" applyNumberFormat="1" applyFont="1" applyFill="1" applyBorder="1" applyAlignment="1">
      <alignment horizontal="center" vertical="center"/>
    </xf>
    <xf numFmtId="10" fontId="1" fillId="8" borderId="27" xfId="0" applyNumberFormat="1" applyFont="1" applyFill="1" applyBorder="1" applyAlignment="1">
      <alignment horizontal="center" vertical="center"/>
    </xf>
    <xf numFmtId="169" fontId="1" fillId="8" borderId="30" xfId="0" applyNumberFormat="1" applyFont="1" applyFill="1" applyBorder="1" applyAlignment="1">
      <alignment horizontal="center" vertical="center"/>
    </xf>
    <xf numFmtId="170" fontId="1" fillId="0" borderId="0" xfId="0" applyNumberFormat="1" applyFont="1" applyAlignment="1">
      <alignment horizontal="center" vertical="center"/>
    </xf>
    <xf numFmtId="10" fontId="8" fillId="8" borderId="32" xfId="0" applyNumberFormat="1" applyFont="1" applyFill="1" applyBorder="1" applyAlignment="1">
      <alignment horizontal="center" vertical="center"/>
    </xf>
    <xf numFmtId="166" fontId="1" fillId="0" borderId="0" xfId="0" applyNumberFormat="1" applyFont="1" applyAlignment="1">
      <alignment horizontal="center" vertical="center"/>
    </xf>
    <xf numFmtId="166" fontId="1" fillId="0" borderId="0" xfId="0" applyNumberFormat="1" applyFont="1"/>
    <xf numFmtId="0" fontId="0" fillId="0" borderId="0" xfId="0" quotePrefix="1"/>
    <xf numFmtId="165" fontId="0" fillId="8" borderId="27" xfId="0" applyNumberFormat="1" applyFont="1" applyFill="1" applyBorder="1" applyAlignment="1">
      <alignment horizontal="center" vertical="center"/>
    </xf>
    <xf numFmtId="167" fontId="1" fillId="0" borderId="65" xfId="0" applyNumberFormat="1" applyFont="1" applyBorder="1" applyAlignment="1">
      <alignment horizontal="center" vertical="center"/>
    </xf>
    <xf numFmtId="0" fontId="0" fillId="0" borderId="28" xfId="0" applyFont="1" applyBorder="1" applyAlignment="1">
      <alignment horizontal="left" vertical="center" indent="1"/>
    </xf>
    <xf numFmtId="0" fontId="1" fillId="0" borderId="28" xfId="0" applyFont="1" applyBorder="1" applyAlignment="1">
      <alignment horizontal="left" vertical="center" indent="1"/>
    </xf>
    <xf numFmtId="0" fontId="15" fillId="0" borderId="29" xfId="0" applyFont="1" applyBorder="1" applyAlignment="1">
      <alignment horizontal="center" vertical="center"/>
    </xf>
    <xf numFmtId="0" fontId="3" fillId="0" borderId="0" xfId="0" applyFont="1" applyBorder="1" applyAlignment="1">
      <alignment horizontal="center" vertical="center"/>
    </xf>
    <xf numFmtId="0" fontId="1" fillId="0" borderId="0" xfId="0" applyFont="1" applyAlignment="1">
      <alignment vertical="center"/>
    </xf>
    <xf numFmtId="0" fontId="1" fillId="0" borderId="67" xfId="0" applyFont="1" applyBorder="1" applyAlignment="1">
      <alignment vertical="center"/>
    </xf>
    <xf numFmtId="165" fontId="1" fillId="0" borderId="0" xfId="0" applyNumberFormat="1" applyFont="1" applyBorder="1" applyAlignment="1">
      <alignment vertical="center"/>
    </xf>
    <xf numFmtId="165" fontId="1" fillId="0" borderId="0" xfId="0" applyNumberFormat="1" applyFont="1" applyAlignment="1">
      <alignment vertical="center"/>
    </xf>
    <xf numFmtId="166" fontId="0" fillId="0" borderId="0" xfId="0" applyNumberFormat="1"/>
    <xf numFmtId="0" fontId="1" fillId="0" borderId="0" xfId="0" applyFont="1" applyBorder="1" applyAlignment="1">
      <alignment vertical="center"/>
    </xf>
    <xf numFmtId="0" fontId="4" fillId="15" borderId="2" xfId="0" applyFont="1" applyFill="1" applyBorder="1" applyAlignment="1">
      <alignment vertical="center"/>
    </xf>
    <xf numFmtId="0" fontId="0" fillId="4" borderId="12" xfId="0" applyFill="1" applyBorder="1" applyAlignment="1">
      <alignment horizontal="center" vertical="center" wrapText="1"/>
    </xf>
    <xf numFmtId="0" fontId="0" fillId="4" borderId="8" xfId="0" applyFill="1" applyBorder="1" applyAlignment="1">
      <alignment horizontal="center" vertical="center"/>
    </xf>
    <xf numFmtId="172" fontId="0" fillId="0" borderId="19" xfId="0" applyNumberFormat="1" applyBorder="1" applyAlignment="1">
      <alignment horizontal="center" vertical="center"/>
    </xf>
    <xf numFmtId="167" fontId="1" fillId="8" borderId="22" xfId="0" applyNumberFormat="1" applyFont="1" applyFill="1" applyBorder="1" applyAlignment="1">
      <alignment horizontal="center" vertical="center"/>
    </xf>
    <xf numFmtId="167" fontId="0" fillId="8" borderId="16" xfId="0" quotePrefix="1" applyNumberFormat="1" applyFill="1" applyBorder="1" applyAlignment="1">
      <alignment horizontal="center" vertical="center"/>
    </xf>
    <xf numFmtId="167" fontId="1" fillId="8" borderId="16" xfId="0" applyNumberFormat="1" applyFont="1" applyFill="1" applyBorder="1" applyAlignment="1">
      <alignment horizontal="center" vertical="center"/>
    </xf>
    <xf numFmtId="0" fontId="0" fillId="0" borderId="0" xfId="0" applyAlignment="1">
      <alignment vertical="center" wrapText="1"/>
    </xf>
    <xf numFmtId="172" fontId="0" fillId="0" borderId="27" xfId="0" applyNumberFormat="1" applyBorder="1" applyAlignment="1">
      <alignment horizontal="center" vertical="center"/>
    </xf>
    <xf numFmtId="167" fontId="1" fillId="8" borderId="34" xfId="0" applyNumberFormat="1" applyFont="1" applyFill="1" applyBorder="1" applyAlignment="1">
      <alignment horizontal="center" vertical="center"/>
    </xf>
    <xf numFmtId="167" fontId="0" fillId="8" borderId="27" xfId="0" quotePrefix="1" applyNumberFormat="1" applyFill="1" applyBorder="1" applyAlignment="1">
      <alignment horizontal="center" vertical="center"/>
    </xf>
    <xf numFmtId="167" fontId="1" fillId="8" borderId="30" xfId="0" applyNumberFormat="1" applyFont="1" applyFill="1" applyBorder="1" applyAlignment="1">
      <alignment horizontal="center" vertical="center"/>
    </xf>
    <xf numFmtId="0" fontId="0" fillId="0" borderId="0" xfId="0" applyFont="1"/>
    <xf numFmtId="172" fontId="1" fillId="0" borderId="27" xfId="0" applyNumberFormat="1" applyFont="1" applyBorder="1" applyAlignment="1">
      <alignment horizontal="center" vertical="center"/>
    </xf>
    <xf numFmtId="167" fontId="1" fillId="8" borderId="27" xfId="0" applyNumberFormat="1" applyFont="1" applyFill="1" applyBorder="1" applyAlignment="1">
      <alignment horizontal="center" vertical="center"/>
    </xf>
    <xf numFmtId="171" fontId="1" fillId="0" borderId="0" xfId="0" applyNumberFormat="1" applyFont="1" applyAlignment="1">
      <alignment vertical="center"/>
    </xf>
    <xf numFmtId="0" fontId="1" fillId="0" borderId="0" xfId="0" applyFont="1" applyAlignment="1">
      <alignment vertical="center" wrapText="1"/>
    </xf>
    <xf numFmtId="170" fontId="1" fillId="0" borderId="0" xfId="0" applyNumberFormat="1" applyFont="1" applyAlignment="1">
      <alignment vertical="center"/>
    </xf>
    <xf numFmtId="16" fontId="1" fillId="0" borderId="0" xfId="0" applyNumberFormat="1" applyFont="1" applyAlignment="1">
      <alignment horizontal="center" vertical="center"/>
    </xf>
    <xf numFmtId="167" fontId="1" fillId="0" borderId="0" xfId="0" applyNumberFormat="1" applyFont="1" applyBorder="1" applyAlignment="1">
      <alignment horizontal="center" vertical="center"/>
    </xf>
    <xf numFmtId="14" fontId="15" fillId="0" borderId="42" xfId="0" applyNumberFormat="1" applyFont="1" applyBorder="1" applyAlignment="1">
      <alignment horizontal="center" vertical="center"/>
    </xf>
    <xf numFmtId="172" fontId="1" fillId="0" borderId="43" xfId="0" applyNumberFormat="1" applyFont="1" applyBorder="1" applyAlignment="1">
      <alignment horizontal="center" vertical="center"/>
    </xf>
    <xf numFmtId="0" fontId="1" fillId="0" borderId="43" xfId="0" applyFont="1" applyBorder="1" applyAlignment="1">
      <alignment horizontal="center" vertical="center"/>
    </xf>
    <xf numFmtId="167" fontId="1" fillId="0" borderId="66" xfId="0" applyNumberFormat="1" applyFont="1" applyBorder="1" applyAlignment="1">
      <alignment horizontal="center" vertical="center"/>
    </xf>
    <xf numFmtId="167" fontId="1" fillId="8" borderId="46" xfId="0" applyNumberFormat="1" applyFont="1" applyFill="1" applyBorder="1" applyAlignment="1">
      <alignment horizontal="center" vertical="center"/>
    </xf>
    <xf numFmtId="167" fontId="1" fillId="8" borderId="40" xfId="0" applyNumberFormat="1" applyFont="1" applyFill="1" applyBorder="1" applyAlignment="1">
      <alignment horizontal="center" vertical="center"/>
    </xf>
    <xf numFmtId="0" fontId="0" fillId="0" borderId="55" xfId="0" applyBorder="1" applyAlignment="1">
      <alignment horizontal="center" vertical="center"/>
    </xf>
    <xf numFmtId="0" fontId="0" fillId="0" borderId="56" xfId="0" applyBorder="1" applyAlignment="1">
      <alignment horizontal="center" vertical="center"/>
    </xf>
    <xf numFmtId="0" fontId="1" fillId="0" borderId="0" xfId="0" applyFont="1" applyFill="1" applyBorder="1" applyAlignment="1">
      <alignment horizontal="center" vertical="center"/>
    </xf>
    <xf numFmtId="169" fontId="10" fillId="0" borderId="0" xfId="0" applyNumberFormat="1" applyFont="1" applyFill="1" applyBorder="1" applyAlignment="1">
      <alignment horizontal="center" vertical="center"/>
    </xf>
    <xf numFmtId="166" fontId="1" fillId="0" borderId="0" xfId="0" applyNumberFormat="1" applyFont="1" applyFill="1" applyBorder="1" applyAlignment="1">
      <alignment horizontal="center" vertical="center"/>
    </xf>
    <xf numFmtId="171" fontId="8" fillId="0" borderId="0" xfId="0" applyNumberFormat="1" applyFont="1" applyFill="1" applyBorder="1" applyAlignment="1">
      <alignment horizontal="center" vertical="center"/>
    </xf>
    <xf numFmtId="164" fontId="1" fillId="0" borderId="0" xfId="0" applyNumberFormat="1" applyFont="1" applyFill="1"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166" fontId="6" fillId="0" borderId="9" xfId="0" applyNumberFormat="1" applyFont="1" applyBorder="1" applyAlignment="1">
      <alignment horizontal="center" vertical="center" wrapText="1"/>
    </xf>
    <xf numFmtId="0" fontId="0" fillId="0" borderId="26" xfId="0" applyBorder="1" applyAlignment="1">
      <alignment horizontal="center" vertical="center"/>
    </xf>
    <xf numFmtId="0" fontId="0" fillId="0" borderId="27" xfId="0" applyBorder="1" applyAlignment="1">
      <alignment horizontal="center" vertical="center"/>
    </xf>
    <xf numFmtId="170" fontId="8" fillId="0" borderId="0" xfId="0" applyNumberFormat="1" applyFont="1" applyFill="1" applyBorder="1" applyAlignment="1">
      <alignment horizontal="center" vertical="center"/>
    </xf>
    <xf numFmtId="0" fontId="0" fillId="0" borderId="39" xfId="0" applyBorder="1" applyAlignment="1">
      <alignment horizontal="center" vertical="center"/>
    </xf>
    <xf numFmtId="0" fontId="0" fillId="0" borderId="40" xfId="0" applyBorder="1" applyAlignment="1">
      <alignment horizontal="center" vertical="center"/>
    </xf>
    <xf numFmtId="0" fontId="1" fillId="0" borderId="0" xfId="0" applyFont="1" applyAlignment="1">
      <alignment horizontal="center"/>
    </xf>
    <xf numFmtId="165" fontId="6" fillId="0" borderId="8" xfId="0" applyNumberFormat="1" applyFont="1" applyBorder="1" applyAlignment="1">
      <alignment horizontal="center" vertical="center"/>
    </xf>
    <xf numFmtId="165" fontId="6" fillId="0" borderId="12" xfId="0" applyNumberFormat="1" applyFont="1" applyBorder="1" applyAlignment="1">
      <alignment horizontal="center" vertical="center"/>
    </xf>
    <xf numFmtId="166" fontId="6" fillId="0" borderId="8" xfId="0" applyNumberFormat="1" applyFont="1" applyBorder="1" applyAlignment="1">
      <alignment horizontal="center" vertical="center" wrapText="1"/>
    </xf>
    <xf numFmtId="0" fontId="0" fillId="0" borderId="0" xfId="0" applyFill="1" applyBorder="1" applyAlignment="1">
      <alignment vertical="center"/>
    </xf>
    <xf numFmtId="170" fontId="8" fillId="0" borderId="0" xfId="0" applyNumberFormat="1" applyFont="1" applyFill="1" applyBorder="1" applyAlignment="1">
      <alignment vertical="center"/>
    </xf>
    <xf numFmtId="166" fontId="1" fillId="8" borderId="33" xfId="0" applyNumberFormat="1" applyFont="1" applyFill="1" applyBorder="1" applyAlignment="1">
      <alignment horizontal="center" vertical="center"/>
    </xf>
    <xf numFmtId="166" fontId="1" fillId="8" borderId="36" xfId="0" applyNumberFormat="1" applyFont="1" applyFill="1" applyBorder="1" applyAlignment="1">
      <alignment horizontal="center" vertical="center"/>
    </xf>
    <xf numFmtId="0" fontId="1" fillId="0" borderId="0" xfId="0" applyFont="1" applyAlignment="1">
      <alignment horizontal="center" vertical="center"/>
    </xf>
    <xf numFmtId="0" fontId="1" fillId="0" borderId="0" xfId="0" applyFont="1" applyAlignment="1">
      <alignment horizontal="center" vertical="center"/>
    </xf>
    <xf numFmtId="164" fontId="1" fillId="0" borderId="0" xfId="0" applyNumberFormat="1" applyFont="1" applyAlignment="1">
      <alignment horizontal="center" vertical="center"/>
    </xf>
    <xf numFmtId="170" fontId="8" fillId="0" borderId="0" xfId="0" applyNumberFormat="1" applyFont="1" applyFill="1" applyBorder="1" applyAlignment="1">
      <alignment horizontal="center" vertical="center"/>
    </xf>
    <xf numFmtId="166" fontId="1" fillId="8" borderId="17" xfId="0" applyNumberFormat="1" applyFont="1" applyFill="1" applyBorder="1" applyAlignment="1">
      <alignment horizontal="center" vertical="center"/>
    </xf>
    <xf numFmtId="0" fontId="0" fillId="0" borderId="41" xfId="0" applyBorder="1" applyAlignment="1">
      <alignment horizontal="left" vertical="center" indent="1"/>
    </xf>
    <xf numFmtId="17" fontId="0" fillId="0" borderId="73" xfId="0" applyNumberFormat="1" applyBorder="1" applyAlignment="1">
      <alignment horizontal="center" vertical="center"/>
    </xf>
    <xf numFmtId="10" fontId="1" fillId="0" borderId="57" xfId="0" applyNumberFormat="1" applyFont="1" applyBorder="1" applyAlignment="1">
      <alignment horizontal="center" vertical="center"/>
    </xf>
    <xf numFmtId="0" fontId="4" fillId="15" borderId="3" xfId="0" applyFont="1" applyFill="1" applyBorder="1" applyAlignment="1">
      <alignment vertical="center"/>
    </xf>
    <xf numFmtId="17" fontId="0" fillId="0" borderId="0" xfId="0" applyNumberFormat="1" applyBorder="1" applyAlignment="1">
      <alignment horizontal="center" vertical="center"/>
    </xf>
    <xf numFmtId="169" fontId="1" fillId="0" borderId="0" xfId="0" applyNumberFormat="1" applyFont="1" applyBorder="1" applyAlignment="1">
      <alignment horizontal="center" vertical="center"/>
    </xf>
    <xf numFmtId="169" fontId="1" fillId="0" borderId="0" xfId="0" applyNumberFormat="1" applyFont="1" applyFill="1" applyBorder="1" applyAlignment="1">
      <alignment horizontal="center" vertical="center"/>
    </xf>
    <xf numFmtId="10" fontId="1" fillId="0" borderId="0" xfId="0" applyNumberFormat="1" applyFont="1" applyFill="1" applyBorder="1" applyAlignment="1">
      <alignment horizontal="center" vertical="center"/>
    </xf>
    <xf numFmtId="10" fontId="1" fillId="0" borderId="0" xfId="0" applyNumberFormat="1" applyFont="1" applyFill="1" applyAlignment="1">
      <alignment horizontal="center" vertical="center"/>
    </xf>
    <xf numFmtId="166" fontId="11" fillId="0" borderId="0" xfId="0" applyNumberFormat="1" applyFont="1" applyFill="1" applyBorder="1" applyAlignment="1">
      <alignment horizontal="center" vertical="center"/>
    </xf>
    <xf numFmtId="166" fontId="8" fillId="0" borderId="0" xfId="0" applyNumberFormat="1" applyFont="1" applyFill="1" applyBorder="1" applyAlignment="1">
      <alignment vertical="center"/>
    </xf>
    <xf numFmtId="0" fontId="1" fillId="0" borderId="78" xfId="0" applyFont="1" applyFill="1" applyBorder="1" applyAlignment="1">
      <alignment horizontal="center" vertical="center"/>
    </xf>
    <xf numFmtId="0" fontId="1" fillId="0" borderId="78" xfId="0" applyFont="1" applyBorder="1" applyAlignment="1">
      <alignment horizontal="center" vertical="center"/>
    </xf>
    <xf numFmtId="0" fontId="1" fillId="0" borderId="80" xfId="0" applyFont="1" applyBorder="1" applyAlignment="1">
      <alignment horizontal="center" vertical="center"/>
    </xf>
    <xf numFmtId="0" fontId="1" fillId="0" borderId="76" xfId="0" applyFont="1" applyBorder="1" applyAlignment="1">
      <alignment horizontal="center" vertical="center"/>
    </xf>
    <xf numFmtId="169" fontId="10" fillId="8" borderId="64" xfId="0" applyNumberFormat="1" applyFont="1" applyFill="1" applyBorder="1" applyAlignment="1">
      <alignment horizontal="center" vertical="center"/>
    </xf>
    <xf numFmtId="166" fontId="1" fillId="8" borderId="55" xfId="0" applyNumberFormat="1" applyFont="1" applyFill="1" applyBorder="1" applyAlignment="1">
      <alignment horizontal="center" vertical="center"/>
    </xf>
    <xf numFmtId="166" fontId="7" fillId="8" borderId="57" xfId="0" applyNumberFormat="1" applyFont="1" applyFill="1" applyBorder="1" applyAlignment="1">
      <alignment horizontal="center" vertical="center"/>
    </xf>
    <xf numFmtId="0" fontId="1" fillId="0" borderId="36" xfId="0" applyFont="1" applyBorder="1" applyAlignment="1">
      <alignment horizontal="center" vertical="center"/>
    </xf>
    <xf numFmtId="0" fontId="1" fillId="0" borderId="64" xfId="0" applyFont="1" applyBorder="1" applyAlignment="1">
      <alignment horizontal="center" vertical="center"/>
    </xf>
    <xf numFmtId="166" fontId="18" fillId="0" borderId="52" xfId="0" applyNumberFormat="1" applyFont="1" applyFill="1" applyBorder="1" applyAlignment="1">
      <alignment vertical="center"/>
    </xf>
    <xf numFmtId="167" fontId="1" fillId="16" borderId="34" xfId="0" applyNumberFormat="1" applyFont="1" applyFill="1" applyBorder="1" applyAlignment="1">
      <alignment horizontal="center" vertical="center"/>
    </xf>
    <xf numFmtId="167" fontId="1" fillId="16" borderId="46" xfId="0" applyNumberFormat="1" applyFont="1" applyFill="1" applyBorder="1" applyAlignment="1">
      <alignment horizontal="center" vertical="center"/>
    </xf>
    <xf numFmtId="166" fontId="1" fillId="8" borderId="31" xfId="0" applyNumberFormat="1" applyFont="1" applyFill="1" applyBorder="1" applyAlignment="1">
      <alignment horizontal="center" vertical="center"/>
    </xf>
    <xf numFmtId="165" fontId="10" fillId="8" borderId="30" xfId="0" applyNumberFormat="1" applyFont="1" applyFill="1" applyBorder="1" applyAlignment="1">
      <alignment horizontal="center" vertical="center"/>
    </xf>
    <xf numFmtId="165" fontId="10" fillId="8" borderId="31" xfId="0" applyNumberFormat="1" applyFont="1" applyFill="1" applyBorder="1" applyAlignment="1">
      <alignment horizontal="center" vertical="center"/>
    </xf>
    <xf numFmtId="166" fontId="1" fillId="8" borderId="30" xfId="0" applyNumberFormat="1" applyFont="1" applyFill="1" applyBorder="1" applyAlignment="1">
      <alignment horizontal="center" vertical="center"/>
    </xf>
    <xf numFmtId="165" fontId="1" fillId="0" borderId="27" xfId="0" applyNumberFormat="1" applyFont="1" applyBorder="1" applyAlignment="1">
      <alignment horizontal="center" vertical="center"/>
    </xf>
    <xf numFmtId="0" fontId="3" fillId="0" borderId="0" xfId="0" applyFont="1"/>
    <xf numFmtId="168" fontId="1" fillId="8" borderId="39" xfId="0" applyNumberFormat="1" applyFont="1" applyFill="1" applyBorder="1" applyAlignment="1">
      <alignment horizontal="center" vertical="center"/>
    </xf>
    <xf numFmtId="10" fontId="1" fillId="8" borderId="40" xfId="0" applyNumberFormat="1" applyFont="1" applyFill="1" applyBorder="1" applyAlignment="1">
      <alignment horizontal="center" vertical="center"/>
    </xf>
    <xf numFmtId="169" fontId="1" fillId="8" borderId="50" xfId="0" applyNumberFormat="1" applyFont="1" applyFill="1" applyBorder="1" applyAlignment="1">
      <alignment horizontal="center" vertical="center"/>
    </xf>
    <xf numFmtId="165" fontId="4" fillId="0" borderId="4" xfId="0" applyNumberFormat="1" applyFont="1" applyFill="1" applyBorder="1" applyAlignment="1">
      <alignment vertical="center"/>
    </xf>
    <xf numFmtId="0" fontId="1" fillId="16" borderId="1" xfId="0" applyFont="1" applyFill="1" applyBorder="1" applyAlignment="1">
      <alignment horizontal="center" vertical="center"/>
    </xf>
    <xf numFmtId="165" fontId="1" fillId="16" borderId="33" xfId="0" applyNumberFormat="1" applyFont="1" applyFill="1" applyBorder="1" applyAlignment="1">
      <alignment horizontal="center" vertical="center"/>
    </xf>
    <xf numFmtId="165" fontId="1" fillId="16" borderId="45" xfId="0" applyNumberFormat="1" applyFont="1" applyFill="1" applyBorder="1" applyAlignment="1">
      <alignment horizontal="center" vertical="center"/>
    </xf>
    <xf numFmtId="167" fontId="1" fillId="16" borderId="3" xfId="0" applyNumberFormat="1" applyFont="1" applyFill="1" applyBorder="1" applyAlignment="1">
      <alignment horizontal="center" vertical="center" wrapText="1"/>
    </xf>
    <xf numFmtId="0" fontId="1" fillId="17" borderId="85" xfId="0" applyFont="1" applyFill="1" applyBorder="1" applyAlignment="1">
      <alignment horizontal="center" vertical="center" wrapText="1"/>
    </xf>
    <xf numFmtId="0" fontId="1" fillId="17" borderId="86" xfId="0" applyFont="1" applyFill="1" applyBorder="1" applyAlignment="1">
      <alignment horizontal="center" vertical="center" wrapText="1"/>
    </xf>
    <xf numFmtId="167" fontId="1" fillId="17" borderId="78" xfId="0" applyNumberFormat="1" applyFont="1" applyFill="1" applyBorder="1" applyAlignment="1">
      <alignment horizontal="center" vertical="center"/>
    </xf>
    <xf numFmtId="0" fontId="1" fillId="17" borderId="79" xfId="0" applyNumberFormat="1" applyFont="1" applyFill="1" applyBorder="1" applyAlignment="1">
      <alignment horizontal="center" vertical="center"/>
    </xf>
    <xf numFmtId="167" fontId="1" fillId="17" borderId="80" xfId="0" applyNumberFormat="1" applyFont="1" applyFill="1" applyBorder="1" applyAlignment="1">
      <alignment horizontal="center" vertical="center"/>
    </xf>
    <xf numFmtId="0" fontId="1" fillId="17" borderId="81" xfId="0" applyNumberFormat="1" applyFont="1" applyFill="1" applyBorder="1" applyAlignment="1">
      <alignment horizontal="center" vertical="center"/>
    </xf>
    <xf numFmtId="0" fontId="0" fillId="0" borderId="6" xfId="0" applyFont="1" applyFill="1" applyBorder="1" applyAlignment="1">
      <alignment horizontal="center" vertical="center"/>
    </xf>
    <xf numFmtId="165" fontId="16" fillId="0" borderId="0" xfId="0" applyNumberFormat="1" applyFont="1"/>
    <xf numFmtId="169" fontId="21" fillId="14" borderId="0" xfId="0" applyNumberFormat="1" applyFont="1" applyFill="1" applyBorder="1" applyAlignment="1">
      <alignment horizontal="center" vertical="center"/>
    </xf>
    <xf numFmtId="10" fontId="8" fillId="19" borderId="44" xfId="0" applyNumberFormat="1" applyFont="1" applyFill="1" applyBorder="1" applyAlignment="1">
      <alignment horizontal="center" vertical="center"/>
    </xf>
    <xf numFmtId="165" fontId="1" fillId="0" borderId="30" xfId="0" applyNumberFormat="1" applyFont="1" applyBorder="1" applyAlignment="1">
      <alignment horizontal="center" vertical="center"/>
    </xf>
    <xf numFmtId="165" fontId="1" fillId="0" borderId="83" xfId="0" applyNumberFormat="1" applyFont="1" applyBorder="1" applyAlignment="1">
      <alignment horizontal="center" vertical="center"/>
    </xf>
    <xf numFmtId="165" fontId="1" fillId="0" borderId="30" xfId="0" applyNumberFormat="1" applyFont="1" applyFill="1" applyBorder="1" applyAlignment="1">
      <alignment horizontal="center" vertical="center"/>
    </xf>
    <xf numFmtId="165" fontId="0" fillId="0" borderId="52" xfId="0" applyNumberFormat="1" applyFont="1" applyFill="1" applyBorder="1" applyAlignment="1">
      <alignment horizontal="center" vertical="center"/>
    </xf>
    <xf numFmtId="165" fontId="1" fillId="0" borderId="96" xfId="0" applyNumberFormat="1" applyFont="1" applyBorder="1" applyAlignment="1">
      <alignment horizontal="center" vertical="center"/>
    </xf>
    <xf numFmtId="165" fontId="1" fillId="0" borderId="98" xfId="0" applyNumberFormat="1" applyFont="1" applyBorder="1" applyAlignment="1">
      <alignment horizontal="center" vertical="center"/>
    </xf>
    <xf numFmtId="165" fontId="1" fillId="0" borderId="31" xfId="0" applyNumberFormat="1" applyFont="1" applyBorder="1" applyAlignment="1">
      <alignment horizontal="center" vertical="center"/>
    </xf>
    <xf numFmtId="165" fontId="1" fillId="0" borderId="31" xfId="0" applyNumberFormat="1" applyFont="1" applyFill="1" applyBorder="1" applyAlignment="1">
      <alignment horizontal="center" vertical="center"/>
    </xf>
    <xf numFmtId="165" fontId="1" fillId="0" borderId="95" xfId="0" applyNumberFormat="1" applyFont="1" applyBorder="1" applyAlignment="1">
      <alignment horizontal="center" vertical="center"/>
    </xf>
    <xf numFmtId="165" fontId="0" fillId="0" borderId="0" xfId="0" applyNumberFormat="1" applyFont="1" applyFill="1" applyBorder="1" applyAlignment="1">
      <alignment horizontal="center" vertical="center"/>
    </xf>
    <xf numFmtId="165" fontId="1" fillId="8" borderId="77" xfId="0" applyNumberFormat="1" applyFont="1" applyFill="1" applyBorder="1" applyAlignment="1">
      <alignment horizontal="center" vertical="center"/>
    </xf>
    <xf numFmtId="165" fontId="1" fillId="8" borderId="72" xfId="0" applyNumberFormat="1" applyFont="1" applyFill="1" applyBorder="1" applyAlignment="1">
      <alignment horizontal="center" vertical="center"/>
    </xf>
    <xf numFmtId="169" fontId="16" fillId="0" borderId="0" xfId="0" applyNumberFormat="1" applyFont="1" applyBorder="1" applyAlignment="1">
      <alignment vertical="center"/>
    </xf>
    <xf numFmtId="0" fontId="6" fillId="0" borderId="99" xfId="0" applyFont="1" applyBorder="1" applyAlignment="1">
      <alignment horizontal="center" vertical="center"/>
    </xf>
    <xf numFmtId="0" fontId="6" fillId="0" borderId="12" xfId="0" applyFont="1" applyBorder="1" applyAlignment="1">
      <alignment horizontal="center" vertical="center"/>
    </xf>
    <xf numFmtId="10" fontId="1" fillId="8" borderId="57" xfId="0" applyNumberFormat="1" applyFont="1" applyFill="1" applyBorder="1" applyAlignment="1">
      <alignment horizontal="center" vertical="center"/>
    </xf>
    <xf numFmtId="0" fontId="0" fillId="0" borderId="7" xfId="0" applyBorder="1" applyAlignment="1">
      <alignment horizontal="center" vertical="center"/>
    </xf>
    <xf numFmtId="0" fontId="0" fillId="0" borderId="99" xfId="0" applyBorder="1" applyAlignment="1">
      <alignment horizontal="center" vertical="center"/>
    </xf>
    <xf numFmtId="0" fontId="0" fillId="0" borderId="0" xfId="0" applyAlignment="1">
      <alignment horizontal="left" vertical="top" wrapText="1" indent="1"/>
    </xf>
    <xf numFmtId="170" fontId="8" fillId="0" borderId="6" xfId="0" applyNumberFormat="1" applyFont="1" applyFill="1" applyBorder="1" applyAlignment="1">
      <alignment horizontal="center" vertical="center"/>
    </xf>
    <xf numFmtId="0" fontId="0" fillId="0" borderId="0" xfId="0" applyAlignment="1">
      <alignment vertical="top" wrapText="1"/>
    </xf>
    <xf numFmtId="0" fontId="14" fillId="0" borderId="1" xfId="0" applyFont="1" applyBorder="1" applyAlignment="1">
      <alignment horizontal="center" vertical="center"/>
    </xf>
    <xf numFmtId="0" fontId="14" fillId="0" borderId="2" xfId="0" applyFont="1" applyBorder="1" applyAlignment="1">
      <alignment horizontal="center" vertical="center"/>
    </xf>
    <xf numFmtId="0" fontId="14" fillId="0" borderId="3" xfId="0" applyFont="1" applyBorder="1" applyAlignment="1">
      <alignment horizontal="center" vertical="center"/>
    </xf>
    <xf numFmtId="166" fontId="19" fillId="0" borderId="68" xfId="0" applyNumberFormat="1" applyFont="1" applyBorder="1" applyAlignment="1">
      <alignment horizontal="center" vertical="center"/>
    </xf>
    <xf numFmtId="166" fontId="19" fillId="0" borderId="6" xfId="0" applyNumberFormat="1" applyFont="1" applyBorder="1" applyAlignment="1">
      <alignment horizontal="center" vertical="center"/>
    </xf>
    <xf numFmtId="166" fontId="19" fillId="0" borderId="69" xfId="0" applyNumberFormat="1" applyFont="1" applyBorder="1" applyAlignment="1">
      <alignment horizontal="center" vertical="center"/>
    </xf>
    <xf numFmtId="166" fontId="19" fillId="0" borderId="70" xfId="0" applyNumberFormat="1" applyFont="1" applyBorder="1" applyAlignment="1">
      <alignment horizontal="center" vertical="center"/>
    </xf>
    <xf numFmtId="166" fontId="19" fillId="0" borderId="52" xfId="0" applyNumberFormat="1" applyFont="1" applyBorder="1" applyAlignment="1">
      <alignment horizontal="center" vertical="center"/>
    </xf>
    <xf numFmtId="166" fontId="19" fillId="0" borderId="71" xfId="0" applyNumberFormat="1" applyFont="1" applyBorder="1" applyAlignment="1">
      <alignment horizontal="center" vertical="center"/>
    </xf>
    <xf numFmtId="167" fontId="7" fillId="0" borderId="1" xfId="0" applyNumberFormat="1" applyFont="1" applyBorder="1" applyAlignment="1">
      <alignment horizontal="center" vertical="center"/>
    </xf>
    <xf numFmtId="167" fontId="7" fillId="0" borderId="6" xfId="0" applyNumberFormat="1" applyFont="1" applyBorder="1" applyAlignment="1">
      <alignment horizontal="center" vertical="center"/>
    </xf>
    <xf numFmtId="167" fontId="7" fillId="0" borderId="2" xfId="0" applyNumberFormat="1" applyFont="1" applyBorder="1" applyAlignment="1">
      <alignment horizontal="center" vertical="center"/>
    </xf>
    <xf numFmtId="167" fontId="7" fillId="0" borderId="3" xfId="0" applyNumberFormat="1" applyFont="1" applyBorder="1" applyAlignment="1">
      <alignment horizontal="center" vertical="center"/>
    </xf>
    <xf numFmtId="166" fontId="18" fillId="2" borderId="1" xfId="0" applyNumberFormat="1" applyFont="1" applyFill="1" applyBorder="1" applyAlignment="1">
      <alignment horizontal="center" vertical="center"/>
    </xf>
    <xf numFmtId="166" fontId="18" fillId="2" borderId="2" xfId="0" applyNumberFormat="1" applyFont="1" applyFill="1" applyBorder="1" applyAlignment="1">
      <alignment horizontal="center" vertical="center"/>
    </xf>
    <xf numFmtId="166" fontId="18" fillId="2" borderId="3" xfId="0" applyNumberFormat="1" applyFont="1" applyFill="1" applyBorder="1" applyAlignment="1">
      <alignment horizontal="center" vertical="center"/>
    </xf>
    <xf numFmtId="167" fontId="1" fillId="16" borderId="2" xfId="0" applyNumberFormat="1" applyFont="1" applyFill="1" applyBorder="1" applyAlignment="1">
      <alignment horizontal="center" vertical="center"/>
    </xf>
    <xf numFmtId="165" fontId="10" fillId="8" borderId="30" xfId="0" quotePrefix="1" applyNumberFormat="1" applyFont="1" applyFill="1" applyBorder="1" applyAlignment="1">
      <alignment horizontal="center" vertical="center"/>
    </xf>
    <xf numFmtId="165" fontId="10" fillId="8" borderId="31" xfId="0" quotePrefix="1" applyNumberFormat="1" applyFont="1" applyFill="1" applyBorder="1" applyAlignment="1">
      <alignment horizontal="center" vertical="center"/>
    </xf>
    <xf numFmtId="166" fontId="1" fillId="8" borderId="33" xfId="0" applyNumberFormat="1" applyFont="1" applyFill="1" applyBorder="1" applyAlignment="1">
      <alignment horizontal="center" vertical="center"/>
    </xf>
    <xf numFmtId="166" fontId="1" fillId="8" borderId="34" xfId="0" applyNumberFormat="1" applyFont="1" applyFill="1" applyBorder="1" applyAlignment="1">
      <alignment horizontal="center" vertical="center"/>
    </xf>
    <xf numFmtId="170" fontId="0" fillId="8" borderId="30" xfId="0" quotePrefix="1" applyNumberFormat="1" applyFill="1" applyBorder="1" applyAlignment="1">
      <alignment horizontal="center" vertical="center"/>
    </xf>
    <xf numFmtId="170" fontId="0" fillId="8" borderId="34" xfId="0" quotePrefix="1" applyNumberFormat="1" applyFill="1" applyBorder="1" applyAlignment="1">
      <alignment horizontal="center" vertical="center"/>
    </xf>
    <xf numFmtId="165" fontId="1" fillId="0" borderId="72" xfId="0" applyNumberFormat="1" applyFont="1" applyBorder="1" applyAlignment="1">
      <alignment horizontal="center" vertical="center"/>
    </xf>
    <xf numFmtId="165" fontId="1" fillId="0" borderId="81" xfId="0" applyNumberFormat="1" applyFont="1" applyBorder="1" applyAlignment="1">
      <alignment horizontal="center" vertical="center"/>
    </xf>
    <xf numFmtId="170" fontId="8" fillId="9" borderId="45" xfId="0" applyNumberFormat="1" applyFont="1" applyFill="1" applyBorder="1" applyAlignment="1">
      <alignment horizontal="center" vertical="center"/>
    </xf>
    <xf numFmtId="170" fontId="8" fillId="9" borderId="46" xfId="0" applyNumberFormat="1" applyFont="1" applyFill="1" applyBorder="1" applyAlignment="1">
      <alignment horizontal="center" vertical="center"/>
    </xf>
    <xf numFmtId="0" fontId="7" fillId="0" borderId="1" xfId="0" applyFont="1" applyFill="1" applyBorder="1" applyAlignment="1">
      <alignment horizontal="center" vertical="center"/>
    </xf>
    <xf numFmtId="0" fontId="7" fillId="0" borderId="2" xfId="0" applyFont="1" applyFill="1" applyBorder="1" applyAlignment="1">
      <alignment horizontal="center" vertical="center"/>
    </xf>
    <xf numFmtId="0" fontId="7" fillId="0" borderId="3" xfId="0" applyFont="1" applyFill="1" applyBorder="1" applyAlignment="1">
      <alignment horizontal="center" vertical="center"/>
    </xf>
    <xf numFmtId="0" fontId="0" fillId="0" borderId="21" xfId="0" applyFill="1" applyBorder="1" applyAlignment="1">
      <alignment horizontal="center" vertical="center"/>
    </xf>
    <xf numFmtId="0" fontId="0" fillId="0" borderId="24" xfId="0" applyFill="1" applyBorder="1" applyAlignment="1">
      <alignment horizontal="center" vertical="center"/>
    </xf>
    <xf numFmtId="0" fontId="0" fillId="0" borderId="22" xfId="0" applyFill="1" applyBorder="1" applyAlignment="1">
      <alignment horizontal="center" vertical="center"/>
    </xf>
    <xf numFmtId="0" fontId="0" fillId="0" borderId="33" xfId="0" applyFill="1" applyBorder="1" applyAlignment="1">
      <alignment horizontal="center" vertical="center"/>
    </xf>
    <xf numFmtId="0" fontId="0" fillId="0" borderId="36" xfId="0" applyFill="1" applyBorder="1" applyAlignment="1">
      <alignment horizontal="center" vertical="center"/>
    </xf>
    <xf numFmtId="0" fontId="0" fillId="0" borderId="34" xfId="0" applyFill="1" applyBorder="1" applyAlignment="1">
      <alignment horizontal="center" vertical="center"/>
    </xf>
    <xf numFmtId="0" fontId="0" fillId="0" borderId="45" xfId="0" applyFill="1" applyBorder="1" applyAlignment="1">
      <alignment horizontal="center" vertical="center"/>
    </xf>
    <xf numFmtId="0" fontId="0" fillId="0" borderId="48" xfId="0" applyFill="1" applyBorder="1" applyAlignment="1">
      <alignment horizontal="center" vertical="center"/>
    </xf>
    <xf numFmtId="0" fontId="0" fillId="0" borderId="46" xfId="0" applyFill="1" applyBorder="1" applyAlignment="1">
      <alignment horizontal="center" vertical="center"/>
    </xf>
    <xf numFmtId="165" fontId="1" fillId="0" borderId="30" xfId="0" applyNumberFormat="1" applyFont="1" applyBorder="1" applyAlignment="1">
      <alignment horizontal="center" vertical="center"/>
    </xf>
    <xf numFmtId="165" fontId="1" fillId="0" borderId="82" xfId="0" applyNumberFormat="1" applyFont="1" applyBorder="1" applyAlignment="1">
      <alignment horizontal="center" vertical="center"/>
    </xf>
    <xf numFmtId="170" fontId="8" fillId="7" borderId="33" xfId="0" applyNumberFormat="1" applyFont="1" applyFill="1" applyBorder="1" applyAlignment="1">
      <alignment horizontal="center" vertical="center"/>
    </xf>
    <xf numFmtId="170" fontId="8" fillId="7" borderId="34" xfId="0" applyNumberFormat="1" applyFont="1" applyFill="1" applyBorder="1" applyAlignment="1">
      <alignment horizontal="center" vertical="center"/>
    </xf>
    <xf numFmtId="165" fontId="10" fillId="8" borderId="59" xfId="0" quotePrefix="1" applyNumberFormat="1" applyFont="1" applyFill="1" applyBorder="1" applyAlignment="1">
      <alignment horizontal="center" vertical="center"/>
    </xf>
    <xf numFmtId="165" fontId="10" fillId="8" borderId="25" xfId="0" applyNumberFormat="1" applyFont="1" applyFill="1" applyBorder="1" applyAlignment="1">
      <alignment horizontal="center" vertical="center"/>
    </xf>
    <xf numFmtId="166" fontId="0" fillId="8" borderId="59" xfId="0" quotePrefix="1" applyNumberFormat="1" applyFill="1" applyBorder="1" applyAlignment="1">
      <alignment horizontal="center" vertical="center"/>
    </xf>
    <xf numFmtId="166" fontId="1" fillId="8" borderId="25" xfId="0" applyNumberFormat="1" applyFont="1" applyFill="1" applyBorder="1" applyAlignment="1">
      <alignment horizontal="center" vertical="center"/>
    </xf>
    <xf numFmtId="170" fontId="0" fillId="8" borderId="59" xfId="0" quotePrefix="1" applyNumberFormat="1" applyFill="1" applyBorder="1" applyAlignment="1">
      <alignment horizontal="center" vertical="center"/>
    </xf>
    <xf numFmtId="170" fontId="0" fillId="8" borderId="22" xfId="0" quotePrefix="1" applyNumberFormat="1" applyFill="1" applyBorder="1" applyAlignment="1">
      <alignment horizontal="center" vertical="center"/>
    </xf>
    <xf numFmtId="166" fontId="1" fillId="8" borderId="21" xfId="0" applyNumberFormat="1" applyFont="1" applyFill="1" applyBorder="1" applyAlignment="1">
      <alignment horizontal="center" vertical="center"/>
    </xf>
    <xf numFmtId="166" fontId="1" fillId="8" borderId="24" xfId="0" applyNumberFormat="1" applyFont="1" applyFill="1" applyBorder="1" applyAlignment="1">
      <alignment horizontal="center" vertical="center"/>
    </xf>
    <xf numFmtId="0" fontId="0" fillId="4" borderId="9" xfId="0" applyFill="1" applyBorder="1" applyAlignment="1">
      <alignment horizontal="center" vertical="center" wrapText="1"/>
    </xf>
    <xf numFmtId="0" fontId="0" fillId="4" borderId="10" xfId="0" applyFill="1" applyBorder="1" applyAlignment="1">
      <alignment horizontal="center" vertical="center" wrapText="1"/>
    </xf>
    <xf numFmtId="166" fontId="8" fillId="0" borderId="1" xfId="0" applyNumberFormat="1" applyFont="1" applyFill="1" applyBorder="1" applyAlignment="1">
      <alignment horizontal="center" vertical="center"/>
    </xf>
    <xf numFmtId="166" fontId="8" fillId="0" borderId="3" xfId="0" applyNumberFormat="1" applyFont="1" applyFill="1" applyBorder="1" applyAlignment="1">
      <alignment horizontal="center" vertical="center"/>
    </xf>
    <xf numFmtId="0" fontId="9" fillId="0" borderId="8" xfId="0" applyFont="1" applyBorder="1" applyAlignment="1">
      <alignment horizontal="center" vertical="center" wrapText="1"/>
    </xf>
    <xf numFmtId="169" fontId="1" fillId="8" borderId="36" xfId="0" applyNumberFormat="1" applyFont="1" applyFill="1" applyBorder="1" applyAlignment="1">
      <alignment horizontal="center" vertical="center"/>
    </xf>
    <xf numFmtId="169" fontId="1" fillId="8" borderId="31" xfId="0" applyNumberFormat="1" applyFont="1" applyFill="1" applyBorder="1" applyAlignment="1">
      <alignment horizontal="center" vertical="center"/>
    </xf>
    <xf numFmtId="166" fontId="11" fillId="8" borderId="33" xfId="0" applyNumberFormat="1" applyFont="1" applyFill="1" applyBorder="1" applyAlignment="1">
      <alignment horizontal="center" vertical="center"/>
    </xf>
    <xf numFmtId="166" fontId="11" fillId="8" borderId="31" xfId="0" applyNumberFormat="1" applyFont="1" applyFill="1" applyBorder="1" applyAlignment="1">
      <alignment horizontal="center" vertical="center"/>
    </xf>
    <xf numFmtId="166" fontId="1" fillId="8" borderId="30" xfId="0" applyNumberFormat="1" applyFont="1" applyFill="1" applyBorder="1" applyAlignment="1">
      <alignment horizontal="center" vertical="center"/>
    </xf>
    <xf numFmtId="166" fontId="1" fillId="8" borderId="31" xfId="0" applyNumberFormat="1" applyFont="1" applyFill="1" applyBorder="1" applyAlignment="1">
      <alignment horizontal="center" vertical="center"/>
    </xf>
    <xf numFmtId="165" fontId="1" fillId="0" borderId="27" xfId="0" applyNumberFormat="1" applyFont="1" applyBorder="1" applyAlignment="1">
      <alignment horizontal="center" vertical="center"/>
    </xf>
    <xf numFmtId="165" fontId="1" fillId="0" borderId="79" xfId="0" applyNumberFormat="1" applyFont="1" applyBorder="1" applyAlignment="1">
      <alignment horizontal="center" vertical="center"/>
    </xf>
    <xf numFmtId="170" fontId="8" fillId="9" borderId="33" xfId="0" applyNumberFormat="1" applyFont="1" applyFill="1" applyBorder="1" applyAlignment="1">
      <alignment horizontal="center" vertical="center"/>
    </xf>
    <xf numFmtId="170" fontId="8" fillId="9" borderId="34" xfId="0" applyNumberFormat="1" applyFont="1" applyFill="1" applyBorder="1" applyAlignment="1">
      <alignment horizontal="center" vertical="center"/>
    </xf>
    <xf numFmtId="0" fontId="9" fillId="0" borderId="12" xfId="0" applyFont="1" applyBorder="1" applyAlignment="1">
      <alignment horizontal="center" vertical="center" wrapText="1"/>
    </xf>
    <xf numFmtId="0" fontId="8" fillId="0" borderId="7" xfId="0" applyFont="1" applyBorder="1" applyAlignment="1">
      <alignment horizontal="center" vertical="center"/>
    </xf>
    <xf numFmtId="0" fontId="8" fillId="0" borderId="12" xfId="0" applyFont="1" applyBorder="1" applyAlignment="1">
      <alignment horizontal="center" vertical="center"/>
    </xf>
    <xf numFmtId="0" fontId="2" fillId="0" borderId="0" xfId="0" applyFont="1" applyAlignment="1">
      <alignment horizontal="left" indent="1"/>
    </xf>
    <xf numFmtId="169" fontId="1" fillId="8" borderId="24" xfId="0" applyNumberFormat="1" applyFont="1" applyFill="1" applyBorder="1" applyAlignment="1">
      <alignment horizontal="center" vertical="center"/>
    </xf>
    <xf numFmtId="169" fontId="1" fillId="8" borderId="25" xfId="0" applyNumberFormat="1" applyFont="1" applyFill="1" applyBorder="1" applyAlignment="1">
      <alignment horizontal="center" vertical="center"/>
    </xf>
    <xf numFmtId="166" fontId="11" fillId="8" borderId="21" xfId="0" applyNumberFormat="1" applyFont="1" applyFill="1" applyBorder="1" applyAlignment="1">
      <alignment horizontal="center" vertical="center"/>
    </xf>
    <xf numFmtId="166" fontId="11" fillId="8" borderId="25" xfId="0" applyNumberFormat="1" applyFont="1" applyFill="1" applyBorder="1" applyAlignment="1">
      <alignment horizontal="center" vertical="center"/>
    </xf>
    <xf numFmtId="10" fontId="7" fillId="0" borderId="1" xfId="0" applyNumberFormat="1" applyFont="1" applyBorder="1" applyAlignment="1">
      <alignment horizontal="center" vertical="center"/>
    </xf>
    <xf numFmtId="10" fontId="7" fillId="0" borderId="3" xfId="0" applyNumberFormat="1" applyFont="1" applyBorder="1" applyAlignment="1">
      <alignment horizontal="center" vertical="center"/>
    </xf>
    <xf numFmtId="166" fontId="8" fillId="0" borderId="1" xfId="0" applyNumberFormat="1" applyFont="1" applyBorder="1" applyAlignment="1">
      <alignment horizontal="center" vertical="center"/>
    </xf>
    <xf numFmtId="166" fontId="8" fillId="0" borderId="3" xfId="0" applyNumberFormat="1" applyFont="1" applyBorder="1" applyAlignment="1">
      <alignment horizontal="center" vertical="center"/>
    </xf>
    <xf numFmtId="166" fontId="6" fillId="0" borderId="9" xfId="0" applyNumberFormat="1" applyFont="1" applyBorder="1" applyAlignment="1">
      <alignment horizontal="center" vertical="center" wrapText="1"/>
    </xf>
    <xf numFmtId="166" fontId="6" fillId="0" borderId="3" xfId="0" applyNumberFormat="1" applyFont="1" applyBorder="1" applyAlignment="1">
      <alignment horizontal="center" vertical="center" wrapText="1"/>
    </xf>
    <xf numFmtId="164" fontId="8" fillId="7" borderId="1" xfId="0" applyNumberFormat="1" applyFont="1" applyFill="1" applyBorder="1" applyAlignment="1">
      <alignment horizontal="center" vertical="center" wrapText="1"/>
    </xf>
    <xf numFmtId="164" fontId="8" fillId="7" borderId="3" xfId="0" applyNumberFormat="1" applyFont="1" applyFill="1" applyBorder="1" applyAlignment="1">
      <alignment horizontal="center" vertical="center" wrapText="1"/>
    </xf>
    <xf numFmtId="0" fontId="0" fillId="0" borderId="1" xfId="0" applyBorder="1" applyAlignment="1">
      <alignment horizontal="center" vertical="center" wrapText="1"/>
    </xf>
    <xf numFmtId="0" fontId="0" fillId="0" borderId="10" xfId="0" applyBorder="1" applyAlignment="1">
      <alignment horizontal="center" vertical="center" wrapText="1"/>
    </xf>
    <xf numFmtId="0" fontId="9" fillId="0" borderId="7" xfId="0" applyFont="1" applyBorder="1" applyAlignment="1">
      <alignment horizontal="center" vertical="center" wrapText="1"/>
    </xf>
    <xf numFmtId="166" fontId="1" fillId="8" borderId="16" xfId="0" applyNumberFormat="1" applyFont="1" applyFill="1" applyBorder="1" applyAlignment="1">
      <alignment horizontal="center" vertical="center"/>
    </xf>
    <xf numFmtId="166" fontId="1" fillId="8" borderId="17" xfId="0" applyNumberFormat="1" applyFont="1" applyFill="1" applyBorder="1" applyAlignment="1">
      <alignment horizontal="center" vertical="center"/>
    </xf>
    <xf numFmtId="170" fontId="8" fillId="7" borderId="21" xfId="0" applyNumberFormat="1" applyFont="1" applyFill="1" applyBorder="1" applyAlignment="1">
      <alignment horizontal="center" vertical="center"/>
    </xf>
    <xf numFmtId="170" fontId="8" fillId="7" borderId="22" xfId="0" applyNumberFormat="1" applyFont="1" applyFill="1" applyBorder="1" applyAlignment="1">
      <alignment horizontal="center" vertical="center"/>
    </xf>
    <xf numFmtId="165" fontId="1" fillId="0" borderId="83" xfId="0" applyNumberFormat="1" applyFont="1" applyBorder="1" applyAlignment="1">
      <alignment horizontal="center" vertical="center"/>
    </xf>
    <xf numFmtId="165" fontId="1" fillId="0" borderId="84" xfId="0" applyNumberFormat="1" applyFont="1" applyBorder="1" applyAlignment="1">
      <alignment horizontal="center" vertical="center"/>
    </xf>
    <xf numFmtId="165" fontId="1" fillId="0" borderId="30" xfId="0" applyNumberFormat="1" applyFont="1" applyFill="1" applyBorder="1" applyAlignment="1">
      <alignment horizontal="center" vertical="center"/>
    </xf>
    <xf numFmtId="165" fontId="1" fillId="0" borderId="82" xfId="0" applyNumberFormat="1" applyFont="1" applyFill="1" applyBorder="1" applyAlignment="1">
      <alignment horizontal="center" vertical="center"/>
    </xf>
    <xf numFmtId="169" fontId="1" fillId="8" borderId="48" xfId="0" applyNumberFormat="1" applyFont="1" applyFill="1" applyBorder="1" applyAlignment="1">
      <alignment horizontal="center" vertical="center"/>
    </xf>
    <xf numFmtId="169" fontId="1" fillId="8" borderId="49" xfId="0" applyNumberFormat="1" applyFont="1" applyFill="1" applyBorder="1" applyAlignment="1">
      <alignment horizontal="center" vertical="center"/>
    </xf>
    <xf numFmtId="166" fontId="11" fillId="8" borderId="45" xfId="0" applyNumberFormat="1" applyFont="1" applyFill="1" applyBorder="1" applyAlignment="1">
      <alignment horizontal="center" vertical="center"/>
    </xf>
    <xf numFmtId="166" fontId="11" fillId="8" borderId="49" xfId="0" applyNumberFormat="1" applyFont="1" applyFill="1" applyBorder="1" applyAlignment="1">
      <alignment horizontal="center" vertical="center"/>
    </xf>
    <xf numFmtId="166" fontId="1" fillId="8" borderId="50" xfId="0" applyNumberFormat="1" applyFont="1" applyFill="1" applyBorder="1" applyAlignment="1">
      <alignment horizontal="center" vertical="center"/>
    </xf>
    <xf numFmtId="166" fontId="1" fillId="8" borderId="49" xfId="0" applyNumberFormat="1" applyFont="1" applyFill="1" applyBorder="1" applyAlignment="1">
      <alignment horizontal="center" vertical="center"/>
    </xf>
    <xf numFmtId="166" fontId="1" fillId="8" borderId="46" xfId="0" applyNumberFormat="1" applyFont="1" applyFill="1" applyBorder="1" applyAlignment="1">
      <alignment horizontal="center" vertical="center"/>
    </xf>
    <xf numFmtId="0" fontId="12" fillId="13" borderId="7" xfId="0" applyFont="1" applyFill="1" applyBorder="1" applyAlignment="1">
      <alignment horizontal="center" vertical="center" wrapText="1"/>
    </xf>
    <xf numFmtId="0" fontId="12" fillId="13" borderId="8" xfId="0" applyFont="1" applyFill="1" applyBorder="1" applyAlignment="1">
      <alignment horizontal="center" vertical="center" wrapText="1"/>
    </xf>
    <xf numFmtId="169" fontId="14" fillId="13" borderId="9" xfId="0" applyNumberFormat="1" applyFont="1" applyFill="1" applyBorder="1" applyAlignment="1">
      <alignment horizontal="center" vertical="center"/>
    </xf>
    <xf numFmtId="169" fontId="14" fillId="13" borderId="2" xfId="0" applyNumberFormat="1" applyFont="1" applyFill="1" applyBorder="1" applyAlignment="1">
      <alignment horizontal="center" vertical="center"/>
    </xf>
    <xf numFmtId="169" fontId="14" fillId="13" borderId="3" xfId="0" applyNumberFormat="1" applyFont="1" applyFill="1" applyBorder="1" applyAlignment="1">
      <alignment horizontal="center" vertical="center"/>
    </xf>
    <xf numFmtId="166" fontId="1" fillId="0" borderId="0" xfId="0" applyNumberFormat="1" applyFont="1" applyAlignment="1">
      <alignment horizontal="center"/>
    </xf>
    <xf numFmtId="0" fontId="1" fillId="0" borderId="0" xfId="0" applyFont="1" applyAlignment="1">
      <alignment horizontal="center"/>
    </xf>
    <xf numFmtId="165" fontId="10" fillId="8" borderId="30" xfId="0" applyNumberFormat="1" applyFont="1" applyFill="1" applyBorder="1" applyAlignment="1">
      <alignment horizontal="center" vertical="center"/>
    </xf>
    <xf numFmtId="165" fontId="10" fillId="8" borderId="31" xfId="0" applyNumberFormat="1" applyFont="1" applyFill="1" applyBorder="1" applyAlignment="1">
      <alignment horizontal="center" vertical="center"/>
    </xf>
    <xf numFmtId="170" fontId="1" fillId="8" borderId="30" xfId="0" applyNumberFormat="1" applyFont="1" applyFill="1" applyBorder="1" applyAlignment="1">
      <alignment horizontal="center" vertical="center"/>
    </xf>
    <xf numFmtId="170" fontId="1" fillId="8" borderId="34" xfId="0" applyNumberFormat="1" applyFont="1" applyFill="1" applyBorder="1" applyAlignment="1">
      <alignment horizontal="center" vertical="center"/>
    </xf>
    <xf numFmtId="166" fontId="1" fillId="8" borderId="36" xfId="0" applyNumberFormat="1" applyFont="1" applyFill="1" applyBorder="1" applyAlignment="1">
      <alignment horizontal="center" vertical="center"/>
    </xf>
    <xf numFmtId="0" fontId="0" fillId="4" borderId="9" xfId="0" applyFill="1" applyBorder="1" applyAlignment="1">
      <alignment horizontal="center" wrapText="1"/>
    </xf>
    <xf numFmtId="0" fontId="0" fillId="4" borderId="10" xfId="0" applyFill="1" applyBorder="1" applyAlignment="1">
      <alignment horizontal="center" wrapText="1"/>
    </xf>
    <xf numFmtId="0" fontId="0" fillId="4" borderId="3" xfId="0" applyFill="1" applyBorder="1" applyAlignment="1">
      <alignment horizontal="center" vertical="center" wrapText="1"/>
    </xf>
    <xf numFmtId="0" fontId="0" fillId="4" borderId="1" xfId="0" applyFill="1" applyBorder="1" applyAlignment="1">
      <alignment horizontal="center" vertical="center" wrapText="1"/>
    </xf>
    <xf numFmtId="10" fontId="19" fillId="0" borderId="68" xfId="0" quotePrefix="1" applyNumberFormat="1" applyFont="1" applyBorder="1" applyAlignment="1">
      <alignment horizontal="center" vertical="center"/>
    </xf>
    <xf numFmtId="10" fontId="19" fillId="0" borderId="6" xfId="0" quotePrefix="1" applyNumberFormat="1" applyFont="1" applyBorder="1" applyAlignment="1">
      <alignment horizontal="center" vertical="center"/>
    </xf>
    <xf numFmtId="10" fontId="19" fillId="0" borderId="69" xfId="0" quotePrefix="1" applyNumberFormat="1" applyFont="1" applyBorder="1" applyAlignment="1">
      <alignment horizontal="center" vertical="center"/>
    </xf>
    <xf numFmtId="10" fontId="19" fillId="0" borderId="70" xfId="0" quotePrefix="1" applyNumberFormat="1" applyFont="1" applyBorder="1" applyAlignment="1">
      <alignment horizontal="center" vertical="center"/>
    </xf>
    <xf numFmtId="10" fontId="19" fillId="0" borderId="52" xfId="0" quotePrefix="1" applyNumberFormat="1" applyFont="1" applyBorder="1" applyAlignment="1">
      <alignment horizontal="center" vertical="center"/>
    </xf>
    <xf numFmtId="10" fontId="19" fillId="0" borderId="71" xfId="0" quotePrefix="1" applyNumberFormat="1" applyFont="1" applyBorder="1" applyAlignment="1">
      <alignment horizontal="center" vertical="center"/>
    </xf>
    <xf numFmtId="169" fontId="21" fillId="14" borderId="6" xfId="0" applyNumberFormat="1" applyFont="1" applyFill="1" applyBorder="1" applyAlignment="1">
      <alignment horizontal="center" vertical="center"/>
    </xf>
    <xf numFmtId="0" fontId="1" fillId="0" borderId="0" xfId="0" applyFont="1" applyAlignment="1">
      <alignment horizontal="center" vertical="center"/>
    </xf>
    <xf numFmtId="0" fontId="6" fillId="13" borderId="1" xfId="0" applyFont="1" applyFill="1" applyBorder="1" applyAlignment="1">
      <alignment horizontal="center" vertical="center"/>
    </xf>
    <xf numFmtId="0" fontId="6" fillId="13" borderId="2" xfId="0" applyFont="1" applyFill="1" applyBorder="1" applyAlignment="1">
      <alignment horizontal="center" vertical="center"/>
    </xf>
    <xf numFmtId="0" fontId="6" fillId="13" borderId="3" xfId="0" applyFont="1" applyFill="1" applyBorder="1" applyAlignment="1">
      <alignment horizontal="center" vertical="center"/>
    </xf>
    <xf numFmtId="0" fontId="0" fillId="4" borderId="1" xfId="0" applyFill="1" applyBorder="1" applyAlignment="1">
      <alignment horizontal="center" wrapText="1"/>
    </xf>
    <xf numFmtId="165" fontId="10" fillId="8" borderId="50" xfId="0" applyNumberFormat="1" applyFont="1" applyFill="1" applyBorder="1" applyAlignment="1">
      <alignment horizontal="center" vertical="center"/>
    </xf>
    <xf numFmtId="165" fontId="10" fillId="8" borderId="49" xfId="0" applyNumberFormat="1" applyFont="1" applyFill="1" applyBorder="1" applyAlignment="1">
      <alignment horizontal="center" vertical="center"/>
    </xf>
    <xf numFmtId="170" fontId="1" fillId="8" borderId="50" xfId="0" applyNumberFormat="1" applyFont="1" applyFill="1" applyBorder="1" applyAlignment="1">
      <alignment horizontal="center" vertical="center"/>
    </xf>
    <xf numFmtId="170" fontId="1" fillId="8" borderId="46" xfId="0" applyNumberFormat="1" applyFont="1" applyFill="1" applyBorder="1" applyAlignment="1">
      <alignment horizontal="center" vertical="center"/>
    </xf>
    <xf numFmtId="166" fontId="5" fillId="8" borderId="45" xfId="0" applyNumberFormat="1" applyFont="1" applyFill="1" applyBorder="1" applyAlignment="1">
      <alignment horizontal="center" vertical="center"/>
    </xf>
    <xf numFmtId="166" fontId="5" fillId="8" borderId="48" xfId="0" applyNumberFormat="1" applyFont="1" applyFill="1" applyBorder="1" applyAlignment="1">
      <alignment horizontal="center" vertical="center"/>
    </xf>
    <xf numFmtId="0" fontId="0" fillId="0" borderId="68" xfId="0" applyBorder="1" applyAlignment="1">
      <alignment horizontal="center" vertical="center" wrapText="1"/>
    </xf>
    <xf numFmtId="0" fontId="0" fillId="0" borderId="69" xfId="0" applyBorder="1" applyAlignment="1">
      <alignment horizontal="center" vertical="center" wrapText="1"/>
    </xf>
    <xf numFmtId="0" fontId="0" fillId="0" borderId="70" xfId="0" applyBorder="1" applyAlignment="1">
      <alignment horizontal="center" vertical="center" wrapText="1"/>
    </xf>
    <xf numFmtId="0" fontId="0" fillId="0" borderId="71" xfId="0" applyBorder="1" applyAlignment="1">
      <alignment horizontal="center" vertical="center" wrapText="1"/>
    </xf>
    <xf numFmtId="170" fontId="8" fillId="8" borderId="30" xfId="0" applyNumberFormat="1" applyFont="1" applyFill="1" applyBorder="1" applyAlignment="1">
      <alignment horizontal="center" vertical="center"/>
    </xf>
    <xf numFmtId="170" fontId="8" fillId="8" borderId="34" xfId="0" applyNumberFormat="1" applyFont="1" applyFill="1" applyBorder="1" applyAlignment="1">
      <alignment horizontal="center" vertical="center"/>
    </xf>
    <xf numFmtId="0" fontId="1" fillId="13" borderId="33" xfId="0" applyFont="1" applyFill="1" applyBorder="1" applyAlignment="1">
      <alignment horizontal="center"/>
    </xf>
    <xf numFmtId="0" fontId="1" fillId="13" borderId="36" xfId="0" applyFont="1" applyFill="1" applyBorder="1" applyAlignment="1">
      <alignment horizontal="center"/>
    </xf>
    <xf numFmtId="0" fontId="1" fillId="13" borderId="34" xfId="0" applyFont="1" applyFill="1" applyBorder="1" applyAlignment="1">
      <alignment horizontal="center"/>
    </xf>
    <xf numFmtId="173" fontId="1" fillId="0" borderId="68" xfId="0" applyNumberFormat="1" applyFont="1" applyBorder="1" applyAlignment="1">
      <alignment horizontal="center" vertical="center"/>
    </xf>
    <xf numFmtId="173" fontId="1" fillId="0" borderId="69" xfId="0" applyNumberFormat="1" applyFont="1" applyBorder="1" applyAlignment="1">
      <alignment horizontal="center" vertical="center"/>
    </xf>
    <xf numFmtId="173" fontId="1" fillId="0" borderId="70" xfId="0" applyNumberFormat="1" applyFont="1" applyBorder="1" applyAlignment="1">
      <alignment horizontal="center" vertical="center"/>
    </xf>
    <xf numFmtId="173" fontId="1" fillId="0" borderId="71" xfId="0" applyNumberFormat="1" applyFont="1" applyBorder="1" applyAlignment="1">
      <alignment horizontal="center" vertical="center"/>
    </xf>
    <xf numFmtId="0" fontId="1" fillId="0" borderId="33" xfId="0" applyFont="1" applyBorder="1" applyAlignment="1">
      <alignment horizontal="center" vertical="center"/>
    </xf>
    <xf numFmtId="0" fontId="1" fillId="0" borderId="34" xfId="0" applyFont="1" applyBorder="1" applyAlignment="1">
      <alignment horizontal="center" vertical="center"/>
    </xf>
    <xf numFmtId="166" fontId="0" fillId="8" borderId="30" xfId="0" quotePrefix="1" applyNumberFormat="1" applyFill="1" applyBorder="1" applyAlignment="1">
      <alignment horizontal="center" vertical="center"/>
    </xf>
    <xf numFmtId="166" fontId="0" fillId="8" borderId="31" xfId="0" quotePrefix="1" applyNumberFormat="1" applyFill="1" applyBorder="1" applyAlignment="1">
      <alignment horizontal="center" vertical="center"/>
    </xf>
    <xf numFmtId="166" fontId="1" fillId="8" borderId="45" xfId="0" applyNumberFormat="1" applyFont="1" applyFill="1" applyBorder="1" applyAlignment="1">
      <alignment horizontal="center" vertical="center"/>
    </xf>
    <xf numFmtId="170" fontId="8" fillId="8" borderId="50" xfId="0" applyNumberFormat="1" applyFont="1" applyFill="1" applyBorder="1" applyAlignment="1">
      <alignment horizontal="center" vertical="center"/>
    </xf>
    <xf numFmtId="170" fontId="8" fillId="8" borderId="46" xfId="0" applyNumberFormat="1" applyFont="1" applyFill="1" applyBorder="1" applyAlignment="1">
      <alignment horizontal="center" vertical="center"/>
    </xf>
    <xf numFmtId="0" fontId="0" fillId="0" borderId="33" xfId="0" applyBorder="1" applyAlignment="1">
      <alignment horizontal="center" vertical="center"/>
    </xf>
    <xf numFmtId="0" fontId="0" fillId="0" borderId="34" xfId="0" applyBorder="1" applyAlignment="1">
      <alignment horizontal="center" vertical="center"/>
    </xf>
    <xf numFmtId="0" fontId="0" fillId="0" borderId="33" xfId="0" applyFont="1" applyBorder="1" applyAlignment="1">
      <alignment horizontal="center" vertical="center"/>
    </xf>
    <xf numFmtId="0" fontId="0" fillId="0" borderId="34" xfId="0" applyFont="1" applyBorder="1" applyAlignment="1">
      <alignment horizontal="center" vertical="center"/>
    </xf>
    <xf numFmtId="0" fontId="0" fillId="0" borderId="1" xfId="0" applyBorder="1" applyAlignment="1">
      <alignment horizontal="center" vertical="center"/>
    </xf>
    <xf numFmtId="0" fontId="0" fillId="0" borderId="3"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166" fontId="4" fillId="18" borderId="1" xfId="0" applyNumberFormat="1" applyFont="1" applyFill="1" applyBorder="1" applyAlignment="1">
      <alignment horizontal="center" vertical="center"/>
    </xf>
    <xf numFmtId="166" fontId="4" fillId="18" borderId="2" xfId="0" applyNumberFormat="1" applyFont="1" applyFill="1" applyBorder="1" applyAlignment="1">
      <alignment horizontal="center" vertical="center"/>
    </xf>
    <xf numFmtId="166" fontId="4" fillId="18" borderId="3" xfId="0" applyNumberFormat="1" applyFont="1" applyFill="1" applyBorder="1" applyAlignment="1">
      <alignment horizontal="center" vertical="center"/>
    </xf>
    <xf numFmtId="0" fontId="1" fillId="0" borderId="33" xfId="0" applyFont="1" applyBorder="1" applyAlignment="1">
      <alignment horizontal="center"/>
    </xf>
    <xf numFmtId="0" fontId="1" fillId="0" borderId="34" xfId="0" applyFont="1" applyBorder="1" applyAlignment="1">
      <alignment horizontal="center"/>
    </xf>
    <xf numFmtId="0" fontId="1" fillId="0" borderId="45" xfId="0" applyFont="1" applyBorder="1" applyAlignment="1">
      <alignment horizontal="center"/>
    </xf>
    <xf numFmtId="0" fontId="1" fillId="0" borderId="46" xfId="0" applyFont="1" applyBorder="1" applyAlignment="1">
      <alignment horizontal="center"/>
    </xf>
    <xf numFmtId="0" fontId="18" fillId="15" borderId="1" xfId="0" applyFont="1" applyFill="1" applyBorder="1" applyAlignment="1">
      <alignment horizontal="center" vertical="center"/>
    </xf>
    <xf numFmtId="0" fontId="18" fillId="15" borderId="2" xfId="0" applyFont="1" applyFill="1" applyBorder="1" applyAlignment="1">
      <alignment horizontal="center" vertical="center"/>
    </xf>
    <xf numFmtId="0" fontId="18" fillId="10" borderId="1" xfId="0" applyFont="1" applyFill="1" applyBorder="1" applyAlignment="1">
      <alignment horizontal="center" vertical="center"/>
    </xf>
    <xf numFmtId="0" fontId="18" fillId="10" borderId="2" xfId="0" applyFont="1" applyFill="1" applyBorder="1" applyAlignment="1">
      <alignment horizontal="center" vertical="center"/>
    </xf>
    <xf numFmtId="167" fontId="1" fillId="16" borderId="24" xfId="0" applyNumberFormat="1" applyFont="1" applyFill="1" applyBorder="1" applyAlignment="1">
      <alignment horizontal="center" vertical="center"/>
    </xf>
    <xf numFmtId="167" fontId="1" fillId="16" borderId="36" xfId="0" applyNumberFormat="1" applyFont="1" applyFill="1" applyBorder="1" applyAlignment="1">
      <alignment horizontal="center" vertical="center"/>
    </xf>
    <xf numFmtId="167" fontId="1" fillId="16" borderId="48" xfId="0" applyNumberFormat="1" applyFont="1" applyFill="1" applyBorder="1" applyAlignment="1">
      <alignment horizontal="center" vertical="center"/>
    </xf>
    <xf numFmtId="0" fontId="7" fillId="0" borderId="68" xfId="0" applyFont="1" applyBorder="1" applyAlignment="1">
      <alignment horizontal="center" vertical="center"/>
    </xf>
    <xf numFmtId="0" fontId="7" fillId="0" borderId="6" xfId="0" applyFont="1" applyBorder="1" applyAlignment="1">
      <alignment horizontal="center" vertical="center"/>
    </xf>
    <xf numFmtId="0" fontId="7" fillId="0" borderId="3" xfId="0" applyFont="1" applyBorder="1" applyAlignment="1">
      <alignment horizontal="center" vertical="center"/>
    </xf>
    <xf numFmtId="165" fontId="4" fillId="0" borderId="1" xfId="0" applyNumberFormat="1" applyFont="1" applyFill="1" applyBorder="1" applyAlignment="1">
      <alignment horizontal="center" vertical="center"/>
    </xf>
    <xf numFmtId="165" fontId="4" fillId="0" borderId="2" xfId="0" applyNumberFormat="1" applyFont="1" applyFill="1" applyBorder="1" applyAlignment="1">
      <alignment horizontal="center" vertical="center"/>
    </xf>
    <xf numFmtId="165" fontId="4" fillId="0" borderId="3" xfId="0" applyNumberFormat="1" applyFont="1" applyFill="1" applyBorder="1" applyAlignment="1">
      <alignment horizontal="center" vertical="center"/>
    </xf>
    <xf numFmtId="167" fontId="1" fillId="17" borderId="87" xfId="0" applyNumberFormat="1" applyFont="1" applyFill="1" applyBorder="1" applyAlignment="1">
      <alignment horizontal="center" vertical="center" wrapText="1"/>
    </xf>
    <xf numFmtId="167" fontId="1" fillId="17" borderId="88" xfId="0" applyNumberFormat="1" applyFont="1" applyFill="1" applyBorder="1" applyAlignment="1">
      <alignment horizontal="center" vertical="center" wrapText="1"/>
    </xf>
    <xf numFmtId="167" fontId="1" fillId="17" borderId="89" xfId="0" applyNumberFormat="1" applyFont="1" applyFill="1" applyBorder="1" applyAlignment="1">
      <alignment horizontal="center" vertical="center" wrapText="1"/>
    </xf>
    <xf numFmtId="167" fontId="1" fillId="17" borderId="90" xfId="0" applyNumberFormat="1" applyFont="1" applyFill="1" applyBorder="1" applyAlignment="1">
      <alignment horizontal="center" vertical="center" wrapText="1"/>
    </xf>
    <xf numFmtId="0" fontId="1" fillId="13" borderId="21" xfId="0" applyFont="1" applyFill="1" applyBorder="1" applyAlignment="1">
      <alignment horizontal="center"/>
    </xf>
    <xf numFmtId="0" fontId="1" fillId="13" borderId="24" xfId="0" applyFont="1" applyFill="1" applyBorder="1" applyAlignment="1">
      <alignment horizontal="center"/>
    </xf>
    <xf numFmtId="0" fontId="1" fillId="13" borderId="22" xfId="0" applyFont="1" applyFill="1" applyBorder="1" applyAlignment="1">
      <alignment horizontal="center"/>
    </xf>
    <xf numFmtId="0" fontId="0" fillId="0" borderId="68" xfId="0" applyBorder="1" applyAlignment="1">
      <alignment horizontal="center" vertical="center"/>
    </xf>
    <xf numFmtId="0" fontId="0" fillId="0" borderId="6" xfId="0" applyBorder="1" applyAlignment="1">
      <alignment horizontal="center" vertical="center"/>
    </xf>
    <xf numFmtId="0" fontId="0" fillId="0" borderId="69"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3" xfId="0" applyBorder="1" applyAlignment="1">
      <alignment horizontal="center" vertical="center"/>
    </xf>
    <xf numFmtId="167" fontId="1" fillId="0" borderId="68" xfId="0" applyNumberFormat="1" applyFont="1" applyBorder="1" applyAlignment="1">
      <alignment horizontal="center" vertical="center"/>
    </xf>
    <xf numFmtId="167" fontId="1" fillId="0" borderId="6" xfId="0" applyNumberFormat="1" applyFont="1" applyBorder="1" applyAlignment="1">
      <alignment horizontal="center" vertical="center"/>
    </xf>
    <xf numFmtId="167" fontId="1" fillId="0" borderId="69" xfId="0" applyNumberFormat="1" applyFont="1" applyBorder="1" applyAlignment="1">
      <alignment horizontal="center" vertical="center"/>
    </xf>
    <xf numFmtId="167" fontId="1" fillId="0" borderId="70" xfId="0" applyNumberFormat="1" applyFont="1" applyBorder="1" applyAlignment="1">
      <alignment horizontal="center" vertical="center"/>
    </xf>
    <xf numFmtId="167" fontId="1" fillId="0" borderId="52" xfId="0" applyNumberFormat="1" applyFont="1" applyBorder="1" applyAlignment="1">
      <alignment horizontal="center" vertical="center"/>
    </xf>
    <xf numFmtId="167" fontId="1" fillId="0" borderId="71" xfId="0" applyNumberFormat="1" applyFont="1" applyBorder="1" applyAlignment="1">
      <alignment horizontal="center" vertical="center"/>
    </xf>
    <xf numFmtId="166" fontId="1" fillId="0" borderId="6" xfId="0" applyNumberFormat="1" applyFont="1" applyBorder="1" applyAlignment="1">
      <alignment horizontal="center"/>
    </xf>
    <xf numFmtId="166" fontId="7" fillId="0" borderId="21" xfId="0" applyNumberFormat="1" applyFont="1" applyFill="1" applyBorder="1" applyAlignment="1">
      <alignment horizontal="center" vertical="center"/>
    </xf>
    <xf numFmtId="166" fontId="7" fillId="0" borderId="22" xfId="0" applyNumberFormat="1" applyFont="1" applyFill="1" applyBorder="1" applyAlignment="1">
      <alignment horizontal="center" vertical="center"/>
    </xf>
    <xf numFmtId="166" fontId="8" fillId="0" borderId="33" xfId="0" applyNumberFormat="1" applyFont="1" applyFill="1" applyBorder="1" applyAlignment="1">
      <alignment horizontal="center" vertical="center"/>
    </xf>
    <xf numFmtId="166" fontId="8" fillId="0" borderId="34" xfId="0" applyNumberFormat="1" applyFont="1" applyFill="1" applyBorder="1" applyAlignment="1">
      <alignment horizontal="center" vertical="center"/>
    </xf>
    <xf numFmtId="166" fontId="8" fillId="0" borderId="45" xfId="0" applyNumberFormat="1" applyFont="1" applyFill="1" applyBorder="1" applyAlignment="1">
      <alignment horizontal="center" vertical="center"/>
    </xf>
    <xf numFmtId="166" fontId="8" fillId="0" borderId="46" xfId="0" applyNumberFormat="1" applyFont="1" applyFill="1" applyBorder="1" applyAlignment="1">
      <alignment horizontal="center" vertical="center"/>
    </xf>
    <xf numFmtId="0" fontId="0" fillId="0" borderId="6" xfId="0" applyBorder="1" applyAlignment="1">
      <alignment horizontal="center" vertical="center" wrapText="1"/>
    </xf>
    <xf numFmtId="0" fontId="0" fillId="0" borderId="52" xfId="0" applyBorder="1" applyAlignment="1">
      <alignment horizontal="center" vertical="center" wrapText="1"/>
    </xf>
    <xf numFmtId="170" fontId="0" fillId="0" borderId="68" xfId="0" quotePrefix="1" applyNumberFormat="1" applyBorder="1" applyAlignment="1">
      <alignment horizontal="center" vertical="center"/>
    </xf>
    <xf numFmtId="170" fontId="0" fillId="0" borderId="6" xfId="0" quotePrefix="1" applyNumberFormat="1" applyBorder="1" applyAlignment="1">
      <alignment horizontal="center" vertical="center"/>
    </xf>
    <xf numFmtId="170" fontId="0" fillId="0" borderId="69" xfId="0" quotePrefix="1" applyNumberFormat="1" applyBorder="1" applyAlignment="1">
      <alignment horizontal="center" vertical="center"/>
    </xf>
    <xf numFmtId="170" fontId="0" fillId="0" borderId="70" xfId="0" quotePrefix="1" applyNumberFormat="1" applyBorder="1" applyAlignment="1">
      <alignment horizontal="center" vertical="center"/>
    </xf>
    <xf numFmtId="170" fontId="0" fillId="0" borderId="52" xfId="0" quotePrefix="1" applyNumberFormat="1" applyBorder="1" applyAlignment="1">
      <alignment horizontal="center" vertical="center"/>
    </xf>
    <xf numFmtId="170" fontId="0" fillId="0" borderId="71" xfId="0" quotePrefix="1" applyNumberFormat="1" applyBorder="1" applyAlignment="1">
      <alignment horizontal="center" vertical="center"/>
    </xf>
    <xf numFmtId="0" fontId="0" fillId="13" borderId="33" xfId="0" applyFont="1" applyFill="1" applyBorder="1" applyAlignment="1">
      <alignment horizontal="center"/>
    </xf>
    <xf numFmtId="0" fontId="0" fillId="13" borderId="36" xfId="0" applyFont="1" applyFill="1" applyBorder="1" applyAlignment="1">
      <alignment horizontal="center"/>
    </xf>
    <xf numFmtId="0" fontId="0" fillId="13" borderId="34" xfId="0" applyFont="1" applyFill="1" applyBorder="1" applyAlignment="1">
      <alignment horizontal="center"/>
    </xf>
    <xf numFmtId="164" fontId="1" fillId="0" borderId="68" xfId="0" applyNumberFormat="1" applyFont="1" applyBorder="1" applyAlignment="1">
      <alignment horizontal="center" vertical="center"/>
    </xf>
    <xf numFmtId="164" fontId="1" fillId="0" borderId="69" xfId="0" applyNumberFormat="1" applyFont="1" applyBorder="1" applyAlignment="1">
      <alignment horizontal="center" vertical="center"/>
    </xf>
    <xf numFmtId="164" fontId="1" fillId="0" borderId="70" xfId="0" applyNumberFormat="1" applyFont="1" applyBorder="1" applyAlignment="1">
      <alignment horizontal="center" vertical="center"/>
    </xf>
    <xf numFmtId="164" fontId="1" fillId="0" borderId="71" xfId="0" applyNumberFormat="1" applyFont="1" applyBorder="1" applyAlignment="1">
      <alignment horizontal="center" vertical="center"/>
    </xf>
    <xf numFmtId="0" fontId="1" fillId="17" borderId="91" xfId="0" applyNumberFormat="1" applyFont="1" applyFill="1" applyBorder="1" applyAlignment="1">
      <alignment horizontal="center" vertical="center"/>
    </xf>
    <xf numFmtId="0" fontId="1" fillId="17" borderId="25" xfId="0" applyNumberFormat="1" applyFont="1" applyFill="1" applyBorder="1" applyAlignment="1">
      <alignment horizontal="center" vertical="center"/>
    </xf>
    <xf numFmtId="0" fontId="1" fillId="17" borderId="93" xfId="0" applyNumberFormat="1" applyFont="1" applyFill="1" applyBorder="1" applyAlignment="1">
      <alignment horizontal="center" vertical="center"/>
    </xf>
    <xf numFmtId="0" fontId="1" fillId="17" borderId="31" xfId="0" applyNumberFormat="1" applyFont="1" applyFill="1" applyBorder="1" applyAlignment="1">
      <alignment horizontal="center" vertical="center"/>
    </xf>
    <xf numFmtId="0" fontId="1" fillId="17" borderId="94" xfId="0" applyNumberFormat="1" applyFont="1" applyFill="1" applyBorder="1" applyAlignment="1">
      <alignment horizontal="center" vertical="center"/>
    </xf>
    <xf numFmtId="0" fontId="1" fillId="17" borderId="95" xfId="0" applyNumberFormat="1" applyFont="1" applyFill="1" applyBorder="1" applyAlignment="1">
      <alignment horizontal="center" vertical="center"/>
    </xf>
    <xf numFmtId="165" fontId="1" fillId="17" borderId="59" xfId="0" applyNumberFormat="1" applyFont="1" applyFill="1" applyBorder="1" applyAlignment="1">
      <alignment horizontal="center" vertical="center"/>
    </xf>
    <xf numFmtId="165" fontId="1" fillId="17" borderId="92" xfId="0" applyNumberFormat="1" applyFont="1" applyFill="1" applyBorder="1" applyAlignment="1">
      <alignment horizontal="center" vertical="center"/>
    </xf>
    <xf numFmtId="165" fontId="1" fillId="17" borderId="30" xfId="0" applyNumberFormat="1" applyFont="1" applyFill="1" applyBorder="1" applyAlignment="1">
      <alignment horizontal="center" vertical="center"/>
    </xf>
    <xf numFmtId="165" fontId="1" fillId="17" borderId="82" xfId="0" applyNumberFormat="1" applyFont="1" applyFill="1" applyBorder="1" applyAlignment="1">
      <alignment horizontal="center" vertical="center"/>
    </xf>
    <xf numFmtId="165" fontId="1" fillId="17" borderId="96" xfId="0" applyNumberFormat="1" applyFont="1" applyFill="1" applyBorder="1" applyAlignment="1">
      <alignment horizontal="center" vertical="center"/>
    </xf>
    <xf numFmtId="165" fontId="1" fillId="17" borderId="97" xfId="0" applyNumberFormat="1" applyFont="1" applyFill="1" applyBorder="1" applyAlignment="1">
      <alignment horizontal="center" vertical="center"/>
    </xf>
    <xf numFmtId="0" fontId="1" fillId="13" borderId="45" xfId="0" applyFont="1" applyFill="1" applyBorder="1" applyAlignment="1">
      <alignment horizontal="center"/>
    </xf>
    <xf numFmtId="0" fontId="1" fillId="13" borderId="48" xfId="0" applyFont="1" applyFill="1" applyBorder="1" applyAlignment="1">
      <alignment horizontal="center"/>
    </xf>
    <xf numFmtId="0" fontId="1" fillId="13" borderId="46" xfId="0" applyFont="1" applyFill="1" applyBorder="1" applyAlignment="1">
      <alignment horizontal="center"/>
    </xf>
    <xf numFmtId="166" fontId="0" fillId="8" borderId="21" xfId="0" quotePrefix="1" applyNumberFormat="1" applyFill="1" applyBorder="1" applyAlignment="1">
      <alignment horizontal="center" vertical="center"/>
    </xf>
    <xf numFmtId="170" fontId="8" fillId="8" borderId="75" xfId="0" applyNumberFormat="1" applyFont="1" applyFill="1" applyBorder="1" applyAlignment="1">
      <alignment horizontal="center" vertical="center"/>
    </xf>
    <xf numFmtId="170" fontId="8" fillId="8" borderId="69" xfId="0" applyNumberFormat="1" applyFont="1" applyFill="1" applyBorder="1" applyAlignment="1">
      <alignment horizontal="center" vertical="center"/>
    </xf>
    <xf numFmtId="0" fontId="7" fillId="0" borderId="69" xfId="0" applyFont="1" applyBorder="1" applyAlignment="1">
      <alignment horizontal="center" vertical="center"/>
    </xf>
    <xf numFmtId="0" fontId="0" fillId="0" borderId="30" xfId="0" applyBorder="1" applyAlignment="1">
      <alignment horizontal="center" vertical="center"/>
    </xf>
    <xf numFmtId="0" fontId="0" fillId="0" borderId="36" xfId="0" applyBorder="1" applyAlignment="1">
      <alignment horizontal="center" vertical="center"/>
    </xf>
    <xf numFmtId="0" fontId="0" fillId="0" borderId="31" xfId="0" applyBorder="1" applyAlignment="1">
      <alignment horizontal="center" vertical="center"/>
    </xf>
    <xf numFmtId="169" fontId="1" fillId="8" borderId="60" xfId="0" applyNumberFormat="1" applyFont="1" applyFill="1" applyBorder="1" applyAlignment="1">
      <alignment horizontal="center" vertical="center"/>
    </xf>
    <xf numFmtId="169" fontId="1" fillId="8" borderId="74" xfId="0" applyNumberFormat="1" applyFont="1" applyFill="1" applyBorder="1" applyAlignment="1">
      <alignment horizontal="center" vertical="center"/>
    </xf>
    <xf numFmtId="0" fontId="7" fillId="0" borderId="1" xfId="0" applyFont="1" applyBorder="1" applyAlignment="1">
      <alignment horizontal="center" vertical="center"/>
    </xf>
    <xf numFmtId="0" fontId="7" fillId="0" borderId="2" xfId="0" applyFont="1" applyBorder="1" applyAlignment="1">
      <alignment horizontal="center" vertical="center"/>
    </xf>
    <xf numFmtId="0" fontId="6" fillId="0" borderId="8" xfId="0" applyFont="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0" xfId="0" applyAlignment="1">
      <alignment horizontal="left" vertical="top" wrapText="1" indent="1"/>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horizontal="left" vertical="top" wrapText="1"/>
    </xf>
  </cellXfs>
  <cellStyles count="2">
    <cellStyle name="Normal" xfId="0" builtinId="0"/>
    <cellStyle name="Normal 2" xfId="1"/>
  </cellStyles>
  <dxfs count="6">
    <dxf>
      <fill>
        <patternFill>
          <bgColor rgb="FF92D050"/>
        </patternFill>
      </fill>
    </dxf>
    <dxf>
      <fill>
        <patternFill>
          <bgColor rgb="FFFF0000"/>
        </patternFill>
      </fill>
    </dxf>
    <dxf>
      <fill>
        <patternFill>
          <bgColor rgb="FFFF0000"/>
        </patternFill>
      </fill>
    </dxf>
    <dxf>
      <fill>
        <patternFill>
          <bgColor rgb="FF92D050"/>
        </patternFill>
      </fill>
    </dxf>
    <dxf>
      <font>
        <color rgb="FF00B050"/>
      </font>
    </dxf>
    <dxf>
      <font>
        <color rgb="FFFF0000"/>
      </font>
    </dxf>
  </dxfs>
  <tableStyles count="0" defaultTableStyle="TableStyleMedium2" defaultPivotStyle="PivotStyleLight16"/>
  <colors>
    <mruColors>
      <color rgb="FF0070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4.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5.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6.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pieChart>
        <c:varyColors val="1"/>
        <c:ser>
          <c:idx val="0"/>
          <c:order val="0"/>
          <c:dPt>
            <c:idx val="13"/>
            <c:bubble3D val="0"/>
            <c:spPr>
              <a:solidFill>
                <a:schemeClr val="accent3"/>
              </a:solidFill>
            </c:spPr>
            <c:extLst xmlns:c16r2="http://schemas.microsoft.com/office/drawing/2015/06/chart">
              <c:ext xmlns:c16="http://schemas.microsoft.com/office/drawing/2014/chart" uri="{C3380CC4-5D6E-409C-BE32-E72D297353CC}">
                <c16:uniqueId val="{00000001-FEC0-4BE4-BB6C-1FF0FE6BFD70}"/>
              </c:ext>
            </c:extLst>
          </c:dPt>
          <c:dLbls>
            <c:spPr>
              <a:noFill/>
              <a:ln>
                <a:noFill/>
              </a:ln>
              <a:effectLst/>
            </c:spPr>
            <c:showLegendKey val="0"/>
            <c:showVal val="0"/>
            <c:showCatName val="0"/>
            <c:showSerName val="0"/>
            <c:showPercent val="1"/>
            <c:showBubbleSize val="0"/>
            <c:showLeaderLines val="1"/>
            <c:extLst xmlns:c16r2="http://schemas.microsoft.com/office/drawing/2015/06/chart">
              <c:ext xmlns:c15="http://schemas.microsoft.com/office/drawing/2012/chart" uri="{CE6537A1-D6FC-4f65-9D91-7224C49458BB}">
                <c15:layout/>
              </c:ext>
            </c:extLst>
          </c:dLbls>
          <c:cat>
            <c:strRef>
              <c:f>'Journal de Trading'!$C$27:$C$43</c:f>
              <c:strCache>
                <c:ptCount val="17"/>
                <c:pt idx="0">
                  <c:v>Verimatrix</c:v>
                </c:pt>
                <c:pt idx="16">
                  <c:v>Cac 40</c:v>
                </c:pt>
              </c:strCache>
            </c:strRef>
          </c:cat>
          <c:val>
            <c:numRef>
              <c:f>'Journal de Trading'!$V$27:$V$42</c:f>
              <c:numCache>
                <c:formatCode>#\ ##0.0\ "€"</c:formatCode>
                <c:ptCount val="16"/>
                <c:pt idx="0">
                  <c:v>0</c:v>
                </c:pt>
                <c:pt idx="1">
                  <c:v>0</c:v>
                </c:pt>
                <c:pt idx="2">
                  <c:v>0</c:v>
                </c:pt>
                <c:pt idx="3">
                  <c:v>0</c:v>
                </c:pt>
                <c:pt idx="4">
                  <c:v>0</c:v>
                </c:pt>
                <c:pt idx="5">
                  <c:v>0</c:v>
                </c:pt>
                <c:pt idx="6">
                  <c:v>0</c:v>
                </c:pt>
                <c:pt idx="8">
                  <c:v>0</c:v>
                </c:pt>
                <c:pt idx="9">
                  <c:v>0</c:v>
                </c:pt>
                <c:pt idx="10">
                  <c:v>0</c:v>
                </c:pt>
                <c:pt idx="13">
                  <c:v>0</c:v>
                </c:pt>
                <c:pt idx="14">
                  <c:v>0</c:v>
                </c:pt>
              </c:numCache>
            </c:numRef>
          </c:val>
          <c:extLst xmlns:c16r2="http://schemas.microsoft.com/office/drawing/2015/06/chart">
            <c:ext xmlns:c16="http://schemas.microsoft.com/office/drawing/2014/chart" uri="{C3380CC4-5D6E-409C-BE32-E72D297353CC}">
              <c16:uniqueId val="{00000002-FEC0-4BE4-BB6C-1FF0FE6BFD70}"/>
            </c:ext>
          </c:extLst>
        </c:ser>
        <c:ser>
          <c:idx val="1"/>
          <c:order val="1"/>
          <c:cat>
            <c:strRef>
              <c:f>'Journal de Trading'!$C$27:$C$43</c:f>
              <c:strCache>
                <c:ptCount val="17"/>
                <c:pt idx="0">
                  <c:v>Verimatrix</c:v>
                </c:pt>
                <c:pt idx="16">
                  <c:v>Cac 40</c:v>
                </c:pt>
              </c:strCache>
            </c:strRef>
          </c:cat>
          <c:val>
            <c:numRef>
              <c:f>'Journal de Trading'!$W$27:$W$43</c:f>
              <c:numCache>
                <c:formatCode>#\ ##0.0\ "€"</c:formatCode>
                <c:ptCount val="17"/>
              </c:numCache>
            </c:numRef>
          </c:val>
          <c:extLst xmlns:c16r2="http://schemas.microsoft.com/office/drawing/2015/06/chart">
            <c:ext xmlns:c16="http://schemas.microsoft.com/office/drawing/2014/chart" uri="{C3380CC4-5D6E-409C-BE32-E72D297353CC}">
              <c16:uniqueId val="{00000002-9ED0-4D0B-9D0E-79BF149AF0B2}"/>
            </c:ext>
          </c:extLst>
        </c:ser>
        <c:dLbls>
          <c:showLegendKey val="0"/>
          <c:showVal val="0"/>
          <c:showCatName val="0"/>
          <c:showSerName val="0"/>
          <c:showPercent val="0"/>
          <c:showBubbleSize val="0"/>
          <c:showLeaderLines val="1"/>
        </c:dLbls>
        <c:firstSliceAng val="0"/>
      </c:pieChart>
    </c:plotArea>
    <c:legend>
      <c:legendPos val="r"/>
      <c:layout>
        <c:manualLayout>
          <c:xMode val="edge"/>
          <c:yMode val="edge"/>
          <c:x val="0.78580312549170372"/>
          <c:y val="2.9954732143660363E-2"/>
          <c:w val="0.17979674797568174"/>
          <c:h val="0.92454587703509383"/>
        </c:manualLayout>
      </c:layout>
      <c:overlay val="0"/>
      <c:txPr>
        <a:bodyPr/>
        <a:lstStyle/>
        <a:p>
          <a:pPr rtl="0">
            <a:defRPr/>
          </a:pPr>
          <a:endParaRPr lang="fr-FR"/>
        </a:p>
      </c:txPr>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Gains - Pertes</a:t>
            </a:r>
          </a:p>
        </c:rich>
      </c:tx>
      <c:layout/>
      <c:overlay val="0"/>
    </c:title>
    <c:autoTitleDeleted val="0"/>
    <c:plotArea>
      <c:layout>
        <c:manualLayout>
          <c:layoutTarget val="inner"/>
          <c:xMode val="edge"/>
          <c:yMode val="edge"/>
          <c:x val="0.11842479900817678"/>
          <c:y val="0.15037969755043618"/>
          <c:w val="0.85931526649796119"/>
          <c:h val="0.79968724219421938"/>
        </c:manualLayout>
      </c:layout>
      <c:barChart>
        <c:barDir val="col"/>
        <c:grouping val="clustered"/>
        <c:varyColors val="0"/>
        <c:ser>
          <c:idx val="0"/>
          <c:order val="0"/>
          <c:tx>
            <c:v>rt</c:v>
          </c:tx>
          <c:invertIfNegative val="0"/>
          <c:cat>
            <c:numRef>
              <c:f>'Journal de Trading'!$C$50:$C$81</c:f>
              <c:numCache>
                <c:formatCode>General</c:formatCode>
                <c:ptCount val="32"/>
              </c:numCache>
            </c:numRef>
          </c:cat>
          <c:val>
            <c:numRef>
              <c:f>'Journal de Trading'!$O$50:$O$81</c:f>
              <c:numCache>
                <c:formatCode>#\ ##0.000\ "€"</c:formatCode>
                <c:ptCount val="32"/>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numCache>
            </c:numRef>
          </c:val>
          <c:extLst xmlns:c16r2="http://schemas.microsoft.com/office/drawing/2015/06/chart">
            <c:ext xmlns:c16="http://schemas.microsoft.com/office/drawing/2014/chart" uri="{C3380CC4-5D6E-409C-BE32-E72D297353CC}">
              <c16:uniqueId val="{00000000-E172-47D1-98DD-A2DC80AB8C55}"/>
            </c:ext>
          </c:extLst>
        </c:ser>
        <c:dLbls>
          <c:showLegendKey val="0"/>
          <c:showVal val="0"/>
          <c:showCatName val="0"/>
          <c:showSerName val="0"/>
          <c:showPercent val="0"/>
          <c:showBubbleSize val="0"/>
        </c:dLbls>
        <c:gapWidth val="150"/>
        <c:axId val="321575880"/>
        <c:axId val="321576272"/>
      </c:barChart>
      <c:catAx>
        <c:axId val="321575880"/>
        <c:scaling>
          <c:orientation val="minMax"/>
        </c:scaling>
        <c:delete val="0"/>
        <c:axPos val="b"/>
        <c:numFmt formatCode="General" sourceLinked="1"/>
        <c:majorTickMark val="out"/>
        <c:minorTickMark val="none"/>
        <c:tickLblPos val="nextTo"/>
        <c:crossAx val="321576272"/>
        <c:crosses val="autoZero"/>
        <c:auto val="1"/>
        <c:lblAlgn val="ctr"/>
        <c:lblOffset val="100"/>
        <c:noMultiLvlLbl val="0"/>
      </c:catAx>
      <c:valAx>
        <c:axId val="321576272"/>
        <c:scaling>
          <c:orientation val="minMax"/>
        </c:scaling>
        <c:delete val="0"/>
        <c:axPos val="l"/>
        <c:majorGridlines/>
        <c:numFmt formatCode="#\ ##0.000\ &quot;€&quot;" sourceLinked="1"/>
        <c:majorTickMark val="out"/>
        <c:minorTickMark val="none"/>
        <c:tickLblPos val="nextTo"/>
        <c:crossAx val="321575880"/>
        <c:crosses val="autoZero"/>
        <c:crossBetween val="between"/>
      </c:valAx>
    </c:plotArea>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lineChart>
        <c:grouping val="standard"/>
        <c:varyColors val="0"/>
        <c:ser>
          <c:idx val="0"/>
          <c:order val="0"/>
          <c:tx>
            <c:strRef>
              <c:f>'Journal de Trading'!$AE$25:$AF$25</c:f>
              <c:strCache>
                <c:ptCount val="1"/>
                <c:pt idx="0">
                  <c:v>Valo portefeuille</c:v>
                </c:pt>
              </c:strCache>
            </c:strRef>
          </c:tx>
          <c:marker>
            <c:symbol val="none"/>
          </c:marker>
          <c:cat>
            <c:numRef>
              <c:f>'Journal de Trading'!$AB$6:$AB$17</c:f>
              <c:numCache>
                <c:formatCode>mmm\-yy</c:formatCode>
                <c:ptCount val="12"/>
                <c:pt idx="0">
                  <c:v>43831</c:v>
                </c:pt>
                <c:pt idx="1">
                  <c:v>43862</c:v>
                </c:pt>
                <c:pt idx="2">
                  <c:v>43891</c:v>
                </c:pt>
                <c:pt idx="3">
                  <c:v>43922</c:v>
                </c:pt>
                <c:pt idx="4">
                  <c:v>43952</c:v>
                </c:pt>
                <c:pt idx="5">
                  <c:v>43983</c:v>
                </c:pt>
                <c:pt idx="6">
                  <c:v>44013</c:v>
                </c:pt>
                <c:pt idx="7">
                  <c:v>44044</c:v>
                </c:pt>
                <c:pt idx="8">
                  <c:v>44075</c:v>
                </c:pt>
                <c:pt idx="9">
                  <c:v>44105</c:v>
                </c:pt>
                <c:pt idx="10">
                  <c:v>44136</c:v>
                </c:pt>
                <c:pt idx="11">
                  <c:v>44166</c:v>
                </c:pt>
              </c:numCache>
            </c:numRef>
          </c:cat>
          <c:val>
            <c:numRef>
              <c:f>'Journal de Trading'!$AC$6:$AC$17</c:f>
              <c:numCache>
                <c:formatCode>#\ ##0\ "€"</c:formatCode>
                <c:ptCount val="12"/>
                <c:pt idx="0">
                  <c:v>10000</c:v>
                </c:pt>
              </c:numCache>
            </c:numRef>
          </c:val>
          <c:smooth val="0"/>
          <c:extLst xmlns:c16r2="http://schemas.microsoft.com/office/drawing/2015/06/chart">
            <c:ext xmlns:c16="http://schemas.microsoft.com/office/drawing/2014/chart" uri="{C3380CC4-5D6E-409C-BE32-E72D297353CC}">
              <c16:uniqueId val="{00000000-02B0-4667-8A74-7E0929D2E733}"/>
            </c:ext>
          </c:extLst>
        </c:ser>
        <c:dLbls>
          <c:showLegendKey val="0"/>
          <c:showVal val="0"/>
          <c:showCatName val="0"/>
          <c:showSerName val="0"/>
          <c:showPercent val="0"/>
          <c:showBubbleSize val="0"/>
        </c:dLbls>
        <c:smooth val="0"/>
        <c:axId val="321571568"/>
        <c:axId val="321573528"/>
      </c:lineChart>
      <c:dateAx>
        <c:axId val="321571568"/>
        <c:scaling>
          <c:orientation val="minMax"/>
        </c:scaling>
        <c:delete val="0"/>
        <c:axPos val="b"/>
        <c:numFmt formatCode="mmm\-yy" sourceLinked="1"/>
        <c:majorTickMark val="out"/>
        <c:minorTickMark val="none"/>
        <c:tickLblPos val="nextTo"/>
        <c:crossAx val="321573528"/>
        <c:crosses val="autoZero"/>
        <c:auto val="1"/>
        <c:lblOffset val="100"/>
        <c:baseTimeUnit val="months"/>
      </c:dateAx>
      <c:valAx>
        <c:axId val="321573528"/>
        <c:scaling>
          <c:orientation val="minMax"/>
        </c:scaling>
        <c:delete val="0"/>
        <c:axPos val="l"/>
        <c:majorGridlines/>
        <c:numFmt formatCode="#\ ##0\ &quot;€&quot;" sourceLinked="1"/>
        <c:majorTickMark val="out"/>
        <c:minorTickMark val="none"/>
        <c:tickLblPos val="nextTo"/>
        <c:crossAx val="321571568"/>
        <c:crosses val="autoZero"/>
        <c:crossBetween val="between"/>
      </c:valAx>
    </c:plotArea>
    <c:legend>
      <c:legendPos val="r"/>
      <c:layout>
        <c:manualLayout>
          <c:xMode val="edge"/>
          <c:yMode val="edge"/>
          <c:x val="0.76401356449771884"/>
          <c:y val="0.27942756943266017"/>
          <c:w val="0.21967710087849526"/>
          <c:h val="7.4511931324679273E-2"/>
        </c:manualLayout>
      </c:layout>
      <c:overlay val="0"/>
    </c:legend>
    <c:plotVisOnly val="1"/>
    <c:dispBlanksAs val="gap"/>
    <c:showDLblsOverMax val="0"/>
  </c:chart>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cked"/>
        <c:varyColors val="0"/>
        <c:ser>
          <c:idx val="0"/>
          <c:order val="0"/>
          <c:tx>
            <c:strRef>
              <c:f>'Suivi historique'!$B$4:$F$4</c:f>
              <c:strCache>
                <c:ptCount val="1"/>
                <c:pt idx="0">
                  <c:v>Année 2019</c:v>
                </c:pt>
              </c:strCache>
            </c:strRef>
          </c:tx>
          <c:spPr>
            <a:ln w="28575" cap="rnd">
              <a:solidFill>
                <a:schemeClr val="accent1"/>
              </a:solidFill>
              <a:round/>
            </a:ln>
            <a:effectLst/>
          </c:spPr>
          <c:marker>
            <c:symbol val="none"/>
          </c:marker>
          <c:cat>
            <c:numRef>
              <c:f>'Suivi historique'!$B$6:$B$17</c:f>
              <c:numCache>
                <c:formatCode>mmm\-yy</c:formatCode>
                <c:ptCount val="12"/>
                <c:pt idx="0">
                  <c:v>43466</c:v>
                </c:pt>
                <c:pt idx="1">
                  <c:v>43497</c:v>
                </c:pt>
                <c:pt idx="2">
                  <c:v>43525</c:v>
                </c:pt>
                <c:pt idx="3">
                  <c:v>43556</c:v>
                </c:pt>
                <c:pt idx="4">
                  <c:v>43586</c:v>
                </c:pt>
                <c:pt idx="5">
                  <c:v>43617</c:v>
                </c:pt>
                <c:pt idx="6">
                  <c:v>43647</c:v>
                </c:pt>
                <c:pt idx="7">
                  <c:v>43678</c:v>
                </c:pt>
                <c:pt idx="8">
                  <c:v>43709</c:v>
                </c:pt>
                <c:pt idx="9">
                  <c:v>43739</c:v>
                </c:pt>
                <c:pt idx="10">
                  <c:v>43770</c:v>
                </c:pt>
                <c:pt idx="11">
                  <c:v>43800</c:v>
                </c:pt>
              </c:numCache>
            </c:numRef>
          </c:cat>
          <c:val>
            <c:numRef>
              <c:f>'Suivi historique'!$C$6:$C$17</c:f>
              <c:numCache>
                <c:formatCode>#\ ##0\ "€"</c:formatCode>
                <c:ptCount val="12"/>
              </c:numCache>
            </c:numRef>
          </c:val>
          <c:smooth val="0"/>
          <c:extLst xmlns:c16r2="http://schemas.microsoft.com/office/drawing/2015/06/chart">
            <c:ext xmlns:c16="http://schemas.microsoft.com/office/drawing/2014/chart" uri="{C3380CC4-5D6E-409C-BE32-E72D297353CC}">
              <c16:uniqueId val="{00000000-7DD4-488E-90E1-403490DE7714}"/>
            </c:ext>
          </c:extLst>
        </c:ser>
        <c:dLbls>
          <c:showLegendKey val="0"/>
          <c:showVal val="0"/>
          <c:showCatName val="0"/>
          <c:showSerName val="0"/>
          <c:showPercent val="0"/>
          <c:showBubbleSize val="0"/>
        </c:dLbls>
        <c:smooth val="0"/>
        <c:axId val="104186280"/>
        <c:axId val="104187456"/>
      </c:lineChart>
      <c:dateAx>
        <c:axId val="104186280"/>
        <c:scaling>
          <c:orientation val="minMax"/>
        </c:scaling>
        <c:delete val="0"/>
        <c:axPos val="b"/>
        <c:numFmt formatCode="mmm\-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4187456"/>
        <c:crosses val="autoZero"/>
        <c:auto val="1"/>
        <c:lblOffset val="100"/>
        <c:baseTimeUnit val="days"/>
      </c:dateAx>
      <c:valAx>
        <c:axId val="104187456"/>
        <c:scaling>
          <c:orientation val="minMax"/>
        </c:scaling>
        <c:delete val="0"/>
        <c:axPos val="l"/>
        <c:majorGridlines>
          <c:spPr>
            <a:ln w="9525" cap="flat" cmpd="sng" algn="ctr">
              <a:solidFill>
                <a:schemeClr val="tx1">
                  <a:lumMod val="15000"/>
                  <a:lumOff val="85000"/>
                </a:schemeClr>
              </a:solidFill>
              <a:round/>
            </a:ln>
            <a:effectLst/>
          </c:spPr>
        </c:majorGridlines>
        <c:numFmt formatCode="#\ ##0\ &quot;€&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4186280"/>
        <c:crosses val="autoZero"/>
        <c:crossBetween val="between"/>
      </c:valAx>
      <c:spPr>
        <a:noFill/>
        <a:ln>
          <a:noFill/>
        </a:ln>
        <a:effectLst/>
      </c:spPr>
    </c:plotArea>
    <c:plotVisOnly val="1"/>
    <c:dispBlanksAs val="zero"/>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cked"/>
        <c:varyColors val="0"/>
        <c:ser>
          <c:idx val="0"/>
          <c:order val="0"/>
          <c:tx>
            <c:strRef>
              <c:f>'Suivi historique'!$H$4:$L$4</c:f>
              <c:strCache>
                <c:ptCount val="1"/>
                <c:pt idx="0">
                  <c:v>Année 2020</c:v>
                </c:pt>
              </c:strCache>
            </c:strRef>
          </c:tx>
          <c:spPr>
            <a:ln w="28575" cap="rnd">
              <a:solidFill>
                <a:schemeClr val="accent1"/>
              </a:solidFill>
              <a:round/>
            </a:ln>
            <a:effectLst/>
          </c:spPr>
          <c:marker>
            <c:symbol val="none"/>
          </c:marker>
          <c:cat>
            <c:numRef>
              <c:f>'Suivi historique'!$H$6:$H$17</c:f>
              <c:numCache>
                <c:formatCode>mmm\-yy</c:formatCode>
                <c:ptCount val="12"/>
                <c:pt idx="0">
                  <c:v>43831</c:v>
                </c:pt>
                <c:pt idx="1">
                  <c:v>43862</c:v>
                </c:pt>
                <c:pt idx="2">
                  <c:v>43891</c:v>
                </c:pt>
                <c:pt idx="3">
                  <c:v>43922</c:v>
                </c:pt>
                <c:pt idx="4">
                  <c:v>43952</c:v>
                </c:pt>
                <c:pt idx="5">
                  <c:v>43983</c:v>
                </c:pt>
                <c:pt idx="6">
                  <c:v>44013</c:v>
                </c:pt>
                <c:pt idx="7">
                  <c:v>44044</c:v>
                </c:pt>
                <c:pt idx="8">
                  <c:v>44075</c:v>
                </c:pt>
                <c:pt idx="9">
                  <c:v>44105</c:v>
                </c:pt>
                <c:pt idx="10">
                  <c:v>44136</c:v>
                </c:pt>
                <c:pt idx="11">
                  <c:v>44166</c:v>
                </c:pt>
              </c:numCache>
            </c:numRef>
          </c:cat>
          <c:val>
            <c:numRef>
              <c:f>'Suivi historique'!$I$6:$I$17</c:f>
              <c:numCache>
                <c:formatCode>#\ ##0\ "€"</c:formatCode>
                <c:ptCount val="12"/>
              </c:numCache>
            </c:numRef>
          </c:val>
          <c:smooth val="0"/>
          <c:extLst xmlns:c16r2="http://schemas.microsoft.com/office/drawing/2015/06/chart">
            <c:ext xmlns:c16="http://schemas.microsoft.com/office/drawing/2014/chart" uri="{C3380CC4-5D6E-409C-BE32-E72D297353CC}">
              <c16:uniqueId val="{00000000-9088-444F-B487-D070CCB1990F}"/>
            </c:ext>
          </c:extLst>
        </c:ser>
        <c:dLbls>
          <c:showLegendKey val="0"/>
          <c:showVal val="0"/>
          <c:showCatName val="0"/>
          <c:showSerName val="0"/>
          <c:showPercent val="0"/>
          <c:showBubbleSize val="0"/>
        </c:dLbls>
        <c:smooth val="0"/>
        <c:axId val="104189416"/>
        <c:axId val="104189808"/>
      </c:lineChart>
      <c:dateAx>
        <c:axId val="104189416"/>
        <c:scaling>
          <c:orientation val="minMax"/>
        </c:scaling>
        <c:delete val="0"/>
        <c:axPos val="b"/>
        <c:numFmt formatCode="mmm\-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4189808"/>
        <c:crosses val="autoZero"/>
        <c:auto val="1"/>
        <c:lblOffset val="100"/>
        <c:baseTimeUnit val="days"/>
      </c:dateAx>
      <c:valAx>
        <c:axId val="104189808"/>
        <c:scaling>
          <c:orientation val="minMax"/>
        </c:scaling>
        <c:delete val="0"/>
        <c:axPos val="l"/>
        <c:majorGridlines>
          <c:spPr>
            <a:ln w="9525" cap="flat" cmpd="sng" algn="ctr">
              <a:solidFill>
                <a:schemeClr val="tx1">
                  <a:lumMod val="15000"/>
                  <a:lumOff val="85000"/>
                </a:schemeClr>
              </a:solidFill>
              <a:round/>
            </a:ln>
            <a:effectLst/>
          </c:spPr>
        </c:majorGridlines>
        <c:numFmt formatCode="#\ ##0\ &quot;€&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4189416"/>
        <c:crosses val="autoZero"/>
        <c:crossBetween val="between"/>
      </c:valAx>
      <c:spPr>
        <a:noFill/>
        <a:ln>
          <a:noFill/>
        </a:ln>
        <a:effectLst/>
      </c:spPr>
    </c:plotArea>
    <c:plotVisOnly val="1"/>
    <c:dispBlanksAs val="zero"/>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cked"/>
        <c:varyColors val="0"/>
        <c:ser>
          <c:idx val="0"/>
          <c:order val="0"/>
          <c:tx>
            <c:strRef>
              <c:f>'Suivi historique'!$N$4:$R$4</c:f>
              <c:strCache>
                <c:ptCount val="1"/>
                <c:pt idx="0">
                  <c:v>Année 2021</c:v>
                </c:pt>
              </c:strCache>
            </c:strRef>
          </c:tx>
          <c:spPr>
            <a:ln w="28575" cap="rnd">
              <a:solidFill>
                <a:schemeClr val="accent1"/>
              </a:solidFill>
              <a:round/>
            </a:ln>
            <a:effectLst/>
          </c:spPr>
          <c:marker>
            <c:symbol val="none"/>
          </c:marker>
          <c:cat>
            <c:numRef>
              <c:f>'Suivi historique'!$N$6:$N$17</c:f>
              <c:numCache>
                <c:formatCode>mmm\-yy</c:formatCode>
                <c:ptCount val="12"/>
                <c:pt idx="0">
                  <c:v>44197</c:v>
                </c:pt>
                <c:pt idx="1">
                  <c:v>44228</c:v>
                </c:pt>
                <c:pt idx="2">
                  <c:v>44256</c:v>
                </c:pt>
                <c:pt idx="3">
                  <c:v>44287</c:v>
                </c:pt>
                <c:pt idx="4">
                  <c:v>44317</c:v>
                </c:pt>
                <c:pt idx="5">
                  <c:v>44348</c:v>
                </c:pt>
                <c:pt idx="6">
                  <c:v>44378</c:v>
                </c:pt>
                <c:pt idx="7">
                  <c:v>44409</c:v>
                </c:pt>
                <c:pt idx="8">
                  <c:v>44440</c:v>
                </c:pt>
                <c:pt idx="9">
                  <c:v>44470</c:v>
                </c:pt>
                <c:pt idx="10">
                  <c:v>44501</c:v>
                </c:pt>
                <c:pt idx="11">
                  <c:v>44531</c:v>
                </c:pt>
              </c:numCache>
            </c:numRef>
          </c:cat>
          <c:val>
            <c:numRef>
              <c:f>'Suivi historique'!$O$7:$O$17</c:f>
              <c:numCache>
                <c:formatCode>#\ ##0\ "€"</c:formatCode>
                <c:ptCount val="11"/>
              </c:numCache>
            </c:numRef>
          </c:val>
          <c:smooth val="0"/>
          <c:extLst xmlns:c16r2="http://schemas.microsoft.com/office/drawing/2015/06/chart">
            <c:ext xmlns:c16="http://schemas.microsoft.com/office/drawing/2014/chart" uri="{C3380CC4-5D6E-409C-BE32-E72D297353CC}">
              <c16:uniqueId val="{00000000-A4D2-4E2D-9B89-397819BC6934}"/>
            </c:ext>
          </c:extLst>
        </c:ser>
        <c:dLbls>
          <c:showLegendKey val="0"/>
          <c:showVal val="0"/>
          <c:showCatName val="0"/>
          <c:showSerName val="0"/>
          <c:showPercent val="0"/>
          <c:showBubbleSize val="0"/>
        </c:dLbls>
        <c:smooth val="0"/>
        <c:axId val="104183144"/>
        <c:axId val="104183536"/>
      </c:lineChart>
      <c:dateAx>
        <c:axId val="104183144"/>
        <c:scaling>
          <c:orientation val="minMax"/>
        </c:scaling>
        <c:delete val="0"/>
        <c:axPos val="b"/>
        <c:numFmt formatCode="mmm\-yy"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4183536"/>
        <c:crosses val="autoZero"/>
        <c:auto val="1"/>
        <c:lblOffset val="100"/>
        <c:baseTimeUnit val="days"/>
      </c:dateAx>
      <c:valAx>
        <c:axId val="104183536"/>
        <c:scaling>
          <c:orientation val="minMax"/>
        </c:scaling>
        <c:delete val="0"/>
        <c:axPos val="l"/>
        <c:majorGridlines>
          <c:spPr>
            <a:ln w="9525" cap="flat" cmpd="sng" algn="ctr">
              <a:solidFill>
                <a:schemeClr val="tx1">
                  <a:lumMod val="15000"/>
                  <a:lumOff val="85000"/>
                </a:schemeClr>
              </a:solidFill>
              <a:round/>
            </a:ln>
            <a:effectLst/>
          </c:spPr>
        </c:majorGridlines>
        <c:numFmt formatCode="#\ ##0\ &quot;€&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4183144"/>
        <c:crosses val="autoZero"/>
        <c:crossBetween val="between"/>
      </c:valAx>
      <c:spPr>
        <a:noFill/>
        <a:ln>
          <a:noFill/>
        </a:ln>
        <a:effectLst/>
      </c:spPr>
    </c:plotArea>
    <c:plotVisOnly val="1"/>
    <c:dispBlanksAs val="zero"/>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3" Type="http://schemas.openxmlformats.org/officeDocument/2006/relationships/chart" Target="../charts/chart6.xml"/><Relationship Id="rId2" Type="http://schemas.openxmlformats.org/officeDocument/2006/relationships/chart" Target="../charts/chart5.xml"/><Relationship Id="rId1" Type="http://schemas.openxmlformats.org/officeDocument/2006/relationships/chart" Target="../charts/chart4.xml"/></Relationships>
</file>

<file path=xl/drawings/_rels/drawing3.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24</xdr:col>
      <xdr:colOff>117473</xdr:colOff>
      <xdr:row>25</xdr:row>
      <xdr:rowOff>232957</xdr:rowOff>
    </xdr:from>
    <xdr:to>
      <xdr:col>35</xdr:col>
      <xdr:colOff>367228</xdr:colOff>
      <xdr:row>42</xdr:row>
      <xdr:rowOff>57380</xdr:rowOff>
    </xdr:to>
    <xdr:graphicFrame macro="">
      <xdr:nvGraphicFramePr>
        <xdr:cNvPr id="2" name="Graphique 1">
          <a:extLst>
            <a:ext uri="{FF2B5EF4-FFF2-40B4-BE49-F238E27FC236}">
              <a16:creationId xmlns:a16="http://schemas.microsoft.com/office/drawing/2014/main" xmlns="" id="{00000000-0008-0000-00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593912</xdr:colOff>
      <xdr:row>82</xdr:row>
      <xdr:rowOff>195320</xdr:rowOff>
    </xdr:from>
    <xdr:to>
      <xdr:col>13</xdr:col>
      <xdr:colOff>582706</xdr:colOff>
      <xdr:row>99</xdr:row>
      <xdr:rowOff>189961</xdr:rowOff>
    </xdr:to>
    <xdr:graphicFrame macro="">
      <xdr:nvGraphicFramePr>
        <xdr:cNvPr id="3" name="Graphique 2">
          <a:extLst>
            <a:ext uri="{FF2B5EF4-FFF2-40B4-BE49-F238E27FC236}">
              <a16:creationId xmlns:a16="http://schemas.microsoft.com/office/drawing/2014/main" xmlns="" id="{00000000-0008-0000-00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14</xdr:col>
      <xdr:colOff>368445</xdr:colOff>
      <xdr:row>82</xdr:row>
      <xdr:rowOff>182557</xdr:rowOff>
    </xdr:from>
    <xdr:to>
      <xdr:col>28</xdr:col>
      <xdr:colOff>278797</xdr:colOff>
      <xdr:row>99</xdr:row>
      <xdr:rowOff>158234</xdr:rowOff>
    </xdr:to>
    <xdr:graphicFrame macro="">
      <xdr:nvGraphicFramePr>
        <xdr:cNvPr id="6" name="Graphique 5">
          <a:extLst>
            <a:ext uri="{FF2B5EF4-FFF2-40B4-BE49-F238E27FC236}">
              <a16:creationId xmlns:a16="http://schemas.microsoft.com/office/drawing/2014/main" xmlns="" id="{00000000-0008-0000-00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mc:AlternateContent xmlns:mc="http://schemas.openxmlformats.org/markup-compatibility/2006">
    <mc:Choice xmlns:a14="http://schemas.microsoft.com/office/drawing/2010/main" Requires="a14">
      <xdr:twoCellAnchor editAs="oneCell">
        <xdr:from>
          <xdr:col>0</xdr:col>
          <xdr:colOff>190500</xdr:colOff>
          <xdr:row>43</xdr:row>
          <xdr:rowOff>22860</xdr:rowOff>
        </xdr:from>
        <xdr:to>
          <xdr:col>3</xdr:col>
          <xdr:colOff>0</xdr:colOff>
          <xdr:row>44</xdr:row>
          <xdr:rowOff>106680</xdr:rowOff>
        </xdr:to>
        <xdr:sp macro="" textlink="">
          <xdr:nvSpPr>
            <xdr:cNvPr id="1025" name="Button 1" hidden="1">
              <a:extLst>
                <a:ext uri="{63B3BB69-23CF-44E3-9099-C40C66FF867C}">
                  <a14:compatExt spid="_x0000_s1025"/>
                </a:ext>
                <a:ext uri="{FF2B5EF4-FFF2-40B4-BE49-F238E27FC236}">
                  <a16:creationId xmlns:a16="http://schemas.microsoft.com/office/drawing/2014/main" xmlns=""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400" b="1" i="0" u="none" strike="noStrike" baseline="0">
                  <a:solidFill>
                    <a:srgbClr val="000000"/>
                  </a:solidFill>
                  <a:latin typeface="Calibri"/>
                  <a:cs typeface="Calibri"/>
                </a:rPr>
                <a:t>Mise à jour des 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182880</xdr:colOff>
          <xdr:row>12</xdr:row>
          <xdr:rowOff>198120</xdr:rowOff>
        </xdr:from>
        <xdr:to>
          <xdr:col>2</xdr:col>
          <xdr:colOff>1226820</xdr:colOff>
          <xdr:row>13</xdr:row>
          <xdr:rowOff>266700</xdr:rowOff>
        </xdr:to>
        <xdr:sp macro="" textlink="">
          <xdr:nvSpPr>
            <xdr:cNvPr id="1027" name="Button 3" hidden="1">
              <a:extLst>
                <a:ext uri="{63B3BB69-23CF-44E3-9099-C40C66FF867C}">
                  <a14:compatExt spid="_x0000_s1027"/>
                </a:ext>
                <a:ext uri="{FF2B5EF4-FFF2-40B4-BE49-F238E27FC236}">
                  <a16:creationId xmlns:a16="http://schemas.microsoft.com/office/drawing/2014/main" xmlns=""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400" b="1" i="0" u="none" strike="noStrike" baseline="0">
                  <a:solidFill>
                    <a:srgbClr val="000000"/>
                  </a:solidFill>
                  <a:latin typeface="Calibri"/>
                  <a:cs typeface="Calibri"/>
                </a:rPr>
                <a:t>Mise à jour des cours</a:t>
              </a:r>
            </a:p>
          </xdr:txBody>
        </xdr:sp>
        <xdr:clientData fPrintsWithSheet="0"/>
      </xdr:twoCellAnchor>
    </mc:Choice>
    <mc:Fallback/>
  </mc:AlternateContent>
  <xdr:twoCellAnchor>
    <xdr:from>
      <xdr:col>9</xdr:col>
      <xdr:colOff>136712</xdr:colOff>
      <xdr:row>50</xdr:row>
      <xdr:rowOff>22972</xdr:rowOff>
    </xdr:from>
    <xdr:to>
      <xdr:col>29</xdr:col>
      <xdr:colOff>96452</xdr:colOff>
      <xdr:row>75</xdr:row>
      <xdr:rowOff>93407</xdr:rowOff>
    </xdr:to>
    <xdr:sp macro="" textlink="">
      <xdr:nvSpPr>
        <xdr:cNvPr id="7" name="Zone de texte 2">
          <a:extLst>
            <a:ext uri="{FF2B5EF4-FFF2-40B4-BE49-F238E27FC236}">
              <a16:creationId xmlns:a16="http://schemas.microsoft.com/office/drawing/2014/main" xmlns="" id="{00000000-0008-0000-0000-000007000000}"/>
            </a:ext>
          </a:extLst>
        </xdr:cNvPr>
        <xdr:cNvSpPr txBox="1">
          <a:spLocks noChangeArrowheads="1"/>
        </xdr:cNvSpPr>
      </xdr:nvSpPr>
      <xdr:spPr bwMode="auto">
        <a:xfrm>
          <a:off x="6134100" y="14303748"/>
          <a:ext cx="10448446" cy="6345730"/>
        </a:xfrm>
        <a:prstGeom prst="rect">
          <a:avLst/>
        </a:prstGeom>
        <a:solidFill>
          <a:srgbClr val="FF2F2F"/>
        </a:solidFill>
        <a:ln w="9525">
          <a:solidFill>
            <a:srgbClr val="000000"/>
          </a:solidFill>
          <a:miter lim="800000"/>
          <a:headEnd/>
          <a:tailEnd/>
        </a:ln>
        <a:effectLst>
          <a:outerShdw blurRad="50800" dist="38100" dir="2700000" algn="tl" rotWithShape="0">
            <a:prstClr val="black">
              <a:alpha val="4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marL="0" indent="0" algn="l" defTabSz="914400" rtl="0" eaLnBrk="1" latinLnBrk="0" hangingPunct="1">
            <a:lnSpc>
              <a:spcPct val="115000"/>
            </a:lnSpc>
            <a:spcAft>
              <a:spcPts val="1000"/>
            </a:spcAft>
          </a:pPr>
          <a:r>
            <a:rPr lang="fr-FR" sz="1800" b="1" kern="1200">
              <a:solidFill>
                <a:schemeClr val="bg1"/>
              </a:solidFill>
              <a:effectLst/>
              <a:latin typeface="Calibri"/>
              <a:ea typeface="Calibri"/>
              <a:cs typeface="Times New Roman"/>
            </a:rPr>
            <a:t>Bonjour,</a:t>
          </a:r>
        </a:p>
        <a:p>
          <a:pPr marL="0" indent="0" algn="l" defTabSz="914400" rtl="0" eaLnBrk="1" latinLnBrk="0" hangingPunct="1">
            <a:lnSpc>
              <a:spcPct val="115000"/>
            </a:lnSpc>
            <a:spcAft>
              <a:spcPts val="1000"/>
            </a:spcAft>
          </a:pPr>
          <a:r>
            <a:rPr lang="fr-FR" sz="1800" b="1" kern="1200">
              <a:solidFill>
                <a:schemeClr val="bg1"/>
              </a:solidFill>
              <a:effectLst/>
              <a:latin typeface="Calibri"/>
              <a:ea typeface="Calibri"/>
              <a:cs typeface="Times New Roman"/>
            </a:rPr>
            <a:t>Merci</a:t>
          </a:r>
          <a:r>
            <a:rPr lang="fr-FR" sz="1800" b="1" kern="1200" baseline="0">
              <a:solidFill>
                <a:schemeClr val="bg1"/>
              </a:solidFill>
              <a:effectLst/>
              <a:latin typeface="Calibri"/>
              <a:ea typeface="Calibri"/>
              <a:cs typeface="Times New Roman"/>
            </a:rPr>
            <a:t> d'avoir téléchargé ce fichier.</a:t>
          </a:r>
          <a:endParaRPr lang="fr-FR" sz="1800" b="1" kern="1200">
            <a:solidFill>
              <a:schemeClr val="bg1"/>
            </a:solidFill>
            <a:effectLst/>
            <a:latin typeface="Calibri"/>
            <a:ea typeface="Calibri"/>
            <a:cs typeface="Times New Roman"/>
          </a:endParaRPr>
        </a:p>
        <a:p>
          <a:pPr marL="0" indent="0" algn="l" defTabSz="914400" rtl="0" eaLnBrk="1" latinLnBrk="0" hangingPunct="1">
            <a:lnSpc>
              <a:spcPct val="115000"/>
            </a:lnSpc>
            <a:spcAft>
              <a:spcPts val="1000"/>
            </a:spcAft>
          </a:pPr>
          <a:r>
            <a:rPr lang="fr-FR" sz="1800" b="1" kern="1200" baseline="0">
              <a:solidFill>
                <a:schemeClr val="bg1"/>
              </a:solidFill>
              <a:effectLst/>
              <a:latin typeface="Calibri"/>
              <a:ea typeface="Calibri"/>
              <a:cs typeface="Times New Roman"/>
            </a:rPr>
            <a:t>Celui-ci est dans son fonctionnement simple et je pense intuitif.</a:t>
          </a:r>
        </a:p>
        <a:p>
          <a:pPr marL="0" indent="0" algn="l" defTabSz="914400" rtl="0" eaLnBrk="1" latinLnBrk="0" hangingPunct="1">
            <a:lnSpc>
              <a:spcPct val="115000"/>
            </a:lnSpc>
            <a:spcAft>
              <a:spcPts val="1000"/>
            </a:spcAft>
          </a:pPr>
          <a:r>
            <a:rPr lang="fr-FR" sz="1800" b="1" kern="1200" baseline="0">
              <a:solidFill>
                <a:schemeClr val="bg1"/>
              </a:solidFill>
              <a:effectLst/>
              <a:latin typeface="Calibri"/>
              <a:ea typeface="Calibri"/>
              <a:cs typeface="Times New Roman"/>
            </a:rPr>
            <a:t>Vous êtes libre de le modifier, de le personnaliser à votre guise, à des fins personnelles strictement.</a:t>
          </a:r>
        </a:p>
        <a:p>
          <a:pPr marL="0" indent="0" algn="l" defTabSz="914400" rtl="0" eaLnBrk="1" latinLnBrk="0" hangingPunct="1">
            <a:lnSpc>
              <a:spcPct val="115000"/>
            </a:lnSpc>
            <a:spcAft>
              <a:spcPts val="1000"/>
            </a:spcAft>
          </a:pPr>
          <a:r>
            <a:rPr lang="fr-FR" sz="1800" b="1" kern="1200">
              <a:solidFill>
                <a:schemeClr val="bg1"/>
              </a:solidFill>
              <a:effectLst/>
              <a:latin typeface="Calibri"/>
              <a:ea typeface="Calibri"/>
              <a:cs typeface="Times New Roman"/>
            </a:rPr>
            <a:t>En revanche, c'est très</a:t>
          </a:r>
          <a:r>
            <a:rPr lang="fr-FR" sz="1800" b="1" kern="1200" baseline="0">
              <a:solidFill>
                <a:schemeClr val="bg1"/>
              </a:solidFill>
              <a:effectLst/>
              <a:latin typeface="Calibri"/>
              <a:ea typeface="Calibri"/>
              <a:cs typeface="Times New Roman"/>
            </a:rPr>
            <a:t> important:</a:t>
          </a:r>
        </a:p>
        <a:p>
          <a:pPr marL="0" indent="0" algn="l" defTabSz="914400" rtl="0" eaLnBrk="1" latinLnBrk="0" hangingPunct="1">
            <a:lnSpc>
              <a:spcPct val="115000"/>
            </a:lnSpc>
            <a:spcAft>
              <a:spcPts val="1000"/>
            </a:spcAft>
          </a:pPr>
          <a:r>
            <a:rPr lang="fr-FR" sz="2000" b="1" kern="1200" baseline="0">
              <a:solidFill>
                <a:schemeClr val="bg1"/>
              </a:solidFill>
              <a:effectLst/>
              <a:latin typeface="Calibri"/>
              <a:ea typeface="Calibri"/>
              <a:cs typeface="Times New Roman"/>
            </a:rPr>
            <a:t>	V</a:t>
          </a:r>
          <a:r>
            <a:rPr lang="fr-FR" sz="2000" b="1" kern="1200">
              <a:solidFill>
                <a:schemeClr val="bg1"/>
              </a:solidFill>
              <a:effectLst/>
              <a:latin typeface="Calibri"/>
              <a:ea typeface="Calibri"/>
              <a:cs typeface="Times New Roman"/>
            </a:rPr>
            <a:t>ous restez bien entendu maître de votre</a:t>
          </a:r>
          <a:r>
            <a:rPr lang="fr-FR" sz="2000" b="1" kern="1200" baseline="0">
              <a:solidFill>
                <a:schemeClr val="bg1"/>
              </a:solidFill>
              <a:effectLst/>
              <a:latin typeface="Calibri"/>
              <a:ea typeface="Calibri"/>
              <a:cs typeface="Times New Roman"/>
            </a:rPr>
            <a:t> trading et des positions que vous prenez. 	Vous devez toujours vérifier ce que vous faites.</a:t>
          </a:r>
        </a:p>
        <a:p>
          <a:pPr marL="0" indent="0" algn="l" defTabSz="914400" rtl="0" eaLnBrk="1" latinLnBrk="0" hangingPunct="1">
            <a:lnSpc>
              <a:spcPct val="115000"/>
            </a:lnSpc>
            <a:spcAft>
              <a:spcPts val="1000"/>
            </a:spcAft>
          </a:pPr>
          <a:endParaRPr lang="fr-FR" sz="1800" b="1" kern="1200" baseline="0">
            <a:solidFill>
              <a:schemeClr val="bg1"/>
            </a:solidFill>
            <a:effectLst/>
            <a:latin typeface="Calibri"/>
            <a:ea typeface="Calibri"/>
            <a:cs typeface="Times New Roman"/>
          </a:endParaRPr>
        </a:p>
        <a:p>
          <a:pPr marL="0" indent="0" algn="l" defTabSz="914400" rtl="0" eaLnBrk="1" latinLnBrk="0" hangingPunct="1">
            <a:lnSpc>
              <a:spcPct val="115000"/>
            </a:lnSpc>
            <a:spcAft>
              <a:spcPts val="1000"/>
            </a:spcAft>
          </a:pPr>
          <a:r>
            <a:rPr lang="fr-FR" sz="1800" b="1" kern="1200" baseline="0">
              <a:solidFill>
                <a:schemeClr val="bg1"/>
              </a:solidFill>
              <a:effectLst/>
              <a:latin typeface="Calibri"/>
              <a:ea typeface="Calibri"/>
              <a:cs typeface="Times New Roman"/>
            </a:rPr>
            <a:t>Je ne serais aucunement tenu pour responsable d'une mauvaise opération de votre part. </a:t>
          </a:r>
        </a:p>
        <a:p>
          <a:pPr marL="0" indent="0" algn="l" defTabSz="914400" rtl="0" eaLnBrk="1" latinLnBrk="0" hangingPunct="1">
            <a:lnSpc>
              <a:spcPct val="115000"/>
            </a:lnSpc>
            <a:spcAft>
              <a:spcPts val="1000"/>
            </a:spcAft>
          </a:pPr>
          <a:r>
            <a:rPr lang="fr-FR" sz="1800" b="1" kern="1200" baseline="0">
              <a:solidFill>
                <a:schemeClr val="bg1"/>
              </a:solidFill>
              <a:effectLst/>
              <a:latin typeface="Calibri"/>
              <a:ea typeface="Calibri"/>
              <a:cs typeface="Times New Roman"/>
            </a:rPr>
            <a:t>Ce fichier est une simple aide.</a:t>
          </a:r>
        </a:p>
        <a:p>
          <a:pPr marL="0" indent="0" algn="l" defTabSz="914400" rtl="0" eaLnBrk="1" latinLnBrk="0" hangingPunct="1">
            <a:lnSpc>
              <a:spcPct val="115000"/>
            </a:lnSpc>
            <a:spcAft>
              <a:spcPts val="1000"/>
            </a:spcAft>
          </a:pPr>
          <a:endParaRPr lang="fr-FR" sz="1800" b="1" kern="1200" baseline="0">
            <a:solidFill>
              <a:schemeClr val="bg1"/>
            </a:solidFill>
            <a:effectLst/>
            <a:latin typeface="Calibri"/>
            <a:ea typeface="Calibri"/>
            <a:cs typeface="Times New Roman"/>
          </a:endParaRPr>
        </a:p>
        <a:p>
          <a:pPr marL="0" indent="0" algn="l" defTabSz="914400" rtl="0" eaLnBrk="1" latinLnBrk="0" hangingPunct="1">
            <a:lnSpc>
              <a:spcPct val="115000"/>
            </a:lnSpc>
            <a:spcAft>
              <a:spcPts val="1000"/>
            </a:spcAft>
          </a:pPr>
          <a:r>
            <a:rPr lang="fr-FR" sz="1800" b="1" kern="1200" baseline="0">
              <a:solidFill>
                <a:schemeClr val="bg1"/>
              </a:solidFill>
              <a:effectLst/>
              <a:latin typeface="Calibri"/>
              <a:ea typeface="Calibri"/>
              <a:cs typeface="Times New Roman"/>
            </a:rPr>
            <a:t>Si vous avez des questions, vous pouvez me contacter à l'adresse de contact du site.</a:t>
          </a:r>
        </a:p>
        <a:p>
          <a:pPr marL="0" indent="0" algn="l" defTabSz="914400" rtl="0" eaLnBrk="1" latinLnBrk="0" hangingPunct="1">
            <a:lnSpc>
              <a:spcPct val="115000"/>
            </a:lnSpc>
            <a:spcAft>
              <a:spcPts val="1000"/>
            </a:spcAft>
          </a:pPr>
          <a:r>
            <a:rPr lang="fr-FR" sz="1800" b="1" kern="1200" baseline="0">
              <a:solidFill>
                <a:schemeClr val="bg1"/>
              </a:solidFill>
              <a:effectLst/>
              <a:latin typeface="Calibri"/>
              <a:ea typeface="Calibri"/>
              <a:cs typeface="Times New Roman"/>
            </a:rPr>
            <a:t>Bon trades! :)</a:t>
          </a:r>
        </a:p>
        <a:p>
          <a:pPr marL="0" indent="0" algn="l" defTabSz="914400" rtl="0" eaLnBrk="1" latinLnBrk="0" hangingPunct="1">
            <a:lnSpc>
              <a:spcPct val="115000"/>
            </a:lnSpc>
            <a:spcAft>
              <a:spcPts val="1000"/>
            </a:spcAft>
          </a:pPr>
          <a:r>
            <a:rPr lang="fr-FR" sz="1800" b="1" kern="1200" baseline="0">
              <a:solidFill>
                <a:schemeClr val="bg1"/>
              </a:solidFill>
              <a:effectLst/>
              <a:latin typeface="Calibri"/>
              <a:ea typeface="Calibri"/>
              <a:cs typeface="Times New Roman"/>
            </a:rPr>
            <a:t>Ben</a:t>
          </a:r>
        </a:p>
      </xdr:txBody>
    </xdr:sp>
    <xdr:clientData/>
  </xdr:twoCellAnchor>
  <xdr:twoCellAnchor>
    <xdr:from>
      <xdr:col>5</xdr:col>
      <xdr:colOff>590709</xdr:colOff>
      <xdr:row>7</xdr:row>
      <xdr:rowOff>154602</xdr:rowOff>
    </xdr:from>
    <xdr:to>
      <xdr:col>11</xdr:col>
      <xdr:colOff>514671</xdr:colOff>
      <xdr:row>9</xdr:row>
      <xdr:rowOff>181894</xdr:rowOff>
    </xdr:to>
    <xdr:sp macro="" textlink="">
      <xdr:nvSpPr>
        <xdr:cNvPr id="14" name="Zone de texte 2">
          <a:extLst>
            <a:ext uri="{FF2B5EF4-FFF2-40B4-BE49-F238E27FC236}">
              <a16:creationId xmlns:a16="http://schemas.microsoft.com/office/drawing/2014/main" xmlns="" id="{00000000-0008-0000-0000-00000E000000}"/>
            </a:ext>
          </a:extLst>
        </xdr:cNvPr>
        <xdr:cNvSpPr txBox="1">
          <a:spLocks noChangeArrowheads="1"/>
        </xdr:cNvSpPr>
      </xdr:nvSpPr>
      <xdr:spPr bwMode="auto">
        <a:xfrm>
          <a:off x="3840415" y="2014778"/>
          <a:ext cx="3319344" cy="609998"/>
        </a:xfrm>
        <a:prstGeom prst="rect">
          <a:avLst/>
        </a:prstGeom>
        <a:solidFill>
          <a:schemeClr val="tx2">
            <a:lumMod val="20000"/>
            <a:lumOff val="80000"/>
            <a:alpha val="47000"/>
          </a:schemeClr>
        </a:solidFill>
        <a:ln w="9525">
          <a:solidFill>
            <a:srgbClr val="000000"/>
          </a:solidFill>
          <a:miter lim="800000"/>
          <a:headEnd/>
          <a:tailEnd/>
        </a:ln>
        <a:effectLst>
          <a:outerShdw blurRad="50800" dist="38100" dir="2700000" algn="tl" rotWithShape="0">
            <a:prstClr val="black">
              <a:alpha val="2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a:lnSpc>
              <a:spcPct val="115000"/>
            </a:lnSpc>
            <a:spcAft>
              <a:spcPts val="1000"/>
            </a:spcAft>
          </a:pPr>
          <a:r>
            <a:rPr lang="fr-FR" sz="2500" b="1">
              <a:solidFill>
                <a:srgbClr val="002060"/>
              </a:solidFill>
              <a:effectLst/>
              <a:latin typeface="Calibri"/>
              <a:ea typeface="Calibri"/>
              <a:cs typeface="Times New Roman"/>
            </a:rPr>
            <a:t>Vos données d’entrées</a:t>
          </a:r>
          <a:endParaRPr lang="fr-FR" sz="2500">
            <a:effectLst/>
            <a:latin typeface="Calibri"/>
            <a:ea typeface="Calibri"/>
            <a:cs typeface="Times New Roman"/>
          </a:endParaRPr>
        </a:p>
      </xdr:txBody>
    </xdr:sp>
    <xdr:clientData/>
  </xdr:twoCellAnchor>
  <xdr:twoCellAnchor>
    <xdr:from>
      <xdr:col>16</xdr:col>
      <xdr:colOff>347181</xdr:colOff>
      <xdr:row>7</xdr:row>
      <xdr:rowOff>233122</xdr:rowOff>
    </xdr:from>
    <xdr:to>
      <xdr:col>19</xdr:col>
      <xdr:colOff>236726</xdr:colOff>
      <xdr:row>11</xdr:row>
      <xdr:rowOff>81840</xdr:rowOff>
    </xdr:to>
    <xdr:sp macro="" textlink="">
      <xdr:nvSpPr>
        <xdr:cNvPr id="15" name="Zone de texte 2">
          <a:extLst>
            <a:ext uri="{FF2B5EF4-FFF2-40B4-BE49-F238E27FC236}">
              <a16:creationId xmlns:a16="http://schemas.microsoft.com/office/drawing/2014/main" xmlns="" id="{00000000-0008-0000-0000-00000F000000}"/>
            </a:ext>
          </a:extLst>
        </xdr:cNvPr>
        <xdr:cNvSpPr txBox="1">
          <a:spLocks noChangeArrowheads="1"/>
        </xdr:cNvSpPr>
      </xdr:nvSpPr>
      <xdr:spPr bwMode="auto">
        <a:xfrm>
          <a:off x="9634056" y="2090497"/>
          <a:ext cx="2246983" cy="991718"/>
        </a:xfrm>
        <a:prstGeom prst="rect">
          <a:avLst/>
        </a:prstGeom>
        <a:solidFill>
          <a:schemeClr val="tx2">
            <a:lumMod val="20000"/>
            <a:lumOff val="80000"/>
            <a:alpha val="47000"/>
          </a:schemeClr>
        </a:solidFill>
        <a:ln w="9525">
          <a:solidFill>
            <a:srgbClr val="000000"/>
          </a:solidFill>
          <a:miter lim="800000"/>
          <a:headEnd/>
          <a:tailEnd/>
        </a:ln>
        <a:effectLst>
          <a:outerShdw blurRad="50800" dist="38100" dir="2700000" algn="tl" rotWithShape="0">
            <a:prstClr val="black">
              <a:alpha val="2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marL="0" indent="0" algn="ctr" defTabSz="914400" rtl="0" eaLnBrk="1" latinLnBrk="0" hangingPunct="1">
            <a:lnSpc>
              <a:spcPct val="115000"/>
            </a:lnSpc>
            <a:spcAft>
              <a:spcPts val="1000"/>
            </a:spcAft>
          </a:pPr>
          <a:r>
            <a:rPr lang="fr-FR" sz="2500" b="1" kern="1200">
              <a:solidFill>
                <a:srgbClr val="002060"/>
              </a:solidFill>
              <a:effectLst/>
              <a:latin typeface="Calibri"/>
              <a:ea typeface="Calibri"/>
              <a:cs typeface="Times New Roman"/>
            </a:rPr>
            <a:t>Les données déduites</a:t>
          </a:r>
        </a:p>
      </xdr:txBody>
    </xdr:sp>
    <xdr:clientData/>
  </xdr:twoCellAnchor>
  <xdr:twoCellAnchor>
    <xdr:from>
      <xdr:col>28</xdr:col>
      <xdr:colOff>407816</xdr:colOff>
      <xdr:row>13</xdr:row>
      <xdr:rowOff>147477</xdr:rowOff>
    </xdr:from>
    <xdr:to>
      <xdr:col>37</xdr:col>
      <xdr:colOff>311965</xdr:colOff>
      <xdr:row>15</xdr:row>
      <xdr:rowOff>341379</xdr:rowOff>
    </xdr:to>
    <xdr:sp macro="" textlink="">
      <xdr:nvSpPr>
        <xdr:cNvPr id="16" name="Zone de texte 2">
          <a:extLst>
            <a:ext uri="{FF2B5EF4-FFF2-40B4-BE49-F238E27FC236}">
              <a16:creationId xmlns:a16="http://schemas.microsoft.com/office/drawing/2014/main" xmlns="" id="{00000000-0008-0000-0000-000010000000}"/>
            </a:ext>
          </a:extLst>
        </xdr:cNvPr>
        <xdr:cNvSpPr txBox="1">
          <a:spLocks noChangeArrowheads="1"/>
        </xdr:cNvSpPr>
      </xdr:nvSpPr>
      <xdr:spPr bwMode="auto">
        <a:xfrm>
          <a:off x="15580581" y="3766977"/>
          <a:ext cx="3770178" cy="955902"/>
        </a:xfrm>
        <a:prstGeom prst="rect">
          <a:avLst/>
        </a:prstGeom>
        <a:solidFill>
          <a:schemeClr val="tx2">
            <a:lumMod val="20000"/>
            <a:lumOff val="80000"/>
            <a:alpha val="47000"/>
          </a:schemeClr>
        </a:solidFill>
        <a:ln w="9525">
          <a:solidFill>
            <a:srgbClr val="000000"/>
          </a:solidFill>
          <a:miter lim="800000"/>
          <a:headEnd/>
          <a:tailEnd/>
        </a:ln>
        <a:effectLst>
          <a:outerShdw blurRad="50800" dist="38100" dir="2700000" algn="tl" rotWithShape="0">
            <a:prstClr val="black">
              <a:alpha val="2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marL="0" indent="0" algn="ctr" defTabSz="914400" rtl="0" eaLnBrk="1" latinLnBrk="0" hangingPunct="1">
            <a:lnSpc>
              <a:spcPct val="115000"/>
            </a:lnSpc>
            <a:spcAft>
              <a:spcPts val="1000"/>
            </a:spcAft>
          </a:pPr>
          <a:r>
            <a:rPr lang="fr-FR" sz="2000" b="1" kern="1200">
              <a:solidFill>
                <a:srgbClr val="002060"/>
              </a:solidFill>
              <a:effectLst/>
              <a:latin typeface="Calibri"/>
              <a:ea typeface="Calibri"/>
              <a:cs typeface="Times New Roman"/>
            </a:rPr>
            <a:t>Votre capital de départ :</a:t>
          </a:r>
        </a:p>
        <a:p>
          <a:pPr marL="0" indent="0" algn="ctr" defTabSz="914400" rtl="0" eaLnBrk="1" latinLnBrk="0" hangingPunct="1">
            <a:lnSpc>
              <a:spcPct val="115000"/>
            </a:lnSpc>
            <a:spcAft>
              <a:spcPts val="1000"/>
            </a:spcAft>
          </a:pPr>
          <a:r>
            <a:rPr lang="fr-FR" sz="2000" b="1" kern="1200">
              <a:solidFill>
                <a:srgbClr val="002060"/>
              </a:solidFill>
              <a:effectLst/>
              <a:latin typeface="Calibri"/>
              <a:ea typeface="Calibri"/>
              <a:cs typeface="Times New Roman"/>
            </a:rPr>
            <a:t>Calcul du risque</a:t>
          </a:r>
        </a:p>
      </xdr:txBody>
    </xdr:sp>
    <xdr:clientData/>
  </xdr:twoCellAnchor>
  <xdr:twoCellAnchor>
    <xdr:from>
      <xdr:col>41</xdr:col>
      <xdr:colOff>578628</xdr:colOff>
      <xdr:row>11</xdr:row>
      <xdr:rowOff>170844</xdr:rowOff>
    </xdr:from>
    <xdr:to>
      <xdr:col>46</xdr:col>
      <xdr:colOff>98256</xdr:colOff>
      <xdr:row>15</xdr:row>
      <xdr:rowOff>188250</xdr:rowOff>
    </xdr:to>
    <xdr:sp macro="" textlink="">
      <xdr:nvSpPr>
        <xdr:cNvPr id="17" name="Zone de texte 2">
          <a:extLst>
            <a:ext uri="{FF2B5EF4-FFF2-40B4-BE49-F238E27FC236}">
              <a16:creationId xmlns:a16="http://schemas.microsoft.com/office/drawing/2014/main" xmlns="" id="{00000000-0008-0000-0000-000011000000}"/>
            </a:ext>
          </a:extLst>
        </xdr:cNvPr>
        <xdr:cNvSpPr txBox="1">
          <a:spLocks noChangeArrowheads="1"/>
        </xdr:cNvSpPr>
      </xdr:nvSpPr>
      <xdr:spPr bwMode="auto">
        <a:xfrm>
          <a:off x="21197452" y="3196432"/>
          <a:ext cx="2601245" cy="1373318"/>
        </a:xfrm>
        <a:prstGeom prst="rect">
          <a:avLst/>
        </a:prstGeom>
        <a:solidFill>
          <a:srgbClr val="92D050">
            <a:alpha val="90000"/>
          </a:srgbClr>
        </a:solidFill>
        <a:ln w="9525">
          <a:solidFill>
            <a:srgbClr val="000000"/>
          </a:solidFill>
          <a:miter lim="800000"/>
          <a:headEnd/>
          <a:tailEnd/>
        </a:ln>
        <a:effectLst>
          <a:outerShdw blurRad="50800" dist="38100" dir="2700000" algn="tl" rotWithShape="0">
            <a:prstClr val="black">
              <a:alpha val="2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marL="0" indent="0" algn="l" defTabSz="914400" rtl="0" eaLnBrk="1" latinLnBrk="0" hangingPunct="1">
            <a:lnSpc>
              <a:spcPct val="115000"/>
            </a:lnSpc>
            <a:spcAft>
              <a:spcPts val="1000"/>
            </a:spcAft>
          </a:pPr>
          <a:r>
            <a:rPr lang="fr-FR" sz="1500" b="1" kern="1200">
              <a:solidFill>
                <a:srgbClr val="002060"/>
              </a:solidFill>
              <a:effectLst/>
              <a:latin typeface="Calibri"/>
              <a:ea typeface="Calibri"/>
              <a:cs typeface="Times New Roman"/>
            </a:rPr>
            <a:t>La</a:t>
          </a:r>
          <a:r>
            <a:rPr lang="fr-FR" sz="1500" b="1" kern="1200" baseline="0">
              <a:solidFill>
                <a:srgbClr val="002060"/>
              </a:solidFill>
              <a:effectLst/>
              <a:latin typeface="Calibri"/>
              <a:ea typeface="Calibri"/>
              <a:cs typeface="Times New Roman"/>
            </a:rPr>
            <a:t> valeur de référence est à réajuster pour le mois en cours. Par défaut elle est réglée sur AC6 (Janvier).</a:t>
          </a:r>
          <a:endParaRPr lang="fr-FR" sz="1500" b="1" kern="1200">
            <a:solidFill>
              <a:srgbClr val="002060"/>
            </a:solidFill>
            <a:effectLst/>
            <a:latin typeface="Calibri"/>
            <a:ea typeface="Calibri"/>
            <a:cs typeface="Times New Roman"/>
          </a:endParaRPr>
        </a:p>
      </xdr:txBody>
    </xdr:sp>
    <xdr:clientData/>
  </xdr:twoCellAnchor>
  <xdr:twoCellAnchor>
    <xdr:from>
      <xdr:col>43</xdr:col>
      <xdr:colOff>207513</xdr:colOff>
      <xdr:row>8</xdr:row>
      <xdr:rowOff>29249</xdr:rowOff>
    </xdr:from>
    <xdr:to>
      <xdr:col>43</xdr:col>
      <xdr:colOff>442836</xdr:colOff>
      <xdr:row>11</xdr:row>
      <xdr:rowOff>3035</xdr:rowOff>
    </xdr:to>
    <xdr:sp macro="" textlink="">
      <xdr:nvSpPr>
        <xdr:cNvPr id="18" name="Flèche : bas 17">
          <a:extLst>
            <a:ext uri="{FF2B5EF4-FFF2-40B4-BE49-F238E27FC236}">
              <a16:creationId xmlns:a16="http://schemas.microsoft.com/office/drawing/2014/main" xmlns="" id="{00000000-0008-0000-0000-000012000000}"/>
            </a:ext>
          </a:extLst>
        </xdr:cNvPr>
        <xdr:cNvSpPr/>
      </xdr:nvSpPr>
      <xdr:spPr>
        <a:xfrm rot="10800000">
          <a:off x="21991748" y="2180778"/>
          <a:ext cx="235323" cy="847845"/>
        </a:xfrm>
        <a:prstGeom prst="downArrow">
          <a:avLst/>
        </a:prstGeom>
        <a:solidFill>
          <a:srgbClr val="FFC000"/>
        </a:solidFill>
        <a:ln w="3175"/>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xdr:col>
      <xdr:colOff>162435</xdr:colOff>
      <xdr:row>6</xdr:row>
      <xdr:rowOff>106414</xdr:rowOff>
    </xdr:from>
    <xdr:to>
      <xdr:col>42</xdr:col>
      <xdr:colOff>439821</xdr:colOff>
      <xdr:row>7</xdr:row>
      <xdr:rowOff>11036</xdr:rowOff>
    </xdr:to>
    <xdr:sp macro="" textlink="">
      <xdr:nvSpPr>
        <xdr:cNvPr id="19" name="Flèche : bas 18">
          <a:extLst>
            <a:ext uri="{FF2B5EF4-FFF2-40B4-BE49-F238E27FC236}">
              <a16:creationId xmlns:a16="http://schemas.microsoft.com/office/drawing/2014/main" xmlns="" id="{00000000-0008-0000-0000-000013000000}"/>
            </a:ext>
          </a:extLst>
        </xdr:cNvPr>
        <xdr:cNvSpPr/>
      </xdr:nvSpPr>
      <xdr:spPr>
        <a:xfrm rot="5690796">
          <a:off x="18877744" y="-1004453"/>
          <a:ext cx="195974" cy="5555356"/>
        </a:xfrm>
        <a:prstGeom prst="downArrow">
          <a:avLst/>
        </a:prstGeom>
        <a:solidFill>
          <a:srgbClr val="FFC000"/>
        </a:solidFill>
        <a:ln w="3175"/>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xdr:col>
      <xdr:colOff>798862</xdr:colOff>
      <xdr:row>12</xdr:row>
      <xdr:rowOff>268902</xdr:rowOff>
    </xdr:from>
    <xdr:to>
      <xdr:col>22</xdr:col>
      <xdr:colOff>313766</xdr:colOff>
      <xdr:row>15</xdr:row>
      <xdr:rowOff>0</xdr:rowOff>
    </xdr:to>
    <xdr:sp macro="" textlink="">
      <xdr:nvSpPr>
        <xdr:cNvPr id="21" name="Zone de texte 2">
          <a:extLst>
            <a:ext uri="{FF2B5EF4-FFF2-40B4-BE49-F238E27FC236}">
              <a16:creationId xmlns:a16="http://schemas.microsoft.com/office/drawing/2014/main" xmlns="" id="{00000000-0008-0000-0000-000015000000}"/>
            </a:ext>
          </a:extLst>
        </xdr:cNvPr>
        <xdr:cNvSpPr txBox="1">
          <a:spLocks noChangeArrowheads="1"/>
        </xdr:cNvSpPr>
      </xdr:nvSpPr>
      <xdr:spPr bwMode="auto">
        <a:xfrm>
          <a:off x="9080009" y="3585843"/>
          <a:ext cx="3896404" cy="795657"/>
        </a:xfrm>
        <a:prstGeom prst="rect">
          <a:avLst/>
        </a:prstGeom>
        <a:solidFill>
          <a:schemeClr val="tx2">
            <a:lumMod val="20000"/>
            <a:lumOff val="80000"/>
            <a:alpha val="47000"/>
          </a:schemeClr>
        </a:solidFill>
        <a:ln w="9525">
          <a:solidFill>
            <a:srgbClr val="000000"/>
          </a:solidFill>
          <a:miter lim="800000"/>
          <a:headEnd/>
          <a:tailEnd/>
        </a:ln>
        <a:effectLst>
          <a:outerShdw blurRad="50800" dist="38100" dir="2700000" algn="tl" rotWithShape="0">
            <a:prstClr val="black">
              <a:alpha val="2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a:lnSpc>
              <a:spcPct val="115000"/>
            </a:lnSpc>
            <a:spcAft>
              <a:spcPts val="1000"/>
            </a:spcAft>
          </a:pPr>
          <a:r>
            <a:rPr lang="fr-FR" sz="2000" b="1">
              <a:solidFill>
                <a:srgbClr val="FF0000"/>
              </a:solidFill>
              <a:effectLst/>
              <a:latin typeface="Calibri"/>
              <a:ea typeface="Calibri"/>
              <a:cs typeface="Times New Roman"/>
            </a:rPr>
            <a:t>Avant</a:t>
          </a:r>
          <a:r>
            <a:rPr lang="fr-FR" sz="2000" b="1" baseline="0">
              <a:solidFill>
                <a:srgbClr val="FF0000"/>
              </a:solidFill>
              <a:effectLst/>
              <a:latin typeface="Calibri"/>
              <a:ea typeface="Calibri"/>
              <a:cs typeface="Times New Roman"/>
            </a:rPr>
            <a:t> toutes manipulations du fichier lisez bien l'explication</a:t>
          </a:r>
          <a:endParaRPr lang="fr-FR" sz="2000">
            <a:solidFill>
              <a:srgbClr val="FF0000"/>
            </a:solidFill>
            <a:effectLst/>
            <a:latin typeface="Calibri"/>
            <a:ea typeface="Calibri"/>
            <a:cs typeface="Times New Roman"/>
          </a:endParaRPr>
        </a:p>
      </xdr:txBody>
    </xdr:sp>
    <xdr:clientData/>
  </xdr:twoCellAnchor>
  <xdr:twoCellAnchor>
    <xdr:from>
      <xdr:col>0</xdr:col>
      <xdr:colOff>211672</xdr:colOff>
      <xdr:row>10</xdr:row>
      <xdr:rowOff>85127</xdr:rowOff>
    </xdr:from>
    <xdr:to>
      <xdr:col>2</xdr:col>
      <xdr:colOff>493058</xdr:colOff>
      <xdr:row>12</xdr:row>
      <xdr:rowOff>156883</xdr:rowOff>
    </xdr:to>
    <xdr:sp macro="" textlink="">
      <xdr:nvSpPr>
        <xdr:cNvPr id="20" name="Zone de texte 2">
          <a:extLst>
            <a:ext uri="{FF2B5EF4-FFF2-40B4-BE49-F238E27FC236}">
              <a16:creationId xmlns:a16="http://schemas.microsoft.com/office/drawing/2014/main" xmlns="" id="{00000000-0008-0000-0000-000014000000}"/>
            </a:ext>
          </a:extLst>
        </xdr:cNvPr>
        <xdr:cNvSpPr txBox="1">
          <a:spLocks noChangeArrowheads="1"/>
        </xdr:cNvSpPr>
      </xdr:nvSpPr>
      <xdr:spPr bwMode="auto">
        <a:xfrm>
          <a:off x="211672" y="2819362"/>
          <a:ext cx="1233886" cy="654462"/>
        </a:xfrm>
        <a:prstGeom prst="rect">
          <a:avLst/>
        </a:prstGeom>
        <a:solidFill>
          <a:schemeClr val="tx2">
            <a:lumMod val="20000"/>
            <a:lumOff val="80000"/>
            <a:alpha val="47000"/>
          </a:schemeClr>
        </a:solidFill>
        <a:ln w="9525">
          <a:solidFill>
            <a:srgbClr val="000000"/>
          </a:solidFill>
          <a:miter lim="800000"/>
          <a:headEnd/>
          <a:tailEnd/>
        </a:ln>
        <a:effectLst>
          <a:outerShdw blurRad="50800" dist="38100" dir="2700000" algn="tl" rotWithShape="0">
            <a:prstClr val="black">
              <a:alpha val="2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a:lnSpc>
              <a:spcPct val="115000"/>
            </a:lnSpc>
            <a:spcAft>
              <a:spcPts val="1000"/>
            </a:spcAft>
          </a:pPr>
          <a:r>
            <a:rPr lang="fr-FR" sz="1500" b="1">
              <a:solidFill>
                <a:srgbClr val="FF0000"/>
              </a:solidFill>
              <a:effectLst/>
              <a:latin typeface="Calibri"/>
              <a:ea typeface="Calibri"/>
              <a:cs typeface="Times New Roman"/>
            </a:rPr>
            <a:t>Ecrire le "p" en minuscule</a:t>
          </a:r>
          <a:endParaRPr lang="fr-FR" sz="1500">
            <a:solidFill>
              <a:srgbClr val="FF0000"/>
            </a:solidFill>
            <a:effectLst/>
            <a:latin typeface="Calibri"/>
            <a:ea typeface="Calibri"/>
            <a:cs typeface="Times New Roman"/>
          </a:endParaRPr>
        </a:p>
      </xdr:txBody>
    </xdr:sp>
    <xdr:clientData/>
  </xdr:twoCellAnchor>
  <xdr:twoCellAnchor>
    <xdr:from>
      <xdr:col>2</xdr:col>
      <xdr:colOff>924366</xdr:colOff>
      <xdr:row>11</xdr:row>
      <xdr:rowOff>13408</xdr:rowOff>
    </xdr:from>
    <xdr:to>
      <xdr:col>4</xdr:col>
      <xdr:colOff>589428</xdr:colOff>
      <xdr:row>14</xdr:row>
      <xdr:rowOff>22412</xdr:rowOff>
    </xdr:to>
    <xdr:sp macro="" textlink="">
      <xdr:nvSpPr>
        <xdr:cNvPr id="23" name="Zone de texte 2">
          <a:extLst>
            <a:ext uri="{FF2B5EF4-FFF2-40B4-BE49-F238E27FC236}">
              <a16:creationId xmlns:a16="http://schemas.microsoft.com/office/drawing/2014/main" xmlns="" id="{00000000-0008-0000-0000-000017000000}"/>
            </a:ext>
          </a:extLst>
        </xdr:cNvPr>
        <xdr:cNvSpPr txBox="1">
          <a:spLocks noChangeArrowheads="1"/>
        </xdr:cNvSpPr>
      </xdr:nvSpPr>
      <xdr:spPr bwMode="auto">
        <a:xfrm>
          <a:off x="1876866" y="3038996"/>
          <a:ext cx="1233886" cy="983916"/>
        </a:xfrm>
        <a:prstGeom prst="rect">
          <a:avLst/>
        </a:prstGeom>
        <a:solidFill>
          <a:schemeClr val="tx2">
            <a:lumMod val="20000"/>
            <a:lumOff val="80000"/>
            <a:alpha val="47000"/>
          </a:schemeClr>
        </a:solidFill>
        <a:ln w="9525">
          <a:solidFill>
            <a:srgbClr val="000000"/>
          </a:solidFill>
          <a:miter lim="800000"/>
          <a:headEnd/>
          <a:tailEnd/>
        </a:ln>
        <a:effectLst>
          <a:outerShdw blurRad="50800" dist="38100" dir="2700000" algn="tl" rotWithShape="0">
            <a:prstClr val="black">
              <a:alpha val="20000"/>
            </a:prstClr>
          </a:outerShdw>
        </a:effectLst>
      </xdr:spPr>
      <xdr:txBody>
        <a:bodyPr rot="0" vert="horz" wrap="square" lIns="91440" tIns="45720" rIns="91440" bIns="45720" anchor="t" anchorCtr="0">
          <a:noAutofit/>
        </a:bodyPr>
        <a:lstStyle>
          <a:defPPr>
            <a:defRPr lang="fr-FR"/>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pPr>
            <a:lnSpc>
              <a:spcPct val="115000"/>
            </a:lnSpc>
            <a:spcAft>
              <a:spcPts val="1000"/>
            </a:spcAft>
          </a:pPr>
          <a:r>
            <a:rPr lang="fr-FR" sz="1500" b="1">
              <a:solidFill>
                <a:srgbClr val="FF0000"/>
              </a:solidFill>
              <a:effectLst/>
              <a:latin typeface="Calibri"/>
              <a:ea typeface="Calibri"/>
              <a:cs typeface="Times New Roman"/>
            </a:rPr>
            <a:t>Ecrire le "mémo" en majuscule</a:t>
          </a:r>
          <a:endParaRPr lang="fr-FR" sz="1500">
            <a:solidFill>
              <a:srgbClr val="FF0000"/>
            </a:solidFill>
            <a:effectLst/>
            <a:latin typeface="Calibri"/>
            <a:ea typeface="Calibri"/>
            <a:cs typeface="Times New Roman"/>
          </a:endParaRPr>
        </a:p>
      </xdr:txBody>
    </xdr:sp>
    <xdr:clientData/>
  </xdr:twoCellAnchor>
  <xdr:twoCellAnchor>
    <xdr:from>
      <xdr:col>0</xdr:col>
      <xdr:colOff>253158</xdr:colOff>
      <xdr:row>6</xdr:row>
      <xdr:rowOff>50990</xdr:rowOff>
    </xdr:from>
    <xdr:to>
      <xdr:col>1</xdr:col>
      <xdr:colOff>36942</xdr:colOff>
      <xdr:row>8</xdr:row>
      <xdr:rowOff>104493</xdr:rowOff>
    </xdr:to>
    <xdr:sp macro="" textlink="">
      <xdr:nvSpPr>
        <xdr:cNvPr id="24" name="Flèche : bas 23">
          <a:extLst>
            <a:ext uri="{FF2B5EF4-FFF2-40B4-BE49-F238E27FC236}">
              <a16:creationId xmlns:a16="http://schemas.microsoft.com/office/drawing/2014/main" xmlns="" id="{00000000-0008-0000-0000-000018000000}"/>
            </a:ext>
          </a:extLst>
        </xdr:cNvPr>
        <xdr:cNvSpPr/>
      </xdr:nvSpPr>
      <xdr:spPr>
        <a:xfrm rot="9262185">
          <a:off x="253158" y="1619814"/>
          <a:ext cx="131166" cy="636208"/>
        </a:xfrm>
        <a:prstGeom prst="downArrow">
          <a:avLst/>
        </a:prstGeom>
        <a:solidFill>
          <a:srgbClr val="FFC000"/>
        </a:solidFill>
        <a:ln w="3175"/>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320992</xdr:colOff>
      <xdr:row>6</xdr:row>
      <xdr:rowOff>168492</xdr:rowOff>
    </xdr:from>
    <xdr:to>
      <xdr:col>3</xdr:col>
      <xdr:colOff>36340</xdr:colOff>
      <xdr:row>7</xdr:row>
      <xdr:rowOff>37708</xdr:rowOff>
    </xdr:to>
    <xdr:sp macro="" textlink="">
      <xdr:nvSpPr>
        <xdr:cNvPr id="25" name="Flèche : bas 24">
          <a:extLst>
            <a:ext uri="{FF2B5EF4-FFF2-40B4-BE49-F238E27FC236}">
              <a16:creationId xmlns:a16="http://schemas.microsoft.com/office/drawing/2014/main" xmlns="" id="{00000000-0008-0000-0000-000019000000}"/>
            </a:ext>
          </a:extLst>
        </xdr:cNvPr>
        <xdr:cNvSpPr/>
      </xdr:nvSpPr>
      <xdr:spPr>
        <a:xfrm rot="7624572">
          <a:off x="1723235" y="1287573"/>
          <a:ext cx="160568" cy="1060054"/>
        </a:xfrm>
        <a:prstGeom prst="downArrow">
          <a:avLst/>
        </a:prstGeom>
        <a:solidFill>
          <a:srgbClr val="FFC000"/>
        </a:solidFill>
        <a:ln w="3175"/>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9525</xdr:colOff>
      <xdr:row>24</xdr:row>
      <xdr:rowOff>4762</xdr:rowOff>
    </xdr:from>
    <xdr:to>
      <xdr:col>6</xdr:col>
      <xdr:colOff>942975</xdr:colOff>
      <xdr:row>38</xdr:row>
      <xdr:rowOff>100012</xdr:rowOff>
    </xdr:to>
    <xdr:graphicFrame macro="">
      <xdr:nvGraphicFramePr>
        <xdr:cNvPr id="2" name="Graphique 1">
          <a:extLst>
            <a:ext uri="{FF2B5EF4-FFF2-40B4-BE49-F238E27FC236}">
              <a16:creationId xmlns:a16="http://schemas.microsoft.com/office/drawing/2014/main" xmlns=""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19050</xdr:colOff>
      <xdr:row>24</xdr:row>
      <xdr:rowOff>0</xdr:rowOff>
    </xdr:from>
    <xdr:to>
      <xdr:col>12</xdr:col>
      <xdr:colOff>971550</xdr:colOff>
      <xdr:row>38</xdr:row>
      <xdr:rowOff>95250</xdr:rowOff>
    </xdr:to>
    <xdr:graphicFrame macro="">
      <xdr:nvGraphicFramePr>
        <xdr:cNvPr id="3" name="Graphique 2">
          <a:extLst>
            <a:ext uri="{FF2B5EF4-FFF2-40B4-BE49-F238E27FC236}">
              <a16:creationId xmlns:a16="http://schemas.microsoft.com/office/drawing/2014/main" xmlns="" id="{00000000-0008-0000-01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13</xdr:col>
      <xdr:colOff>0</xdr:colOff>
      <xdr:row>24</xdr:row>
      <xdr:rowOff>0</xdr:rowOff>
    </xdr:from>
    <xdr:to>
      <xdr:col>19</xdr:col>
      <xdr:colOff>247650</xdr:colOff>
      <xdr:row>38</xdr:row>
      <xdr:rowOff>95250</xdr:rowOff>
    </xdr:to>
    <xdr:graphicFrame macro="">
      <xdr:nvGraphicFramePr>
        <xdr:cNvPr id="4" name="Graphique 3">
          <a:extLst>
            <a:ext uri="{FF2B5EF4-FFF2-40B4-BE49-F238E27FC236}">
              <a16:creationId xmlns:a16="http://schemas.microsoft.com/office/drawing/2014/main" xmlns="" id="{00000000-0008-0000-0100-000004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editAs="oneCell">
    <xdr:from>
      <xdr:col>4</xdr:col>
      <xdr:colOff>152400</xdr:colOff>
      <xdr:row>18</xdr:row>
      <xdr:rowOff>38100</xdr:rowOff>
    </xdr:from>
    <xdr:to>
      <xdr:col>7</xdr:col>
      <xdr:colOff>123825</xdr:colOff>
      <xdr:row>19</xdr:row>
      <xdr:rowOff>161925</xdr:rowOff>
    </xdr:to>
    <xdr:pic>
      <xdr:nvPicPr>
        <xdr:cNvPr id="4" name="Image 3">
          <a:extLst>
            <a:ext uri="{FF2B5EF4-FFF2-40B4-BE49-F238E27FC236}">
              <a16:creationId xmlns:a16="http://schemas.microsoft.com/office/drawing/2014/main" xmlns="" id="{00000000-0008-0000-0200-000004000000}"/>
            </a:ext>
          </a:extLst>
        </xdr:cNvPr>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r="38926" b="13170"/>
        <a:stretch/>
      </xdr:blipFill>
      <xdr:spPr>
        <a:xfrm>
          <a:off x="2657475" y="3086100"/>
          <a:ext cx="2257425" cy="314325"/>
        </a:xfrm>
        <a:prstGeom prst="rect">
          <a:avLst/>
        </a:prstGeom>
      </xdr:spPr>
    </xdr:pic>
    <xdr:clientData/>
  </xdr:twoCellAnchor>
  <xdr:twoCellAnchor editAs="oneCell">
    <xdr:from>
      <xdr:col>4</xdr:col>
      <xdr:colOff>152400</xdr:colOff>
      <xdr:row>20</xdr:row>
      <xdr:rowOff>85725</xdr:rowOff>
    </xdr:from>
    <xdr:to>
      <xdr:col>7</xdr:col>
      <xdr:colOff>305140</xdr:colOff>
      <xdr:row>21</xdr:row>
      <xdr:rowOff>181015</xdr:rowOff>
    </xdr:to>
    <xdr:pic>
      <xdr:nvPicPr>
        <xdr:cNvPr id="6" name="Image 5">
          <a:extLst>
            <a:ext uri="{FF2B5EF4-FFF2-40B4-BE49-F238E27FC236}">
              <a16:creationId xmlns:a16="http://schemas.microsoft.com/office/drawing/2014/main" xmlns="" id="{00000000-0008-0000-0200-000006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657475" y="3514725"/>
          <a:ext cx="2438740" cy="285790"/>
        </a:xfrm>
        <a:prstGeom prst="rect">
          <a:avLst/>
        </a:prstGeom>
      </xdr:spPr>
    </xdr:pic>
    <xdr:clientData/>
  </xdr:twoCellAnchor>
  <xdr:twoCellAnchor editAs="oneCell">
    <xdr:from>
      <xdr:col>4</xdr:col>
      <xdr:colOff>114300</xdr:colOff>
      <xdr:row>22</xdr:row>
      <xdr:rowOff>114300</xdr:rowOff>
    </xdr:from>
    <xdr:to>
      <xdr:col>7</xdr:col>
      <xdr:colOff>314672</xdr:colOff>
      <xdr:row>23</xdr:row>
      <xdr:rowOff>133390</xdr:rowOff>
    </xdr:to>
    <xdr:pic>
      <xdr:nvPicPr>
        <xdr:cNvPr id="8" name="Image 7">
          <a:extLst>
            <a:ext uri="{FF2B5EF4-FFF2-40B4-BE49-F238E27FC236}">
              <a16:creationId xmlns:a16="http://schemas.microsoft.com/office/drawing/2014/main" xmlns="" id="{00000000-0008-0000-0200-000008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2619375" y="3924300"/>
          <a:ext cx="2486372" cy="285790"/>
        </a:xfrm>
        <a:prstGeom prst="rect">
          <a:avLst/>
        </a:prstGeom>
      </xdr:spPr>
    </xdr:pic>
    <xdr:clientData/>
  </xdr:twoCellAnchor>
  <xdr:twoCellAnchor editAs="oneCell">
    <xdr:from>
      <xdr:col>4</xdr:col>
      <xdr:colOff>152400</xdr:colOff>
      <xdr:row>24</xdr:row>
      <xdr:rowOff>19050</xdr:rowOff>
    </xdr:from>
    <xdr:to>
      <xdr:col>7</xdr:col>
      <xdr:colOff>209877</xdr:colOff>
      <xdr:row>25</xdr:row>
      <xdr:rowOff>161972</xdr:rowOff>
    </xdr:to>
    <xdr:pic>
      <xdr:nvPicPr>
        <xdr:cNvPr id="10" name="Image 9">
          <a:extLst>
            <a:ext uri="{FF2B5EF4-FFF2-40B4-BE49-F238E27FC236}">
              <a16:creationId xmlns:a16="http://schemas.microsoft.com/office/drawing/2014/main" xmlns="" id="{00000000-0008-0000-0200-00000A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2657475" y="4286250"/>
          <a:ext cx="2343477" cy="333422"/>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tabColor rgb="FFA0D565"/>
    <pageSetUpPr fitToPage="1"/>
  </sheetPr>
  <dimension ref="A1:AV123"/>
  <sheetViews>
    <sheetView showGridLines="0" tabSelected="1" zoomScale="85" zoomScaleNormal="85" workbookViewId="0">
      <selection activeCell="AG51" sqref="AG51"/>
    </sheetView>
  </sheetViews>
  <sheetFormatPr baseColWidth="10" defaultColWidth="11.44140625" defaultRowHeight="14.4" x14ac:dyDescent="0.3"/>
  <cols>
    <col min="1" max="1" width="5.109375" style="1" customWidth="1"/>
    <col min="2" max="2" width="9" style="1" customWidth="1"/>
    <col min="3" max="3" width="20.109375" style="1" customWidth="1"/>
    <col min="4" max="4" width="3.33203125" style="1" customWidth="1"/>
    <col min="5" max="5" width="10.88671875" style="1" customWidth="1"/>
    <col min="6" max="6" width="9.88671875" style="1" customWidth="1"/>
    <col min="7" max="7" width="10.109375" style="1" customWidth="1"/>
    <col min="8" max="8" width="10" style="1" customWidth="1"/>
    <col min="9" max="9" width="8.88671875" style="1" customWidth="1"/>
    <col min="10" max="10" width="9.109375" style="1" customWidth="1"/>
    <col min="11" max="11" width="2.88671875" style="1" customWidth="1"/>
    <col min="12" max="12" width="12" style="1" customWidth="1"/>
    <col min="13" max="13" width="2.33203125" style="1" customWidth="1"/>
    <col min="14" max="14" width="10.33203125" style="1" customWidth="1"/>
    <col min="15" max="15" width="12.33203125" style="1" customWidth="1"/>
    <col min="16" max="16" width="3.6640625" style="1" customWidth="1"/>
    <col min="17" max="17" width="11.5546875" style="1" customWidth="1"/>
    <col min="18" max="18" width="12.109375" style="1" customWidth="1"/>
    <col min="19" max="19" width="11.6640625" style="2" customWidth="1"/>
    <col min="20" max="20" width="4.44140625" style="2" customWidth="1"/>
    <col min="21" max="21" width="7.33203125" style="2" customWidth="1"/>
    <col min="22" max="22" width="2.6640625" style="2" customWidth="1"/>
    <col min="23" max="23" width="10" style="3" customWidth="1"/>
    <col min="24" max="24" width="10.88671875" style="3" customWidth="1"/>
    <col min="25" max="25" width="2.44140625" style="1" customWidth="1"/>
    <col min="26" max="26" width="1.44140625" style="1" customWidth="1"/>
    <col min="27" max="27" width="1.88671875" style="1" customWidth="1"/>
    <col min="28" max="28" width="11" style="1" customWidth="1"/>
    <col min="29" max="29" width="12.88671875" style="2" customWidth="1"/>
    <col min="30" max="30" width="3.44140625" style="2" customWidth="1"/>
    <col min="31" max="31" width="6.5546875" style="2" customWidth="1"/>
    <col min="32" max="32" width="10.33203125" style="2" customWidth="1"/>
    <col min="33" max="33" width="4.33203125" style="1" customWidth="1"/>
    <col min="34" max="34" width="5.33203125" style="1" customWidth="1"/>
    <col min="35" max="35" width="5" style="1" customWidth="1"/>
    <col min="36" max="36" width="7.5546875" style="1" customWidth="1"/>
    <col min="37" max="37" width="2.6640625" style="1" customWidth="1"/>
    <col min="38" max="38" width="5.6640625" style="1" customWidth="1"/>
    <col min="39" max="39" width="5.109375" style="1" customWidth="1"/>
    <col min="40" max="40" width="3.33203125" style="1" customWidth="1"/>
    <col min="41" max="41" width="9.44140625" style="1" customWidth="1"/>
    <col min="42" max="42" width="10.44140625" style="1" customWidth="1"/>
    <col min="43" max="43" width="7" style="1" customWidth="1"/>
    <col min="44" max="44" width="10.5546875" style="1" customWidth="1"/>
    <col min="45" max="45" width="8" style="1" customWidth="1"/>
    <col min="46" max="46" width="10" style="1" customWidth="1"/>
    <col min="47" max="47" width="9.6640625" style="1" customWidth="1"/>
    <col min="48" max="48" width="9.5546875" style="1" customWidth="1"/>
    <col min="49" max="51" width="8.33203125" style="1" customWidth="1"/>
    <col min="52" max="16384" width="11.44140625" style="1"/>
  </cols>
  <sheetData>
    <row r="1" spans="1:48" ht="9.75" customHeight="1" thickBot="1" x14ac:dyDescent="0.35"/>
    <row r="2" spans="1:48" s="6" customFormat="1" ht="30" customHeight="1" thickBot="1" x14ac:dyDescent="0.35">
      <c r="A2" s="282" t="s">
        <v>63</v>
      </c>
      <c r="B2" s="283"/>
      <c r="C2" s="283"/>
      <c r="D2" s="283"/>
      <c r="E2" s="283"/>
      <c r="F2" s="283"/>
      <c r="G2" s="283"/>
      <c r="H2" s="283"/>
      <c r="I2" s="283"/>
      <c r="J2" s="283"/>
      <c r="K2" s="283"/>
      <c r="L2" s="283"/>
      <c r="M2" s="283"/>
      <c r="N2" s="283"/>
      <c r="O2" s="283"/>
      <c r="P2" s="283"/>
      <c r="Q2" s="283"/>
      <c r="R2" s="283"/>
      <c r="S2" s="283"/>
      <c r="T2" s="283"/>
      <c r="U2" s="283"/>
      <c r="V2" s="283"/>
      <c r="W2" s="283"/>
      <c r="X2" s="283"/>
      <c r="Y2" s="284"/>
      <c r="Z2" s="221"/>
      <c r="AA2" s="431" t="s">
        <v>64</v>
      </c>
      <c r="AB2" s="432"/>
      <c r="AC2" s="432"/>
      <c r="AD2" s="432"/>
      <c r="AE2" s="432"/>
      <c r="AF2" s="432"/>
      <c r="AG2" s="432"/>
      <c r="AH2" s="432"/>
      <c r="AI2" s="432"/>
      <c r="AJ2" s="432"/>
      <c r="AK2" s="432"/>
      <c r="AL2" s="432"/>
      <c r="AM2" s="432"/>
      <c r="AN2" s="432"/>
      <c r="AO2" s="432"/>
      <c r="AP2" s="432"/>
      <c r="AQ2" s="432"/>
      <c r="AR2" s="432"/>
      <c r="AS2" s="433"/>
      <c r="AT2" s="4"/>
      <c r="AU2" s="5"/>
      <c r="AV2" s="5"/>
    </row>
    <row r="3" spans="1:48" ht="14.25" customHeight="1" thickBot="1" x14ac:dyDescent="0.35">
      <c r="Z3" s="7"/>
      <c r="AB3" s="8"/>
      <c r="AS3" s="9"/>
    </row>
    <row r="4" spans="1:48" ht="31.5" customHeight="1" thickBot="1" x14ac:dyDescent="0.35">
      <c r="A4" s="21" t="s">
        <v>23</v>
      </c>
      <c r="B4" s="189" t="s">
        <v>24</v>
      </c>
      <c r="C4" s="190" t="s">
        <v>25</v>
      </c>
      <c r="D4" s="10"/>
      <c r="E4" s="11" t="s">
        <v>0</v>
      </c>
      <c r="F4" s="12" t="s">
        <v>1</v>
      </c>
      <c r="G4" s="182" t="s">
        <v>49</v>
      </c>
      <c r="H4" s="191" t="s">
        <v>2</v>
      </c>
      <c r="I4" s="347" t="s">
        <v>3</v>
      </c>
      <c r="J4" s="348"/>
      <c r="L4" s="13" t="s">
        <v>4</v>
      </c>
      <c r="M4" s="14"/>
      <c r="N4" s="15" t="s">
        <v>5</v>
      </c>
      <c r="O4" s="16" t="s">
        <v>6</v>
      </c>
      <c r="Q4" s="17" t="s">
        <v>7</v>
      </c>
      <c r="R4" s="18" t="s">
        <v>8</v>
      </c>
      <c r="S4" s="19" t="s">
        <v>9</v>
      </c>
      <c r="T4" s="349" t="s">
        <v>10</v>
      </c>
      <c r="U4" s="350"/>
      <c r="V4" s="20"/>
      <c r="W4" s="21" t="s">
        <v>11</v>
      </c>
      <c r="X4" s="22" t="s">
        <v>12</v>
      </c>
      <c r="Z4" s="23"/>
      <c r="AB4" s="24"/>
      <c r="AC4" s="25" t="s">
        <v>62</v>
      </c>
      <c r="AD4" s="351" t="s">
        <v>13</v>
      </c>
      <c r="AE4" s="352"/>
      <c r="AF4" s="26" t="s">
        <v>14</v>
      </c>
      <c r="AG4" s="27"/>
      <c r="AH4" s="353" t="s">
        <v>15</v>
      </c>
      <c r="AI4" s="324"/>
      <c r="AJ4" s="324" t="s">
        <v>16</v>
      </c>
      <c r="AK4" s="324"/>
      <c r="AL4" s="324" t="s">
        <v>17</v>
      </c>
      <c r="AM4" s="335"/>
      <c r="AO4" s="336" t="s">
        <v>18</v>
      </c>
      <c r="AP4" s="337"/>
    </row>
    <row r="5" spans="1:48" ht="15" customHeight="1" thickBot="1" x14ac:dyDescent="0.35">
      <c r="G5" s="188"/>
      <c r="H5" s="188"/>
      <c r="Z5" s="23"/>
      <c r="AO5" s="28">
        <v>0.99</v>
      </c>
      <c r="AP5" s="29">
        <v>1.9</v>
      </c>
      <c r="AQ5" s="338" t="s">
        <v>19</v>
      </c>
      <c r="AR5" s="338"/>
    </row>
    <row r="6" spans="1:48" ht="23.25" customHeight="1" thickTop="1" thickBot="1" x14ac:dyDescent="0.35">
      <c r="A6" s="180" t="s">
        <v>37</v>
      </c>
      <c r="B6" s="181" t="s">
        <v>85</v>
      </c>
      <c r="C6" s="90" t="s">
        <v>88</v>
      </c>
      <c r="E6" s="215"/>
      <c r="F6" s="249"/>
      <c r="G6" s="258">
        <v>16.2</v>
      </c>
      <c r="H6" s="253"/>
      <c r="I6" s="358"/>
      <c r="J6" s="359"/>
      <c r="L6" s="30" t="str">
        <f t="shared" ref="L6:L8" si="0">IF(E6&lt;&gt;"",(ABS(-F6*E6+H6*E6)+(IF(N6&lt;500,$AO$5,$AP$5))),"")</f>
        <v/>
      </c>
      <c r="M6" s="220"/>
      <c r="N6" s="31" t="str">
        <f t="shared" ref="N6:N8" si="1">IF(E6&lt;&gt;0,E6*F6,"")</f>
        <v/>
      </c>
      <c r="O6" s="32" t="str">
        <f t="shared" ref="O6:O8" si="2">IF(E6&lt;&gt;0,N6+IF(N6&gt;500,$AP$5,$AO$5),"")</f>
        <v/>
      </c>
      <c r="Q6" s="33" t="str">
        <f t="shared" ref="Q6:Q8" si="3">IF(E6&lt;&gt;0,(I6*E6-IF(I6*E6&lt;500,$AO$5,$AP$5))/O6-1,"")</f>
        <v/>
      </c>
      <c r="R6" s="34" t="str">
        <f>IF(E6&lt;&gt;0,(H6-F6)/F6,"")</f>
        <v/>
      </c>
      <c r="S6" s="35" t="str">
        <f t="shared" ref="S6:S8" si="4">IF(I6&lt;&gt;"",ABS(W6/X6),"")</f>
        <v/>
      </c>
      <c r="T6" s="356" t="str">
        <f t="shared" ref="T6:T12" si="5">IF(O6&lt;&gt;"",O6/$AR$8,"")</f>
        <v/>
      </c>
      <c r="U6" s="357"/>
      <c r="W6" s="31" t="str">
        <f>IF(E6&lt;&gt;0,IF((I6*E6-F6*E6)&lt;500,(I6*E6-F6*E6)+$AO$5,(I6*E6-F6*E6)+$AP$5),"")</f>
        <v/>
      </c>
      <c r="X6" s="200" t="str">
        <f>IF(E6&lt;&gt;"",H6*E6-O6,"")</f>
        <v/>
      </c>
      <c r="Z6" s="23"/>
      <c r="AB6" s="37">
        <v>43831</v>
      </c>
      <c r="AC6" s="38">
        <v>10000</v>
      </c>
      <c r="AD6" s="339">
        <v>0</v>
      </c>
      <c r="AE6" s="340"/>
      <c r="AF6" s="39">
        <v>0</v>
      </c>
      <c r="AG6" s="40"/>
      <c r="AH6" s="341">
        <f t="shared" ref="AH6:AH17" si="6">IF(AC6&lt;&gt;"",0.005*AC6,"")</f>
        <v>50</v>
      </c>
      <c r="AI6" s="342"/>
      <c r="AJ6" s="354">
        <f t="shared" ref="AJ6:AJ17" si="7">IF(AC6&lt;&gt;"",0.01*AC6,"")</f>
        <v>100</v>
      </c>
      <c r="AK6" s="354"/>
      <c r="AL6" s="354">
        <f t="shared" ref="AL6:AL17" si="8">IF(AC6&lt;&gt;"",0.02*AC6,"")</f>
        <v>200</v>
      </c>
      <c r="AM6" s="355"/>
    </row>
    <row r="7" spans="1:48" ht="23.25" customHeight="1" thickBot="1" x14ac:dyDescent="0.35">
      <c r="A7" s="183" t="s">
        <v>37</v>
      </c>
      <c r="B7" s="184" t="s">
        <v>86</v>
      </c>
      <c r="C7" s="121" t="s">
        <v>89</v>
      </c>
      <c r="E7" s="213"/>
      <c r="F7" s="248"/>
      <c r="G7" s="123">
        <v>2.66</v>
      </c>
      <c r="H7" s="254"/>
      <c r="I7" s="308"/>
      <c r="J7" s="309"/>
      <c r="L7" s="42" t="str">
        <f t="shared" si="0"/>
        <v/>
      </c>
      <c r="M7" s="219"/>
      <c r="N7" s="43" t="str">
        <f t="shared" si="1"/>
        <v/>
      </c>
      <c r="O7" s="44" t="str">
        <f t="shared" si="2"/>
        <v/>
      </c>
      <c r="Q7" s="45" t="str">
        <f t="shared" si="3"/>
        <v/>
      </c>
      <c r="R7" s="46" t="str">
        <f t="shared" ref="R7:R12" si="9">IF(E7&lt;&gt;0,(H7-F7)/F7,"")</f>
        <v/>
      </c>
      <c r="S7" s="47" t="str">
        <f t="shared" si="4"/>
        <v/>
      </c>
      <c r="T7" s="310" t="str">
        <f t="shared" si="5"/>
        <v/>
      </c>
      <c r="U7" s="311"/>
      <c r="W7" s="43" t="str">
        <f t="shared" ref="W7:W12" si="10">IF(E7&lt;&gt;0,IF((I7*E7-F7*E7)&lt;500,(I7*E7-F7*E7)+$AO$5,(I7*E7-F7*E7)+$AP$5),"")</f>
        <v/>
      </c>
      <c r="X7" s="48" t="str">
        <f t="shared" ref="X7:X12" si="11">IF(E7&lt;&gt;"",H7*E7-O7,"")</f>
        <v/>
      </c>
      <c r="Z7" s="23"/>
      <c r="AB7" s="49">
        <v>43862</v>
      </c>
      <c r="AC7" s="50"/>
      <c r="AD7" s="325" t="str">
        <f t="shared" ref="AD7:AD17" si="12">IF(AC7&lt;&gt;"",AC7-AC6,"")</f>
        <v/>
      </c>
      <c r="AE7" s="326"/>
      <c r="AF7" s="51" t="str">
        <f t="shared" ref="AF7:AF17" si="13">IF(AC7&lt;&gt;"",(AC7-AC6)/AC6,"")</f>
        <v/>
      </c>
      <c r="AG7" s="40"/>
      <c r="AH7" s="327" t="str">
        <f t="shared" si="6"/>
        <v/>
      </c>
      <c r="AI7" s="328"/>
      <c r="AJ7" s="329" t="str">
        <f t="shared" si="7"/>
        <v/>
      </c>
      <c r="AK7" s="330"/>
      <c r="AL7" s="329" t="str">
        <f t="shared" si="8"/>
        <v/>
      </c>
      <c r="AM7" s="289"/>
      <c r="AO7" s="336" t="s">
        <v>20</v>
      </c>
      <c r="AP7" s="337"/>
      <c r="AQ7" s="52"/>
      <c r="AR7" s="53"/>
    </row>
    <row r="8" spans="1:48" ht="23.25" customHeight="1" thickBot="1" x14ac:dyDescent="0.35">
      <c r="A8" s="183" t="s">
        <v>37</v>
      </c>
      <c r="B8" s="184" t="s">
        <v>87</v>
      </c>
      <c r="C8" s="121" t="s">
        <v>90</v>
      </c>
      <c r="D8" s="175"/>
      <c r="E8" s="212"/>
      <c r="F8" s="250"/>
      <c r="G8" s="123">
        <v>2.5950000000000002</v>
      </c>
      <c r="H8" s="255"/>
      <c r="I8" s="360"/>
      <c r="J8" s="361"/>
      <c r="K8" s="175"/>
      <c r="L8" s="42" t="str">
        <f t="shared" si="0"/>
        <v/>
      </c>
      <c r="M8" s="219"/>
      <c r="N8" s="43" t="str">
        <f t="shared" si="1"/>
        <v/>
      </c>
      <c r="O8" s="44" t="str">
        <f t="shared" si="2"/>
        <v/>
      </c>
      <c r="P8" s="175"/>
      <c r="Q8" s="45" t="str">
        <f t="shared" si="3"/>
        <v/>
      </c>
      <c r="R8" s="46" t="str">
        <f t="shared" si="9"/>
        <v/>
      </c>
      <c r="S8" s="47" t="str">
        <f t="shared" si="4"/>
        <v/>
      </c>
      <c r="T8" s="310" t="str">
        <f t="shared" si="5"/>
        <v/>
      </c>
      <c r="U8" s="311"/>
      <c r="V8" s="179"/>
      <c r="W8" s="43" t="str">
        <f t="shared" si="10"/>
        <v/>
      </c>
      <c r="X8" s="48" t="str">
        <f t="shared" si="11"/>
        <v/>
      </c>
      <c r="Z8" s="23"/>
      <c r="AB8" s="49">
        <v>43891</v>
      </c>
      <c r="AC8" s="50"/>
      <c r="AD8" s="325" t="str">
        <f t="shared" si="12"/>
        <v/>
      </c>
      <c r="AE8" s="326"/>
      <c r="AF8" s="51" t="str">
        <f t="shared" si="13"/>
        <v/>
      </c>
      <c r="AG8" s="40"/>
      <c r="AH8" s="327" t="str">
        <f t="shared" si="6"/>
        <v/>
      </c>
      <c r="AI8" s="328"/>
      <c r="AJ8" s="329" t="str">
        <f t="shared" si="7"/>
        <v/>
      </c>
      <c r="AK8" s="330"/>
      <c r="AL8" s="329" t="str">
        <f t="shared" si="8"/>
        <v/>
      </c>
      <c r="AM8" s="289"/>
      <c r="AO8" s="343">
        <f>ABS(IF(L9&lt;&gt;"",1-((AR8+(SUM(L9:L12)))/AC6),0))</f>
        <v>0</v>
      </c>
      <c r="AP8" s="344"/>
      <c r="AR8" s="260">
        <f>AC6</f>
        <v>10000</v>
      </c>
      <c r="AS8" s="229" t="s">
        <v>91</v>
      </c>
    </row>
    <row r="9" spans="1:48" ht="23.25" customHeight="1" thickBot="1" x14ac:dyDescent="0.35">
      <c r="A9" s="173"/>
      <c r="B9" s="174"/>
      <c r="C9" s="107"/>
      <c r="D9" s="197"/>
      <c r="E9" s="213"/>
      <c r="F9" s="248"/>
      <c r="G9" s="123"/>
      <c r="H9" s="254"/>
      <c r="I9" s="308"/>
      <c r="J9" s="309"/>
      <c r="K9" s="197"/>
      <c r="L9" s="216" t="str">
        <f>IF(E9&lt;&gt;"",(ABS(-F9*E9+H9*E9)+(IF(N9&lt;500,$AO$5,$AP$5))),"")</f>
        <v/>
      </c>
      <c r="M9" s="197"/>
      <c r="N9" s="217" t="str">
        <f>IF(E9&lt;&gt;0,E9*F9,"")</f>
        <v/>
      </c>
      <c r="O9" s="218" t="str">
        <f>IF(E9&lt;&gt;0,N9+IF(N9&gt;500,$AP$5,$AO$5),"")</f>
        <v/>
      </c>
      <c r="P9" s="197"/>
      <c r="Q9" s="45" t="str">
        <f t="shared" ref="Q9:Q12" si="14">IF(E9&lt;&gt;0,(I9*E9-IF(I9*E9&lt;500,$AO$5,$AP$5))/O9-1,"")</f>
        <v/>
      </c>
      <c r="R9" s="46" t="str">
        <f t="shared" si="9"/>
        <v/>
      </c>
      <c r="S9" s="47" t="str">
        <f t="shared" ref="S9:S12" si="15">IF(I9&lt;&gt;"",ABS(W9/X9),"")</f>
        <v/>
      </c>
      <c r="T9" s="310" t="str">
        <f t="shared" si="5"/>
        <v/>
      </c>
      <c r="U9" s="311"/>
      <c r="V9" s="198"/>
      <c r="W9" s="43" t="str">
        <f t="shared" si="10"/>
        <v/>
      </c>
      <c r="X9" s="48" t="str">
        <f t="shared" si="11"/>
        <v/>
      </c>
      <c r="Z9" s="23"/>
      <c r="AB9" s="49">
        <v>43922</v>
      </c>
      <c r="AC9" s="50"/>
      <c r="AD9" s="325" t="str">
        <f t="shared" si="12"/>
        <v/>
      </c>
      <c r="AE9" s="326"/>
      <c r="AF9" s="51" t="str">
        <f t="shared" si="13"/>
        <v/>
      </c>
      <c r="AG9" s="40"/>
      <c r="AH9" s="327" t="str">
        <f t="shared" si="6"/>
        <v/>
      </c>
      <c r="AI9" s="328"/>
      <c r="AJ9" s="329" t="str">
        <f t="shared" si="7"/>
        <v/>
      </c>
      <c r="AK9" s="330"/>
      <c r="AL9" s="329" t="str">
        <f t="shared" si="8"/>
        <v/>
      </c>
      <c r="AM9" s="289"/>
    </row>
    <row r="10" spans="1:48" ht="23.25" customHeight="1" thickBot="1" x14ac:dyDescent="0.35">
      <c r="A10" s="183"/>
      <c r="B10" s="184"/>
      <c r="C10" s="121"/>
      <c r="D10" s="197"/>
      <c r="E10" s="213"/>
      <c r="F10" s="248"/>
      <c r="G10" s="123"/>
      <c r="H10" s="254"/>
      <c r="I10" s="308"/>
      <c r="J10" s="309"/>
      <c r="K10" s="197"/>
      <c r="L10" s="42" t="str">
        <f t="shared" ref="L10:L12" si="16">IF(E10&lt;&gt;"",(ABS(-F10*E10+H10*E10)+(IF(N10&lt;500,$AO$5,$AP$5))),"")</f>
        <v/>
      </c>
      <c r="M10" s="197"/>
      <c r="N10" s="43" t="str">
        <f>IF(E10&lt;&gt;0,E10*F10,"")</f>
        <v/>
      </c>
      <c r="O10" s="44" t="str">
        <f>IF(E10&lt;&gt;0,N10+IF(N10&gt;500,$AP$5,$AO$5),"")</f>
        <v/>
      </c>
      <c r="P10" s="197"/>
      <c r="Q10" s="45" t="str">
        <f t="shared" si="14"/>
        <v/>
      </c>
      <c r="R10" s="46" t="str">
        <f t="shared" si="9"/>
        <v/>
      </c>
      <c r="S10" s="47" t="str">
        <f t="shared" si="15"/>
        <v/>
      </c>
      <c r="T10" s="333" t="str">
        <f t="shared" si="5"/>
        <v/>
      </c>
      <c r="U10" s="334"/>
      <c r="V10" s="198"/>
      <c r="W10" s="43" t="str">
        <f t="shared" si="10"/>
        <v/>
      </c>
      <c r="X10" s="48" t="str">
        <f t="shared" si="11"/>
        <v/>
      </c>
      <c r="Z10" s="23"/>
      <c r="AB10" s="49">
        <v>43952</v>
      </c>
      <c r="AC10" s="50"/>
      <c r="AD10" s="325" t="str">
        <f t="shared" si="12"/>
        <v/>
      </c>
      <c r="AE10" s="326"/>
      <c r="AF10" s="51" t="str">
        <f t="shared" si="13"/>
        <v/>
      </c>
      <c r="AG10" s="40"/>
      <c r="AH10" s="327" t="str">
        <f t="shared" si="6"/>
        <v/>
      </c>
      <c r="AI10" s="328"/>
      <c r="AJ10" s="329" t="str">
        <f t="shared" si="7"/>
        <v/>
      </c>
      <c r="AK10" s="330"/>
      <c r="AL10" s="329" t="str">
        <f t="shared" si="8"/>
        <v/>
      </c>
      <c r="AM10" s="289"/>
      <c r="AO10" s="336" t="s">
        <v>21</v>
      </c>
      <c r="AP10" s="337"/>
    </row>
    <row r="11" spans="1:48" ht="23.25" customHeight="1" thickBot="1" x14ac:dyDescent="0.35">
      <c r="A11" s="183"/>
      <c r="B11" s="184"/>
      <c r="C11" s="121"/>
      <c r="D11" s="6"/>
      <c r="E11" s="213"/>
      <c r="F11" s="248"/>
      <c r="G11" s="123"/>
      <c r="H11" s="254"/>
      <c r="I11" s="331"/>
      <c r="J11" s="332"/>
      <c r="K11" s="6"/>
      <c r="L11" s="42" t="str">
        <f t="shared" si="16"/>
        <v/>
      </c>
      <c r="M11" s="6"/>
      <c r="N11" s="43" t="str">
        <f>IF(E11&lt;&gt;0,E11*F11,"")</f>
        <v/>
      </c>
      <c r="O11" s="44" t="str">
        <f>IF(E11&lt;&gt;0,N11+IF(N11&gt;500,$AP$5,$AO$5),"")</f>
        <v/>
      </c>
      <c r="P11" s="6"/>
      <c r="Q11" s="45" t="str">
        <f t="shared" si="14"/>
        <v/>
      </c>
      <c r="R11" s="46" t="str">
        <f t="shared" si="9"/>
        <v/>
      </c>
      <c r="S11" s="47" t="str">
        <f t="shared" si="15"/>
        <v/>
      </c>
      <c r="T11" s="333" t="str">
        <f t="shared" si="5"/>
        <v/>
      </c>
      <c r="U11" s="334"/>
      <c r="V11" s="36"/>
      <c r="W11" s="43" t="str">
        <f t="shared" si="10"/>
        <v/>
      </c>
      <c r="X11" s="48" t="str">
        <f t="shared" si="11"/>
        <v/>
      </c>
      <c r="Z11" s="23"/>
      <c r="AB11" s="49">
        <v>43983</v>
      </c>
      <c r="AC11" s="50"/>
      <c r="AD11" s="325" t="str">
        <f t="shared" si="12"/>
        <v/>
      </c>
      <c r="AE11" s="326"/>
      <c r="AF11" s="51" t="str">
        <f t="shared" si="13"/>
        <v/>
      </c>
      <c r="AG11" s="40"/>
      <c r="AH11" s="327" t="str">
        <f t="shared" si="6"/>
        <v/>
      </c>
      <c r="AI11" s="328"/>
      <c r="AJ11" s="329" t="str">
        <f t="shared" si="7"/>
        <v/>
      </c>
      <c r="AK11" s="330"/>
      <c r="AL11" s="329" t="str">
        <f t="shared" si="8"/>
        <v/>
      </c>
      <c r="AM11" s="289"/>
      <c r="AO11" s="345">
        <f>IF(L9&lt;&gt;"",SUM(L9:L12),0)</f>
        <v>0</v>
      </c>
      <c r="AP11" s="346"/>
    </row>
    <row r="12" spans="1:48" ht="23.25" customHeight="1" thickBot="1" x14ac:dyDescent="0.35">
      <c r="A12" s="186"/>
      <c r="B12" s="187"/>
      <c r="C12" s="201"/>
      <c r="D12" s="6"/>
      <c r="E12" s="214"/>
      <c r="F12" s="252"/>
      <c r="G12" s="259"/>
      <c r="H12" s="256"/>
      <c r="I12" s="292"/>
      <c r="J12" s="293"/>
      <c r="K12" s="6"/>
      <c r="L12" s="59" t="str">
        <f t="shared" si="16"/>
        <v/>
      </c>
      <c r="M12" s="6"/>
      <c r="N12" s="60" t="str">
        <f>IF(E12&lt;&gt;0,E12*F12,"")</f>
        <v/>
      </c>
      <c r="O12" s="61" t="str">
        <f>IF(E12&lt;&gt;0,N12+IF(N12&gt;500,$AP$5,$AO$5),"")</f>
        <v/>
      </c>
      <c r="P12" s="6"/>
      <c r="Q12" s="62" t="str">
        <f t="shared" si="14"/>
        <v/>
      </c>
      <c r="R12" s="63" t="str">
        <f t="shared" si="9"/>
        <v/>
      </c>
      <c r="S12" s="64" t="str">
        <f t="shared" si="15"/>
        <v/>
      </c>
      <c r="T12" s="294" t="str">
        <f t="shared" si="5"/>
        <v/>
      </c>
      <c r="U12" s="295"/>
      <c r="V12" s="36"/>
      <c r="W12" s="60" t="str">
        <f t="shared" si="10"/>
        <v/>
      </c>
      <c r="X12" s="65" t="str">
        <f t="shared" si="11"/>
        <v/>
      </c>
      <c r="Z12" s="23"/>
      <c r="AB12" s="49">
        <v>44013</v>
      </c>
      <c r="AC12" s="50"/>
      <c r="AD12" s="325" t="str">
        <f t="shared" si="12"/>
        <v/>
      </c>
      <c r="AE12" s="326"/>
      <c r="AF12" s="51" t="str">
        <f t="shared" si="13"/>
        <v/>
      </c>
      <c r="AG12" s="40"/>
      <c r="AH12" s="327" t="str">
        <f t="shared" si="6"/>
        <v/>
      </c>
      <c r="AI12" s="328"/>
      <c r="AJ12" s="329" t="str">
        <f t="shared" si="7"/>
        <v/>
      </c>
      <c r="AK12" s="330"/>
      <c r="AL12" s="329" t="str">
        <f t="shared" si="8"/>
        <v/>
      </c>
      <c r="AM12" s="289"/>
    </row>
    <row r="13" spans="1:48" ht="24" customHeight="1" x14ac:dyDescent="0.3">
      <c r="A13" s="244"/>
      <c r="B13" s="244"/>
      <c r="C13" s="9"/>
      <c r="G13" s="257"/>
      <c r="Z13" s="23"/>
      <c r="AB13" s="49">
        <v>44044</v>
      </c>
      <c r="AC13" s="50"/>
      <c r="AD13" s="325" t="str">
        <f t="shared" si="12"/>
        <v/>
      </c>
      <c r="AE13" s="326"/>
      <c r="AF13" s="51" t="str">
        <f t="shared" si="13"/>
        <v/>
      </c>
      <c r="AG13" s="40"/>
      <c r="AH13" s="327" t="str">
        <f t="shared" si="6"/>
        <v/>
      </c>
      <c r="AI13" s="328"/>
      <c r="AJ13" s="329" t="str">
        <f t="shared" si="7"/>
        <v/>
      </c>
      <c r="AK13" s="330"/>
      <c r="AL13" s="329" t="str">
        <f t="shared" si="8"/>
        <v/>
      </c>
      <c r="AM13" s="289"/>
    </row>
    <row r="14" spans="1:48" ht="30" customHeight="1" thickBot="1" x14ac:dyDescent="0.35">
      <c r="G14" s="251"/>
      <c r="Z14" s="23"/>
      <c r="AB14" s="55">
        <v>44075</v>
      </c>
      <c r="AC14" s="56"/>
      <c r="AD14" s="325" t="str">
        <f t="shared" si="12"/>
        <v/>
      </c>
      <c r="AE14" s="326"/>
      <c r="AF14" s="51" t="str">
        <f t="shared" si="13"/>
        <v/>
      </c>
      <c r="AG14" s="40"/>
      <c r="AH14" s="327" t="str">
        <f t="shared" si="6"/>
        <v/>
      </c>
      <c r="AI14" s="328"/>
      <c r="AJ14" s="329" t="str">
        <f t="shared" si="7"/>
        <v/>
      </c>
      <c r="AK14" s="330"/>
      <c r="AL14" s="329" t="str">
        <f t="shared" si="8"/>
        <v/>
      </c>
      <c r="AM14" s="289"/>
    </row>
    <row r="15" spans="1:48" ht="30" customHeight="1" thickBot="1" x14ac:dyDescent="0.35">
      <c r="A15" s="192"/>
      <c r="B15" s="192"/>
      <c r="C15" s="192"/>
      <c r="D15" s="175"/>
      <c r="E15" s="448" t="s">
        <v>68</v>
      </c>
      <c r="F15" s="449"/>
      <c r="G15" s="449"/>
      <c r="H15" s="449"/>
      <c r="I15" s="449"/>
      <c r="J15" s="449"/>
      <c r="K15" s="449"/>
      <c r="L15" s="449"/>
      <c r="M15" s="449"/>
      <c r="N15" s="450"/>
      <c r="O15" s="233"/>
      <c r="P15" s="175"/>
      <c r="Q15" s="176"/>
      <c r="R15" s="211"/>
      <c r="S15" s="211"/>
      <c r="U15" s="185"/>
      <c r="V15" s="179"/>
      <c r="W15" s="177"/>
      <c r="X15" s="177"/>
      <c r="Z15" s="23"/>
      <c r="AB15" s="49">
        <v>44105</v>
      </c>
      <c r="AC15" s="50"/>
      <c r="AD15" s="325" t="str">
        <f t="shared" si="12"/>
        <v/>
      </c>
      <c r="AE15" s="326"/>
      <c r="AF15" s="51" t="str">
        <f t="shared" si="13"/>
        <v/>
      </c>
      <c r="AG15" s="40"/>
      <c r="AH15" s="327" t="str">
        <f t="shared" si="6"/>
        <v/>
      </c>
      <c r="AI15" s="328"/>
      <c r="AJ15" s="329" t="str">
        <f t="shared" si="7"/>
        <v/>
      </c>
      <c r="AK15" s="330"/>
      <c r="AL15" s="329" t="str">
        <f t="shared" si="8"/>
        <v/>
      </c>
      <c r="AM15" s="289"/>
      <c r="AQ15" s="57"/>
    </row>
    <row r="16" spans="1:48" ht="27.75" customHeight="1" thickBot="1" x14ac:dyDescent="0.35">
      <c r="A16" s="192"/>
      <c r="B16" s="192"/>
      <c r="C16" s="192"/>
      <c r="D16" s="175"/>
      <c r="E16" s="278" t="s">
        <v>55</v>
      </c>
      <c r="F16" s="279"/>
      <c r="G16" s="279"/>
      <c r="H16" s="280"/>
      <c r="I16" s="281"/>
      <c r="J16" s="445" t="s">
        <v>56</v>
      </c>
      <c r="K16" s="446"/>
      <c r="L16" s="446"/>
      <c r="M16" s="446"/>
      <c r="N16" s="447"/>
      <c r="P16" s="175"/>
      <c r="Q16" s="199"/>
      <c r="R16" s="199"/>
      <c r="S16" s="178"/>
      <c r="U16" s="185"/>
      <c r="V16" s="179"/>
      <c r="W16" s="177"/>
      <c r="X16" s="177"/>
      <c r="Z16" s="23"/>
      <c r="AB16" s="49">
        <v>44136</v>
      </c>
      <c r="AC16" s="50"/>
      <c r="AD16" s="325" t="str">
        <f t="shared" si="12"/>
        <v/>
      </c>
      <c r="AE16" s="326"/>
      <c r="AF16" s="51" t="str">
        <f t="shared" si="13"/>
        <v/>
      </c>
      <c r="AG16" s="40"/>
      <c r="AH16" s="327" t="str">
        <f t="shared" si="6"/>
        <v/>
      </c>
      <c r="AI16" s="328"/>
      <c r="AJ16" s="329" t="str">
        <f t="shared" si="7"/>
        <v/>
      </c>
      <c r="AK16" s="330"/>
      <c r="AL16" s="329" t="str">
        <f t="shared" si="8"/>
        <v/>
      </c>
      <c r="AM16" s="289"/>
    </row>
    <row r="17" spans="1:45" ht="34.5" customHeight="1" thickBot="1" x14ac:dyDescent="0.35">
      <c r="A17" s="296" t="s">
        <v>67</v>
      </c>
      <c r="B17" s="297"/>
      <c r="C17" s="298"/>
      <c r="D17" s="175"/>
      <c r="E17" s="234" t="s">
        <v>51</v>
      </c>
      <c r="F17" s="238" t="s">
        <v>54</v>
      </c>
      <c r="G17" s="239" t="s">
        <v>66</v>
      </c>
      <c r="H17" s="285" t="s">
        <v>69</v>
      </c>
      <c r="I17" s="285"/>
      <c r="J17" s="451" t="s">
        <v>57</v>
      </c>
      <c r="K17" s="452"/>
      <c r="L17" s="453" t="s">
        <v>58</v>
      </c>
      <c r="M17" s="454"/>
      <c r="N17" s="237" t="s">
        <v>52</v>
      </c>
      <c r="P17" s="322" t="s">
        <v>53</v>
      </c>
      <c r="Q17" s="323"/>
      <c r="T17" s="193"/>
      <c r="U17" s="193"/>
      <c r="V17" s="179"/>
      <c r="W17" s="177"/>
      <c r="X17" s="177"/>
      <c r="Z17" s="23"/>
      <c r="AB17" s="66">
        <v>44166</v>
      </c>
      <c r="AC17" s="67"/>
      <c r="AD17" s="362" t="str">
        <f t="shared" si="12"/>
        <v/>
      </c>
      <c r="AE17" s="363"/>
      <c r="AF17" s="68" t="str">
        <f t="shared" si="13"/>
        <v/>
      </c>
      <c r="AG17" s="40"/>
      <c r="AH17" s="364" t="str">
        <f t="shared" si="6"/>
        <v/>
      </c>
      <c r="AI17" s="365"/>
      <c r="AJ17" s="366" t="str">
        <f t="shared" si="7"/>
        <v/>
      </c>
      <c r="AK17" s="367"/>
      <c r="AL17" s="366" t="str">
        <f t="shared" si="8"/>
        <v/>
      </c>
      <c r="AM17" s="368"/>
    </row>
    <row r="18" spans="1:45" ht="27.75" customHeight="1" x14ac:dyDescent="0.3">
      <c r="A18" s="299" t="s">
        <v>75</v>
      </c>
      <c r="B18" s="300"/>
      <c r="C18" s="301"/>
      <c r="D18" s="175"/>
      <c r="E18" s="235">
        <f t="shared" ref="E18:E20" si="17">IF(A18&lt;&gt;"",H18/G18,"")</f>
        <v>7.0198</v>
      </c>
      <c r="F18" s="240">
        <v>7</v>
      </c>
      <c r="G18" s="241">
        <v>50</v>
      </c>
      <c r="H18" s="442">
        <f>IF(A18&lt;&gt;0,G18*F18+IF(F18*G18&gt;500,$AP$5,$AO$5),"")</f>
        <v>350.99</v>
      </c>
      <c r="I18" s="442"/>
      <c r="J18" s="492">
        <v>50</v>
      </c>
      <c r="K18" s="493"/>
      <c r="L18" s="498">
        <v>10</v>
      </c>
      <c r="M18" s="499"/>
      <c r="N18" s="222">
        <f>IF(J18&lt;&gt;0,J18*L18+IF(J18*L18&gt;500,$AP$5,$AO$5),"")</f>
        <v>500.99</v>
      </c>
      <c r="P18" s="471">
        <f>IF(A18&lt;&gt;"",(H18+N18)/(G18+J18),"")</f>
        <v>8.5198</v>
      </c>
      <c r="Q18" s="472"/>
      <c r="T18" s="193"/>
      <c r="U18" s="193"/>
      <c r="V18" s="179"/>
      <c r="W18" s="177"/>
      <c r="X18" s="177"/>
      <c r="Z18" s="23"/>
      <c r="AB18" s="205"/>
      <c r="AC18" s="206"/>
      <c r="AD18" s="207"/>
      <c r="AE18" s="207"/>
      <c r="AF18" s="208"/>
      <c r="AG18" s="209"/>
      <c r="AH18" s="210"/>
      <c r="AI18" s="210"/>
      <c r="AJ18" s="177"/>
      <c r="AK18" s="177"/>
      <c r="AL18" s="177"/>
      <c r="AM18" s="177"/>
    </row>
    <row r="19" spans="1:45" ht="27.75" customHeight="1" x14ac:dyDescent="0.3">
      <c r="A19" s="302" t="s">
        <v>76</v>
      </c>
      <c r="B19" s="303"/>
      <c r="C19" s="304"/>
      <c r="E19" s="235">
        <f t="shared" si="17"/>
        <v>7.0198</v>
      </c>
      <c r="F19" s="240">
        <v>7</v>
      </c>
      <c r="G19" s="241">
        <v>50</v>
      </c>
      <c r="H19" s="443">
        <f t="shared" ref="H19:H20" si="18">IF(A19&lt;&gt;0,G19*F19+IF(F19*G19&gt;500,$AP$5,$AO$5),"")</f>
        <v>350.99</v>
      </c>
      <c r="I19" s="443"/>
      <c r="J19" s="494">
        <v>20</v>
      </c>
      <c r="K19" s="495"/>
      <c r="L19" s="500">
        <v>5</v>
      </c>
      <c r="M19" s="501"/>
      <c r="N19" s="222">
        <f t="shared" ref="N19:N20" si="19">IF(J19&lt;&gt;0,J19*L19+IF(J19*L19&gt;500,$AP$5,$AO$5),"")</f>
        <v>100.99</v>
      </c>
      <c r="P19" s="473">
        <f t="shared" ref="P19:P20" si="20">IF(A19&lt;&gt;"",(H19+N19)/(G19+J19),"")</f>
        <v>6.4568571428571433</v>
      </c>
      <c r="Q19" s="474"/>
      <c r="Z19" s="23"/>
    </row>
    <row r="20" spans="1:45" ht="27.75" customHeight="1" thickBot="1" x14ac:dyDescent="0.35">
      <c r="A20" s="305"/>
      <c r="B20" s="306"/>
      <c r="C20" s="307"/>
      <c r="E20" s="236" t="str">
        <f t="shared" si="17"/>
        <v/>
      </c>
      <c r="F20" s="242"/>
      <c r="G20" s="243"/>
      <c r="H20" s="444" t="str">
        <f t="shared" si="18"/>
        <v/>
      </c>
      <c r="I20" s="444"/>
      <c r="J20" s="496"/>
      <c r="K20" s="497"/>
      <c r="L20" s="502"/>
      <c r="M20" s="503"/>
      <c r="N20" s="223" t="str">
        <f t="shared" si="19"/>
        <v/>
      </c>
      <c r="P20" s="475" t="str">
        <f t="shared" si="20"/>
        <v/>
      </c>
      <c r="Q20" s="476"/>
      <c r="Z20" s="23"/>
    </row>
    <row r="21" spans="1:45" ht="18" customHeight="1" thickBot="1" x14ac:dyDescent="0.35">
      <c r="Z21" s="69"/>
    </row>
    <row r="22" spans="1:45" ht="7.5" customHeight="1" thickBot="1" x14ac:dyDescent="0.35">
      <c r="Z22" s="70"/>
    </row>
    <row r="23" spans="1:45" ht="30.75" customHeight="1" thickBot="1" x14ac:dyDescent="0.35">
      <c r="A23" s="440" t="s">
        <v>22</v>
      </c>
      <c r="B23" s="441"/>
      <c r="C23" s="441"/>
      <c r="D23" s="441"/>
      <c r="E23" s="441"/>
      <c r="F23" s="441"/>
      <c r="G23" s="441"/>
      <c r="H23" s="441"/>
      <c r="I23" s="441"/>
      <c r="J23" s="441"/>
      <c r="K23" s="441"/>
      <c r="L23" s="441"/>
      <c r="M23" s="441"/>
      <c r="N23" s="441"/>
      <c r="O23" s="441"/>
      <c r="P23" s="441"/>
      <c r="Q23" s="441"/>
      <c r="R23" s="441"/>
      <c r="S23" s="441"/>
      <c r="T23" s="441"/>
      <c r="U23" s="441"/>
      <c r="V23" s="441"/>
      <c r="W23" s="441"/>
      <c r="X23" s="441"/>
      <c r="Y23" s="441"/>
      <c r="Z23" s="441"/>
      <c r="AA23" s="71"/>
      <c r="AB23" s="71"/>
      <c r="AC23" s="71"/>
      <c r="AD23" s="71"/>
      <c r="AE23" s="71"/>
      <c r="AF23" s="71"/>
      <c r="AG23" s="71"/>
      <c r="AH23" s="71"/>
      <c r="AI23" s="71"/>
      <c r="AJ23" s="71"/>
      <c r="AK23" s="71"/>
      <c r="AL23" s="71"/>
      <c r="AM23" s="71"/>
      <c r="AN23" s="71"/>
      <c r="AO23" s="71"/>
      <c r="AP23" s="71"/>
      <c r="AQ23" s="71"/>
      <c r="AR23" s="71"/>
      <c r="AS23" s="72"/>
    </row>
    <row r="24" spans="1:45" ht="21.75" customHeight="1" thickBot="1" x14ac:dyDescent="0.35">
      <c r="AL24" s="470"/>
      <c r="AM24" s="470"/>
      <c r="AN24" s="470"/>
    </row>
    <row r="25" spans="1:45" ht="35.25" customHeight="1" thickTop="1" thickBot="1" x14ac:dyDescent="0.35">
      <c r="A25" s="73" t="s">
        <v>23</v>
      </c>
      <c r="B25" s="74" t="s">
        <v>24</v>
      </c>
      <c r="C25" s="75" t="s">
        <v>25</v>
      </c>
      <c r="D25"/>
      <c r="E25" s="76" t="s">
        <v>26</v>
      </c>
      <c r="F25" s="77" t="s">
        <v>49</v>
      </c>
      <c r="G25" s="77" t="s">
        <v>1</v>
      </c>
      <c r="H25" s="77" t="s">
        <v>0</v>
      </c>
      <c r="I25" s="77" t="s">
        <v>2</v>
      </c>
      <c r="J25" s="78" t="s">
        <v>28</v>
      </c>
      <c r="K25"/>
      <c r="L25" s="79" t="s">
        <v>29</v>
      </c>
      <c r="M25" s="320" t="s">
        <v>4</v>
      </c>
      <c r="N25" s="321"/>
      <c r="O25" s="381" t="s">
        <v>30</v>
      </c>
      <c r="P25" s="382"/>
      <c r="Q25" s="80" t="s">
        <v>10</v>
      </c>
      <c r="R25" s="81" t="s">
        <v>31</v>
      </c>
      <c r="S25" s="320" t="s">
        <v>32</v>
      </c>
      <c r="T25" s="383"/>
      <c r="U25" s="27"/>
      <c r="V25" s="384" t="s">
        <v>33</v>
      </c>
      <c r="W25" s="383"/>
      <c r="X25" s="82" t="s">
        <v>34</v>
      </c>
      <c r="Y25" s="83"/>
      <c r="Z25" s="83"/>
      <c r="AA25" s="84"/>
      <c r="AB25" s="85" t="s">
        <v>35</v>
      </c>
      <c r="AC25" s="86">
        <v>10000</v>
      </c>
      <c r="AD25" s="87"/>
      <c r="AE25" s="369" t="s">
        <v>36</v>
      </c>
      <c r="AF25" s="370"/>
      <c r="AG25" s="371">
        <f>SUM(V27:W42)+AC25</f>
        <v>10000</v>
      </c>
      <c r="AH25" s="372"/>
      <c r="AI25" s="373"/>
      <c r="AL25" s="374"/>
      <c r="AM25" s="375"/>
      <c r="AN25" s="375"/>
    </row>
    <row r="26" spans="1:45" ht="19.5" customHeight="1" thickBot="1" x14ac:dyDescent="0.35"/>
    <row r="27" spans="1:45" ht="20.25" customHeight="1" thickTop="1" thickBot="1" x14ac:dyDescent="0.35">
      <c r="A27" s="88" t="s">
        <v>37</v>
      </c>
      <c r="B27" s="89" t="s">
        <v>48</v>
      </c>
      <c r="C27" s="90" t="s">
        <v>50</v>
      </c>
      <c r="D27" s="6"/>
      <c r="E27" s="91"/>
      <c r="F27" s="92">
        <v>1.6459999999999999</v>
      </c>
      <c r="G27" s="93"/>
      <c r="H27" s="94"/>
      <c r="I27" s="95"/>
      <c r="J27" s="96"/>
      <c r="K27" s="6"/>
      <c r="L27" s="97" t="str">
        <f t="shared" ref="L27:L42" si="21">IF(H27&lt;&gt;0,O27/H27,"")</f>
        <v/>
      </c>
      <c r="M27" s="312" t="str">
        <f>IF(J27&lt;&gt;"",(-G27*H27+J27*H27)-(IF((H27*G27)&lt;500,$AO$5,$AP$5)),"")</f>
        <v/>
      </c>
      <c r="N27" s="313"/>
      <c r="O27" s="314" t="str">
        <f t="shared" ref="O27:O41" si="22">IF(H27&lt;&gt;0,G27*H27+IF(H27*G27&gt;500,$AP$5,$AO$5),"")</f>
        <v/>
      </c>
      <c r="P27" s="315"/>
      <c r="Q27" s="98" t="str">
        <f t="shared" ref="Q27:Q42" si="23">IF(O27&lt;&gt;"",V27/$AG$25,"")</f>
        <v/>
      </c>
      <c r="R27" s="99" t="str">
        <f>IF(G27&lt;&gt;0,F27*H27-O27,"")</f>
        <v/>
      </c>
      <c r="S27" s="316" t="str">
        <f>IF(G27&lt;&gt;0,(V27-O27)/O27,"")</f>
        <v/>
      </c>
      <c r="T27" s="317"/>
      <c r="U27" s="100"/>
      <c r="V27" s="318">
        <f t="shared" ref="V27:V41" si="24">IF(F27&lt;&gt;"",F27*H27,"")</f>
        <v>0</v>
      </c>
      <c r="W27" s="319"/>
      <c r="X27" s="101">
        <f>IF(F27&lt;&gt;"",IF(M27&lt;0,M27/$AG$25,0),"")</f>
        <v>0</v>
      </c>
      <c r="Y27" s="102"/>
      <c r="Z27" s="102"/>
      <c r="AA27" s="102"/>
      <c r="AB27" s="103"/>
      <c r="AC27" s="104"/>
      <c r="AD27" s="104"/>
      <c r="AK27" s="269" t="s">
        <v>20</v>
      </c>
      <c r="AL27" s="270"/>
      <c r="AM27" s="270"/>
      <c r="AN27" s="270"/>
      <c r="AO27" s="271"/>
    </row>
    <row r="28" spans="1:45" ht="20.25" customHeight="1" x14ac:dyDescent="0.3">
      <c r="A28" s="105"/>
      <c r="B28" s="106"/>
      <c r="C28" s="107"/>
      <c r="D28" s="6"/>
      <c r="E28" s="108"/>
      <c r="F28" s="109"/>
      <c r="G28" s="110"/>
      <c r="H28" s="111"/>
      <c r="I28" s="112"/>
      <c r="J28" s="113"/>
      <c r="K28" s="6"/>
      <c r="L28" s="114" t="str">
        <f t="shared" si="21"/>
        <v/>
      </c>
      <c r="M28" s="286" t="str">
        <f>IF(J28&lt;&gt;"",(-G28*H28+J28*H28)-(IF((H28*G28)&lt;500,$AO$5,$AP$5)),"")</f>
        <v/>
      </c>
      <c r="N28" s="287"/>
      <c r="O28" s="418" t="str">
        <f t="shared" si="22"/>
        <v/>
      </c>
      <c r="P28" s="419"/>
      <c r="Q28" s="115" t="str">
        <f t="shared" si="23"/>
        <v/>
      </c>
      <c r="R28" s="116" t="str">
        <f>IF(G28&lt;&gt;0,F28*H28-O28,"")</f>
        <v/>
      </c>
      <c r="S28" s="290" t="str">
        <f t="shared" ref="S28:S42" si="25">IF(G28&lt;&gt;0,(V28-O28)/O28,"")</f>
        <v/>
      </c>
      <c r="T28" s="291"/>
      <c r="U28" s="100"/>
      <c r="V28" s="288" t="str">
        <f t="shared" si="24"/>
        <v/>
      </c>
      <c r="W28" s="289"/>
      <c r="X28" s="117" t="str">
        <f>IF(F28&lt;&gt;"",IF(M28&lt;0,M28/$AG$25,0),"")</f>
        <v/>
      </c>
      <c r="Y28" s="102"/>
      <c r="Z28" s="102"/>
      <c r="AA28" s="102"/>
      <c r="AB28" s="103"/>
      <c r="AC28" s="104"/>
      <c r="AD28" s="104"/>
      <c r="AK28" s="385">
        <f>1-AG25/(AG25+SUMIF(M27:N42,"&lt;0"))</f>
        <v>0</v>
      </c>
      <c r="AL28" s="386"/>
      <c r="AM28" s="386"/>
      <c r="AN28" s="386"/>
      <c r="AO28" s="387"/>
    </row>
    <row r="29" spans="1:45" ht="20.25" customHeight="1" thickBot="1" x14ac:dyDescent="0.35">
      <c r="A29" s="105"/>
      <c r="B29" s="106"/>
      <c r="C29" s="107"/>
      <c r="D29" s="6"/>
      <c r="E29" s="108"/>
      <c r="F29" s="109"/>
      <c r="G29" s="110"/>
      <c r="H29" s="111"/>
      <c r="I29" s="112"/>
      <c r="J29" s="113"/>
      <c r="K29" s="6"/>
      <c r="L29" s="114" t="str">
        <f t="shared" si="21"/>
        <v/>
      </c>
      <c r="M29" s="286" t="str">
        <f t="shared" ref="M29:M41" si="26">IF(J29&lt;&gt;"",(-G29*H29+J29*H29)-(IF((H29*G29)&lt;500,$AO$5,$AP$5)),"")</f>
        <v/>
      </c>
      <c r="N29" s="287"/>
      <c r="O29" s="418" t="str">
        <f t="shared" ref="O29" si="27">IF(H29&lt;&gt;0,G29*H29+IF(H29*G29&gt;500,$AP$5,$AO$5),"")</f>
        <v/>
      </c>
      <c r="P29" s="419"/>
      <c r="Q29" s="115" t="str">
        <f t="shared" si="23"/>
        <v/>
      </c>
      <c r="R29" s="116" t="str">
        <f>IF(G29&lt;&gt;0,F29*H29-O29,"")</f>
        <v/>
      </c>
      <c r="S29" s="290" t="str">
        <f t="shared" si="25"/>
        <v/>
      </c>
      <c r="T29" s="291"/>
      <c r="U29" s="100"/>
      <c r="V29" s="288" t="str">
        <f t="shared" si="24"/>
        <v/>
      </c>
      <c r="W29" s="289"/>
      <c r="X29" s="117" t="str">
        <f>IF(F29&lt;&gt;"",IF(M29&lt;0,M29/$AG$25,0),"")</f>
        <v/>
      </c>
      <c r="Y29" s="102"/>
      <c r="Z29" s="102"/>
      <c r="AA29" s="102"/>
      <c r="AB29" s="103"/>
      <c r="AC29" s="104"/>
      <c r="AD29" s="104"/>
      <c r="AK29" s="388"/>
      <c r="AL29" s="389"/>
      <c r="AM29" s="389"/>
      <c r="AN29" s="389"/>
      <c r="AO29" s="390"/>
      <c r="AP29" s="118"/>
      <c r="AQ29" s="118"/>
    </row>
    <row r="30" spans="1:45" ht="20.25" customHeight="1" x14ac:dyDescent="0.3">
      <c r="A30" s="119"/>
      <c r="B30" s="120"/>
      <c r="C30" s="121"/>
      <c r="D30" s="6"/>
      <c r="E30" s="122"/>
      <c r="F30" s="123"/>
      <c r="G30" s="124"/>
      <c r="H30" s="125"/>
      <c r="I30" s="41"/>
      <c r="J30" s="126"/>
      <c r="K30" s="6"/>
      <c r="L30" s="127" t="str">
        <f t="shared" si="21"/>
        <v/>
      </c>
      <c r="M30" s="376" t="str">
        <f t="shared" si="26"/>
        <v/>
      </c>
      <c r="N30" s="377"/>
      <c r="O30" s="329" t="str">
        <f t="shared" si="22"/>
        <v/>
      </c>
      <c r="P30" s="330"/>
      <c r="Q30" s="128" t="str">
        <f t="shared" si="23"/>
        <v/>
      </c>
      <c r="R30" s="129" t="str">
        <f t="shared" ref="R30:R42" si="28">IF(G30&lt;&gt;0,F30*H30-O30,"")</f>
        <v/>
      </c>
      <c r="S30" s="378" t="str">
        <f t="shared" si="25"/>
        <v/>
      </c>
      <c r="T30" s="379"/>
      <c r="U30" s="130"/>
      <c r="V30" s="288" t="str">
        <f t="shared" si="24"/>
        <v/>
      </c>
      <c r="W30" s="380"/>
      <c r="X30" s="131" t="str">
        <f t="shared" ref="X30:X42" si="29">IF(F30&lt;&gt;"",IF(M30&lt;0,M30/$AG$25,0),"")</f>
        <v/>
      </c>
      <c r="Y30" s="132"/>
      <c r="Z30" s="132"/>
      <c r="AA30" s="132"/>
    </row>
    <row r="31" spans="1:45" ht="20.25" customHeight="1" thickBot="1" x14ac:dyDescent="0.35">
      <c r="A31" s="119"/>
      <c r="B31" s="120"/>
      <c r="C31" s="121"/>
      <c r="D31" s="6"/>
      <c r="E31" s="122"/>
      <c r="F31" s="135"/>
      <c r="G31" s="124"/>
      <c r="H31" s="125"/>
      <c r="I31" s="41"/>
      <c r="J31" s="126"/>
      <c r="K31" s="6"/>
      <c r="L31" s="127" t="str">
        <f t="shared" si="21"/>
        <v/>
      </c>
      <c r="M31" s="376" t="str">
        <f t="shared" si="26"/>
        <v/>
      </c>
      <c r="N31" s="377"/>
      <c r="O31" s="329" t="str">
        <f t="shared" si="22"/>
        <v/>
      </c>
      <c r="P31" s="330"/>
      <c r="Q31" s="128" t="str">
        <f t="shared" si="23"/>
        <v/>
      </c>
      <c r="R31" s="129" t="str">
        <f t="shared" si="28"/>
        <v/>
      </c>
      <c r="S31" s="378" t="str">
        <f t="shared" si="25"/>
        <v/>
      </c>
      <c r="T31" s="379"/>
      <c r="U31" s="130"/>
      <c r="V31" s="288" t="str">
        <f t="shared" si="24"/>
        <v/>
      </c>
      <c r="W31" s="380"/>
      <c r="X31" s="131" t="str">
        <f t="shared" si="29"/>
        <v/>
      </c>
      <c r="Y31" s="132"/>
      <c r="Z31" s="132"/>
      <c r="AA31" s="132"/>
    </row>
    <row r="32" spans="1:45" ht="20.25" customHeight="1" thickBot="1" x14ac:dyDescent="0.35">
      <c r="A32" s="119"/>
      <c r="B32" s="120"/>
      <c r="C32" s="121"/>
      <c r="D32" s="6"/>
      <c r="E32" s="122"/>
      <c r="F32" s="123"/>
      <c r="G32" s="124"/>
      <c r="H32" s="125"/>
      <c r="I32" s="54"/>
      <c r="J32" s="136"/>
      <c r="K32" s="6"/>
      <c r="L32" s="127" t="str">
        <f t="shared" si="21"/>
        <v/>
      </c>
      <c r="M32" s="376" t="str">
        <f t="shared" si="26"/>
        <v/>
      </c>
      <c r="N32" s="377"/>
      <c r="O32" s="329" t="str">
        <f t="shared" si="22"/>
        <v/>
      </c>
      <c r="P32" s="330"/>
      <c r="Q32" s="128" t="str">
        <f t="shared" si="23"/>
        <v/>
      </c>
      <c r="R32" s="129" t="str">
        <f t="shared" si="28"/>
        <v/>
      </c>
      <c r="S32" s="378" t="str">
        <f t="shared" si="25"/>
        <v/>
      </c>
      <c r="T32" s="379"/>
      <c r="U32" s="130"/>
      <c r="V32" s="288" t="str">
        <f t="shared" si="24"/>
        <v/>
      </c>
      <c r="W32" s="380"/>
      <c r="X32" s="131" t="str">
        <f t="shared" si="29"/>
        <v/>
      </c>
      <c r="Y32" s="132"/>
      <c r="Z32" s="132"/>
      <c r="AA32" s="132"/>
      <c r="AK32" s="269" t="s">
        <v>21</v>
      </c>
      <c r="AL32" s="270"/>
      <c r="AM32" s="270"/>
      <c r="AN32" s="270"/>
      <c r="AO32" s="271"/>
      <c r="AS32" s="2"/>
    </row>
    <row r="33" spans="1:45" ht="20.25" customHeight="1" x14ac:dyDescent="0.3">
      <c r="A33" s="119"/>
      <c r="B33" s="120"/>
      <c r="C33" s="121"/>
      <c r="D33" s="6"/>
      <c r="E33" s="122"/>
      <c r="F33" s="123"/>
      <c r="G33" s="124"/>
      <c r="H33" s="125"/>
      <c r="I33" s="54"/>
      <c r="J33" s="136"/>
      <c r="K33" s="6"/>
      <c r="L33" s="127" t="str">
        <f t="shared" si="21"/>
        <v/>
      </c>
      <c r="M33" s="376" t="str">
        <f t="shared" si="26"/>
        <v/>
      </c>
      <c r="N33" s="377"/>
      <c r="O33" s="329" t="str">
        <f t="shared" si="22"/>
        <v/>
      </c>
      <c r="P33" s="330"/>
      <c r="Q33" s="128" t="str">
        <f t="shared" si="23"/>
        <v/>
      </c>
      <c r="R33" s="129" t="str">
        <f t="shared" si="28"/>
        <v/>
      </c>
      <c r="S33" s="378" t="str">
        <f t="shared" si="25"/>
        <v/>
      </c>
      <c r="T33" s="379"/>
      <c r="U33" s="130"/>
      <c r="V33" s="288" t="str">
        <f t="shared" si="24"/>
        <v/>
      </c>
      <c r="W33" s="380"/>
      <c r="X33" s="131" t="str">
        <f t="shared" si="29"/>
        <v/>
      </c>
      <c r="AK33" s="272" t="b">
        <f>IF(M27&lt;&gt;"",SUMIF(M27:N42,"&lt;0"))</f>
        <v>0</v>
      </c>
      <c r="AL33" s="273"/>
      <c r="AM33" s="273"/>
      <c r="AN33" s="273"/>
      <c r="AO33" s="274"/>
      <c r="AS33" s="2"/>
    </row>
    <row r="34" spans="1:45" ht="20.25" customHeight="1" thickBot="1" x14ac:dyDescent="0.35">
      <c r="A34" s="119"/>
      <c r="B34" s="120"/>
      <c r="C34" s="121"/>
      <c r="D34" s="6"/>
      <c r="E34" s="122"/>
      <c r="F34" s="123"/>
      <c r="G34" s="124"/>
      <c r="H34" s="125"/>
      <c r="I34" s="54"/>
      <c r="J34" s="136"/>
      <c r="K34" s="6"/>
      <c r="L34" s="127" t="str">
        <f t="shared" si="21"/>
        <v/>
      </c>
      <c r="M34" s="376" t="str">
        <f t="shared" si="26"/>
        <v/>
      </c>
      <c r="N34" s="377"/>
      <c r="O34" s="329" t="str">
        <f t="shared" si="22"/>
        <v/>
      </c>
      <c r="P34" s="330"/>
      <c r="Q34" s="128" t="str">
        <f t="shared" si="23"/>
        <v/>
      </c>
      <c r="R34" s="129" t="str">
        <f t="shared" si="28"/>
        <v/>
      </c>
      <c r="S34" s="378" t="str">
        <f t="shared" si="25"/>
        <v/>
      </c>
      <c r="T34" s="379"/>
      <c r="U34" s="130"/>
      <c r="V34" s="288"/>
      <c r="W34" s="380"/>
      <c r="X34" s="131" t="str">
        <f t="shared" si="29"/>
        <v/>
      </c>
      <c r="Y34" s="132"/>
      <c r="Z34" s="132"/>
      <c r="AA34" s="132"/>
      <c r="AK34" s="275"/>
      <c r="AL34" s="276"/>
      <c r="AM34" s="276"/>
      <c r="AN34" s="276"/>
      <c r="AO34" s="277"/>
      <c r="AS34" s="2"/>
    </row>
    <row r="35" spans="1:45" ht="20.25" customHeight="1" x14ac:dyDescent="0.3">
      <c r="A35" s="119"/>
      <c r="B35" s="120"/>
      <c r="C35" s="137"/>
      <c r="D35" s="6"/>
      <c r="E35" s="122"/>
      <c r="F35" s="123"/>
      <c r="G35" s="124"/>
      <c r="H35" s="125"/>
      <c r="I35" s="54"/>
      <c r="J35" s="136"/>
      <c r="K35" s="6"/>
      <c r="L35" s="127" t="str">
        <f t="shared" si="21"/>
        <v/>
      </c>
      <c r="M35" s="376" t="str">
        <f t="shared" si="26"/>
        <v/>
      </c>
      <c r="N35" s="377"/>
      <c r="O35" s="329" t="str">
        <f t="shared" si="22"/>
        <v/>
      </c>
      <c r="P35" s="330"/>
      <c r="Q35" s="128" t="str">
        <f t="shared" si="23"/>
        <v/>
      </c>
      <c r="R35" s="129" t="str">
        <f t="shared" si="28"/>
        <v/>
      </c>
      <c r="S35" s="378" t="str">
        <f t="shared" si="25"/>
        <v/>
      </c>
      <c r="T35" s="379"/>
      <c r="U35" s="130"/>
      <c r="V35" s="288" t="str">
        <f t="shared" si="24"/>
        <v/>
      </c>
      <c r="W35" s="380"/>
      <c r="X35" s="131" t="str">
        <f t="shared" si="29"/>
        <v/>
      </c>
      <c r="Y35" s="132"/>
      <c r="Z35" s="132"/>
      <c r="AA35" s="132"/>
      <c r="AB35" s="229" t="s">
        <v>71</v>
      </c>
      <c r="AO35"/>
      <c r="AS35" s="2"/>
    </row>
    <row r="36" spans="1:45" ht="20.25" customHeight="1" x14ac:dyDescent="0.3">
      <c r="A36" s="119"/>
      <c r="B36" s="120"/>
      <c r="C36" s="138"/>
      <c r="D36" s="6"/>
      <c r="E36" s="139"/>
      <c r="F36" s="123"/>
      <c r="G36" s="124"/>
      <c r="H36" s="125"/>
      <c r="I36" s="54"/>
      <c r="J36" s="136"/>
      <c r="K36" s="6"/>
      <c r="L36" s="127" t="str">
        <f t="shared" si="21"/>
        <v/>
      </c>
      <c r="M36" s="376" t="str">
        <f t="shared" si="26"/>
        <v/>
      </c>
      <c r="N36" s="377"/>
      <c r="O36" s="329" t="str">
        <f t="shared" si="22"/>
        <v/>
      </c>
      <c r="P36" s="330"/>
      <c r="Q36" s="128" t="str">
        <f t="shared" si="23"/>
        <v/>
      </c>
      <c r="R36" s="129" t="str">
        <f t="shared" si="28"/>
        <v/>
      </c>
      <c r="S36" s="378" t="str">
        <f t="shared" si="25"/>
        <v/>
      </c>
      <c r="T36" s="379"/>
      <c r="U36" s="130"/>
      <c r="V36" s="288" t="str">
        <f t="shared" si="24"/>
        <v/>
      </c>
      <c r="W36" s="380"/>
      <c r="X36" s="131" t="str">
        <f t="shared" si="29"/>
        <v/>
      </c>
      <c r="Y36" s="132"/>
      <c r="Z36" s="132"/>
      <c r="AA36" s="132"/>
      <c r="AO36"/>
      <c r="AS36" s="2"/>
    </row>
    <row r="37" spans="1:45" ht="20.25" customHeight="1" x14ac:dyDescent="0.3">
      <c r="A37" s="119"/>
      <c r="B37" s="120"/>
      <c r="C37" s="138"/>
      <c r="D37" s="6"/>
      <c r="E37" s="139"/>
      <c r="F37" s="123"/>
      <c r="G37" s="124"/>
      <c r="H37" s="125"/>
      <c r="I37" s="54"/>
      <c r="J37" s="136"/>
      <c r="K37" s="6"/>
      <c r="L37" s="127" t="str">
        <f t="shared" si="21"/>
        <v/>
      </c>
      <c r="M37" s="376" t="str">
        <f t="shared" si="26"/>
        <v/>
      </c>
      <c r="N37" s="377"/>
      <c r="O37" s="329" t="str">
        <f t="shared" si="22"/>
        <v/>
      </c>
      <c r="P37" s="330"/>
      <c r="Q37" s="128" t="str">
        <f t="shared" si="23"/>
        <v/>
      </c>
      <c r="R37" s="129" t="str">
        <f t="shared" si="28"/>
        <v/>
      </c>
      <c r="S37" s="378" t="str">
        <f t="shared" si="25"/>
        <v/>
      </c>
      <c r="T37" s="379"/>
      <c r="U37" s="130"/>
      <c r="V37" s="288" t="str">
        <f t="shared" si="24"/>
        <v/>
      </c>
      <c r="W37" s="380"/>
      <c r="X37" s="131" t="str">
        <f t="shared" si="29"/>
        <v/>
      </c>
      <c r="Y37" s="132"/>
      <c r="Z37" s="132"/>
      <c r="AA37" s="132"/>
      <c r="AS37" s="2"/>
    </row>
    <row r="38" spans="1:45" ht="20.25" customHeight="1" x14ac:dyDescent="0.3">
      <c r="A38" s="119"/>
      <c r="B38" s="120"/>
      <c r="C38" s="138"/>
      <c r="D38" s="196"/>
      <c r="E38" s="139"/>
      <c r="F38" s="123"/>
      <c r="G38" s="124"/>
      <c r="H38" s="125"/>
      <c r="I38" s="54"/>
      <c r="J38" s="136"/>
      <c r="K38" s="196"/>
      <c r="L38" s="127"/>
      <c r="M38" s="225"/>
      <c r="N38" s="226"/>
      <c r="O38" s="227"/>
      <c r="P38" s="224"/>
      <c r="Q38" s="128"/>
      <c r="R38" s="129"/>
      <c r="S38" s="378" t="str">
        <f t="shared" si="25"/>
        <v/>
      </c>
      <c r="T38" s="379"/>
      <c r="U38" s="130"/>
      <c r="V38" s="194"/>
      <c r="W38" s="195"/>
      <c r="X38" s="131" t="str">
        <f t="shared" si="29"/>
        <v/>
      </c>
      <c r="Y38" s="132"/>
      <c r="Z38" s="132"/>
      <c r="AA38" s="132"/>
      <c r="AS38" s="2"/>
    </row>
    <row r="39" spans="1:45" ht="20.25" customHeight="1" x14ac:dyDescent="0.3">
      <c r="A39" s="119"/>
      <c r="B39" s="120"/>
      <c r="C39" s="138"/>
      <c r="D39" s="196"/>
      <c r="E39" s="139"/>
      <c r="F39" s="123"/>
      <c r="G39" s="124"/>
      <c r="H39" s="125"/>
      <c r="I39" s="54"/>
      <c r="J39" s="136"/>
      <c r="K39" s="196"/>
      <c r="L39" s="127"/>
      <c r="M39" s="225"/>
      <c r="N39" s="226"/>
      <c r="O39" s="227"/>
      <c r="P39" s="224"/>
      <c r="Q39" s="128"/>
      <c r="R39" s="129"/>
      <c r="S39" s="378" t="str">
        <f t="shared" si="25"/>
        <v/>
      </c>
      <c r="T39" s="379"/>
      <c r="U39" s="130"/>
      <c r="V39" s="194"/>
      <c r="W39" s="195"/>
      <c r="X39" s="131" t="str">
        <f t="shared" si="29"/>
        <v/>
      </c>
      <c r="Y39" s="132"/>
      <c r="Z39" s="132"/>
      <c r="AA39" s="132"/>
      <c r="AS39" s="2"/>
    </row>
    <row r="40" spans="1:45" ht="20.25" customHeight="1" x14ac:dyDescent="0.3">
      <c r="A40" s="119"/>
      <c r="B40" s="120"/>
      <c r="C40" s="138"/>
      <c r="D40" s="6"/>
      <c r="E40" s="139"/>
      <c r="F40" s="123"/>
      <c r="G40" s="124"/>
      <c r="H40" s="125"/>
      <c r="I40" s="54"/>
      <c r="J40" s="136"/>
      <c r="K40" s="6"/>
      <c r="L40" s="127" t="str">
        <f t="shared" si="21"/>
        <v/>
      </c>
      <c r="M40" s="376" t="str">
        <f t="shared" si="26"/>
        <v/>
      </c>
      <c r="N40" s="377"/>
      <c r="O40" s="329" t="str">
        <f t="shared" si="22"/>
        <v/>
      </c>
      <c r="P40" s="330"/>
      <c r="Q40" s="128" t="str">
        <f t="shared" si="23"/>
        <v/>
      </c>
      <c r="R40" s="129" t="str">
        <f t="shared" si="28"/>
        <v/>
      </c>
      <c r="S40" s="378" t="str">
        <f t="shared" si="25"/>
        <v/>
      </c>
      <c r="T40" s="379"/>
      <c r="U40" s="130"/>
      <c r="V40" s="288" t="str">
        <f t="shared" si="24"/>
        <v/>
      </c>
      <c r="W40" s="380"/>
      <c r="X40" s="131" t="str">
        <f t="shared" si="29"/>
        <v/>
      </c>
      <c r="Y40" s="132"/>
      <c r="Z40" s="132"/>
      <c r="AA40" s="132"/>
      <c r="AS40" s="2"/>
    </row>
    <row r="41" spans="1:45" ht="20.25" customHeight="1" x14ac:dyDescent="0.3">
      <c r="A41" s="119"/>
      <c r="B41" s="120"/>
      <c r="C41" s="138"/>
      <c r="D41" s="6"/>
      <c r="E41" s="139"/>
      <c r="F41" s="123"/>
      <c r="G41" s="124"/>
      <c r="H41" s="125"/>
      <c r="I41" s="54"/>
      <c r="J41" s="136"/>
      <c r="K41" s="6"/>
      <c r="L41" s="127" t="str">
        <f t="shared" si="21"/>
        <v/>
      </c>
      <c r="M41" s="376" t="str">
        <f t="shared" si="26"/>
        <v/>
      </c>
      <c r="N41" s="377"/>
      <c r="O41" s="329" t="str">
        <f t="shared" si="22"/>
        <v/>
      </c>
      <c r="P41" s="330"/>
      <c r="Q41" s="128" t="str">
        <f t="shared" si="23"/>
        <v/>
      </c>
      <c r="R41" s="129" t="str">
        <f t="shared" si="28"/>
        <v/>
      </c>
      <c r="S41" s="378" t="str">
        <f t="shared" si="25"/>
        <v/>
      </c>
      <c r="T41" s="379"/>
      <c r="U41" s="130"/>
      <c r="V41" s="288" t="str">
        <f t="shared" si="24"/>
        <v/>
      </c>
      <c r="W41" s="380"/>
      <c r="X41" s="131" t="str">
        <f t="shared" si="29"/>
        <v/>
      </c>
      <c r="Y41" s="132"/>
      <c r="Z41" s="132"/>
      <c r="AA41" s="132"/>
      <c r="AO41" s="134"/>
      <c r="AQ41" s="103"/>
      <c r="AS41" s="2"/>
    </row>
    <row r="42" spans="1:45" ht="20.25" customHeight="1" thickBot="1" x14ac:dyDescent="0.35">
      <c r="A42" s="119"/>
      <c r="B42" s="120"/>
      <c r="C42" s="138"/>
      <c r="D42" s="6"/>
      <c r="E42" s="139"/>
      <c r="F42" s="123"/>
      <c r="G42" s="228"/>
      <c r="H42" s="125"/>
      <c r="I42" s="54"/>
      <c r="J42" s="136"/>
      <c r="K42" s="6"/>
      <c r="L42" s="230" t="str">
        <f t="shared" si="21"/>
        <v/>
      </c>
      <c r="M42" s="397" t="str">
        <f t="shared" ref="M42" si="30">IF(J42&lt;&gt;"",(-G42*H42+J42*H42)-(IF((H42*G42)&lt;500,$AO$5,$AP$5)),"")</f>
        <v/>
      </c>
      <c r="N42" s="398"/>
      <c r="O42" s="366" t="str">
        <f t="shared" ref="O42" si="31">IF(H42&lt;&gt;0,G42*H42+IF(H42*G42&gt;500,$AP$5,$AO$5),"")</f>
        <v/>
      </c>
      <c r="P42" s="367"/>
      <c r="Q42" s="231" t="str">
        <f t="shared" si="23"/>
        <v/>
      </c>
      <c r="R42" s="232" t="str">
        <f t="shared" si="28"/>
        <v/>
      </c>
      <c r="S42" s="399" t="str">
        <f t="shared" si="25"/>
        <v/>
      </c>
      <c r="T42" s="400"/>
      <c r="U42" s="130"/>
      <c r="V42" s="401"/>
      <c r="W42" s="402"/>
      <c r="X42" s="247" t="str">
        <f t="shared" si="29"/>
        <v/>
      </c>
      <c r="Y42" s="132"/>
      <c r="Z42" s="132"/>
      <c r="AA42" s="132"/>
      <c r="AP42" s="133"/>
    </row>
    <row r="43" spans="1:45" ht="24" customHeight="1" thickTop="1" x14ac:dyDescent="0.3">
      <c r="C43" s="140" t="s">
        <v>65</v>
      </c>
      <c r="D43" s="141"/>
      <c r="E43" s="142"/>
      <c r="F43" s="142"/>
      <c r="G43" s="142"/>
      <c r="H43" s="142"/>
      <c r="I43" s="142"/>
      <c r="J43" s="142"/>
      <c r="K43" s="141"/>
      <c r="L43" s="143"/>
      <c r="M43" s="143"/>
      <c r="N43" s="143"/>
      <c r="O43" s="143"/>
      <c r="Q43" s="143"/>
      <c r="R43" s="143"/>
      <c r="S43" s="144"/>
      <c r="T43" s="144"/>
      <c r="U43" s="144"/>
      <c r="V43" s="391"/>
      <c r="W43" s="391"/>
      <c r="X43" s="245"/>
      <c r="AP43" s="145"/>
    </row>
    <row r="44" spans="1:45" ht="24" customHeight="1" x14ac:dyDescent="0.3">
      <c r="C44" s="140" t="s">
        <v>65</v>
      </c>
      <c r="D44" s="141"/>
      <c r="E44" s="146"/>
      <c r="F44" s="146"/>
      <c r="G44" s="146"/>
      <c r="H44" s="146"/>
      <c r="I44" s="146"/>
      <c r="J44" s="143"/>
      <c r="K44" s="141"/>
      <c r="L44" s="143"/>
      <c r="M44" s="143"/>
      <c r="N44" s="143"/>
      <c r="O44" s="143"/>
      <c r="P44" s="143"/>
      <c r="Q44" s="143"/>
      <c r="R44" s="143"/>
      <c r="S44" s="144"/>
      <c r="T44" s="144"/>
      <c r="U44" s="144"/>
      <c r="V44" s="246"/>
      <c r="W44" s="246"/>
      <c r="X44" s="245"/>
      <c r="Z44" s="6"/>
      <c r="AG44" s="392"/>
      <c r="AH44" s="392"/>
      <c r="AK44" s="392"/>
      <c r="AL44" s="392"/>
      <c r="AP44" s="145"/>
    </row>
    <row r="45" spans="1:45" ht="24" customHeight="1" thickBot="1" x14ac:dyDescent="0.35">
      <c r="C45" s="140" t="s">
        <v>65</v>
      </c>
      <c r="D45" s="141"/>
      <c r="E45" s="146"/>
      <c r="F45" s="146"/>
      <c r="G45" s="146"/>
      <c r="H45" s="146"/>
      <c r="I45" s="146"/>
      <c r="J45" s="146"/>
      <c r="K45" s="141"/>
      <c r="L45" s="143"/>
      <c r="M45" s="143"/>
      <c r="N45" s="143"/>
      <c r="O45" s="143"/>
      <c r="P45" s="143"/>
      <c r="Q45" s="143"/>
      <c r="R45" s="143"/>
      <c r="S45" s="144"/>
      <c r="T45" s="144"/>
      <c r="U45" s="144"/>
      <c r="V45" s="246"/>
      <c r="W45" s="246"/>
      <c r="X45" s="245"/>
      <c r="AP45" s="145"/>
    </row>
    <row r="46" spans="1:45" ht="24.75" customHeight="1" thickBot="1" x14ac:dyDescent="0.35">
      <c r="A46" s="438" t="s">
        <v>38</v>
      </c>
      <c r="B46" s="439"/>
      <c r="C46" s="439"/>
      <c r="D46" s="439"/>
      <c r="E46" s="439"/>
      <c r="F46" s="439"/>
      <c r="G46" s="439"/>
      <c r="H46" s="439"/>
      <c r="I46" s="439"/>
      <c r="J46" s="439"/>
      <c r="K46" s="439"/>
      <c r="L46" s="439"/>
      <c r="M46" s="439"/>
      <c r="N46" s="439"/>
      <c r="O46" s="439"/>
      <c r="P46" s="439"/>
      <c r="Q46" s="439"/>
      <c r="R46" s="439"/>
      <c r="S46" s="439"/>
      <c r="T46" s="439"/>
      <c r="U46" s="439"/>
      <c r="V46" s="439"/>
      <c r="W46" s="439"/>
      <c r="X46" s="439"/>
      <c r="Y46" s="147"/>
      <c r="Z46" s="147"/>
      <c r="AA46" s="147"/>
      <c r="AB46" s="147"/>
      <c r="AC46" s="147"/>
      <c r="AD46" s="147"/>
      <c r="AE46" s="147"/>
      <c r="AF46" s="147"/>
      <c r="AG46" s="147"/>
      <c r="AH46" s="147"/>
      <c r="AI46" s="147"/>
      <c r="AJ46" s="147"/>
      <c r="AK46" s="147"/>
      <c r="AL46" s="147"/>
      <c r="AM46" s="147"/>
      <c r="AN46" s="147"/>
      <c r="AO46" s="147"/>
      <c r="AP46" s="147"/>
      <c r="AQ46" s="147"/>
      <c r="AR46" s="147"/>
      <c r="AS46" s="204"/>
    </row>
    <row r="47" spans="1:45" ht="20.25" customHeight="1" thickBot="1" x14ac:dyDescent="0.35"/>
    <row r="48" spans="1:45" ht="35.25" customHeight="1" thickBot="1" x14ac:dyDescent="0.35">
      <c r="B48" s="427" t="s">
        <v>39</v>
      </c>
      <c r="C48" s="428"/>
      <c r="D48"/>
      <c r="E48" s="76" t="s">
        <v>26</v>
      </c>
      <c r="F48" s="77" t="s">
        <v>40</v>
      </c>
      <c r="G48" s="77" t="s">
        <v>27</v>
      </c>
      <c r="H48" s="77" t="s">
        <v>0</v>
      </c>
      <c r="I48" s="77" t="s">
        <v>41</v>
      </c>
      <c r="J48" s="148" t="s">
        <v>29</v>
      </c>
      <c r="L48" s="396" t="s">
        <v>30</v>
      </c>
      <c r="M48" s="382"/>
      <c r="N48" s="80" t="s">
        <v>42</v>
      </c>
      <c r="O48" s="149" t="s">
        <v>31</v>
      </c>
      <c r="P48" s="320" t="s">
        <v>32</v>
      </c>
      <c r="Q48" s="383"/>
      <c r="R48" s="393" t="s">
        <v>43</v>
      </c>
      <c r="S48" s="394"/>
      <c r="T48" s="394"/>
      <c r="U48" s="394"/>
      <c r="V48" s="394"/>
      <c r="W48" s="394"/>
      <c r="X48" s="394"/>
      <c r="Y48" s="394"/>
      <c r="Z48" s="394"/>
      <c r="AA48" s="394"/>
      <c r="AB48" s="394"/>
      <c r="AC48" s="395"/>
    </row>
    <row r="49" spans="2:43" ht="19.5" customHeight="1" thickBot="1" x14ac:dyDescent="0.35">
      <c r="K49"/>
    </row>
    <row r="50" spans="2:43" ht="20.25" customHeight="1" thickTop="1" x14ac:dyDescent="0.3">
      <c r="B50" s="429"/>
      <c r="C50" s="430"/>
      <c r="D50" s="6"/>
      <c r="E50" s="91"/>
      <c r="F50" s="150"/>
      <c r="G50" s="95"/>
      <c r="H50" s="94"/>
      <c r="I50" s="96"/>
      <c r="J50" s="151" t="str">
        <f t="shared" ref="J50:J81" si="32">IF(H50&lt;&gt;0,L50/H50,"")</f>
        <v/>
      </c>
      <c r="L50" s="507" t="str">
        <f t="shared" ref="L50:L81" si="33">IF(H50&lt;&gt;0,G50*H50+IF(H50*G50&gt;500,$AP$5,$AO$5),"")</f>
        <v/>
      </c>
      <c r="M50" s="315"/>
      <c r="N50" s="152" t="str">
        <f>IF(E50&lt;&gt;"",H50*I50-IF(H50*I50&gt;500,$AP$5,$AO$5),"")</f>
        <v/>
      </c>
      <c r="O50" s="153" t="str">
        <f>IF(N50&lt;&gt;"",N50-L50,"")</f>
        <v/>
      </c>
      <c r="P50" s="508" t="str">
        <f>IF(N50&lt;&gt;"",(N50-L50)/L50,"")</f>
        <v/>
      </c>
      <c r="Q50" s="509"/>
      <c r="R50" s="455"/>
      <c r="S50" s="456"/>
      <c r="T50" s="456"/>
      <c r="U50" s="456"/>
      <c r="V50" s="456"/>
      <c r="W50" s="456"/>
      <c r="X50" s="456"/>
      <c r="Y50" s="456"/>
      <c r="Z50" s="456"/>
      <c r="AA50" s="456"/>
      <c r="AB50" s="456"/>
      <c r="AC50" s="457"/>
      <c r="AE50" s="154"/>
    </row>
    <row r="51" spans="2:43" ht="20.25" customHeight="1" x14ac:dyDescent="0.3">
      <c r="B51" s="423"/>
      <c r="C51" s="424"/>
      <c r="D51" s="6"/>
      <c r="E51" s="122"/>
      <c r="F51" s="155"/>
      <c r="G51" s="54"/>
      <c r="H51" s="125"/>
      <c r="I51" s="136"/>
      <c r="J51" s="156" t="str">
        <f t="shared" si="32"/>
        <v/>
      </c>
      <c r="K51" s="6"/>
      <c r="L51" s="288" t="str">
        <f t="shared" si="33"/>
        <v/>
      </c>
      <c r="M51" s="330"/>
      <c r="N51" s="157" t="str">
        <f t="shared" ref="N51:N81" si="34">IF(E51&lt;&gt;"",H51*I51-IF(H51*I51&gt;500,$AP$5,$AO$5),"")</f>
        <v/>
      </c>
      <c r="O51" s="158" t="str">
        <f>IF(N51&lt;&gt;"",N51-L51,"")</f>
        <v/>
      </c>
      <c r="P51" s="407" t="str">
        <f t="shared" ref="P51:P81" si="35">IF(N51&lt;&gt;"",(N51-L51)/L51,"")</f>
        <v/>
      </c>
      <c r="Q51" s="408"/>
      <c r="R51" s="409"/>
      <c r="S51" s="410"/>
      <c r="T51" s="410"/>
      <c r="U51" s="410"/>
      <c r="V51" s="410"/>
      <c r="W51" s="410"/>
      <c r="X51" s="410"/>
      <c r="Y51" s="410"/>
      <c r="Z51" s="410"/>
      <c r="AA51" s="410"/>
      <c r="AB51" s="410"/>
      <c r="AC51" s="411"/>
      <c r="AE51" s="154"/>
      <c r="AO51" s="159"/>
    </row>
    <row r="52" spans="2:43" ht="20.25" customHeight="1" x14ac:dyDescent="0.3">
      <c r="B52" s="423"/>
      <c r="C52" s="424"/>
      <c r="D52" s="6"/>
      <c r="E52" s="122"/>
      <c r="F52" s="160"/>
      <c r="G52" s="54"/>
      <c r="H52" s="125"/>
      <c r="I52" s="136"/>
      <c r="J52" s="156" t="str">
        <f t="shared" si="32"/>
        <v/>
      </c>
      <c r="K52" s="6"/>
      <c r="L52" s="288" t="str">
        <f t="shared" si="33"/>
        <v/>
      </c>
      <c r="M52" s="330"/>
      <c r="N52" s="161" t="str">
        <f t="shared" si="34"/>
        <v/>
      </c>
      <c r="O52" s="158" t="str">
        <f>IF(N52&lt;&gt;"",N52-L52,"")</f>
        <v/>
      </c>
      <c r="P52" s="407" t="str">
        <f t="shared" si="35"/>
        <v/>
      </c>
      <c r="Q52" s="408"/>
      <c r="R52" s="409"/>
      <c r="S52" s="410"/>
      <c r="T52" s="410"/>
      <c r="U52" s="410"/>
      <c r="V52" s="410"/>
      <c r="W52" s="410"/>
      <c r="X52" s="410"/>
      <c r="Y52" s="410"/>
      <c r="Z52" s="410"/>
      <c r="AA52" s="410"/>
      <c r="AB52" s="410"/>
      <c r="AC52" s="411"/>
      <c r="AE52" s="162"/>
      <c r="AO52" s="159"/>
    </row>
    <row r="53" spans="2:43" ht="20.25" customHeight="1" x14ac:dyDescent="0.3">
      <c r="B53" s="423"/>
      <c r="C53" s="424"/>
      <c r="D53" s="6"/>
      <c r="E53" s="122"/>
      <c r="F53" s="160"/>
      <c r="G53" s="54"/>
      <c r="H53" s="125"/>
      <c r="I53" s="136"/>
      <c r="J53" s="156" t="str">
        <f t="shared" si="32"/>
        <v/>
      </c>
      <c r="K53" s="6"/>
      <c r="L53" s="288" t="str">
        <f t="shared" si="33"/>
        <v/>
      </c>
      <c r="M53" s="330"/>
      <c r="N53" s="161" t="str">
        <f t="shared" si="34"/>
        <v/>
      </c>
      <c r="O53" s="158" t="str">
        <f t="shared" ref="O53:O81" si="36">IF(E53&lt;&gt;"",N53-L53,"")</f>
        <v/>
      </c>
      <c r="P53" s="407" t="str">
        <f t="shared" si="35"/>
        <v/>
      </c>
      <c r="Q53" s="408"/>
      <c r="R53" s="409"/>
      <c r="S53" s="410"/>
      <c r="T53" s="410"/>
      <c r="U53" s="410"/>
      <c r="V53" s="410"/>
      <c r="W53" s="410"/>
      <c r="X53" s="410"/>
      <c r="Y53" s="410"/>
      <c r="Z53" s="410"/>
      <c r="AA53" s="410"/>
      <c r="AB53" s="410"/>
      <c r="AC53" s="411"/>
      <c r="AE53" s="162"/>
      <c r="AO53" s="159"/>
      <c r="AQ53" s="2"/>
    </row>
    <row r="54" spans="2:43" ht="20.25" customHeight="1" x14ac:dyDescent="0.3">
      <c r="B54" s="423"/>
      <c r="C54" s="424"/>
      <c r="D54" s="6"/>
      <c r="E54" s="122"/>
      <c r="F54" s="160"/>
      <c r="G54" s="54"/>
      <c r="H54" s="125"/>
      <c r="I54" s="136"/>
      <c r="J54" s="156" t="str">
        <f t="shared" si="32"/>
        <v/>
      </c>
      <c r="K54" s="6"/>
      <c r="L54" s="288" t="str">
        <f t="shared" si="33"/>
        <v/>
      </c>
      <c r="M54" s="330"/>
      <c r="N54" s="161" t="str">
        <f t="shared" si="34"/>
        <v/>
      </c>
      <c r="O54" s="158" t="str">
        <f t="shared" si="36"/>
        <v/>
      </c>
      <c r="P54" s="407" t="str">
        <f t="shared" si="35"/>
        <v/>
      </c>
      <c r="Q54" s="408"/>
      <c r="R54" s="409"/>
      <c r="S54" s="410"/>
      <c r="T54" s="410"/>
      <c r="U54" s="410"/>
      <c r="V54" s="410"/>
      <c r="W54" s="410"/>
      <c r="X54" s="410"/>
      <c r="Y54" s="410"/>
      <c r="Z54" s="410"/>
      <c r="AA54" s="410"/>
      <c r="AB54" s="410"/>
      <c r="AC54" s="411"/>
    </row>
    <row r="55" spans="2:43" ht="20.25" customHeight="1" x14ac:dyDescent="0.3">
      <c r="B55" s="423"/>
      <c r="C55" s="424"/>
      <c r="D55" s="6"/>
      <c r="E55" s="122"/>
      <c r="F55" s="160"/>
      <c r="G55" s="54"/>
      <c r="H55" s="125"/>
      <c r="I55" s="136"/>
      <c r="J55" s="156" t="str">
        <f t="shared" si="32"/>
        <v/>
      </c>
      <c r="K55" s="6"/>
      <c r="L55" s="288" t="str">
        <f t="shared" si="33"/>
        <v/>
      </c>
      <c r="M55" s="330"/>
      <c r="N55" s="161" t="str">
        <f t="shared" si="34"/>
        <v/>
      </c>
      <c r="O55" s="158" t="str">
        <f t="shared" si="36"/>
        <v/>
      </c>
      <c r="P55" s="407" t="str">
        <f t="shared" si="35"/>
        <v/>
      </c>
      <c r="Q55" s="408"/>
      <c r="R55" s="409"/>
      <c r="S55" s="410"/>
      <c r="T55" s="410"/>
      <c r="U55" s="410"/>
      <c r="V55" s="410"/>
      <c r="W55" s="410"/>
      <c r="X55" s="410"/>
      <c r="Y55" s="410"/>
      <c r="Z55" s="410"/>
      <c r="AA55" s="410"/>
      <c r="AB55" s="410"/>
      <c r="AC55" s="411"/>
      <c r="AE55" s="163"/>
      <c r="AO55" s="159"/>
    </row>
    <row r="56" spans="2:43" ht="20.25" customHeight="1" x14ac:dyDescent="0.3">
      <c r="B56" s="423"/>
      <c r="C56" s="424"/>
      <c r="D56" s="6"/>
      <c r="E56" s="122"/>
      <c r="F56" s="160"/>
      <c r="G56" s="54"/>
      <c r="H56" s="125"/>
      <c r="I56" s="136"/>
      <c r="J56" s="156" t="str">
        <f t="shared" si="32"/>
        <v/>
      </c>
      <c r="K56" s="6"/>
      <c r="L56" s="288" t="str">
        <f t="shared" si="33"/>
        <v/>
      </c>
      <c r="M56" s="330"/>
      <c r="N56" s="161" t="str">
        <f t="shared" si="34"/>
        <v/>
      </c>
      <c r="O56" s="158" t="str">
        <f t="shared" si="36"/>
        <v/>
      </c>
      <c r="P56" s="407" t="str">
        <f t="shared" si="35"/>
        <v/>
      </c>
      <c r="Q56" s="408"/>
      <c r="R56" s="409"/>
      <c r="S56" s="410"/>
      <c r="T56" s="410"/>
      <c r="U56" s="410"/>
      <c r="V56" s="410"/>
      <c r="W56" s="410"/>
      <c r="X56" s="410"/>
      <c r="Y56" s="410"/>
      <c r="Z56" s="410"/>
      <c r="AA56" s="410"/>
      <c r="AB56" s="410"/>
      <c r="AC56" s="411"/>
      <c r="AE56" s="163"/>
    </row>
    <row r="57" spans="2:43" ht="20.25" customHeight="1" x14ac:dyDescent="0.3">
      <c r="B57" s="423"/>
      <c r="C57" s="424"/>
      <c r="D57" s="6"/>
      <c r="E57" s="122"/>
      <c r="F57" s="160"/>
      <c r="G57" s="54"/>
      <c r="H57" s="125"/>
      <c r="I57" s="136"/>
      <c r="J57" s="156" t="str">
        <f t="shared" si="32"/>
        <v/>
      </c>
      <c r="K57" s="6"/>
      <c r="L57" s="288" t="str">
        <f t="shared" si="33"/>
        <v/>
      </c>
      <c r="M57" s="330"/>
      <c r="N57" s="161" t="str">
        <f t="shared" si="34"/>
        <v/>
      </c>
      <c r="O57" s="158" t="str">
        <f t="shared" si="36"/>
        <v/>
      </c>
      <c r="P57" s="407" t="str">
        <f t="shared" si="35"/>
        <v/>
      </c>
      <c r="Q57" s="408"/>
      <c r="R57" s="409"/>
      <c r="S57" s="410"/>
      <c r="T57" s="410"/>
      <c r="U57" s="410"/>
      <c r="V57" s="410"/>
      <c r="W57" s="410"/>
      <c r="X57" s="410"/>
      <c r="Y57" s="410"/>
      <c r="Z57" s="410"/>
      <c r="AA57" s="410"/>
      <c r="AB57" s="410"/>
      <c r="AC57" s="411"/>
      <c r="AE57" s="164"/>
    </row>
    <row r="58" spans="2:43" ht="20.25" customHeight="1" x14ac:dyDescent="0.3">
      <c r="B58" s="423"/>
      <c r="C58" s="424"/>
      <c r="D58" s="6"/>
      <c r="E58" s="122"/>
      <c r="F58" s="160"/>
      <c r="G58" s="54"/>
      <c r="H58" s="125"/>
      <c r="I58" s="136"/>
      <c r="J58" s="156" t="str">
        <f t="shared" si="32"/>
        <v/>
      </c>
      <c r="K58" s="6"/>
      <c r="L58" s="288" t="str">
        <f t="shared" si="33"/>
        <v/>
      </c>
      <c r="M58" s="330"/>
      <c r="N58" s="161" t="str">
        <f t="shared" si="34"/>
        <v/>
      </c>
      <c r="O58" s="158" t="str">
        <f t="shared" si="36"/>
        <v/>
      </c>
      <c r="P58" s="407" t="str">
        <f t="shared" si="35"/>
        <v/>
      </c>
      <c r="Q58" s="408"/>
      <c r="R58" s="485"/>
      <c r="S58" s="486"/>
      <c r="T58" s="486"/>
      <c r="U58" s="486"/>
      <c r="V58" s="486"/>
      <c r="W58" s="486"/>
      <c r="X58" s="486"/>
      <c r="Y58" s="486"/>
      <c r="Z58" s="486"/>
      <c r="AA58" s="486"/>
      <c r="AB58" s="486"/>
      <c r="AC58" s="487"/>
      <c r="AE58" s="164"/>
    </row>
    <row r="59" spans="2:43" ht="20.25" customHeight="1" x14ac:dyDescent="0.3">
      <c r="B59" s="423"/>
      <c r="C59" s="424"/>
      <c r="D59" s="6"/>
      <c r="E59" s="122"/>
      <c r="F59" s="160"/>
      <c r="G59" s="54"/>
      <c r="H59" s="125"/>
      <c r="I59" s="136"/>
      <c r="J59" s="156" t="str">
        <f t="shared" si="32"/>
        <v/>
      </c>
      <c r="K59" s="6"/>
      <c r="L59" s="288" t="str">
        <f t="shared" si="33"/>
        <v/>
      </c>
      <c r="M59" s="330"/>
      <c r="N59" s="161" t="str">
        <f t="shared" si="34"/>
        <v/>
      </c>
      <c r="O59" s="158" t="str">
        <f t="shared" si="36"/>
        <v/>
      </c>
      <c r="P59" s="407" t="str">
        <f t="shared" si="35"/>
        <v/>
      </c>
      <c r="Q59" s="408"/>
      <c r="R59" s="409"/>
      <c r="S59" s="410"/>
      <c r="T59" s="410"/>
      <c r="U59" s="410"/>
      <c r="V59" s="410"/>
      <c r="W59" s="410"/>
      <c r="X59" s="410"/>
      <c r="Y59" s="410"/>
      <c r="Z59" s="410"/>
      <c r="AA59" s="410"/>
      <c r="AB59" s="410"/>
      <c r="AC59" s="411"/>
      <c r="AG59" s="2"/>
    </row>
    <row r="60" spans="2:43" ht="20.25" customHeight="1" x14ac:dyDescent="0.3">
      <c r="B60" s="423"/>
      <c r="C60" s="424"/>
      <c r="D60" s="6"/>
      <c r="E60" s="122"/>
      <c r="F60" s="160"/>
      <c r="G60" s="54"/>
      <c r="H60" s="125"/>
      <c r="I60" s="136"/>
      <c r="J60" s="156" t="str">
        <f t="shared" si="32"/>
        <v/>
      </c>
      <c r="K60" s="6"/>
      <c r="L60" s="288" t="str">
        <f t="shared" si="33"/>
        <v/>
      </c>
      <c r="M60" s="330"/>
      <c r="N60" s="161" t="str">
        <f t="shared" si="34"/>
        <v/>
      </c>
      <c r="O60" s="158" t="str">
        <f t="shared" si="36"/>
        <v/>
      </c>
      <c r="P60" s="407" t="str">
        <f t="shared" si="35"/>
        <v/>
      </c>
      <c r="Q60" s="408"/>
      <c r="R60" s="409"/>
      <c r="S60" s="410"/>
      <c r="T60" s="410"/>
      <c r="U60" s="410"/>
      <c r="V60" s="410"/>
      <c r="W60" s="410"/>
      <c r="X60" s="410"/>
      <c r="Y60" s="410"/>
      <c r="Z60" s="410"/>
      <c r="AA60" s="410"/>
      <c r="AB60" s="410"/>
      <c r="AC60" s="411"/>
      <c r="AE60" s="141"/>
    </row>
    <row r="61" spans="2:43" ht="20.25" customHeight="1" x14ac:dyDescent="0.3">
      <c r="B61" s="425"/>
      <c r="C61" s="426"/>
      <c r="D61" s="6"/>
      <c r="E61" s="122"/>
      <c r="F61" s="160"/>
      <c r="G61" s="54"/>
      <c r="H61" s="125"/>
      <c r="I61" s="136"/>
      <c r="J61" s="156" t="str">
        <f t="shared" si="32"/>
        <v/>
      </c>
      <c r="K61" s="6"/>
      <c r="L61" s="288" t="str">
        <f t="shared" si="33"/>
        <v/>
      </c>
      <c r="M61" s="330"/>
      <c r="N61" s="161" t="str">
        <f t="shared" si="34"/>
        <v/>
      </c>
      <c r="O61" s="158" t="str">
        <f t="shared" si="36"/>
        <v/>
      </c>
      <c r="P61" s="407" t="str">
        <f t="shared" si="35"/>
        <v/>
      </c>
      <c r="Q61" s="408"/>
      <c r="R61" s="409"/>
      <c r="S61" s="410"/>
      <c r="T61" s="410"/>
      <c r="U61" s="410"/>
      <c r="V61" s="410"/>
      <c r="W61" s="410"/>
      <c r="X61" s="410"/>
      <c r="Y61" s="410"/>
      <c r="Z61" s="410"/>
      <c r="AA61" s="410"/>
      <c r="AB61" s="410"/>
      <c r="AC61" s="411"/>
      <c r="AE61" s="141"/>
    </row>
    <row r="62" spans="2:43" ht="20.25" customHeight="1" x14ac:dyDescent="0.3">
      <c r="B62" s="416"/>
      <c r="C62" s="417"/>
      <c r="D62" s="165"/>
      <c r="E62" s="122"/>
      <c r="F62" s="160"/>
      <c r="G62" s="54"/>
      <c r="H62" s="125"/>
      <c r="I62" s="136"/>
      <c r="J62" s="156" t="str">
        <f t="shared" si="32"/>
        <v/>
      </c>
      <c r="K62" s="6"/>
      <c r="L62" s="288" t="str">
        <f t="shared" si="33"/>
        <v/>
      </c>
      <c r="M62" s="330"/>
      <c r="N62" s="161" t="str">
        <f t="shared" si="34"/>
        <v/>
      </c>
      <c r="O62" s="158" t="str">
        <f t="shared" si="36"/>
        <v/>
      </c>
      <c r="P62" s="407" t="str">
        <f t="shared" si="35"/>
        <v/>
      </c>
      <c r="Q62" s="408"/>
      <c r="R62" s="409"/>
      <c r="S62" s="410"/>
      <c r="T62" s="410"/>
      <c r="U62" s="410"/>
      <c r="V62" s="410"/>
      <c r="W62" s="410"/>
      <c r="X62" s="410"/>
      <c r="Y62" s="410"/>
      <c r="Z62" s="410"/>
      <c r="AA62" s="410"/>
      <c r="AB62" s="410"/>
      <c r="AC62" s="411"/>
      <c r="AE62" s="141"/>
    </row>
    <row r="63" spans="2:43" ht="20.25" customHeight="1" x14ac:dyDescent="0.3">
      <c r="B63" s="425"/>
      <c r="C63" s="426"/>
      <c r="D63" s="6"/>
      <c r="E63" s="122"/>
      <c r="F63" s="160"/>
      <c r="G63" s="54"/>
      <c r="H63" s="125"/>
      <c r="I63" s="136"/>
      <c r="J63" s="156" t="str">
        <f t="shared" si="32"/>
        <v/>
      </c>
      <c r="K63" s="6"/>
      <c r="L63" s="288" t="str">
        <f t="shared" si="33"/>
        <v/>
      </c>
      <c r="M63" s="330"/>
      <c r="N63" s="161" t="str">
        <f t="shared" si="34"/>
        <v/>
      </c>
      <c r="O63" s="158" t="str">
        <f t="shared" si="36"/>
        <v/>
      </c>
      <c r="P63" s="407" t="str">
        <f t="shared" si="35"/>
        <v/>
      </c>
      <c r="Q63" s="408"/>
      <c r="R63" s="409"/>
      <c r="S63" s="410"/>
      <c r="T63" s="410"/>
      <c r="U63" s="410"/>
      <c r="V63" s="410"/>
      <c r="W63" s="410"/>
      <c r="X63" s="410"/>
      <c r="Y63" s="410"/>
      <c r="Z63" s="410"/>
      <c r="AA63" s="410"/>
      <c r="AB63" s="410"/>
      <c r="AC63" s="411"/>
      <c r="AE63" s="141"/>
    </row>
    <row r="64" spans="2:43" ht="20.25" customHeight="1" x14ac:dyDescent="0.3">
      <c r="B64" s="425"/>
      <c r="C64" s="426"/>
      <c r="D64" s="6"/>
      <c r="E64" s="122"/>
      <c r="F64" s="160"/>
      <c r="G64" s="54"/>
      <c r="H64" s="125"/>
      <c r="I64" s="136"/>
      <c r="J64" s="156" t="str">
        <f t="shared" si="32"/>
        <v/>
      </c>
      <c r="K64" s="6"/>
      <c r="L64" s="288" t="str">
        <f t="shared" si="33"/>
        <v/>
      </c>
      <c r="M64" s="330"/>
      <c r="N64" s="161" t="str">
        <f t="shared" si="34"/>
        <v/>
      </c>
      <c r="O64" s="158" t="str">
        <f t="shared" si="36"/>
        <v/>
      </c>
      <c r="P64" s="407" t="str">
        <f t="shared" si="35"/>
        <v/>
      </c>
      <c r="Q64" s="408"/>
      <c r="R64" s="409"/>
      <c r="S64" s="410"/>
      <c r="T64" s="410"/>
      <c r="U64" s="410"/>
      <c r="V64" s="410"/>
      <c r="W64" s="410"/>
      <c r="X64" s="410"/>
      <c r="Y64" s="410"/>
      <c r="Z64" s="410"/>
      <c r="AA64" s="410"/>
      <c r="AB64" s="410"/>
      <c r="AC64" s="411"/>
      <c r="AD64" s="166"/>
      <c r="AE64" s="141"/>
    </row>
    <row r="65" spans="2:31" ht="20.25" customHeight="1" x14ac:dyDescent="0.3">
      <c r="B65" s="425"/>
      <c r="C65" s="426"/>
      <c r="D65" s="6"/>
      <c r="E65" s="122"/>
      <c r="F65" s="160"/>
      <c r="G65" s="54"/>
      <c r="H65" s="125"/>
      <c r="I65" s="136"/>
      <c r="J65" s="156" t="str">
        <f t="shared" si="32"/>
        <v/>
      </c>
      <c r="K65" s="6"/>
      <c r="L65" s="288" t="str">
        <f t="shared" si="33"/>
        <v/>
      </c>
      <c r="M65" s="330"/>
      <c r="N65" s="161" t="str">
        <f t="shared" si="34"/>
        <v/>
      </c>
      <c r="O65" s="158" t="str">
        <f t="shared" si="36"/>
        <v/>
      </c>
      <c r="P65" s="407" t="str">
        <f t="shared" si="35"/>
        <v/>
      </c>
      <c r="Q65" s="408"/>
      <c r="R65" s="409"/>
      <c r="S65" s="410"/>
      <c r="T65" s="410"/>
      <c r="U65" s="410"/>
      <c r="V65" s="410"/>
      <c r="W65" s="410"/>
      <c r="X65" s="410"/>
      <c r="Y65" s="410"/>
      <c r="Z65" s="410"/>
      <c r="AA65" s="410"/>
      <c r="AB65" s="410"/>
      <c r="AC65" s="411"/>
      <c r="AD65" s="166"/>
      <c r="AE65" s="141"/>
    </row>
    <row r="66" spans="2:31" ht="20.25" customHeight="1" x14ac:dyDescent="0.3">
      <c r="B66" s="425"/>
      <c r="C66" s="426"/>
      <c r="D66" s="6"/>
      <c r="E66" s="122"/>
      <c r="F66" s="160"/>
      <c r="G66" s="54"/>
      <c r="H66" s="125"/>
      <c r="I66" s="136"/>
      <c r="J66" s="156" t="str">
        <f t="shared" si="32"/>
        <v/>
      </c>
      <c r="K66" s="6"/>
      <c r="L66" s="288" t="str">
        <f t="shared" si="33"/>
        <v/>
      </c>
      <c r="M66" s="330"/>
      <c r="N66" s="161" t="str">
        <f t="shared" si="34"/>
        <v/>
      </c>
      <c r="O66" s="158" t="str">
        <f t="shared" si="36"/>
        <v/>
      </c>
      <c r="P66" s="407" t="str">
        <f t="shared" si="35"/>
        <v/>
      </c>
      <c r="Q66" s="408"/>
      <c r="R66" s="409"/>
      <c r="S66" s="410"/>
      <c r="T66" s="410"/>
      <c r="U66" s="410"/>
      <c r="V66" s="410"/>
      <c r="W66" s="410"/>
      <c r="X66" s="410"/>
      <c r="Y66" s="410"/>
      <c r="Z66" s="410"/>
      <c r="AA66" s="410"/>
      <c r="AB66" s="410"/>
      <c r="AC66" s="411"/>
      <c r="AD66" s="166"/>
      <c r="AE66" s="141"/>
    </row>
    <row r="67" spans="2:31" ht="20.25" customHeight="1" x14ac:dyDescent="0.3">
      <c r="B67" s="416"/>
      <c r="C67" s="417"/>
      <c r="D67" s="6"/>
      <c r="E67" s="122"/>
      <c r="F67" s="160"/>
      <c r="G67" s="54"/>
      <c r="H67" s="125"/>
      <c r="I67" s="136"/>
      <c r="J67" s="156" t="str">
        <f t="shared" si="32"/>
        <v/>
      </c>
      <c r="K67" s="6"/>
      <c r="L67" s="288" t="str">
        <f t="shared" si="33"/>
        <v/>
      </c>
      <c r="M67" s="330"/>
      <c r="N67" s="161" t="str">
        <f t="shared" si="34"/>
        <v/>
      </c>
      <c r="O67" s="158" t="str">
        <f t="shared" si="36"/>
        <v/>
      </c>
      <c r="P67" s="407" t="str">
        <f t="shared" si="35"/>
        <v/>
      </c>
      <c r="Q67" s="408"/>
      <c r="R67" s="409"/>
      <c r="S67" s="410"/>
      <c r="T67" s="410"/>
      <c r="U67" s="410"/>
      <c r="V67" s="410"/>
      <c r="W67" s="410"/>
      <c r="X67" s="410"/>
      <c r="Y67" s="410"/>
      <c r="Z67" s="410"/>
      <c r="AA67" s="410"/>
      <c r="AB67" s="410"/>
      <c r="AC67" s="411"/>
      <c r="AD67" s="166"/>
      <c r="AE67" s="141"/>
    </row>
    <row r="68" spans="2:31" ht="20.25" customHeight="1" x14ac:dyDescent="0.3">
      <c r="B68" s="425"/>
      <c r="C68" s="426"/>
      <c r="D68" s="6"/>
      <c r="E68" s="122"/>
      <c r="F68" s="160"/>
      <c r="G68" s="54"/>
      <c r="H68" s="125"/>
      <c r="I68" s="136"/>
      <c r="J68" s="156" t="str">
        <f t="shared" si="32"/>
        <v/>
      </c>
      <c r="K68" s="6"/>
      <c r="L68" s="288" t="str">
        <f t="shared" si="33"/>
        <v/>
      </c>
      <c r="M68" s="330"/>
      <c r="N68" s="161" t="str">
        <f t="shared" si="34"/>
        <v/>
      </c>
      <c r="O68" s="158" t="str">
        <f t="shared" si="36"/>
        <v/>
      </c>
      <c r="P68" s="407" t="str">
        <f t="shared" si="35"/>
        <v/>
      </c>
      <c r="Q68" s="408"/>
      <c r="R68" s="409"/>
      <c r="S68" s="410"/>
      <c r="T68" s="410"/>
      <c r="U68" s="410"/>
      <c r="V68" s="410"/>
      <c r="W68" s="410"/>
      <c r="X68" s="410"/>
      <c r="Y68" s="410"/>
      <c r="Z68" s="410"/>
      <c r="AA68" s="410"/>
      <c r="AB68" s="410"/>
      <c r="AC68" s="411"/>
      <c r="AD68" s="166"/>
      <c r="AE68" s="141"/>
    </row>
    <row r="69" spans="2:31" ht="20.25" customHeight="1" x14ac:dyDescent="0.3">
      <c r="B69" s="425"/>
      <c r="C69" s="426"/>
      <c r="D69" s="6"/>
      <c r="E69" s="122"/>
      <c r="F69" s="160"/>
      <c r="G69" s="54"/>
      <c r="H69" s="125"/>
      <c r="I69" s="136"/>
      <c r="J69" s="156" t="str">
        <f t="shared" si="32"/>
        <v/>
      </c>
      <c r="K69" s="6"/>
      <c r="L69" s="288" t="str">
        <f t="shared" si="33"/>
        <v/>
      </c>
      <c r="M69" s="330"/>
      <c r="N69" s="161" t="str">
        <f t="shared" si="34"/>
        <v/>
      </c>
      <c r="O69" s="158" t="str">
        <f t="shared" si="36"/>
        <v/>
      </c>
      <c r="P69" s="407" t="str">
        <f t="shared" si="35"/>
        <v/>
      </c>
      <c r="Q69" s="408"/>
      <c r="R69" s="409"/>
      <c r="S69" s="410"/>
      <c r="T69" s="410"/>
      <c r="U69" s="410"/>
      <c r="V69" s="410"/>
      <c r="W69" s="410"/>
      <c r="X69" s="410"/>
      <c r="Y69" s="410"/>
      <c r="Z69" s="410"/>
      <c r="AA69" s="410"/>
      <c r="AB69" s="410"/>
      <c r="AC69" s="411"/>
      <c r="AD69" s="166"/>
      <c r="AE69" s="141"/>
    </row>
    <row r="70" spans="2:31" ht="20.25" customHeight="1" x14ac:dyDescent="0.3">
      <c r="B70" s="425"/>
      <c r="C70" s="426"/>
      <c r="D70" s="6"/>
      <c r="E70" s="122"/>
      <c r="F70" s="160"/>
      <c r="G70" s="54"/>
      <c r="H70" s="125"/>
      <c r="I70" s="136"/>
      <c r="J70" s="156" t="str">
        <f t="shared" si="32"/>
        <v/>
      </c>
      <c r="K70" s="6"/>
      <c r="L70" s="288" t="str">
        <f t="shared" si="33"/>
        <v/>
      </c>
      <c r="M70" s="330"/>
      <c r="N70" s="161" t="str">
        <f t="shared" si="34"/>
        <v/>
      </c>
      <c r="O70" s="158" t="str">
        <f t="shared" si="36"/>
        <v/>
      </c>
      <c r="P70" s="407" t="str">
        <f t="shared" si="35"/>
        <v/>
      </c>
      <c r="Q70" s="408"/>
      <c r="R70" s="409"/>
      <c r="S70" s="410"/>
      <c r="T70" s="410"/>
      <c r="U70" s="410"/>
      <c r="V70" s="410"/>
      <c r="W70" s="410"/>
      <c r="X70" s="410"/>
      <c r="Y70" s="410"/>
      <c r="Z70" s="410"/>
      <c r="AA70" s="410"/>
      <c r="AB70" s="410"/>
      <c r="AC70" s="411"/>
      <c r="AD70" s="166"/>
      <c r="AE70" s="141"/>
    </row>
    <row r="71" spans="2:31" ht="20.25" customHeight="1" x14ac:dyDescent="0.3">
      <c r="B71" s="425"/>
      <c r="C71" s="426"/>
      <c r="D71" s="6"/>
      <c r="E71" s="122"/>
      <c r="F71" s="160"/>
      <c r="G71" s="54"/>
      <c r="H71" s="125"/>
      <c r="I71" s="136"/>
      <c r="J71" s="156" t="str">
        <f t="shared" si="32"/>
        <v/>
      </c>
      <c r="K71" s="6"/>
      <c r="L71" s="288" t="str">
        <f t="shared" si="33"/>
        <v/>
      </c>
      <c r="M71" s="330"/>
      <c r="N71" s="161" t="str">
        <f t="shared" si="34"/>
        <v/>
      </c>
      <c r="O71" s="158" t="str">
        <f t="shared" si="36"/>
        <v/>
      </c>
      <c r="P71" s="407" t="str">
        <f t="shared" si="35"/>
        <v/>
      </c>
      <c r="Q71" s="408"/>
      <c r="R71" s="409"/>
      <c r="S71" s="410"/>
      <c r="T71" s="410"/>
      <c r="U71" s="410"/>
      <c r="V71" s="410"/>
      <c r="W71" s="410"/>
      <c r="X71" s="410"/>
      <c r="Y71" s="410"/>
      <c r="Z71" s="410"/>
      <c r="AA71" s="410"/>
      <c r="AB71" s="410"/>
      <c r="AC71" s="411"/>
      <c r="AD71" s="166"/>
      <c r="AE71" s="141"/>
    </row>
    <row r="72" spans="2:31" ht="20.25" customHeight="1" x14ac:dyDescent="0.3">
      <c r="B72" s="425"/>
      <c r="C72" s="426"/>
      <c r="D72" s="6"/>
      <c r="E72" s="122"/>
      <c r="F72" s="160"/>
      <c r="G72" s="54"/>
      <c r="H72" s="125"/>
      <c r="I72" s="136"/>
      <c r="J72" s="156" t="str">
        <f t="shared" si="32"/>
        <v/>
      </c>
      <c r="K72" s="6"/>
      <c r="L72" s="288" t="str">
        <f t="shared" si="33"/>
        <v/>
      </c>
      <c r="M72" s="330"/>
      <c r="N72" s="161" t="str">
        <f t="shared" si="34"/>
        <v/>
      </c>
      <c r="O72" s="158" t="str">
        <f t="shared" si="36"/>
        <v/>
      </c>
      <c r="P72" s="407" t="str">
        <f t="shared" si="35"/>
        <v/>
      </c>
      <c r="Q72" s="408"/>
      <c r="R72" s="409"/>
      <c r="S72" s="410"/>
      <c r="T72" s="410"/>
      <c r="U72" s="410"/>
      <c r="V72" s="410"/>
      <c r="W72" s="410"/>
      <c r="X72" s="410"/>
      <c r="Y72" s="410"/>
      <c r="Z72" s="410"/>
      <c r="AA72" s="410"/>
      <c r="AB72" s="410"/>
      <c r="AC72" s="411"/>
      <c r="AD72" s="166"/>
      <c r="AE72" s="141"/>
    </row>
    <row r="73" spans="2:31" ht="20.25" customHeight="1" x14ac:dyDescent="0.3">
      <c r="B73" s="425"/>
      <c r="C73" s="426"/>
      <c r="D73" s="6"/>
      <c r="E73" s="122"/>
      <c r="F73" s="160"/>
      <c r="G73" s="54"/>
      <c r="H73" s="125"/>
      <c r="I73" s="136"/>
      <c r="J73" s="156" t="str">
        <f t="shared" si="32"/>
        <v/>
      </c>
      <c r="K73" s="6"/>
      <c r="L73" s="288" t="str">
        <f t="shared" si="33"/>
        <v/>
      </c>
      <c r="M73" s="330"/>
      <c r="N73" s="161" t="str">
        <f t="shared" si="34"/>
        <v/>
      </c>
      <c r="O73" s="158" t="str">
        <f t="shared" si="36"/>
        <v/>
      </c>
      <c r="P73" s="407" t="str">
        <f t="shared" si="35"/>
        <v/>
      </c>
      <c r="Q73" s="408"/>
      <c r="R73" s="409"/>
      <c r="S73" s="410"/>
      <c r="T73" s="410"/>
      <c r="U73" s="410"/>
      <c r="V73" s="410"/>
      <c r="W73" s="410"/>
      <c r="X73" s="410"/>
      <c r="Y73" s="410"/>
      <c r="Z73" s="410"/>
      <c r="AA73" s="410"/>
      <c r="AB73" s="410"/>
      <c r="AC73" s="411"/>
      <c r="AD73" s="166"/>
      <c r="AE73" s="141"/>
    </row>
    <row r="74" spans="2:31" ht="20.25" customHeight="1" x14ac:dyDescent="0.3">
      <c r="B74" s="425"/>
      <c r="C74" s="426"/>
      <c r="D74" s="6"/>
      <c r="E74" s="122"/>
      <c r="F74" s="160"/>
      <c r="G74" s="54"/>
      <c r="H74" s="125"/>
      <c r="I74" s="136"/>
      <c r="J74" s="156" t="str">
        <f t="shared" si="32"/>
        <v/>
      </c>
      <c r="K74" s="6"/>
      <c r="L74" s="288" t="str">
        <f t="shared" si="33"/>
        <v/>
      </c>
      <c r="M74" s="330"/>
      <c r="N74" s="161" t="str">
        <f t="shared" si="34"/>
        <v/>
      </c>
      <c r="O74" s="158" t="str">
        <f t="shared" si="36"/>
        <v/>
      </c>
      <c r="P74" s="407" t="str">
        <f t="shared" si="35"/>
        <v/>
      </c>
      <c r="Q74" s="408"/>
      <c r="R74" s="409"/>
      <c r="S74" s="410"/>
      <c r="T74" s="410"/>
      <c r="U74" s="410"/>
      <c r="V74" s="410"/>
      <c r="W74" s="410"/>
      <c r="X74" s="410"/>
      <c r="Y74" s="410"/>
      <c r="Z74" s="410"/>
      <c r="AA74" s="410"/>
      <c r="AB74" s="410"/>
      <c r="AC74" s="411"/>
      <c r="AD74" s="166"/>
      <c r="AE74" s="141"/>
    </row>
    <row r="75" spans="2:31" ht="20.25" customHeight="1" x14ac:dyDescent="0.3">
      <c r="B75" s="425"/>
      <c r="C75" s="426"/>
      <c r="D75" s="6"/>
      <c r="E75" s="122"/>
      <c r="F75" s="160"/>
      <c r="G75" s="54"/>
      <c r="H75" s="125"/>
      <c r="I75" s="136"/>
      <c r="J75" s="156" t="str">
        <f t="shared" si="32"/>
        <v/>
      </c>
      <c r="K75" s="6"/>
      <c r="L75" s="288" t="str">
        <f t="shared" si="33"/>
        <v/>
      </c>
      <c r="M75" s="330"/>
      <c r="N75" s="161" t="str">
        <f t="shared" si="34"/>
        <v/>
      </c>
      <c r="O75" s="158" t="str">
        <f t="shared" si="36"/>
        <v/>
      </c>
      <c r="P75" s="407" t="str">
        <f t="shared" si="35"/>
        <v/>
      </c>
      <c r="Q75" s="408"/>
      <c r="R75" s="409"/>
      <c r="S75" s="410"/>
      <c r="T75" s="410"/>
      <c r="U75" s="410"/>
      <c r="V75" s="410"/>
      <c r="W75" s="410"/>
      <c r="X75" s="410"/>
      <c r="Y75" s="410"/>
      <c r="Z75" s="410"/>
      <c r="AA75" s="410"/>
      <c r="AB75" s="410"/>
      <c r="AC75" s="411"/>
      <c r="AD75" s="166"/>
      <c r="AE75" s="141"/>
    </row>
    <row r="76" spans="2:31" ht="20.25" customHeight="1" x14ac:dyDescent="0.3">
      <c r="B76" s="425"/>
      <c r="C76" s="426"/>
      <c r="D76" s="6"/>
      <c r="E76" s="122"/>
      <c r="F76" s="160"/>
      <c r="G76" s="54"/>
      <c r="H76" s="125"/>
      <c r="I76" s="136"/>
      <c r="J76" s="156" t="str">
        <f t="shared" si="32"/>
        <v/>
      </c>
      <c r="K76" s="6"/>
      <c r="L76" s="288" t="str">
        <f t="shared" si="33"/>
        <v/>
      </c>
      <c r="M76" s="330"/>
      <c r="N76" s="161" t="str">
        <f t="shared" si="34"/>
        <v/>
      </c>
      <c r="O76" s="158" t="str">
        <f t="shared" si="36"/>
        <v/>
      </c>
      <c r="P76" s="407" t="str">
        <f t="shared" si="35"/>
        <v/>
      </c>
      <c r="Q76" s="408"/>
      <c r="R76" s="409"/>
      <c r="S76" s="410"/>
      <c r="T76" s="410"/>
      <c r="U76" s="410"/>
      <c r="V76" s="410"/>
      <c r="W76" s="410"/>
      <c r="X76" s="410"/>
      <c r="Y76" s="410"/>
      <c r="Z76" s="410"/>
      <c r="AA76" s="410"/>
      <c r="AB76" s="410"/>
      <c r="AC76" s="411"/>
      <c r="AD76" s="166"/>
      <c r="AE76" s="141"/>
    </row>
    <row r="77" spans="2:31" ht="20.25" customHeight="1" x14ac:dyDescent="0.3">
      <c r="B77" s="425"/>
      <c r="C77" s="426"/>
      <c r="D77" s="6"/>
      <c r="E77" s="122"/>
      <c r="F77" s="160"/>
      <c r="G77" s="54"/>
      <c r="H77" s="125"/>
      <c r="I77" s="136"/>
      <c r="J77" s="156" t="str">
        <f t="shared" si="32"/>
        <v/>
      </c>
      <c r="K77" s="6"/>
      <c r="L77" s="288" t="str">
        <f t="shared" si="33"/>
        <v/>
      </c>
      <c r="M77" s="330"/>
      <c r="N77" s="161" t="str">
        <f t="shared" si="34"/>
        <v/>
      </c>
      <c r="O77" s="158" t="str">
        <f t="shared" si="36"/>
        <v/>
      </c>
      <c r="P77" s="407" t="str">
        <f t="shared" si="35"/>
        <v/>
      </c>
      <c r="Q77" s="408"/>
      <c r="R77" s="409"/>
      <c r="S77" s="410"/>
      <c r="T77" s="410"/>
      <c r="U77" s="410"/>
      <c r="V77" s="410"/>
      <c r="W77" s="410"/>
      <c r="X77" s="410"/>
      <c r="Y77" s="410"/>
      <c r="Z77" s="410"/>
      <c r="AA77" s="410"/>
      <c r="AB77" s="410"/>
      <c r="AC77" s="411"/>
      <c r="AD77" s="166"/>
      <c r="AE77" s="141"/>
    </row>
    <row r="78" spans="2:31" ht="20.25" customHeight="1" x14ac:dyDescent="0.3">
      <c r="B78" s="425"/>
      <c r="C78" s="426"/>
      <c r="D78" s="6"/>
      <c r="E78" s="122"/>
      <c r="F78" s="160"/>
      <c r="G78" s="54"/>
      <c r="H78" s="125"/>
      <c r="I78" s="136"/>
      <c r="J78" s="156" t="str">
        <f t="shared" si="32"/>
        <v/>
      </c>
      <c r="K78" s="6"/>
      <c r="L78" s="288" t="str">
        <f t="shared" si="33"/>
        <v/>
      </c>
      <c r="M78" s="330"/>
      <c r="N78" s="161" t="str">
        <f t="shared" si="34"/>
        <v/>
      </c>
      <c r="O78" s="158" t="str">
        <f t="shared" si="36"/>
        <v/>
      </c>
      <c r="P78" s="407" t="str">
        <f t="shared" si="35"/>
        <v/>
      </c>
      <c r="Q78" s="408"/>
      <c r="R78" s="409"/>
      <c r="S78" s="410"/>
      <c r="T78" s="410"/>
      <c r="U78" s="410"/>
      <c r="V78" s="410"/>
      <c r="W78" s="410"/>
      <c r="X78" s="410"/>
      <c r="Y78" s="410"/>
      <c r="Z78" s="410"/>
      <c r="AA78" s="410"/>
      <c r="AB78" s="410"/>
      <c r="AC78" s="411"/>
      <c r="AD78" s="166"/>
      <c r="AE78" s="141"/>
    </row>
    <row r="79" spans="2:31" ht="19.5" customHeight="1" x14ac:dyDescent="0.3">
      <c r="B79" s="434"/>
      <c r="C79" s="435"/>
      <c r="D79" s="6"/>
      <c r="E79" s="122"/>
      <c r="F79" s="160"/>
      <c r="G79" s="54"/>
      <c r="H79" s="125"/>
      <c r="I79" s="136"/>
      <c r="J79" s="156" t="str">
        <f t="shared" si="32"/>
        <v/>
      </c>
      <c r="K79" s="6"/>
      <c r="L79" s="288" t="str">
        <f t="shared" ref="L79" si="37">IF(H79&lt;&gt;0,G79*H79+IF(H79*G79&gt;500,$AP$5,$AO$5),"")</f>
        <v/>
      </c>
      <c r="M79" s="330"/>
      <c r="N79" s="161" t="str">
        <f t="shared" si="34"/>
        <v/>
      </c>
      <c r="O79" s="158" t="str">
        <f t="shared" si="36"/>
        <v/>
      </c>
      <c r="P79" s="407" t="str">
        <f t="shared" si="35"/>
        <v/>
      </c>
      <c r="Q79" s="408"/>
      <c r="R79" s="409"/>
      <c r="S79" s="410"/>
      <c r="T79" s="410"/>
      <c r="U79" s="410"/>
      <c r="V79" s="410"/>
      <c r="W79" s="410"/>
      <c r="X79" s="410"/>
      <c r="Y79" s="410"/>
      <c r="Z79" s="410"/>
      <c r="AA79" s="410"/>
      <c r="AB79" s="410"/>
      <c r="AC79" s="411"/>
      <c r="AD79" s="166"/>
      <c r="AE79" s="141"/>
    </row>
    <row r="80" spans="2:31" ht="20.25" customHeight="1" x14ac:dyDescent="0.3">
      <c r="B80" s="434"/>
      <c r="C80" s="435"/>
      <c r="D80" s="6"/>
      <c r="E80" s="122"/>
      <c r="F80" s="160"/>
      <c r="G80" s="54"/>
      <c r="H80" s="125"/>
      <c r="I80" s="136"/>
      <c r="J80" s="156" t="str">
        <f t="shared" si="32"/>
        <v/>
      </c>
      <c r="K80" s="6"/>
      <c r="L80" s="288" t="str">
        <f t="shared" si="33"/>
        <v/>
      </c>
      <c r="M80" s="330"/>
      <c r="N80" s="161" t="str">
        <f t="shared" si="34"/>
        <v/>
      </c>
      <c r="O80" s="158" t="str">
        <f t="shared" si="36"/>
        <v/>
      </c>
      <c r="P80" s="407" t="str">
        <f t="shared" si="35"/>
        <v/>
      </c>
      <c r="Q80" s="408"/>
      <c r="R80" s="409"/>
      <c r="S80" s="410"/>
      <c r="T80" s="410"/>
      <c r="U80" s="410"/>
      <c r="V80" s="410"/>
      <c r="W80" s="410"/>
      <c r="X80" s="410"/>
      <c r="Y80" s="410"/>
      <c r="Z80" s="410"/>
      <c r="AA80" s="410"/>
      <c r="AB80" s="410"/>
      <c r="AC80" s="411"/>
    </row>
    <row r="81" spans="2:36" ht="20.25" customHeight="1" thickBot="1" x14ac:dyDescent="0.35">
      <c r="B81" s="436"/>
      <c r="C81" s="437"/>
      <c r="D81" s="6"/>
      <c r="E81" s="167"/>
      <c r="F81" s="168"/>
      <c r="G81" s="58"/>
      <c r="H81" s="169"/>
      <c r="I81" s="170"/>
      <c r="J81" s="171" t="str">
        <f t="shared" si="32"/>
        <v/>
      </c>
      <c r="K81" s="6"/>
      <c r="L81" s="420" t="str">
        <f t="shared" si="33"/>
        <v/>
      </c>
      <c r="M81" s="367"/>
      <c r="N81" s="172" t="str">
        <f t="shared" si="34"/>
        <v/>
      </c>
      <c r="O81" s="172" t="str">
        <f t="shared" si="36"/>
        <v/>
      </c>
      <c r="P81" s="421" t="str">
        <f t="shared" si="35"/>
        <v/>
      </c>
      <c r="Q81" s="422"/>
      <c r="R81" s="504"/>
      <c r="S81" s="505"/>
      <c r="T81" s="505"/>
      <c r="U81" s="505"/>
      <c r="V81" s="505"/>
      <c r="W81" s="505"/>
      <c r="X81" s="505"/>
      <c r="Y81" s="505"/>
      <c r="Z81" s="505"/>
      <c r="AA81" s="505"/>
      <c r="AB81" s="505"/>
      <c r="AC81" s="506"/>
    </row>
    <row r="82" spans="2:36" ht="20.25" customHeight="1" x14ac:dyDescent="0.3">
      <c r="K82" s="6"/>
      <c r="P82" s="267" t="str">
        <f t="shared" ref="P82" si="38">IF(E81&lt;&gt;"",1-L81/N81,"")</f>
        <v/>
      </c>
    </row>
    <row r="83" spans="2:36" ht="17.25" customHeight="1" thickBot="1" x14ac:dyDescent="0.35"/>
    <row r="84" spans="2:36" ht="17.25" customHeight="1" x14ac:dyDescent="0.3">
      <c r="AE84" s="403" t="s">
        <v>44</v>
      </c>
      <c r="AF84" s="404"/>
      <c r="AH84" s="403" t="s">
        <v>45</v>
      </c>
      <c r="AI84" s="477"/>
      <c r="AJ84" s="404"/>
    </row>
    <row r="85" spans="2:36" ht="17.25" customHeight="1" thickBot="1" x14ac:dyDescent="0.35">
      <c r="AE85" s="405"/>
      <c r="AF85" s="406"/>
      <c r="AH85" s="405"/>
      <c r="AI85" s="478"/>
      <c r="AJ85" s="406"/>
    </row>
    <row r="86" spans="2:36" ht="17.25" customHeight="1" x14ac:dyDescent="0.3">
      <c r="AE86" s="488" t="str">
        <f>IF(B50&lt;&gt;"",ABS(SUMIF(O50:O81,"&gt;0")/SUMIF(O50:O81,"&lt;0")),"/")</f>
        <v>/</v>
      </c>
      <c r="AF86" s="489"/>
      <c r="AH86" s="479" t="str">
        <f>IF(B50&lt;&gt;"",COUNTIF(O50:O81,"&gt;0")/COUNT(O50:O81),"/")</f>
        <v>/</v>
      </c>
      <c r="AI86" s="480"/>
      <c r="AJ86" s="481"/>
    </row>
    <row r="87" spans="2:36" ht="17.25" customHeight="1" thickBot="1" x14ac:dyDescent="0.35">
      <c r="AE87" s="490"/>
      <c r="AF87" s="491"/>
      <c r="AH87" s="482"/>
      <c r="AI87" s="483"/>
      <c r="AJ87" s="484"/>
    </row>
    <row r="88" spans="2:36" ht="17.25" customHeight="1" thickBot="1" x14ac:dyDescent="0.35"/>
    <row r="89" spans="2:36" ht="17.25" customHeight="1" x14ac:dyDescent="0.3">
      <c r="AE89" s="403" t="s">
        <v>47</v>
      </c>
      <c r="AF89" s="404"/>
      <c r="AH89" s="458" t="s">
        <v>46</v>
      </c>
      <c r="AI89" s="459"/>
      <c r="AJ89" s="460"/>
    </row>
    <row r="90" spans="2:36" ht="17.25" customHeight="1" thickBot="1" x14ac:dyDescent="0.35">
      <c r="AE90" s="405"/>
      <c r="AF90" s="406"/>
      <c r="AH90" s="461"/>
      <c r="AI90" s="462"/>
      <c r="AJ90" s="463"/>
    </row>
    <row r="91" spans="2:36" ht="17.25" customHeight="1" x14ac:dyDescent="0.3">
      <c r="AE91" s="412">
        <f>((MAX(AC6:AC17)-(MIN(AC6:AC17))))/MAX(AC6:AC17)</f>
        <v>0</v>
      </c>
      <c r="AF91" s="413"/>
      <c r="AH91" s="464" t="str">
        <f>IF(B50&lt;&gt;"",ABS((SUMIF(O50:O81,"&gt;0"))/(SUMIF(O50:O81,"&lt;0"))),"/")</f>
        <v>/</v>
      </c>
      <c r="AI91" s="465"/>
      <c r="AJ91" s="466"/>
    </row>
    <row r="92" spans="2:36" ht="17.25" customHeight="1" thickBot="1" x14ac:dyDescent="0.35">
      <c r="AE92" s="414"/>
      <c r="AF92" s="415"/>
      <c r="AH92" s="467"/>
      <c r="AI92" s="468"/>
      <c r="AJ92" s="469"/>
    </row>
    <row r="93" spans="2:36" ht="17.25" customHeight="1" x14ac:dyDescent="0.3"/>
    <row r="94" spans="2:36" ht="17.25" customHeight="1" x14ac:dyDescent="0.3"/>
    <row r="95" spans="2:36" ht="17.25" customHeight="1" x14ac:dyDescent="0.3"/>
    <row r="96" spans="2:36" ht="17.25" customHeight="1" x14ac:dyDescent="0.3"/>
    <row r="97" spans="8:18" ht="17.25" customHeight="1" x14ac:dyDescent="0.3"/>
    <row r="98" spans="8:18" ht="17.25" customHeight="1" x14ac:dyDescent="0.3"/>
    <row r="99" spans="8:18" ht="17.25" customHeight="1" x14ac:dyDescent="0.3"/>
    <row r="100" spans="8:18" ht="17.25" customHeight="1" x14ac:dyDescent="0.3"/>
    <row r="101" spans="8:18" ht="17.25" customHeight="1" x14ac:dyDescent="0.3"/>
    <row r="102" spans="8:18" ht="17.25" customHeight="1" x14ac:dyDescent="0.3"/>
    <row r="103" spans="8:18" ht="17.25" customHeight="1" x14ac:dyDescent="0.3">
      <c r="H103"/>
    </row>
    <row r="104" spans="8:18" ht="17.25" customHeight="1" x14ac:dyDescent="0.3">
      <c r="H104"/>
      <c r="L104" s="103"/>
    </row>
    <row r="105" spans="8:18" ht="17.25" customHeight="1" x14ac:dyDescent="0.3">
      <c r="H105"/>
    </row>
    <row r="106" spans="8:18" ht="17.25" customHeight="1" x14ac:dyDescent="0.3">
      <c r="H106"/>
    </row>
    <row r="107" spans="8:18" ht="17.25" customHeight="1" x14ac:dyDescent="0.3"/>
    <row r="108" spans="8:18" ht="17.25" customHeight="1" x14ac:dyDescent="0.3"/>
    <row r="109" spans="8:18" ht="17.25" customHeight="1" x14ac:dyDescent="0.3"/>
    <row r="110" spans="8:18" ht="17.25" customHeight="1" x14ac:dyDescent="0.3"/>
    <row r="111" spans="8:18" ht="17.25" customHeight="1" x14ac:dyDescent="0.3">
      <c r="R111" s="103"/>
    </row>
    <row r="121" spans="12:27" x14ac:dyDescent="0.3">
      <c r="W121" s="1"/>
      <c r="X121" s="1"/>
      <c r="Z121" s="375"/>
      <c r="AA121" s="375"/>
    </row>
    <row r="122" spans="12:27" x14ac:dyDescent="0.3">
      <c r="L122"/>
      <c r="M122"/>
      <c r="N122"/>
      <c r="O122"/>
    </row>
    <row r="123" spans="12:27" x14ac:dyDescent="0.3">
      <c r="P123"/>
    </row>
  </sheetData>
  <mergeCells count="315">
    <mergeCell ref="AE86:AF87"/>
    <mergeCell ref="L53:M53"/>
    <mergeCell ref="J18:K18"/>
    <mergeCell ref="J19:K19"/>
    <mergeCell ref="J20:K20"/>
    <mergeCell ref="L18:M18"/>
    <mergeCell ref="L19:M19"/>
    <mergeCell ref="L20:M20"/>
    <mergeCell ref="R73:AC73"/>
    <mergeCell ref="R66:AC66"/>
    <mergeCell ref="R67:AC67"/>
    <mergeCell ref="R68:AC68"/>
    <mergeCell ref="R69:AC69"/>
    <mergeCell ref="R65:AC65"/>
    <mergeCell ref="R81:AC81"/>
    <mergeCell ref="P74:Q74"/>
    <mergeCell ref="L75:M75"/>
    <mergeCell ref="P75:Q75"/>
    <mergeCell ref="L70:M70"/>
    <mergeCell ref="P70:Q70"/>
    <mergeCell ref="L50:M50"/>
    <mergeCell ref="P50:Q50"/>
    <mergeCell ref="S38:T38"/>
    <mergeCell ref="S39:T39"/>
    <mergeCell ref="L17:M17"/>
    <mergeCell ref="R50:AC50"/>
    <mergeCell ref="R51:AC51"/>
    <mergeCell ref="AH89:AJ90"/>
    <mergeCell ref="AH91:AJ92"/>
    <mergeCell ref="R80:AC80"/>
    <mergeCell ref="AL24:AN24"/>
    <mergeCell ref="P18:Q18"/>
    <mergeCell ref="P19:Q19"/>
    <mergeCell ref="P20:Q20"/>
    <mergeCell ref="AH84:AJ85"/>
    <mergeCell ref="AH86:AJ87"/>
    <mergeCell ref="R52:AC52"/>
    <mergeCell ref="R53:AC53"/>
    <mergeCell ref="R78:AC78"/>
    <mergeCell ref="R58:AC58"/>
    <mergeCell ref="R59:AC59"/>
    <mergeCell ref="R60:AC60"/>
    <mergeCell ref="R61:AC61"/>
    <mergeCell ref="R62:AC62"/>
    <mergeCell ref="R63:AC63"/>
    <mergeCell ref="R70:AC70"/>
    <mergeCell ref="R71:AC71"/>
    <mergeCell ref="R72:AC72"/>
    <mergeCell ref="AA2:AS2"/>
    <mergeCell ref="B77:C77"/>
    <mergeCell ref="B78:C78"/>
    <mergeCell ref="B79:C79"/>
    <mergeCell ref="B80:C80"/>
    <mergeCell ref="B81:C81"/>
    <mergeCell ref="A46:X46"/>
    <mergeCell ref="A23:Z23"/>
    <mergeCell ref="H18:I18"/>
    <mergeCell ref="H19:I19"/>
    <mergeCell ref="H20:I20"/>
    <mergeCell ref="B68:C68"/>
    <mergeCell ref="B69:C69"/>
    <mergeCell ref="B70:C70"/>
    <mergeCell ref="B71:C71"/>
    <mergeCell ref="B72:C72"/>
    <mergeCell ref="B73:C73"/>
    <mergeCell ref="B74:C74"/>
    <mergeCell ref="B75:C75"/>
    <mergeCell ref="B76:C76"/>
    <mergeCell ref="R79:AC79"/>
    <mergeCell ref="J16:N16"/>
    <mergeCell ref="E15:N15"/>
    <mergeCell ref="J17:K17"/>
    <mergeCell ref="B48:C48"/>
    <mergeCell ref="B50:C50"/>
    <mergeCell ref="B51:C51"/>
    <mergeCell ref="B52:C52"/>
    <mergeCell ref="B54:C54"/>
    <mergeCell ref="B55:C55"/>
    <mergeCell ref="B53:C53"/>
    <mergeCell ref="B56:C56"/>
    <mergeCell ref="B57:C57"/>
    <mergeCell ref="B58:C58"/>
    <mergeCell ref="B59:C59"/>
    <mergeCell ref="B60:C60"/>
    <mergeCell ref="B61:C61"/>
    <mergeCell ref="B62:C62"/>
    <mergeCell ref="B63:C63"/>
    <mergeCell ref="B64:C64"/>
    <mergeCell ref="B65:C65"/>
    <mergeCell ref="B66:C66"/>
    <mergeCell ref="B67:C67"/>
    <mergeCell ref="R74:AC74"/>
    <mergeCell ref="R75:AC75"/>
    <mergeCell ref="R76:AC76"/>
    <mergeCell ref="R77:AC77"/>
    <mergeCell ref="Z121:AA121"/>
    <mergeCell ref="O28:P28"/>
    <mergeCell ref="O29:P29"/>
    <mergeCell ref="L79:M79"/>
    <mergeCell ref="P79:Q79"/>
    <mergeCell ref="L80:M80"/>
    <mergeCell ref="P80:Q80"/>
    <mergeCell ref="L81:M81"/>
    <mergeCell ref="P81:Q81"/>
    <mergeCell ref="L76:M76"/>
    <mergeCell ref="P76:Q76"/>
    <mergeCell ref="L77:M77"/>
    <mergeCell ref="P77:Q77"/>
    <mergeCell ref="L78:M78"/>
    <mergeCell ref="P78:Q78"/>
    <mergeCell ref="L73:M73"/>
    <mergeCell ref="P73:Q73"/>
    <mergeCell ref="L74:M74"/>
    <mergeCell ref="R64:AC64"/>
    <mergeCell ref="AE89:AF90"/>
    <mergeCell ref="AE91:AF92"/>
    <mergeCell ref="L62:M62"/>
    <mergeCell ref="P62:Q62"/>
    <mergeCell ref="L63:M63"/>
    <mergeCell ref="P63:Q63"/>
    <mergeCell ref="P53:Q53"/>
    <mergeCell ref="L59:M59"/>
    <mergeCell ref="P59:Q59"/>
    <mergeCell ref="L60:M60"/>
    <mergeCell ref="P60:Q60"/>
    <mergeCell ref="L56:M56"/>
    <mergeCell ref="P56:Q56"/>
    <mergeCell ref="L57:M57"/>
    <mergeCell ref="P57:Q57"/>
    <mergeCell ref="L58:M58"/>
    <mergeCell ref="P58:Q58"/>
    <mergeCell ref="L61:M61"/>
    <mergeCell ref="P61:Q61"/>
    <mergeCell ref="L54:M54"/>
    <mergeCell ref="P54:Q54"/>
    <mergeCell ref="L55:M55"/>
    <mergeCell ref="P55:Q55"/>
    <mergeCell ref="L72:M72"/>
    <mergeCell ref="AE84:AF85"/>
    <mergeCell ref="L51:M51"/>
    <mergeCell ref="P51:Q51"/>
    <mergeCell ref="R54:AC54"/>
    <mergeCell ref="R55:AC55"/>
    <mergeCell ref="R56:AC56"/>
    <mergeCell ref="R57:AC57"/>
    <mergeCell ref="P72:Q72"/>
    <mergeCell ref="L69:M69"/>
    <mergeCell ref="P69:Q69"/>
    <mergeCell ref="L64:M64"/>
    <mergeCell ref="P64:Q64"/>
    <mergeCell ref="L65:M65"/>
    <mergeCell ref="P65:Q65"/>
    <mergeCell ref="L66:M66"/>
    <mergeCell ref="P66:Q66"/>
    <mergeCell ref="L71:M71"/>
    <mergeCell ref="P71:Q71"/>
    <mergeCell ref="L67:M67"/>
    <mergeCell ref="P67:Q67"/>
    <mergeCell ref="L68:M68"/>
    <mergeCell ref="P68:Q68"/>
    <mergeCell ref="L52:M52"/>
    <mergeCell ref="P52:Q52"/>
    <mergeCell ref="V43:W43"/>
    <mergeCell ref="AG44:AH44"/>
    <mergeCell ref="R48:AC48"/>
    <mergeCell ref="AK44:AL44"/>
    <mergeCell ref="L48:M48"/>
    <mergeCell ref="P48:Q48"/>
    <mergeCell ref="M41:N41"/>
    <mergeCell ref="O41:P41"/>
    <mergeCell ref="S41:T41"/>
    <mergeCell ref="V41:W41"/>
    <mergeCell ref="M42:N42"/>
    <mergeCell ref="O42:P42"/>
    <mergeCell ref="S42:T42"/>
    <mergeCell ref="V42:W42"/>
    <mergeCell ref="M37:N37"/>
    <mergeCell ref="O37:P37"/>
    <mergeCell ref="S37:T37"/>
    <mergeCell ref="V37:W37"/>
    <mergeCell ref="M40:N40"/>
    <mergeCell ref="O40:P40"/>
    <mergeCell ref="S40:T40"/>
    <mergeCell ref="V40:W40"/>
    <mergeCell ref="M35:N35"/>
    <mergeCell ref="O35:P35"/>
    <mergeCell ref="S35:T35"/>
    <mergeCell ref="V35:W35"/>
    <mergeCell ref="M36:N36"/>
    <mergeCell ref="O36:P36"/>
    <mergeCell ref="S36:T36"/>
    <mergeCell ref="V36:W36"/>
    <mergeCell ref="M33:N33"/>
    <mergeCell ref="O33:P33"/>
    <mergeCell ref="S33:T33"/>
    <mergeCell ref="V33:W33"/>
    <mergeCell ref="S29:T29"/>
    <mergeCell ref="M34:N34"/>
    <mergeCell ref="O34:P34"/>
    <mergeCell ref="S34:T34"/>
    <mergeCell ref="V34:W34"/>
    <mergeCell ref="M31:N31"/>
    <mergeCell ref="O31:P31"/>
    <mergeCell ref="S31:T31"/>
    <mergeCell ref="V31:W31"/>
    <mergeCell ref="M32:N32"/>
    <mergeCell ref="O32:P32"/>
    <mergeCell ref="S32:T32"/>
    <mergeCell ref="V32:W32"/>
    <mergeCell ref="AE25:AF25"/>
    <mergeCell ref="AG25:AI25"/>
    <mergeCell ref="AL25:AN25"/>
    <mergeCell ref="M29:N29"/>
    <mergeCell ref="V29:W29"/>
    <mergeCell ref="M30:N30"/>
    <mergeCell ref="O30:P30"/>
    <mergeCell ref="S30:T30"/>
    <mergeCell ref="V30:W30"/>
    <mergeCell ref="O25:P25"/>
    <mergeCell ref="S25:T25"/>
    <mergeCell ref="V25:W25"/>
    <mergeCell ref="AK27:AO27"/>
    <mergeCell ref="AK28:AO29"/>
    <mergeCell ref="AH14:AI14"/>
    <mergeCell ref="AJ16:AK16"/>
    <mergeCell ref="AL16:AM16"/>
    <mergeCell ref="AD17:AE17"/>
    <mergeCell ref="AH17:AI17"/>
    <mergeCell ref="AJ17:AK17"/>
    <mergeCell ref="AL17:AM17"/>
    <mergeCell ref="AD16:AE16"/>
    <mergeCell ref="AH16:AI16"/>
    <mergeCell ref="AJ14:AK14"/>
    <mergeCell ref="AL14:AM14"/>
    <mergeCell ref="AD15:AE15"/>
    <mergeCell ref="AH15:AI15"/>
    <mergeCell ref="AJ15:AK15"/>
    <mergeCell ref="AL15:AM15"/>
    <mergeCell ref="AD14:AE14"/>
    <mergeCell ref="AJ7:AK7"/>
    <mergeCell ref="AL7:AM7"/>
    <mergeCell ref="T7:U7"/>
    <mergeCell ref="I7:J7"/>
    <mergeCell ref="I8:J8"/>
    <mergeCell ref="T8:U8"/>
    <mergeCell ref="AJ9:AK9"/>
    <mergeCell ref="AL9:AM9"/>
    <mergeCell ref="T10:U10"/>
    <mergeCell ref="AD10:AE10"/>
    <mergeCell ref="AH10:AI10"/>
    <mergeCell ref="AJ10:AK10"/>
    <mergeCell ref="AL10:AM10"/>
    <mergeCell ref="AD9:AE9"/>
    <mergeCell ref="AH9:AI9"/>
    <mergeCell ref="I11:J11"/>
    <mergeCell ref="T11:U11"/>
    <mergeCell ref="AD8:AE8"/>
    <mergeCell ref="AH8:AI8"/>
    <mergeCell ref="AJ8:AK8"/>
    <mergeCell ref="AL4:AM4"/>
    <mergeCell ref="AO4:AP4"/>
    <mergeCell ref="AQ5:AR5"/>
    <mergeCell ref="AD6:AE6"/>
    <mergeCell ref="AH6:AI6"/>
    <mergeCell ref="AO7:AP7"/>
    <mergeCell ref="AO8:AP8"/>
    <mergeCell ref="AO10:AP10"/>
    <mergeCell ref="AO11:AP11"/>
    <mergeCell ref="I4:J4"/>
    <mergeCell ref="T4:U4"/>
    <mergeCell ref="AD4:AE4"/>
    <mergeCell ref="AH4:AI4"/>
    <mergeCell ref="AJ6:AK6"/>
    <mergeCell ref="AL6:AM6"/>
    <mergeCell ref="T6:U6"/>
    <mergeCell ref="I6:J6"/>
    <mergeCell ref="AD7:AE7"/>
    <mergeCell ref="AH7:AI7"/>
    <mergeCell ref="AD13:AE13"/>
    <mergeCell ref="AH13:AI13"/>
    <mergeCell ref="AJ13:AK13"/>
    <mergeCell ref="AL13:AM13"/>
    <mergeCell ref="AD12:AE12"/>
    <mergeCell ref="AH12:AI12"/>
    <mergeCell ref="AJ12:AK12"/>
    <mergeCell ref="AL12:AM12"/>
    <mergeCell ref="AL8:AM8"/>
    <mergeCell ref="AD11:AE11"/>
    <mergeCell ref="AH11:AI11"/>
    <mergeCell ref="AJ11:AK11"/>
    <mergeCell ref="AL11:AM11"/>
    <mergeCell ref="AK32:AO32"/>
    <mergeCell ref="AK33:AO34"/>
    <mergeCell ref="E16:I16"/>
    <mergeCell ref="A2:Y2"/>
    <mergeCell ref="H17:I17"/>
    <mergeCell ref="M28:N28"/>
    <mergeCell ref="V28:W28"/>
    <mergeCell ref="S28:T28"/>
    <mergeCell ref="I12:J12"/>
    <mergeCell ref="T12:U12"/>
    <mergeCell ref="A17:C17"/>
    <mergeCell ref="A18:C18"/>
    <mergeCell ref="A19:C19"/>
    <mergeCell ref="A20:C20"/>
    <mergeCell ref="I9:J9"/>
    <mergeCell ref="I10:J10"/>
    <mergeCell ref="T9:U9"/>
    <mergeCell ref="M27:N27"/>
    <mergeCell ref="O27:P27"/>
    <mergeCell ref="S27:T27"/>
    <mergeCell ref="V27:W27"/>
    <mergeCell ref="M25:N25"/>
    <mergeCell ref="P17:Q17"/>
    <mergeCell ref="AJ4:AK4"/>
  </mergeCells>
  <conditionalFormatting sqref="AF6:AF18 AJ83:AJ338 O50:O81 P50:P82 U27:U42 R27:S42">
    <cfRule type="colorScale" priority="8">
      <colorScale>
        <cfvo type="num" val="0"/>
        <cfvo type="num" val="0"/>
        <color rgb="FFFF5D5D"/>
        <color rgb="FF92D050"/>
      </colorScale>
    </cfRule>
  </conditionalFormatting>
  <conditionalFormatting sqref="AD6:AE18">
    <cfRule type="colorScale" priority="7">
      <colorScale>
        <cfvo type="num" val="0"/>
        <cfvo type="num" val="0"/>
        <color rgb="FFFF5D5D"/>
        <color rgb="FF92D050"/>
      </colorScale>
    </cfRule>
  </conditionalFormatting>
  <conditionalFormatting sqref="M27:N27 M28:M29 M30:N42">
    <cfRule type="cellIs" dxfId="5" priority="5" operator="lessThan">
      <formula>0</formula>
    </cfRule>
    <cfRule type="cellIs" dxfId="4" priority="6" operator="greaterThan">
      <formula>0</formula>
    </cfRule>
  </conditionalFormatting>
  <conditionalFormatting sqref="X31:X42 X27:X29">
    <cfRule type="cellIs" dxfId="3" priority="3" operator="greaterThan">
      <formula>0</formula>
    </cfRule>
    <cfRule type="cellIs" dxfId="2" priority="4" operator="lessThan">
      <formula>0</formula>
    </cfRule>
  </conditionalFormatting>
  <conditionalFormatting sqref="X30">
    <cfRule type="cellIs" dxfId="1" priority="1" operator="lessThan">
      <formula>0</formula>
    </cfRule>
    <cfRule type="cellIs" dxfId="0" priority="2" operator="greaterThan">
      <formula>0</formula>
    </cfRule>
  </conditionalFormatting>
  <pageMargins left="0.7" right="0.7" top="0.75" bottom="0.75" header="0.3" footer="0.3"/>
  <pageSetup paperSize="9" scale="1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euil21.MajCotations">
                <anchor moveWithCells="1">
                  <from>
                    <xdr:col>0</xdr:col>
                    <xdr:colOff>190500</xdr:colOff>
                    <xdr:row>43</xdr:row>
                    <xdr:rowOff>22860</xdr:rowOff>
                  </from>
                  <to>
                    <xdr:col>3</xdr:col>
                    <xdr:colOff>0</xdr:colOff>
                    <xdr:row>44</xdr:row>
                    <xdr:rowOff>106680</xdr:rowOff>
                  </to>
                </anchor>
              </controlPr>
            </control>
          </mc:Choice>
        </mc:AlternateContent>
        <mc:AlternateContent xmlns:mc="http://schemas.openxmlformats.org/markup-compatibility/2006">
          <mc:Choice Requires="x14">
            <control shapeId="1027" r:id="rId5" name="Button 3">
              <controlPr defaultSize="0" print="0" autoFill="0" autoPict="0" macro="[0]!Feuil21.Majcotation_simulateur">
                <anchor moveWithCells="1" sizeWithCells="1">
                  <from>
                    <xdr:col>0</xdr:col>
                    <xdr:colOff>182880</xdr:colOff>
                    <xdr:row>12</xdr:row>
                    <xdr:rowOff>198120</xdr:rowOff>
                  </from>
                  <to>
                    <xdr:col>2</xdr:col>
                    <xdr:colOff>1226820</xdr:colOff>
                    <xdr:row>13</xdr:row>
                    <xdr:rowOff>266700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R22"/>
  <sheetViews>
    <sheetView showGridLines="0" workbookViewId="0">
      <selection activeCell="G8" sqref="G8"/>
    </sheetView>
  </sheetViews>
  <sheetFormatPr baseColWidth="10" defaultRowHeight="14.4" x14ac:dyDescent="0.3"/>
  <cols>
    <col min="4" max="4" width="6.5546875" customWidth="1"/>
    <col min="5" max="5" width="5.44140625" customWidth="1"/>
    <col min="7" max="7" width="15.109375" customWidth="1"/>
    <col min="10" max="10" width="5.5546875" customWidth="1"/>
    <col min="11" max="11" width="6.109375" customWidth="1"/>
    <col min="13" max="13" width="16.88671875" customWidth="1"/>
    <col min="16" max="16" width="5.33203125" customWidth="1"/>
    <col min="17" max="17" width="5.5546875" customWidth="1"/>
  </cols>
  <sheetData>
    <row r="1" spans="2:18" ht="7.5" customHeight="1" x14ac:dyDescent="0.3"/>
    <row r="2" spans="2:18" ht="21.75" customHeight="1" x14ac:dyDescent="0.3">
      <c r="B2" s="511" t="s">
        <v>70</v>
      </c>
      <c r="C2" s="512"/>
      <c r="D2" s="512"/>
      <c r="E2" s="513"/>
    </row>
    <row r="3" spans="2:18" ht="15" thickBot="1" x14ac:dyDescent="0.35"/>
    <row r="4" spans="2:18" ht="18" thickBot="1" x14ac:dyDescent="0.35">
      <c r="B4" s="516" t="s">
        <v>59</v>
      </c>
      <c r="C4" s="517"/>
      <c r="D4" s="517"/>
      <c r="E4" s="517"/>
      <c r="F4" s="447"/>
      <c r="H4" s="445" t="s">
        <v>60</v>
      </c>
      <c r="I4" s="446"/>
      <c r="J4" s="446"/>
      <c r="K4" s="446"/>
      <c r="L4" s="510"/>
      <c r="N4" s="445" t="s">
        <v>61</v>
      </c>
      <c r="O4" s="446"/>
      <c r="P4" s="446"/>
      <c r="Q4" s="446"/>
      <c r="R4" s="510"/>
    </row>
    <row r="5" spans="2:18" ht="20.25" customHeight="1" thickBot="1" x14ac:dyDescent="0.35">
      <c r="B5" s="11" t="s">
        <v>72</v>
      </c>
      <c r="C5" s="261" t="s">
        <v>73</v>
      </c>
      <c r="D5" s="518" t="s">
        <v>31</v>
      </c>
      <c r="E5" s="518"/>
      <c r="F5" s="262" t="s">
        <v>74</v>
      </c>
      <c r="H5" s="264" t="s">
        <v>72</v>
      </c>
      <c r="I5" s="265" t="s">
        <v>73</v>
      </c>
      <c r="J5" s="519" t="s">
        <v>31</v>
      </c>
      <c r="K5" s="520"/>
      <c r="L5" s="75" t="s">
        <v>74</v>
      </c>
      <c r="N5" s="264" t="s">
        <v>72</v>
      </c>
      <c r="O5" s="265" t="s">
        <v>73</v>
      </c>
      <c r="P5" s="519" t="s">
        <v>31</v>
      </c>
      <c r="Q5" s="520"/>
      <c r="R5" s="75" t="s">
        <v>74</v>
      </c>
    </row>
    <row r="6" spans="2:18" ht="18.75" customHeight="1" thickTop="1" x14ac:dyDescent="0.3">
      <c r="B6" s="202">
        <v>43466</v>
      </c>
      <c r="C6" s="38"/>
      <c r="D6" s="514">
        <v>0</v>
      </c>
      <c r="E6" s="515"/>
      <c r="F6" s="203">
        <v>0</v>
      </c>
      <c r="H6" s="202">
        <v>43831</v>
      </c>
      <c r="I6" s="38"/>
      <c r="J6" s="514" t="str">
        <f>IF(I6&lt;&gt;"",I6-C17,"")</f>
        <v/>
      </c>
      <c r="K6" s="515"/>
      <c r="L6" s="263" t="str">
        <f>IF(I6&lt;&gt;"",(I6-C17)/C17,"")</f>
        <v/>
      </c>
      <c r="N6" s="202">
        <v>44197</v>
      </c>
      <c r="O6" s="38"/>
      <c r="P6" s="514" t="str">
        <f>IF(O6&lt;&gt;"",O6-I17,"")</f>
        <v/>
      </c>
      <c r="Q6" s="515"/>
      <c r="R6" s="263" t="str">
        <f>IF(O6&lt;&gt;"",(O6-I17)/I17,"")</f>
        <v/>
      </c>
    </row>
    <row r="7" spans="2:18" ht="18.75" customHeight="1" x14ac:dyDescent="0.3">
      <c r="B7" s="49">
        <v>43497</v>
      </c>
      <c r="C7" s="50"/>
      <c r="D7" s="325" t="str">
        <f t="shared" ref="D7:D17" si="0">IF(C7&lt;&gt;"",C7-C6,"")</f>
        <v/>
      </c>
      <c r="E7" s="326"/>
      <c r="F7" s="51" t="str">
        <f t="shared" ref="F7:F17" si="1">IF(C7&lt;&gt;"",(C7-C6)/C6,"")</f>
        <v/>
      </c>
      <c r="H7" s="202">
        <v>43862</v>
      </c>
      <c r="I7" s="50"/>
      <c r="J7" s="325" t="str">
        <f t="shared" ref="J7:J17" si="2">IF(I7&lt;&gt;"",I7-I6,"")</f>
        <v/>
      </c>
      <c r="K7" s="326"/>
      <c r="L7" s="51" t="str">
        <f t="shared" ref="L7:L17" si="3">IF(I7&lt;&gt;"",(I7-I6)/I6,"")</f>
        <v/>
      </c>
      <c r="N7" s="202">
        <v>44228</v>
      </c>
      <c r="O7" s="50"/>
      <c r="P7" s="325" t="str">
        <f t="shared" ref="P7:P17" si="4">IF(O7&lt;&gt;"",O7-O6,"")</f>
        <v/>
      </c>
      <c r="Q7" s="326"/>
      <c r="R7" s="51" t="str">
        <f t="shared" ref="R7:R17" si="5">IF(O7&lt;&gt;"",(O7-O6)/O6,"")</f>
        <v/>
      </c>
    </row>
    <row r="8" spans="2:18" ht="18.75" customHeight="1" x14ac:dyDescent="0.3">
      <c r="B8" s="49">
        <v>43525</v>
      </c>
      <c r="C8" s="50"/>
      <c r="D8" s="325" t="str">
        <f t="shared" si="0"/>
        <v/>
      </c>
      <c r="E8" s="326"/>
      <c r="F8" s="51" t="str">
        <f t="shared" si="1"/>
        <v/>
      </c>
      <c r="H8" s="202">
        <v>43891</v>
      </c>
      <c r="I8" s="50"/>
      <c r="J8" s="325" t="str">
        <f t="shared" si="2"/>
        <v/>
      </c>
      <c r="K8" s="326"/>
      <c r="L8" s="51" t="str">
        <f t="shared" si="3"/>
        <v/>
      </c>
      <c r="N8" s="202">
        <v>44256</v>
      </c>
      <c r="O8" s="50"/>
      <c r="P8" s="325" t="str">
        <f t="shared" si="4"/>
        <v/>
      </c>
      <c r="Q8" s="326"/>
      <c r="R8" s="51" t="str">
        <f t="shared" si="5"/>
        <v/>
      </c>
    </row>
    <row r="9" spans="2:18" ht="18.75" customHeight="1" x14ac:dyDescent="0.3">
      <c r="B9" s="49">
        <v>43556</v>
      </c>
      <c r="C9" s="50"/>
      <c r="D9" s="325" t="str">
        <f t="shared" si="0"/>
        <v/>
      </c>
      <c r="E9" s="326"/>
      <c r="F9" s="51" t="str">
        <f t="shared" si="1"/>
        <v/>
      </c>
      <c r="H9" s="202">
        <v>43922</v>
      </c>
      <c r="I9" s="50"/>
      <c r="J9" s="325" t="str">
        <f t="shared" si="2"/>
        <v/>
      </c>
      <c r="K9" s="326"/>
      <c r="L9" s="51" t="str">
        <f t="shared" si="3"/>
        <v/>
      </c>
      <c r="N9" s="202">
        <v>44287</v>
      </c>
      <c r="O9" s="50"/>
      <c r="P9" s="325" t="str">
        <f t="shared" si="4"/>
        <v/>
      </c>
      <c r="Q9" s="326"/>
      <c r="R9" s="51" t="str">
        <f t="shared" si="5"/>
        <v/>
      </c>
    </row>
    <row r="10" spans="2:18" ht="18.75" customHeight="1" x14ac:dyDescent="0.3">
      <c r="B10" s="49">
        <v>43586</v>
      </c>
      <c r="C10" s="50"/>
      <c r="D10" s="325" t="str">
        <f t="shared" si="0"/>
        <v/>
      </c>
      <c r="E10" s="326"/>
      <c r="F10" s="51" t="str">
        <f t="shared" si="1"/>
        <v/>
      </c>
      <c r="H10" s="202">
        <v>43952</v>
      </c>
      <c r="I10" s="50"/>
      <c r="J10" s="325" t="str">
        <f t="shared" si="2"/>
        <v/>
      </c>
      <c r="K10" s="326"/>
      <c r="L10" s="51" t="str">
        <f t="shared" si="3"/>
        <v/>
      </c>
      <c r="N10" s="202">
        <v>44317</v>
      </c>
      <c r="O10" s="50"/>
      <c r="P10" s="325" t="str">
        <f t="shared" si="4"/>
        <v/>
      </c>
      <c r="Q10" s="326"/>
      <c r="R10" s="51" t="str">
        <f t="shared" si="5"/>
        <v/>
      </c>
    </row>
    <row r="11" spans="2:18" ht="18.75" customHeight="1" x14ac:dyDescent="0.3">
      <c r="B11" s="49">
        <v>43617</v>
      </c>
      <c r="C11" s="50"/>
      <c r="D11" s="325" t="str">
        <f t="shared" si="0"/>
        <v/>
      </c>
      <c r="E11" s="326"/>
      <c r="F11" s="51" t="str">
        <f t="shared" si="1"/>
        <v/>
      </c>
      <c r="H11" s="202">
        <v>43983</v>
      </c>
      <c r="I11" s="50"/>
      <c r="J11" s="325" t="str">
        <f t="shared" si="2"/>
        <v/>
      </c>
      <c r="K11" s="326"/>
      <c r="L11" s="51" t="str">
        <f t="shared" si="3"/>
        <v/>
      </c>
      <c r="N11" s="202">
        <v>44348</v>
      </c>
      <c r="O11" s="50"/>
      <c r="P11" s="325" t="str">
        <f t="shared" si="4"/>
        <v/>
      </c>
      <c r="Q11" s="326"/>
      <c r="R11" s="51" t="str">
        <f t="shared" si="5"/>
        <v/>
      </c>
    </row>
    <row r="12" spans="2:18" ht="18.75" customHeight="1" x14ac:dyDescent="0.3">
      <c r="B12" s="49">
        <v>43647</v>
      </c>
      <c r="C12" s="50"/>
      <c r="D12" s="325" t="str">
        <f t="shared" si="0"/>
        <v/>
      </c>
      <c r="E12" s="326"/>
      <c r="F12" s="51" t="str">
        <f t="shared" si="1"/>
        <v/>
      </c>
      <c r="H12" s="202">
        <v>44013</v>
      </c>
      <c r="I12" s="50"/>
      <c r="J12" s="325" t="str">
        <f t="shared" si="2"/>
        <v/>
      </c>
      <c r="K12" s="326"/>
      <c r="L12" s="51" t="str">
        <f t="shared" si="3"/>
        <v/>
      </c>
      <c r="N12" s="202">
        <v>44378</v>
      </c>
      <c r="O12" s="50"/>
      <c r="P12" s="325" t="str">
        <f t="shared" si="4"/>
        <v/>
      </c>
      <c r="Q12" s="326"/>
      <c r="R12" s="51" t="str">
        <f t="shared" si="5"/>
        <v/>
      </c>
    </row>
    <row r="13" spans="2:18" ht="18.75" customHeight="1" x14ac:dyDescent="0.3">
      <c r="B13" s="49">
        <v>43678</v>
      </c>
      <c r="C13" s="50"/>
      <c r="D13" s="325" t="str">
        <f t="shared" si="0"/>
        <v/>
      </c>
      <c r="E13" s="326"/>
      <c r="F13" s="51" t="str">
        <f t="shared" si="1"/>
        <v/>
      </c>
      <c r="H13" s="202">
        <v>44044</v>
      </c>
      <c r="I13" s="50"/>
      <c r="J13" s="325" t="str">
        <f t="shared" si="2"/>
        <v/>
      </c>
      <c r="K13" s="326"/>
      <c r="L13" s="51" t="str">
        <f t="shared" si="3"/>
        <v/>
      </c>
      <c r="N13" s="202">
        <v>44409</v>
      </c>
      <c r="O13" s="50"/>
      <c r="P13" s="325" t="str">
        <f t="shared" si="4"/>
        <v/>
      </c>
      <c r="Q13" s="326"/>
      <c r="R13" s="51" t="str">
        <f t="shared" si="5"/>
        <v/>
      </c>
    </row>
    <row r="14" spans="2:18" ht="18.75" customHeight="1" x14ac:dyDescent="0.3">
      <c r="B14" s="55">
        <v>43709</v>
      </c>
      <c r="C14" s="56"/>
      <c r="D14" s="325" t="str">
        <f t="shared" si="0"/>
        <v/>
      </c>
      <c r="E14" s="326"/>
      <c r="F14" s="51" t="str">
        <f t="shared" si="1"/>
        <v/>
      </c>
      <c r="H14" s="202">
        <v>44075</v>
      </c>
      <c r="I14" s="56"/>
      <c r="J14" s="325" t="str">
        <f t="shared" si="2"/>
        <v/>
      </c>
      <c r="K14" s="326"/>
      <c r="L14" s="51" t="str">
        <f t="shared" si="3"/>
        <v/>
      </c>
      <c r="N14" s="202">
        <v>44440</v>
      </c>
      <c r="O14" s="56"/>
      <c r="P14" s="325" t="str">
        <f t="shared" si="4"/>
        <v/>
      </c>
      <c r="Q14" s="326"/>
      <c r="R14" s="51" t="str">
        <f t="shared" si="5"/>
        <v/>
      </c>
    </row>
    <row r="15" spans="2:18" ht="18.75" customHeight="1" x14ac:dyDescent="0.3">
      <c r="B15" s="49">
        <v>43739</v>
      </c>
      <c r="C15" s="50"/>
      <c r="D15" s="325" t="str">
        <f t="shared" si="0"/>
        <v/>
      </c>
      <c r="E15" s="326"/>
      <c r="F15" s="51" t="str">
        <f t="shared" si="1"/>
        <v/>
      </c>
      <c r="H15" s="202">
        <v>44105</v>
      </c>
      <c r="I15" s="50"/>
      <c r="J15" s="325" t="str">
        <f t="shared" si="2"/>
        <v/>
      </c>
      <c r="K15" s="326"/>
      <c r="L15" s="51" t="str">
        <f t="shared" si="3"/>
        <v/>
      </c>
      <c r="N15" s="202">
        <v>44470</v>
      </c>
      <c r="O15" s="50"/>
      <c r="P15" s="325" t="str">
        <f t="shared" si="4"/>
        <v/>
      </c>
      <c r="Q15" s="326"/>
      <c r="R15" s="51" t="str">
        <f t="shared" si="5"/>
        <v/>
      </c>
    </row>
    <row r="16" spans="2:18" ht="18.75" customHeight="1" x14ac:dyDescent="0.3">
      <c r="B16" s="49">
        <v>43770</v>
      </c>
      <c r="C16" s="50"/>
      <c r="D16" s="325" t="str">
        <f t="shared" si="0"/>
        <v/>
      </c>
      <c r="E16" s="326"/>
      <c r="F16" s="51" t="str">
        <f t="shared" si="1"/>
        <v/>
      </c>
      <c r="H16" s="202">
        <v>44136</v>
      </c>
      <c r="I16" s="50"/>
      <c r="J16" s="325" t="str">
        <f t="shared" si="2"/>
        <v/>
      </c>
      <c r="K16" s="326"/>
      <c r="L16" s="51" t="str">
        <f t="shared" si="3"/>
        <v/>
      </c>
      <c r="N16" s="202">
        <v>44501</v>
      </c>
      <c r="O16" s="50"/>
      <c r="P16" s="325" t="str">
        <f t="shared" si="4"/>
        <v/>
      </c>
      <c r="Q16" s="326"/>
      <c r="R16" s="51" t="str">
        <f t="shared" si="5"/>
        <v/>
      </c>
    </row>
    <row r="17" spans="2:18" ht="18.75" customHeight="1" thickBot="1" x14ac:dyDescent="0.35">
      <c r="B17" s="66">
        <v>43800</v>
      </c>
      <c r="C17" s="67"/>
      <c r="D17" s="362" t="str">
        <f t="shared" si="0"/>
        <v/>
      </c>
      <c r="E17" s="363"/>
      <c r="F17" s="68" t="str">
        <f t="shared" si="1"/>
        <v/>
      </c>
      <c r="H17" s="202">
        <v>44166</v>
      </c>
      <c r="I17" s="67"/>
      <c r="J17" s="362" t="str">
        <f t="shared" si="2"/>
        <v/>
      </c>
      <c r="K17" s="363"/>
      <c r="L17" s="68" t="str">
        <f t="shared" si="3"/>
        <v/>
      </c>
      <c r="N17" s="202">
        <v>44531</v>
      </c>
      <c r="O17" s="67"/>
      <c r="P17" s="362" t="str">
        <f t="shared" si="4"/>
        <v/>
      </c>
      <c r="Q17" s="363"/>
      <c r="R17" s="68" t="str">
        <f t="shared" si="5"/>
        <v/>
      </c>
    </row>
    <row r="18" spans="2:18" ht="15" thickBot="1" x14ac:dyDescent="0.35"/>
    <row r="19" spans="2:18" x14ac:dyDescent="0.3">
      <c r="B19" s="403" t="s">
        <v>47</v>
      </c>
      <c r="C19" s="404"/>
      <c r="H19" s="403" t="s">
        <v>47</v>
      </c>
      <c r="I19" s="404"/>
      <c r="N19" s="403" t="s">
        <v>47</v>
      </c>
      <c r="O19" s="404"/>
    </row>
    <row r="20" spans="2:18" ht="15" thickBot="1" x14ac:dyDescent="0.35">
      <c r="B20" s="405"/>
      <c r="C20" s="406"/>
      <c r="H20" s="405"/>
      <c r="I20" s="406"/>
      <c r="N20" s="405"/>
      <c r="O20" s="406"/>
    </row>
    <row r="21" spans="2:18" x14ac:dyDescent="0.3">
      <c r="B21" s="412" t="str">
        <f>IF(C6&lt;&gt;"",((MAX(C6:C17)-(MIN(C6:C17))))/MAX(C6:C17),"")</f>
        <v/>
      </c>
      <c r="C21" s="413"/>
      <c r="H21" s="412" t="str">
        <f>IF(I6&lt;&gt;"",((MAX(I6:I17)-(MIN(I6:I17))))/MAX(I6:I17),"")</f>
        <v/>
      </c>
      <c r="I21" s="413"/>
      <c r="N21" s="412">
        <f>IF(O6&lt;&gt;"",((MAX(O6:O17)-(MIN(O6:O17))))/MAX(O6:O17),0)</f>
        <v>0</v>
      </c>
      <c r="O21" s="413"/>
    </row>
    <row r="22" spans="2:18" ht="15" thickBot="1" x14ac:dyDescent="0.35">
      <c r="B22" s="414"/>
      <c r="C22" s="415"/>
      <c r="H22" s="414"/>
      <c r="I22" s="415"/>
      <c r="N22" s="414"/>
      <c r="O22" s="415"/>
    </row>
  </sheetData>
  <mergeCells count="49">
    <mergeCell ref="D5:E5"/>
    <mergeCell ref="J5:K5"/>
    <mergeCell ref="P5:Q5"/>
    <mergeCell ref="P6:Q6"/>
    <mergeCell ref="P7:Q7"/>
    <mergeCell ref="J6:K6"/>
    <mergeCell ref="J7:K7"/>
    <mergeCell ref="B19:C20"/>
    <mergeCell ref="B21:C22"/>
    <mergeCell ref="H19:I20"/>
    <mergeCell ref="H21:I22"/>
    <mergeCell ref="N19:O20"/>
    <mergeCell ref="N21:O22"/>
    <mergeCell ref="J10:K10"/>
    <mergeCell ref="P16:Q16"/>
    <mergeCell ref="P17:Q17"/>
    <mergeCell ref="P8:Q8"/>
    <mergeCell ref="P9:Q9"/>
    <mergeCell ref="P10:Q10"/>
    <mergeCell ref="J11:K11"/>
    <mergeCell ref="J12:K12"/>
    <mergeCell ref="J13:K13"/>
    <mergeCell ref="P11:Q11"/>
    <mergeCell ref="P12:Q12"/>
    <mergeCell ref="P13:Q13"/>
    <mergeCell ref="D15:E15"/>
    <mergeCell ref="D16:E16"/>
    <mergeCell ref="D17:E17"/>
    <mergeCell ref="P14:Q14"/>
    <mergeCell ref="P15:Q15"/>
    <mergeCell ref="J15:K15"/>
    <mergeCell ref="J16:K16"/>
    <mergeCell ref="J17:K17"/>
    <mergeCell ref="N4:R4"/>
    <mergeCell ref="D12:E12"/>
    <mergeCell ref="D13:E13"/>
    <mergeCell ref="B2:E2"/>
    <mergeCell ref="J14:K14"/>
    <mergeCell ref="D6:E6"/>
    <mergeCell ref="D7:E7"/>
    <mergeCell ref="D8:E8"/>
    <mergeCell ref="D9:E9"/>
    <mergeCell ref="D10:E10"/>
    <mergeCell ref="D11:E11"/>
    <mergeCell ref="B4:F4"/>
    <mergeCell ref="H4:L4"/>
    <mergeCell ref="D14:E14"/>
    <mergeCell ref="J8:K8"/>
    <mergeCell ref="J9:K9"/>
  </mergeCells>
  <conditionalFormatting sqref="F6:F17">
    <cfRule type="colorScale" priority="6">
      <colorScale>
        <cfvo type="num" val="0"/>
        <cfvo type="num" val="0"/>
        <color rgb="FFFF5D5D"/>
        <color rgb="FF92D050"/>
      </colorScale>
    </cfRule>
  </conditionalFormatting>
  <conditionalFormatting sqref="D6:E17">
    <cfRule type="colorScale" priority="5">
      <colorScale>
        <cfvo type="num" val="0"/>
        <cfvo type="num" val="0"/>
        <color rgb="FFFF5D5D"/>
        <color rgb="FF92D050"/>
      </colorScale>
    </cfRule>
  </conditionalFormatting>
  <conditionalFormatting sqref="L6:L17">
    <cfRule type="colorScale" priority="4">
      <colorScale>
        <cfvo type="num" val="0"/>
        <cfvo type="num" val="0"/>
        <color rgb="FFFF5D5D"/>
        <color rgb="FF92D050"/>
      </colorScale>
    </cfRule>
  </conditionalFormatting>
  <conditionalFormatting sqref="J6:K17">
    <cfRule type="colorScale" priority="3">
      <colorScale>
        <cfvo type="num" val="0"/>
        <cfvo type="num" val="0"/>
        <color rgb="FFFF5D5D"/>
        <color rgb="FF92D050"/>
      </colorScale>
    </cfRule>
  </conditionalFormatting>
  <conditionalFormatting sqref="R6:R17">
    <cfRule type="colorScale" priority="2">
      <colorScale>
        <cfvo type="num" val="0"/>
        <cfvo type="num" val="0"/>
        <color rgb="FFFF5D5D"/>
        <color rgb="FF92D050"/>
      </colorScale>
    </cfRule>
  </conditionalFormatting>
  <conditionalFormatting sqref="P6:Q17">
    <cfRule type="colorScale" priority="1">
      <colorScale>
        <cfvo type="num" val="0"/>
        <cfvo type="num" val="0"/>
        <color rgb="FFFF5D5D"/>
        <color rgb="FF92D050"/>
      </colorScale>
    </cfRule>
  </conditionalFormatting>
  <pageMargins left="0.7" right="0.7" top="0.75" bottom="0.75" header="0.3" footer="0.3"/>
  <pageSetup paperSize="9"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V37"/>
  <sheetViews>
    <sheetView showGridLines="0" workbookViewId="0">
      <selection activeCell="I40" sqref="I40"/>
    </sheetView>
  </sheetViews>
  <sheetFormatPr baseColWidth="10" defaultRowHeight="14.4" x14ac:dyDescent="0.3"/>
  <cols>
    <col min="1" max="1" width="3.33203125" customWidth="1"/>
  </cols>
  <sheetData>
    <row r="2" spans="2:12" ht="15" customHeight="1" x14ac:dyDescent="0.3">
      <c r="B2" s="521" t="s">
        <v>83</v>
      </c>
      <c r="C2" s="521"/>
      <c r="D2" s="521"/>
      <c r="E2" s="521"/>
      <c r="F2" s="521"/>
      <c r="G2" s="521"/>
      <c r="H2" s="521"/>
      <c r="I2" s="521"/>
      <c r="J2" s="521"/>
      <c r="K2" s="521"/>
      <c r="L2" s="268"/>
    </row>
    <row r="3" spans="2:12" x14ac:dyDescent="0.3">
      <c r="B3" s="521"/>
      <c r="C3" s="521"/>
      <c r="D3" s="521"/>
      <c r="E3" s="521"/>
      <c r="F3" s="521"/>
      <c r="G3" s="521"/>
      <c r="H3" s="521"/>
      <c r="I3" s="521"/>
      <c r="J3" s="521"/>
      <c r="K3" s="521"/>
      <c r="L3" s="268"/>
    </row>
    <row r="4" spans="2:12" x14ac:dyDescent="0.3">
      <c r="B4" s="521"/>
      <c r="C4" s="521"/>
      <c r="D4" s="521"/>
      <c r="E4" s="521"/>
      <c r="F4" s="521"/>
      <c r="G4" s="521"/>
      <c r="H4" s="521"/>
      <c r="I4" s="521"/>
      <c r="J4" s="521"/>
      <c r="K4" s="521"/>
      <c r="L4" s="268"/>
    </row>
    <row r="5" spans="2:12" x14ac:dyDescent="0.3">
      <c r="B5" s="521"/>
      <c r="C5" s="521"/>
      <c r="D5" s="521"/>
      <c r="E5" s="521"/>
      <c r="F5" s="521"/>
      <c r="G5" s="521"/>
      <c r="H5" s="521"/>
      <c r="I5" s="521"/>
      <c r="J5" s="521"/>
      <c r="K5" s="521"/>
      <c r="L5" s="268"/>
    </row>
    <row r="6" spans="2:12" x14ac:dyDescent="0.3">
      <c r="B6" s="521"/>
      <c r="C6" s="521"/>
      <c r="D6" s="521"/>
      <c r="E6" s="521"/>
      <c r="F6" s="521"/>
      <c r="G6" s="521"/>
      <c r="H6" s="521"/>
      <c r="I6" s="521"/>
      <c r="J6" s="521"/>
      <c r="K6" s="521"/>
      <c r="L6" s="268"/>
    </row>
    <row r="7" spans="2:12" x14ac:dyDescent="0.3">
      <c r="B7" s="521"/>
      <c r="C7" s="521"/>
      <c r="D7" s="521"/>
      <c r="E7" s="521"/>
      <c r="F7" s="521"/>
      <c r="G7" s="521"/>
      <c r="H7" s="521"/>
      <c r="I7" s="521"/>
      <c r="J7" s="521"/>
      <c r="K7" s="521"/>
      <c r="L7" s="268"/>
    </row>
    <row r="8" spans="2:12" x14ac:dyDescent="0.3">
      <c r="B8" s="521"/>
      <c r="C8" s="521"/>
      <c r="D8" s="521"/>
      <c r="E8" s="521"/>
      <c r="F8" s="521"/>
      <c r="G8" s="521"/>
      <c r="H8" s="521"/>
      <c r="I8" s="521"/>
      <c r="J8" s="521"/>
      <c r="K8" s="521"/>
      <c r="L8" s="268"/>
    </row>
    <row r="9" spans="2:12" x14ac:dyDescent="0.3">
      <c r="B9" s="521"/>
      <c r="C9" s="521"/>
      <c r="D9" s="521"/>
      <c r="E9" s="521"/>
      <c r="F9" s="521"/>
      <c r="G9" s="521"/>
      <c r="H9" s="521"/>
      <c r="I9" s="521"/>
      <c r="J9" s="521"/>
      <c r="K9" s="521"/>
      <c r="L9" s="268"/>
    </row>
    <row r="10" spans="2:12" x14ac:dyDescent="0.3">
      <c r="B10" s="521"/>
      <c r="C10" s="521"/>
      <c r="D10" s="521"/>
      <c r="E10" s="521"/>
      <c r="F10" s="521"/>
      <c r="G10" s="521"/>
      <c r="H10" s="521"/>
      <c r="I10" s="521"/>
      <c r="J10" s="521"/>
      <c r="K10" s="521"/>
      <c r="L10" s="268"/>
    </row>
    <row r="11" spans="2:12" x14ac:dyDescent="0.3">
      <c r="B11" s="521"/>
      <c r="C11" s="521"/>
      <c r="D11" s="521"/>
      <c r="E11" s="521"/>
      <c r="F11" s="521"/>
      <c r="G11" s="521"/>
      <c r="H11" s="521"/>
      <c r="I11" s="521"/>
      <c r="J11" s="521"/>
      <c r="K11" s="521"/>
      <c r="L11" s="268"/>
    </row>
    <row r="12" spans="2:12" x14ac:dyDescent="0.3">
      <c r="B12" s="521"/>
      <c r="C12" s="521"/>
      <c r="D12" s="521"/>
      <c r="E12" s="521"/>
      <c r="F12" s="521"/>
      <c r="G12" s="521"/>
      <c r="H12" s="521"/>
      <c r="I12" s="521"/>
      <c r="J12" s="521"/>
      <c r="K12" s="521"/>
      <c r="L12" s="268"/>
    </row>
    <row r="13" spans="2:12" x14ac:dyDescent="0.3">
      <c r="B13" s="521"/>
      <c r="C13" s="521"/>
      <c r="D13" s="521"/>
      <c r="E13" s="521"/>
      <c r="F13" s="521"/>
      <c r="G13" s="521"/>
      <c r="H13" s="521"/>
      <c r="I13" s="521"/>
      <c r="J13" s="521"/>
      <c r="K13" s="521"/>
      <c r="L13" s="268"/>
    </row>
    <row r="14" spans="2:12" x14ac:dyDescent="0.3">
      <c r="B14" s="521"/>
      <c r="C14" s="521"/>
      <c r="D14" s="521"/>
      <c r="E14" s="521"/>
      <c r="F14" s="521"/>
      <c r="G14" s="521"/>
      <c r="H14" s="521"/>
      <c r="I14" s="521"/>
      <c r="J14" s="521"/>
      <c r="K14" s="521"/>
      <c r="L14" s="268"/>
    </row>
    <row r="15" spans="2:12" x14ac:dyDescent="0.3">
      <c r="B15" s="521"/>
      <c r="C15" s="521"/>
      <c r="D15" s="521"/>
      <c r="E15" s="521"/>
      <c r="F15" s="521"/>
      <c r="G15" s="521"/>
      <c r="H15" s="521"/>
      <c r="I15" s="521"/>
      <c r="J15" s="521"/>
      <c r="K15" s="521"/>
      <c r="L15" s="268"/>
    </row>
    <row r="16" spans="2:12" x14ac:dyDescent="0.3">
      <c r="B16" s="521"/>
      <c r="C16" s="521"/>
      <c r="D16" s="521"/>
      <c r="E16" s="521"/>
      <c r="F16" s="521"/>
      <c r="G16" s="521"/>
      <c r="H16" s="521"/>
      <c r="I16" s="521"/>
      <c r="J16" s="521"/>
      <c r="K16" s="521"/>
      <c r="L16" s="268"/>
    </row>
    <row r="17" spans="2:22" x14ac:dyDescent="0.3">
      <c r="B17" s="521"/>
      <c r="C17" s="521"/>
      <c r="D17" s="521"/>
      <c r="E17" s="521"/>
      <c r="F17" s="521"/>
      <c r="G17" s="521"/>
      <c r="H17" s="521"/>
      <c r="I17" s="521"/>
      <c r="J17" s="521"/>
      <c r="K17" s="521"/>
      <c r="L17" s="268"/>
    </row>
    <row r="18" spans="2:22" ht="23.25" customHeight="1" x14ac:dyDescent="0.3">
      <c r="B18" s="266"/>
      <c r="C18" s="266"/>
      <c r="D18" s="266"/>
      <c r="E18" s="266"/>
      <c r="F18" s="266"/>
      <c r="G18" s="266"/>
      <c r="H18" s="266"/>
      <c r="I18" s="266"/>
      <c r="J18" s="266"/>
      <c r="K18" s="266"/>
      <c r="L18" s="268"/>
    </row>
    <row r="19" spans="2:22" x14ac:dyDescent="0.3">
      <c r="B19" s="521" t="s">
        <v>78</v>
      </c>
      <c r="C19" s="521"/>
      <c r="D19" s="521"/>
      <c r="E19" s="268"/>
      <c r="F19" s="268"/>
      <c r="G19" s="268"/>
      <c r="H19" s="268"/>
      <c r="I19" s="268"/>
      <c r="J19" s="268"/>
      <c r="K19" s="268"/>
      <c r="L19" s="268"/>
    </row>
    <row r="20" spans="2:22" x14ac:dyDescent="0.3">
      <c r="B20" s="521"/>
      <c r="C20" s="521"/>
      <c r="D20" s="521"/>
      <c r="E20" s="268"/>
      <c r="F20" s="268"/>
      <c r="G20" s="268"/>
      <c r="H20" s="268"/>
      <c r="I20" s="268"/>
      <c r="J20" s="521" t="s">
        <v>81</v>
      </c>
      <c r="K20" s="521"/>
      <c r="L20" s="268"/>
    </row>
    <row r="21" spans="2:22" x14ac:dyDescent="0.3">
      <c r="B21" s="521" t="s">
        <v>77</v>
      </c>
      <c r="C21" s="521"/>
      <c r="D21" s="521"/>
      <c r="E21" s="268"/>
      <c r="F21" s="268"/>
      <c r="G21" s="268"/>
      <c r="H21" s="268"/>
      <c r="I21" s="268"/>
      <c r="J21" s="521"/>
      <c r="K21" s="521"/>
      <c r="L21" s="268"/>
    </row>
    <row r="22" spans="2:22" x14ac:dyDescent="0.3">
      <c r="B22" s="521"/>
      <c r="C22" s="521"/>
      <c r="D22" s="521"/>
      <c r="E22" s="268"/>
      <c r="F22" s="268"/>
      <c r="G22" s="268"/>
      <c r="H22" s="268"/>
      <c r="I22" s="268"/>
      <c r="J22" s="521"/>
      <c r="K22" s="521"/>
      <c r="L22" s="268"/>
    </row>
    <row r="23" spans="2:22" ht="21" customHeight="1" x14ac:dyDescent="0.3">
      <c r="B23" s="521" t="s">
        <v>79</v>
      </c>
      <c r="C23" s="521"/>
      <c r="D23" s="521"/>
      <c r="E23" s="268"/>
      <c r="F23" s="268"/>
      <c r="G23" s="268"/>
      <c r="H23" s="268"/>
      <c r="I23" s="268"/>
      <c r="J23" s="521"/>
      <c r="K23" s="521"/>
      <c r="L23" s="268"/>
      <c r="Q23" s="523"/>
      <c r="R23" s="523"/>
      <c r="S23" s="523"/>
      <c r="T23" s="523"/>
      <c r="U23" s="523"/>
      <c r="V23" s="523"/>
    </row>
    <row r="24" spans="2:22" x14ac:dyDescent="0.3">
      <c r="B24" s="521"/>
      <c r="C24" s="521"/>
      <c r="D24" s="521"/>
      <c r="E24" s="268"/>
      <c r="F24" s="268"/>
      <c r="G24" s="268"/>
      <c r="H24" s="268"/>
      <c r="I24" s="268"/>
      <c r="J24" s="521"/>
      <c r="K24" s="521"/>
      <c r="L24" s="268"/>
    </row>
    <row r="25" spans="2:22" x14ac:dyDescent="0.3">
      <c r="B25" s="521" t="s">
        <v>80</v>
      </c>
      <c r="C25" s="521"/>
      <c r="D25" s="521"/>
      <c r="E25" s="268"/>
      <c r="F25" s="268"/>
      <c r="G25" s="268"/>
      <c r="H25" s="268"/>
      <c r="I25" s="268"/>
      <c r="J25" s="521"/>
      <c r="K25" s="521"/>
      <c r="L25" s="268"/>
    </row>
    <row r="26" spans="2:22" x14ac:dyDescent="0.3">
      <c r="B26" s="521"/>
      <c r="C26" s="521"/>
      <c r="D26" s="521"/>
      <c r="E26" s="268"/>
      <c r="F26" s="268"/>
      <c r="G26" s="268"/>
      <c r="H26" s="268"/>
      <c r="I26" s="268"/>
      <c r="J26" s="268"/>
      <c r="K26" s="268"/>
      <c r="L26" s="268"/>
    </row>
    <row r="27" spans="2:22" ht="26.25" customHeight="1" x14ac:dyDescent="0.3">
      <c r="B27" s="268"/>
      <c r="C27" s="268"/>
      <c r="D27" s="268"/>
      <c r="E27" s="268"/>
      <c r="F27" s="268"/>
      <c r="G27" s="268"/>
      <c r="H27" s="268"/>
      <c r="I27" s="268"/>
      <c r="J27" s="268"/>
      <c r="K27" s="268"/>
      <c r="L27" s="268"/>
    </row>
    <row r="28" spans="2:22" x14ac:dyDescent="0.3">
      <c r="B28" s="524" t="s">
        <v>82</v>
      </c>
      <c r="C28" s="524"/>
      <c r="D28" s="524"/>
      <c r="E28" s="524"/>
      <c r="F28" s="524"/>
      <c r="G28" s="524"/>
      <c r="H28" s="524"/>
      <c r="I28" s="524"/>
      <c r="J28" s="524"/>
      <c r="K28" s="524"/>
      <c r="L28" s="268"/>
    </row>
    <row r="29" spans="2:22" x14ac:dyDescent="0.3">
      <c r="B29" s="524"/>
      <c r="C29" s="524"/>
      <c r="D29" s="524"/>
      <c r="E29" s="524"/>
      <c r="F29" s="524"/>
      <c r="G29" s="524"/>
      <c r="H29" s="524"/>
      <c r="I29" s="524"/>
      <c r="J29" s="524"/>
      <c r="K29" s="524"/>
      <c r="L29" s="268"/>
    </row>
    <row r="30" spans="2:22" x14ac:dyDescent="0.3">
      <c r="B30" s="524"/>
      <c r="C30" s="524"/>
      <c r="D30" s="524"/>
      <c r="E30" s="524"/>
      <c r="F30" s="524"/>
      <c r="G30" s="524"/>
      <c r="H30" s="524"/>
      <c r="I30" s="524"/>
      <c r="J30" s="524"/>
      <c r="K30" s="524"/>
      <c r="L30" s="268"/>
    </row>
    <row r="31" spans="2:22" x14ac:dyDescent="0.3">
      <c r="B31" s="524"/>
      <c r="C31" s="524"/>
      <c r="D31" s="524"/>
      <c r="E31" s="524"/>
      <c r="F31" s="524"/>
      <c r="G31" s="524"/>
      <c r="H31" s="524"/>
      <c r="I31" s="524"/>
      <c r="J31" s="524"/>
      <c r="K31" s="524"/>
      <c r="L31" s="268"/>
    </row>
    <row r="32" spans="2:22" x14ac:dyDescent="0.3">
      <c r="B32" s="524"/>
      <c r="C32" s="524"/>
      <c r="D32" s="524"/>
      <c r="E32" s="524"/>
      <c r="F32" s="524"/>
      <c r="G32" s="524"/>
      <c r="H32" s="524"/>
      <c r="I32" s="524"/>
      <c r="J32" s="524"/>
      <c r="K32" s="524"/>
      <c r="L32" s="268"/>
    </row>
    <row r="33" spans="2:11" x14ac:dyDescent="0.3">
      <c r="B33" s="524"/>
      <c r="C33" s="524"/>
      <c r="D33" s="524"/>
      <c r="E33" s="524"/>
      <c r="F33" s="524"/>
      <c r="G33" s="524"/>
      <c r="H33" s="524"/>
      <c r="I33" s="524"/>
      <c r="J33" s="524"/>
      <c r="K33" s="524"/>
    </row>
    <row r="34" spans="2:11" x14ac:dyDescent="0.3">
      <c r="B34" s="524"/>
      <c r="C34" s="524"/>
      <c r="D34" s="524"/>
      <c r="E34" s="524"/>
      <c r="F34" s="524"/>
      <c r="G34" s="524"/>
      <c r="H34" s="524"/>
      <c r="I34" s="524"/>
      <c r="J34" s="524"/>
      <c r="K34" s="524"/>
    </row>
    <row r="35" spans="2:11" x14ac:dyDescent="0.3">
      <c r="B35" s="522" t="s">
        <v>84</v>
      </c>
      <c r="C35" s="522"/>
      <c r="D35" s="522"/>
      <c r="E35" s="522"/>
      <c r="F35" s="522"/>
      <c r="G35" s="522"/>
      <c r="H35" s="522"/>
      <c r="I35" s="522"/>
      <c r="J35" s="522"/>
    </row>
    <row r="36" spans="2:11" x14ac:dyDescent="0.3">
      <c r="B36" s="522"/>
      <c r="C36" s="522"/>
      <c r="D36" s="522"/>
      <c r="E36" s="522"/>
      <c r="F36" s="522"/>
      <c r="G36" s="522"/>
      <c r="H36" s="522"/>
      <c r="I36" s="522"/>
      <c r="J36" s="522"/>
    </row>
    <row r="37" spans="2:11" x14ac:dyDescent="0.3">
      <c r="B37" s="522"/>
      <c r="C37" s="522"/>
      <c r="D37" s="522"/>
      <c r="E37" s="522"/>
      <c r="F37" s="522"/>
      <c r="G37" s="522"/>
      <c r="H37" s="522"/>
      <c r="I37" s="522"/>
      <c r="J37" s="522"/>
    </row>
  </sheetData>
  <mergeCells count="9">
    <mergeCell ref="B2:K17"/>
    <mergeCell ref="B35:J37"/>
    <mergeCell ref="Q23:V23"/>
    <mergeCell ref="B19:D20"/>
    <mergeCell ref="B21:D22"/>
    <mergeCell ref="B23:D24"/>
    <mergeCell ref="B25:D26"/>
    <mergeCell ref="J20:K25"/>
    <mergeCell ref="B28:K34"/>
  </mergeCells>
  <pageMargins left="0.7" right="0.7" top="0.75" bottom="0.75" header="0.3" footer="0.3"/>
  <pageSetup paperSize="9" orientation="portrait" horizontalDpi="300" verticalDpi="300"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Journal de Trading</vt:lpstr>
      <vt:lpstr>Suivi historique</vt:lpstr>
      <vt:lpstr>Nouveautés 2020_Explications</vt:lpstr>
      <vt:lpstr>Tableau_positionsencours</vt:lpstr>
      <vt:lpstr>Tableau_simulateur</vt:lpstr>
      <vt:lpstr>Zoneprix_simu</vt:lpstr>
    </vt:vector>
  </TitlesOfParts>
  <Company>AREVA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FOURNIER Benjamin (External)</dc:creator>
  <cp:lastModifiedBy>FOURNIER Benjamin</cp:lastModifiedBy>
  <dcterms:created xsi:type="dcterms:W3CDTF">2019-11-29T09:01:12Z</dcterms:created>
  <dcterms:modified xsi:type="dcterms:W3CDTF">2020-10-06T13:58:06Z</dcterms:modified>
</cp:coreProperties>
</file>