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slicers/slicer1.xml" ContentType="application/vnd.ms-excel.slicer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gaport\Desktop\"/>
    </mc:Choice>
  </mc:AlternateContent>
  <xr:revisionPtr revIDLastSave="0" documentId="13_ncr:1_{433CE8F0-F687-4BEE-B565-3993FE73D1A3}" xr6:coauthVersionLast="46" xr6:coauthVersionMax="46" xr10:uidLastSave="{00000000-0000-0000-0000-000000000000}"/>
  <bookViews>
    <workbookView xWindow="-120" yWindow="-120" windowWidth="20730" windowHeight="11160" activeTab="2" xr2:uid="{11C350D0-3565-48B4-9B7C-7D86F546D618}"/>
  </bookViews>
  <sheets>
    <sheet name="HOME" sheetId="1" r:id="rId1"/>
    <sheet name="ArticleDatabase" sheetId="2" r:id="rId2"/>
    <sheet name="AdvancedSearch" sheetId="3" r:id="rId3"/>
    <sheet name="ControlPanel" sheetId="4" r:id="rId4"/>
  </sheets>
  <definedNames>
    <definedName name="hline">ArticleDatabase!$A$11</definedName>
    <definedName name="Segment_Age_Category">#N/A</definedName>
    <definedName name="Segment_Level">#N/A</definedName>
    <definedName name="Segment_Main_Topic">#N/A</definedName>
    <definedName name="Segment_Paper_Type">#N/A</definedName>
    <definedName name="Segment_Sex">#N/A</definedName>
    <definedName name="Segment_Sport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  <x14:slicerCache r:id="rId8"/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3" i="4" l="1"/>
  <c r="Y3" i="4"/>
  <c r="X3" i="4"/>
  <c r="W3" i="4"/>
  <c r="K2" i="4" a="1"/>
  <c r="K2" i="4" s="1"/>
  <c r="K3" i="4" s="1" a="1"/>
  <c r="K3" i="4" s="1"/>
  <c r="V3" i="4"/>
  <c r="U3" i="4"/>
  <c r="P7" i="3"/>
  <c r="M2" i="4" a="1"/>
  <c r="M2" i="4" s="1"/>
  <c r="M3" i="4" s="1" a="1"/>
  <c r="M3" i="4" s="1"/>
  <c r="I2" i="4" a="1"/>
  <c r="I2" i="4" s="1"/>
  <c r="I3" i="4" s="1" a="1"/>
  <c r="I3" i="4" s="1"/>
  <c r="M4" i="4" l="1" a="1"/>
  <c r="M4" i="4" s="1"/>
  <c r="K4" i="4" a="1"/>
  <c r="K4" i="4" s="1"/>
  <c r="I4" i="4" a="1"/>
  <c r="I4" i="4" s="1"/>
  <c r="M5" i="4" l="1" a="1"/>
  <c r="M5" i="4" s="1"/>
  <c r="K5" i="4" a="1"/>
  <c r="K5" i="4" s="1"/>
  <c r="K6" i="4" s="1" a="1"/>
  <c r="K6" i="4" s="1"/>
  <c r="I5" i="4" a="1"/>
  <c r="I5" i="4" s="1"/>
  <c r="M6" i="4" l="1" a="1"/>
  <c r="M6" i="4" s="1"/>
  <c r="K7" i="4" a="1"/>
  <c r="K7" i="4" s="1"/>
  <c r="I6" i="4" a="1"/>
  <c r="I6" i="4" s="1"/>
  <c r="M7" i="4" l="1" a="1"/>
  <c r="M7" i="4" s="1"/>
  <c r="M8" i="4" s="1" a="1"/>
  <c r="M8" i="4" s="1"/>
  <c r="K8" i="4" a="1"/>
  <c r="K8" i="4" s="1"/>
  <c r="K9" i="4" s="1" a="1"/>
  <c r="K9" i="4" s="1"/>
  <c r="I7" i="4" a="1"/>
  <c r="I7" i="4" s="1"/>
  <c r="M9" i="4" l="1" a="1"/>
  <c r="M9" i="4" s="1"/>
  <c r="M10" i="4" s="1" a="1"/>
  <c r="M10" i="4" s="1"/>
  <c r="M11" i="4" s="1" a="1"/>
  <c r="M11" i="4" s="1"/>
  <c r="M12" i="4" s="1" a="1"/>
  <c r="M12" i="4" s="1"/>
  <c r="M13" i="4" s="1" a="1"/>
  <c r="M13" i="4" s="1"/>
  <c r="M14" i="4" s="1" a="1"/>
  <c r="M14" i="4" s="1"/>
  <c r="M15" i="4" s="1" a="1"/>
  <c r="M15" i="4" s="1"/>
  <c r="M16" i="4" s="1" a="1"/>
  <c r="M16" i="4" s="1"/>
  <c r="M17" i="4" s="1" a="1"/>
  <c r="M17" i="4" s="1"/>
  <c r="M18" i="4" s="1" a="1"/>
  <c r="M18" i="4" s="1"/>
  <c r="M19" i="4" s="1" a="1"/>
  <c r="M19" i="4" s="1"/>
  <c r="M20" i="4" s="1" a="1"/>
  <c r="M20" i="4" s="1"/>
  <c r="M21" i="4" s="1" a="1"/>
  <c r="M21" i="4" s="1"/>
  <c r="M22" i="4" s="1" a="1"/>
  <c r="M22" i="4" s="1"/>
  <c r="K10" i="4" a="1"/>
  <c r="K10" i="4" s="1"/>
  <c r="K11" i="4" s="1" a="1"/>
  <c r="K11" i="4" s="1"/>
  <c r="K12" i="4" s="1" a="1"/>
  <c r="K12" i="4" s="1"/>
  <c r="K13" i="4" s="1" a="1"/>
  <c r="K13" i="4" s="1"/>
  <c r="K14" i="4" s="1" a="1"/>
  <c r="K14" i="4" s="1"/>
  <c r="K15" i="4" s="1" a="1"/>
  <c r="K15" i="4" s="1"/>
  <c r="K16" i="4" s="1" a="1"/>
  <c r="K16" i="4" s="1"/>
  <c r="K17" i="4" s="1" a="1"/>
  <c r="K17" i="4" s="1"/>
  <c r="K18" i="4" s="1" a="1"/>
  <c r="K18" i="4" s="1"/>
  <c r="K19" i="4" s="1" a="1"/>
  <c r="K19" i="4" s="1"/>
  <c r="K20" i="4" s="1" a="1"/>
  <c r="K20" i="4" s="1"/>
  <c r="K21" i="4" s="1" a="1"/>
  <c r="K21" i="4" s="1"/>
  <c r="K22" i="4" s="1" a="1"/>
  <c r="K22" i="4" s="1"/>
  <c r="I8" i="4" a="1"/>
  <c r="I8" i="4" s="1"/>
  <c r="I9" i="4" s="1" a="1"/>
  <c r="I9" i="4" s="1"/>
  <c r="I10" i="4" s="1" a="1"/>
  <c r="I10" i="4" s="1"/>
  <c r="I11" i="4" s="1" a="1"/>
  <c r="I11" i="4" s="1"/>
  <c r="I12" i="4" s="1" a="1"/>
  <c r="I12" i="4" s="1"/>
  <c r="I13" i="4" s="1" a="1"/>
  <c r="I13" i="4" s="1"/>
  <c r="I14" i="4" s="1" a="1"/>
  <c r="I14" i="4" s="1"/>
  <c r="I15" i="4" s="1" a="1"/>
  <c r="I15" i="4" s="1"/>
  <c r="I16" i="4" s="1" a="1"/>
  <c r="I16" i="4" s="1"/>
  <c r="I17" i="4" s="1" a="1"/>
  <c r="I17" i="4" s="1"/>
  <c r="I18" i="4" s="1" a="1"/>
  <c r="I18" i="4" s="1"/>
  <c r="I19" i="4" s="1" a="1"/>
  <c r="I19" i="4" s="1"/>
  <c r="I20" i="4" s="1" a="1"/>
  <c r="I20" i="4" s="1"/>
  <c r="I21" i="4" s="1" a="1"/>
  <c r="I21" i="4" s="1"/>
  <c r="I22" i="4" s="1" a="1"/>
  <c r="I22" i="4" s="1"/>
  <c r="P2" i="4" l="1"/>
  <c r="S3" i="4"/>
  <c r="S2" i="4"/>
  <c r="H3" i="2" s="1"/>
  <c r="G2" i="4" a="1"/>
  <c r="G2" i="4" s="1"/>
  <c r="G3" i="4" s="1" a="1"/>
  <c r="G3" i="4" s="1"/>
  <c r="C2" i="4" a="1"/>
  <c r="C2" i="4" s="1"/>
  <c r="C3" i="4" l="1" a="1"/>
  <c r="C3" i="4" s="1"/>
  <c r="C4" i="4" s="1" a="1"/>
  <c r="C4" i="4" s="1"/>
  <c r="P6" i="4"/>
  <c r="P6" i="3"/>
  <c r="S6" i="4"/>
  <c r="H5" i="2"/>
  <c r="P4" i="4"/>
  <c r="P5" i="4"/>
  <c r="S5" i="4"/>
  <c r="S4" i="4"/>
  <c r="G4" i="4" a="1"/>
  <c r="G4" i="4" s="1"/>
  <c r="Q9" i="4" l="1"/>
  <c r="R9" i="4" s="1"/>
  <c r="H8" i="2"/>
  <c r="G5" i="4" a="1"/>
  <c r="G5" i="4" s="1"/>
  <c r="C5" i="4" a="1"/>
  <c r="C5" i="4" s="1"/>
  <c r="G6" i="4" l="1" a="1"/>
  <c r="G6" i="4" s="1"/>
  <c r="C6" i="4" a="1"/>
  <c r="C6" i="4" s="1"/>
  <c r="C7" i="4" s="1" a="1"/>
  <c r="C7" i="4" s="1"/>
  <c r="G7" i="4" l="1" a="1"/>
  <c r="G7" i="4" s="1"/>
  <c r="C8" i="4" a="1"/>
  <c r="C8" i="4" s="1"/>
  <c r="G8" i="4" l="1" a="1"/>
  <c r="G8" i="4" s="1"/>
  <c r="G9" i="4" s="1" a="1"/>
  <c r="G9" i="4" s="1"/>
  <c r="G10" i="4" s="1" a="1"/>
  <c r="G10" i="4" s="1"/>
  <c r="G11" i="4" s="1" a="1"/>
  <c r="G11" i="4" s="1"/>
  <c r="G12" i="4" s="1" a="1"/>
  <c r="G12" i="4" s="1"/>
  <c r="C9" i="4" a="1"/>
  <c r="C9" i="4" s="1"/>
  <c r="C10" i="4" s="1" a="1"/>
  <c r="C10" i="4" s="1"/>
  <c r="C11" i="4" s="1" a="1"/>
  <c r="C11" i="4" s="1"/>
  <c r="C12" i="4" s="1" a="1"/>
  <c r="C12" i="4" s="1"/>
  <c r="C13" i="4" s="1" a="1"/>
  <c r="C13" i="4" s="1"/>
  <c r="C14" i="4" s="1" a="1"/>
  <c r="C14" i="4" s="1"/>
  <c r="G13" i="4" l="1" a="1"/>
  <c r="G13" i="4" s="1"/>
  <c r="G14" i="4" s="1" a="1"/>
  <c r="G14" i="4" s="1"/>
  <c r="G15" i="4" s="1" a="1"/>
  <c r="G15" i="4" s="1"/>
  <c r="G16" i="4" s="1" a="1"/>
  <c r="G16" i="4" s="1"/>
  <c r="G17" i="4" s="1" a="1"/>
  <c r="G17" i="4" s="1"/>
  <c r="G18" i="4" s="1" a="1"/>
  <c r="G18" i="4" s="1"/>
  <c r="G19" i="4" s="1" a="1"/>
  <c r="G19" i="4" s="1"/>
  <c r="G20" i="4" s="1" a="1"/>
  <c r="G20" i="4" s="1"/>
  <c r="G21" i="4" s="1" a="1"/>
  <c r="G21" i="4" s="1"/>
  <c r="G22" i="4" s="1" a="1"/>
  <c r="G22" i="4" s="1"/>
  <c r="C15" i="4" a="1"/>
  <c r="C15" i="4" s="1"/>
  <c r="C16" i="4" s="1" a="1"/>
  <c r="C16" i="4" s="1"/>
  <c r="C17" i="4" s="1" a="1"/>
  <c r="C17" i="4" s="1"/>
  <c r="C18" i="4" s="1" a="1"/>
  <c r="C18" i="4" s="1"/>
  <c r="C19" i="4" s="1" a="1"/>
  <c r="C19" i="4" s="1"/>
  <c r="C20" i="4" s="1" a="1"/>
  <c r="C20" i="4" s="1"/>
  <c r="C21" i="4" s="1" a="1"/>
  <c r="C21" i="4" s="1"/>
  <c r="C22" i="4" s="1" a="1"/>
  <c r="C22" i="4" s="1"/>
  <c r="C23" i="4" s="1" a="1"/>
  <c r="C23" i="4" s="1"/>
  <c r="C24" i="4" s="1" a="1"/>
  <c r="C24" i="4" s="1"/>
  <c r="C25" i="4" s="1" a="1"/>
  <c r="C25" i="4" s="1"/>
  <c r="C26" i="4" s="1" a="1"/>
  <c r="C26" i="4" s="1"/>
  <c r="C27" i="4" s="1" a="1"/>
  <c r="C27" i="4" s="1"/>
  <c r="C28" i="4" s="1" a="1"/>
  <c r="C28" i="4" s="1"/>
  <c r="C29" i="4" s="1" a="1"/>
  <c r="C29" i="4" s="1"/>
  <c r="C30" i="4" s="1" a="1"/>
  <c r="C30" i="4" s="1"/>
  <c r="C31" i="4" s="1" a="1"/>
  <c r="C31" i="4" s="1"/>
  <c r="C32" i="4" s="1" a="1"/>
  <c r="C32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adam virgile</author>
  </authors>
  <commentList>
    <comment ref="B12" authorId="0" shapeId="0" xr:uid="{AFE0763D-4292-498D-BAF3-1CE5CABF099F}">
      <text>
        <r>
          <rPr>
            <b/>
            <sz val="9"/>
            <color indexed="81"/>
            <rFont val="Tahoma"/>
            <family val="2"/>
          </rPr>
          <t>Must be a number. 999 indicates unknown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2" authorId="0" shapeId="0" xr:uid="{E5C445A9-0031-4C1F-8553-C4966212EA14}">
      <text>
        <r>
          <rPr>
            <b/>
            <sz val="9"/>
            <color indexed="81"/>
            <rFont val="Tahoma"/>
            <family val="2"/>
          </rPr>
          <t>Must be a number. 999 indicates unknown.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2" authorId="0" shapeId="0" xr:uid="{47D3E607-2EC0-47FA-81B7-35262EB24D8C}">
      <text>
        <r>
          <rPr>
            <b/>
            <sz val="9"/>
            <color indexed="81"/>
            <rFont val="Tahoma"/>
            <family val="2"/>
          </rPr>
          <t>Must be a number. 999 indicates unknown.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Megaport</author>
  </authors>
  <commentList>
    <comment ref="C3" authorId="0" shapeId="0" xr:uid="{1A7A7DC2-C452-46FF-A3BF-1D2C179FC3E9}">
      <text>
        <r>
          <rPr>
            <b/>
            <sz val="10"/>
            <color indexed="81"/>
            <rFont val="Bahnschrift"/>
            <family val="2"/>
          </rPr>
          <t>Type letters from "Author", "Year", "Main Topic", "Main outcomes", "Key Points", "Sex", "Level" and "Sport"</t>
        </r>
      </text>
    </comment>
  </commentList>
</comments>
</file>

<file path=xl/sharedStrings.xml><?xml version="1.0" encoding="utf-8"?>
<sst xmlns="http://schemas.openxmlformats.org/spreadsheetml/2006/main" count="174" uniqueCount="114">
  <si>
    <t>NAVIGATION</t>
  </si>
  <si>
    <t>Author</t>
  </si>
  <si>
    <t>Year</t>
  </si>
  <si>
    <t>Title</t>
  </si>
  <si>
    <t>Paper Type</t>
  </si>
  <si>
    <t>Main Topic</t>
  </si>
  <si>
    <t>Sub Topic</t>
  </si>
  <si>
    <t>Main Outcomes</t>
  </si>
  <si>
    <t>Primary Aim</t>
  </si>
  <si>
    <t>Key Points</t>
  </si>
  <si>
    <t>Age Category</t>
  </si>
  <si>
    <t>Level</t>
  </si>
  <si>
    <t>Sex</t>
  </si>
  <si>
    <t>Sport</t>
  </si>
  <si>
    <t>Other Important Info</t>
  </si>
  <si>
    <t>Mean Age</t>
  </si>
  <si>
    <t>N</t>
  </si>
  <si>
    <t>Sample Specifics</t>
  </si>
  <si>
    <t>Duration</t>
  </si>
  <si>
    <t>Groups</t>
  </si>
  <si>
    <t>Key Metrics</t>
  </si>
  <si>
    <t>URL</t>
  </si>
  <si>
    <t>Specific Meaning for Paper</t>
  </si>
  <si>
    <t>Paper</t>
  </si>
  <si>
    <t>Supported?</t>
  </si>
  <si>
    <t>Abdelkrim</t>
  </si>
  <si>
    <t>Activity_Profile_and_Physiological_Requirements_of elite baskeball players in relation to aerobic and anaerobic fitness</t>
  </si>
  <si>
    <t>HOME PAGE</t>
  </si>
  <si>
    <t>Concurrent aerobic exercise interferes with the satellite cell response to acute resistance exercise</t>
  </si>
  <si>
    <t>Babcock</t>
  </si>
  <si>
    <t>Bredt</t>
  </si>
  <si>
    <t>Physical and physiological demands of basketball small-sided games_the influence of defensive and time pressures</t>
  </si>
  <si>
    <t>SEARCH STATS</t>
  </si>
  <si>
    <t>Calleja-Gonzalez</t>
  </si>
  <si>
    <t>Evidence based post-exercise recovery strategies in basketball</t>
  </si>
  <si>
    <t>YEARS</t>
  </si>
  <si>
    <t>COLUMN HEADERS</t>
  </si>
  <si>
    <t>SPORTS</t>
  </si>
  <si>
    <t>MAIN TOPICS</t>
  </si>
  <si>
    <t>SUB TOPICS</t>
  </si>
  <si>
    <t>LEVELS</t>
  </si>
  <si>
    <t>ADVANCED RESULTS</t>
  </si>
  <si>
    <t>STANDARD RESULTS</t>
  </si>
  <si>
    <t>Basketball</t>
  </si>
  <si>
    <t>Mixed</t>
  </si>
  <si>
    <t>Database Total</t>
  </si>
  <si>
    <t>Standard Search</t>
  </si>
  <si>
    <t>Difference</t>
  </si>
  <si>
    <t>Label</t>
  </si>
  <si>
    <t>Percent</t>
  </si>
  <si>
    <t>Advanced Search</t>
  </si>
  <si>
    <t>Total papers in database</t>
  </si>
  <si>
    <t>Search results returned</t>
  </si>
  <si>
    <t>Down</t>
  </si>
  <si>
    <t>Value</t>
  </si>
  <si>
    <t>Empty</t>
  </si>
  <si>
    <t>Up</t>
  </si>
  <si>
    <t>FILTERS</t>
  </si>
  <si>
    <t>M</t>
  </si>
  <si>
    <t>Mix</t>
  </si>
  <si>
    <t>Unk</t>
  </si>
  <si>
    <t>Sub Topics</t>
  </si>
  <si>
    <t>MEAN AGE BETWEEN</t>
  </si>
  <si>
    <t>IN SIZE BETWEEN</t>
  </si>
  <si>
    <t>TOTAL PAPERS IN DATABASE</t>
  </si>
  <si>
    <t>SEARCH RESULTS RETURNED</t>
  </si>
  <si>
    <t>Professional</t>
  </si>
  <si>
    <t>College</t>
  </si>
  <si>
    <t>Recovery</t>
  </si>
  <si>
    <t>Concurrent training</t>
  </si>
  <si>
    <t>Training</t>
  </si>
  <si>
    <t>Strategies</t>
  </si>
  <si>
    <t>Sport demands</t>
  </si>
  <si>
    <t>Specific efforts</t>
  </si>
  <si>
    <t>Journal</t>
  </si>
  <si>
    <t>FINDERS</t>
  </si>
  <si>
    <t>Ferioli</t>
  </si>
  <si>
    <t>Influence of ball possession and playing position on the physical demands encountered during professional basketball games</t>
  </si>
  <si>
    <t>External load ; Team Sport ; playing role ; time motion analysis</t>
  </si>
  <si>
    <t>Guards : more activites at all intensities with ball / Forwards and centers : greater time spent performing HIA in possession of the ball / Centers : more HIA per minute</t>
  </si>
  <si>
    <t>Quantification / Comparison game demands on different positions</t>
  </si>
  <si>
    <t>Activities performed when in possession of the ball and during live playing time across basketball games are affected by playing position ; need to develop position-specific training drills, particularly with ball possession</t>
  </si>
  <si>
    <t>Adult</t>
  </si>
  <si>
    <t>22 guards ; 14 forwards ; 8 centers</t>
  </si>
  <si>
    <t>10 games</t>
  </si>
  <si>
    <t>Frequency and proportion of playing time performing recovery ; low-, moderate- and high-intensity activites</t>
  </si>
  <si>
    <t>https://doi.org/10.5114/biolsport.2020.95638</t>
  </si>
  <si>
    <t>Biology of Sport</t>
  </si>
  <si>
    <t>YEAR BETWEEN</t>
  </si>
  <si>
    <t>AND</t>
  </si>
  <si>
    <t>Journal of Strength and Conditioning Research</t>
  </si>
  <si>
    <t>Junior</t>
  </si>
  <si>
    <t>NCAA</t>
  </si>
  <si>
    <t>Tests ; Team Sports</t>
  </si>
  <si>
    <t>Brini</t>
  </si>
  <si>
    <t>Effects of a 12-Week Change-of-Direction Sprints Training Program on Selected Physical and Physiological Parameters in Professional Basketball Male Players</t>
  </si>
  <si>
    <t>http://dx.doi.org/10.3390/ijerph17218214</t>
  </si>
  <si>
    <t>International Journal of Environmental Research and Public Health</t>
  </si>
  <si>
    <t>The Regional Differences in Game-Play Styles Considering Playing Position in the FIBA Female Continental Basketball Competitions</t>
  </si>
  <si>
    <t>Zhai</t>
  </si>
  <si>
    <t>http://dx.doi.org/10.3390/ijerph17165827</t>
  </si>
  <si>
    <t>YEARS, AGE, N SIZE SEARCH</t>
  </si>
  <si>
    <t>MULTI-CRITERIA INTUITIVE SEARCH</t>
  </si>
  <si>
    <t>Sport specific features</t>
  </si>
  <si>
    <t>Playing position
Female Basketball
FIBA</t>
  </si>
  <si>
    <t>African guards, forwards, and centers made more turnovers compared with the corresponding positions
, European guards presented the lowest number of
steals compred with other guards in Asia, Africa and America</t>
  </si>
  <si>
    <t>i</t>
  </si>
  <si>
    <t>F</t>
  </si>
  <si>
    <t>471 games ; 9208 performance records</t>
  </si>
  <si>
    <t>471 games [between 2013 and 2017]</t>
  </si>
  <si>
    <t>African players had relatively low performance when considering the indicators on passing, shooting and ball-handling
African forwards performed a traditional
style with a high number of 2-point shots but a low efficiency
American players lay more emphasis on
defensive rebounds. 
European players showed a broad conservative strategy of defense considering
a low number of steals and turnovers</t>
  </si>
  <si>
    <t>1; 2; 3; 4; 7; 9; 11; 12; 13</t>
  </si>
  <si>
    <t>Colonnes à prendre en compte dans la ComboBox1</t>
  </si>
  <si>
    <t>12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</si>
</sst>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b/>
      <sz val="11"/>
      <color theme="0"/>
      <name val="Bahnschrif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Bahnschrift"/>
      <family val="2"/>
    </font>
    <font>
      <sz val="11"/>
      <color theme="0"/>
      <name val="Bahnschrift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Bahnschrift"/>
      <family val="2"/>
    </font>
    <font>
      <sz val="11"/>
      <name val="Bahnschrift"/>
      <family val="2"/>
    </font>
    <font>
      <b/>
      <sz val="14"/>
      <color theme="0"/>
      <name val="Bahnschrift"/>
      <family val="2"/>
    </font>
    <font>
      <b/>
      <sz val="12"/>
      <color theme="1"/>
      <name val="Calibri"/>
      <family val="2"/>
      <scheme val="minor"/>
    </font>
    <font>
      <b/>
      <sz val="11"/>
      <name val="Bahnschrift"/>
      <family val="2"/>
    </font>
    <font>
      <b/>
      <sz val="11"/>
      <color theme="1"/>
      <name val="Bahnschrift"/>
      <family val="2"/>
    </font>
    <font>
      <b/>
      <sz val="14"/>
      <color theme="1"/>
      <name val="Bahnschrift"/>
      <family val="2"/>
    </font>
    <font>
      <sz val="11"/>
      <name val="Calibri"/>
      <family val="2"/>
      <scheme val="minor"/>
    </font>
    <font>
      <b/>
      <sz val="12"/>
      <color theme="0"/>
      <name val="Bahnschrift"/>
      <family val="2"/>
    </font>
    <font>
      <b/>
      <sz val="22"/>
      <color theme="7"/>
      <name val="Bahnschrift"/>
      <family val="2"/>
    </font>
    <font>
      <b/>
      <sz val="22"/>
      <color rgb="FF00B050"/>
      <name val="Bahnschrift"/>
      <family val="2"/>
    </font>
    <font>
      <b/>
      <sz val="13"/>
      <color theme="1"/>
      <name val="Bahnschrift"/>
      <family val="2"/>
    </font>
    <font>
      <b/>
      <sz val="12"/>
      <color theme="1"/>
      <name val="Bahnschrift"/>
      <family val="2"/>
    </font>
    <font>
      <b/>
      <sz val="48"/>
      <name val="Bahnschrift"/>
      <family val="2"/>
    </font>
    <font>
      <b/>
      <sz val="4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Bahnschrift"/>
      <family val="2"/>
    </font>
    <font>
      <b/>
      <sz val="18"/>
      <color theme="1"/>
      <name val="Bahnschrift"/>
      <family val="2"/>
    </font>
    <font>
      <b/>
      <sz val="10"/>
      <color indexed="81"/>
      <name val="Bahnschrift"/>
      <family val="2"/>
    </font>
    <font>
      <sz val="14"/>
      <color theme="1"/>
      <name val="Calibri"/>
      <family val="2"/>
      <scheme val="minor"/>
    </font>
    <font>
      <b/>
      <sz val="14"/>
      <name val="Bahnschrift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theme="0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0" fontId="2" fillId="4" borderId="0" xfId="0" applyFont="1" applyFill="1"/>
    <xf numFmtId="0" fontId="2" fillId="5" borderId="0" xfId="0" applyFont="1" applyFill="1"/>
    <xf numFmtId="0" fontId="6" fillId="0" borderId="0" xfId="0" applyFont="1" applyAlignment="1">
      <alignment wrapText="1"/>
    </xf>
    <xf numFmtId="0" fontId="9" fillId="2" borderId="2" xfId="0" applyFont="1" applyFill="1" applyBorder="1" applyAlignment="1">
      <alignment horizontal="left" vertical="center" wrapText="1"/>
    </xf>
    <xf numFmtId="1" fontId="9" fillId="2" borderId="2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1" fontId="6" fillId="0" borderId="0" xfId="0" applyNumberFormat="1" applyFont="1" applyAlignment="1">
      <alignment horizontal="left" vertical="center"/>
    </xf>
    <xf numFmtId="1" fontId="2" fillId="0" borderId="0" xfId="0" applyNumberFormat="1" applyFont="1" applyFill="1"/>
    <xf numFmtId="0" fontId="2" fillId="0" borderId="0" xfId="0" applyFont="1" applyFill="1"/>
    <xf numFmtId="0" fontId="3" fillId="3" borderId="0" xfId="0" applyFont="1" applyFill="1" applyAlignment="1">
      <alignment horizontal="left" vertical="center"/>
    </xf>
    <xf numFmtId="0" fontId="7" fillId="5" borderId="0" xfId="0" applyFont="1" applyFill="1"/>
    <xf numFmtId="0" fontId="2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1" fontId="10" fillId="0" borderId="1" xfId="0" applyNumberFormat="1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3" borderId="0" xfId="0" applyFont="1" applyFill="1" applyAlignment="1">
      <alignment horizontal="left" vertical="center" indent="1"/>
    </xf>
    <xf numFmtId="0" fontId="6" fillId="0" borderId="0" xfId="0" applyFont="1" applyFill="1"/>
    <xf numFmtId="0" fontId="0" fillId="5" borderId="0" xfId="0" applyFill="1"/>
    <xf numFmtId="0" fontId="0" fillId="0" borderId="0" xfId="0" applyFill="1"/>
    <xf numFmtId="0" fontId="2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right" vertical="center" indent="1"/>
    </xf>
    <xf numFmtId="0" fontId="16" fillId="5" borderId="0" xfId="0" applyFont="1" applyFill="1"/>
    <xf numFmtId="0" fontId="10" fillId="5" borderId="0" xfId="0" applyFont="1" applyFill="1"/>
    <xf numFmtId="0" fontId="10" fillId="5" borderId="0" xfId="0" applyFont="1" applyFill="1" applyAlignment="1">
      <alignment horizontal="right"/>
    </xf>
    <xf numFmtId="9" fontId="10" fillId="5" borderId="0" xfId="1" applyFont="1" applyFill="1" applyAlignment="1">
      <alignment horizontal="right"/>
    </xf>
    <xf numFmtId="0" fontId="2" fillId="5" borderId="0" xfId="0" applyFont="1" applyFill="1" applyAlignment="1">
      <alignment horizontal="right"/>
    </xf>
    <xf numFmtId="9" fontId="2" fillId="5" borderId="0" xfId="1" applyFont="1" applyFill="1" applyAlignment="1">
      <alignment horizontal="right"/>
    </xf>
    <xf numFmtId="0" fontId="17" fillId="0" borderId="0" xfId="0" applyFont="1" applyFill="1"/>
    <xf numFmtId="0" fontId="7" fillId="0" borderId="0" xfId="0" applyNumberFormat="1" applyFont="1" applyAlignment="1">
      <alignment horizontal="left" vertical="center"/>
    </xf>
    <xf numFmtId="1" fontId="9" fillId="2" borderId="1" xfId="0" applyNumberFormat="1" applyFont="1" applyFill="1" applyBorder="1" applyAlignment="1">
      <alignment horizontal="left" vertical="center" wrapText="1"/>
    </xf>
    <xf numFmtId="0" fontId="7" fillId="0" borderId="0" xfId="0" applyFont="1"/>
    <xf numFmtId="1" fontId="7" fillId="0" borderId="0" xfId="0" applyNumberFormat="1" applyFont="1"/>
    <xf numFmtId="1" fontId="7" fillId="0" borderId="0" xfId="1" applyNumberFormat="1" applyFont="1"/>
    <xf numFmtId="0" fontId="2" fillId="3" borderId="0" xfId="0" applyFont="1" applyFill="1" applyAlignment="1">
      <alignment horizontal="left" vertical="center"/>
    </xf>
    <xf numFmtId="1" fontId="13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18" fillId="0" borderId="0" xfId="0" applyFont="1" applyAlignment="1">
      <alignment horizontal="left" vertical="center"/>
    </xf>
    <xf numFmtId="0" fontId="8" fillId="0" borderId="0" xfId="2"/>
    <xf numFmtId="49" fontId="14" fillId="4" borderId="0" xfId="0" applyNumberFormat="1" applyFont="1" applyFill="1"/>
    <xf numFmtId="0" fontId="13" fillId="4" borderId="0" xfId="2" applyFont="1" applyFill="1"/>
    <xf numFmtId="0" fontId="8" fillId="0" borderId="0" xfId="2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0" fontId="24" fillId="0" borderId="3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22" fillId="4" borderId="0" xfId="0" applyFont="1" applyFill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9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4" fillId="6" borderId="7" xfId="0" applyFont="1" applyFill="1" applyBorder="1" applyAlignment="1">
      <alignment horizontal="center" vertical="center"/>
    </xf>
    <xf numFmtId="0" fontId="24" fillId="6" borderId="8" xfId="0" applyFont="1" applyFill="1" applyBorder="1" applyAlignment="1">
      <alignment horizontal="center" vertical="center"/>
    </xf>
    <xf numFmtId="0" fontId="24" fillId="6" borderId="9" xfId="0" applyFont="1" applyFill="1" applyBorder="1" applyAlignment="1">
      <alignment horizontal="center" vertical="center"/>
    </xf>
    <xf numFmtId="0" fontId="24" fillId="6" borderId="4" xfId="0" applyFont="1" applyFill="1" applyBorder="1" applyAlignment="1">
      <alignment horizontal="center" vertical="center"/>
    </xf>
    <xf numFmtId="0" fontId="24" fillId="6" borderId="3" xfId="0" applyFont="1" applyFill="1" applyBorder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" fontId="29" fillId="4" borderId="5" xfId="0" applyNumberFormat="1" applyFont="1" applyFill="1" applyBorder="1" applyAlignment="1">
      <alignment horizontal="center" vertical="center"/>
    </xf>
    <xf numFmtId="1" fontId="29" fillId="4" borderId="4" xfId="0" applyNumberFormat="1" applyFont="1" applyFill="1" applyBorder="1" applyAlignment="1">
      <alignment horizontal="center" vertical="center"/>
    </xf>
    <xf numFmtId="0" fontId="26" fillId="5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42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" formatCode="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" formatCode="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" formatCode="0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border outline="0">
        <top style="thin">
          <color theme="0" tint="-4.9989318521683403E-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left" vertical="center" textRotation="0" wrapText="0" indent="0" justifyLastLine="0" shrinkToFit="0" readingOrder="0"/>
    </dxf>
    <dxf>
      <border outline="0">
        <bottom style="thin">
          <color theme="0" tint="-4.9989318521683403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Bahnschrift"/>
        <family val="2"/>
        <scheme val="none"/>
      </font>
      <fill>
        <patternFill patternType="solid">
          <fgColor theme="0"/>
          <bgColor rgb="FF00206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 tint="-4.9989318521683403E-2"/>
        </left>
        <right style="thin">
          <color theme="0" tint="-4.9989318521683403E-2"/>
        </right>
        <top/>
        <bottom/>
      </border>
    </dxf>
    <dxf>
      <font>
        <b/>
        <i val="0"/>
        <sz val="12"/>
        <color theme="0"/>
      </font>
      <fill>
        <patternFill>
          <bgColor rgb="FFFFC000"/>
        </patternFill>
      </fill>
    </dxf>
    <dxf>
      <font>
        <b val="0"/>
        <i val="0"/>
        <sz val="10"/>
        <name val="Bahnschrift"/>
        <family val="2"/>
        <scheme val="none"/>
      </font>
      <fill>
        <patternFill>
          <bgColor theme="0" tint="-4.9989318521683403E-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</dxfs>
  <tableStyles count="1" defaultTableStyle="TableStyleMedium2" defaultPivotStyle="PivotStyleLight16">
    <tableStyle name="Customized slicers" pivot="0" table="0" count="6" xr9:uid="{B6B25F44-810D-436A-BD5E-AA5F3CEFBED9}">
      <tableStyleElement type="wholeTable" dxfId="41"/>
      <tableStyleElement type="headerRow" dxfId="40"/>
    </tableStyle>
  </tableStyles>
  <extLst>
    <ext xmlns:x14="http://schemas.microsoft.com/office/spreadsheetml/2009/9/main" uri="{46F421CA-312F-682f-3DD2-61675219B42D}">
      <x14:dxfs count="4">
        <dxf>
          <font>
            <sz val="10"/>
            <color theme="0"/>
            <name val="Bahnschrift"/>
            <family val="2"/>
            <scheme val="none"/>
          </font>
          <fill>
            <patternFill>
              <bgColor rgb="FF002060"/>
            </patternFill>
          </fill>
        </dxf>
        <dxf>
          <font>
            <b val="0"/>
            <i val="0"/>
            <sz val="10"/>
            <color theme="0"/>
            <name val="Bahnschrift"/>
            <family val="2"/>
            <scheme val="none"/>
          </font>
          <fill>
            <patternFill>
              <bgColor rgb="FF002060"/>
            </patternFill>
          </fill>
        </dxf>
        <dxf>
          <fill>
            <patternFill>
              <bgColor theme="7" tint="0.59996337778862885"/>
            </patternFill>
          </fill>
        </dxf>
        <dxf>
          <font>
            <b val="0"/>
            <i val="0"/>
            <sz val="10"/>
            <name val="Bahnschrift"/>
            <family val="2"/>
            <scheme val="none"/>
          </font>
          <fill>
            <patternFill>
              <bgColor theme="2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Customized slicers">
          <x14:slicerStyleElements>
            <x14:slicerStyleElement type="unselectedItemWithData" dxfId="3"/>
            <x14:slicerStyleElement type="selectedItemWithData" dxfId="2"/>
            <x14:slicerStyleElement type="hoveredUnselectedItemWithData" dxfId="1"/>
            <x14:slicerStyleElement type="hoveredSelectedItemWith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theme" Target="theme/theme1.xml"/><Relationship Id="rId5" Type="http://schemas.microsoft.com/office/2007/relationships/slicerCache" Target="slicerCaches/slicerCache1.xml"/><Relationship Id="rId15" Type="http://schemas.microsoft.com/office/2006/relationships/vbaProject" Target="vbaProject.bin"/><Relationship Id="rId10" Type="http://schemas.microsoft.com/office/2007/relationships/slicerCache" Target="slicerCaches/slicerCache6.xml"/><Relationship Id="rId4" Type="http://schemas.openxmlformats.org/officeDocument/2006/relationships/worksheet" Target="worksheets/sheet4.xml"/><Relationship Id="rId9" Type="http://schemas.microsoft.com/office/2007/relationships/slicerCache" Target="slicerCaches/slicerCache5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0"/>
      <c:rotY val="1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 w="25400">
          <a:noFill/>
        </a:ln>
        <a:effectLst/>
        <a:sp3d/>
      </c:spPr>
    </c:sideWall>
    <c:backWall>
      <c:thickness val="0"/>
      <c:spPr>
        <a:noFill/>
        <a:ln w="25400"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3284375722464744E-2"/>
          <c:y val="9.2592592592592587E-3"/>
          <c:w val="0.98096636884120059"/>
          <c:h val="0.99074076590840521"/>
        </c:manualLayout>
      </c:layout>
      <c:bar3DChart>
        <c:barDir val="bar"/>
        <c:grouping val="stacked"/>
        <c:varyColors val="0"/>
        <c:ser>
          <c:idx val="0"/>
          <c:order val="0"/>
          <c:tx>
            <c:strRef>
              <c:f>ControlPanel!$P$8</c:f>
              <c:strCache>
                <c:ptCount val="1"/>
                <c:pt idx="0">
                  <c:v>Down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  <a:sp3d>
              <a:contourClr>
                <a:schemeClr val="tx1">
                  <a:lumMod val="50000"/>
                  <a:lumOff val="50000"/>
                </a:schemeClr>
              </a:contourClr>
            </a:sp3d>
          </c:spPr>
          <c:invertIfNegative val="0"/>
          <c:val>
            <c:numRef>
              <c:f>ControlPanel!$P$9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B4-4995-8CEB-DF9944690BD8}"/>
            </c:ext>
          </c:extLst>
        </c:ser>
        <c:ser>
          <c:idx val="1"/>
          <c:order val="1"/>
          <c:tx>
            <c:strRef>
              <c:f>ControlPanel!$Q$8</c:f>
              <c:strCache>
                <c:ptCount val="1"/>
                <c:pt idx="0">
                  <c:v>Value</c:v>
                </c:pt>
              </c:strCache>
            </c:strRef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rgbClr val="00B050"/>
                  </a:gs>
                  <a:gs pos="100000">
                    <a:srgbClr val="92D050"/>
                  </a:gs>
                </a:gsLst>
                <a:lin ang="16200000" scaled="1"/>
                <a:tileRect/>
              </a:gradFill>
              <a:ln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  <a:sp3d>
                <a:contourClr>
                  <a:schemeClr val="tx1">
                    <a:lumMod val="50000"/>
                    <a:lumOff val="50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7CB4-4995-8CEB-DF9944690BD8}"/>
              </c:ext>
            </c:extLst>
          </c:dPt>
          <c:val>
            <c:numRef>
              <c:f>ControlPanel!$Q$9</c:f>
              <c:numCache>
                <c:formatCode>0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CB4-4995-8CEB-DF9944690BD8}"/>
            </c:ext>
          </c:extLst>
        </c:ser>
        <c:ser>
          <c:idx val="2"/>
          <c:order val="2"/>
          <c:tx>
            <c:strRef>
              <c:f>ControlPanel!$R$8</c:f>
              <c:strCache>
                <c:ptCount val="1"/>
                <c:pt idx="0">
                  <c:v>Empty</c:v>
                </c:pt>
              </c:strCache>
            </c:strRef>
          </c:tx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  <a:sp3d>
              <a:contourClr>
                <a:schemeClr val="tx1">
                  <a:lumMod val="50000"/>
                  <a:lumOff val="50000"/>
                </a:schemeClr>
              </a:contourClr>
            </a:sp3d>
          </c:spPr>
          <c:invertIfNegative val="0"/>
          <c:val>
            <c:numRef>
              <c:f>ControlPanel!$R$9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CB4-4995-8CEB-DF9944690BD8}"/>
            </c:ext>
          </c:extLst>
        </c:ser>
        <c:ser>
          <c:idx val="3"/>
          <c:order val="3"/>
          <c:tx>
            <c:strRef>
              <c:f>ControlPanel!$S$8</c:f>
              <c:strCache>
                <c:ptCount val="1"/>
                <c:pt idx="0">
                  <c:v>Up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  <a:sp3d>
              <a:contourClr>
                <a:schemeClr val="tx1">
                  <a:lumMod val="50000"/>
                  <a:lumOff val="50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  <a:sp3d>
                <a:contourClr>
                  <a:schemeClr val="tx1">
                    <a:lumMod val="50000"/>
                    <a:lumOff val="50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7CB4-4995-8CEB-DF9944690BD8}"/>
              </c:ext>
            </c:extLst>
          </c:dPt>
          <c:val>
            <c:numRef>
              <c:f>ControlPanel!$S$9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CB4-4995-8CEB-DF9944690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shape val="cylinder"/>
        <c:axId val="1999187791"/>
        <c:axId val="1999180719"/>
        <c:axId val="0"/>
      </c:bar3DChart>
      <c:catAx>
        <c:axId val="199918779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99180719"/>
        <c:crosses val="autoZero"/>
        <c:auto val="1"/>
        <c:lblAlgn val="ctr"/>
        <c:lblOffset val="100"/>
        <c:noMultiLvlLbl val="0"/>
      </c:catAx>
      <c:valAx>
        <c:axId val="1999180719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99187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0840108401084011E-2"/>
          <c:y val="1.2820305745717436E-2"/>
          <c:w val="0.97831978319783197"/>
          <c:h val="0.97435938850856518"/>
        </c:manualLayout>
      </c:layout>
      <c:doughnutChart>
        <c:varyColors val="1"/>
        <c:ser>
          <c:idx val="0"/>
          <c:order val="0"/>
          <c:spPr>
            <a:ln w="12700">
              <a:solidFill>
                <a:schemeClr val="tx1">
                  <a:lumMod val="50000"/>
                  <a:lumOff val="50000"/>
                  <a:alpha val="50000"/>
                </a:schemeClr>
              </a:solidFill>
            </a:ln>
          </c:spPr>
          <c:dPt>
            <c:idx val="0"/>
            <c:bubble3D val="0"/>
            <c:spPr>
              <a:gradFill>
                <a:gsLst>
                  <a:gs pos="0">
                    <a:schemeClr val="accent4">
                      <a:lumMod val="40000"/>
                      <a:lumOff val="60000"/>
                    </a:schemeClr>
                  </a:gs>
                  <a:gs pos="46000">
                    <a:schemeClr val="accent4">
                      <a:lumMod val="95000"/>
                      <a:lumOff val="5000"/>
                    </a:schemeClr>
                  </a:gs>
                  <a:gs pos="100000">
                    <a:schemeClr val="accent4">
                      <a:lumMod val="60000"/>
                    </a:schemeClr>
                  </a:gs>
                </a:gsLst>
                <a:path path="circle">
                  <a:fillToRect l="50000" t="130000" r="50000" b="-30000"/>
                </a:path>
              </a:gradFill>
              <a:ln w="12700">
                <a:solidFill>
                  <a:schemeClr val="tx1">
                    <a:lumMod val="50000"/>
                    <a:lumOff val="50000"/>
                    <a:alpha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1E1-4172-980A-0E863FAE2D9F}"/>
              </c:ext>
            </c:extLst>
          </c:dPt>
          <c:dPt>
            <c:idx val="1"/>
            <c:bubble3D val="0"/>
            <c:spPr>
              <a:gradFill flip="none" rotWithShape="1">
                <a:gsLst>
                  <a:gs pos="0">
                    <a:schemeClr val="accent3">
                      <a:lumMod val="0"/>
                      <a:lumOff val="100000"/>
                    </a:schemeClr>
                  </a:gs>
                  <a:gs pos="35000">
                    <a:schemeClr val="accent3">
                      <a:lumMod val="0"/>
                      <a:lumOff val="100000"/>
                    </a:schemeClr>
                  </a:gs>
                  <a:gs pos="100000">
                    <a:schemeClr val="accent3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 w="12700">
                <a:solidFill>
                  <a:schemeClr val="tx1">
                    <a:lumMod val="50000"/>
                    <a:lumOff val="50000"/>
                    <a:alpha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1E1-4172-980A-0E863FAE2D9F}"/>
              </c:ext>
            </c:extLst>
          </c:dPt>
          <c:val>
            <c:numRef>
              <c:f>ControlPanel!$P$3:$P$4</c:f>
              <c:numCache>
                <c:formatCode>General</c:formatCode>
                <c:ptCount val="2"/>
                <c:pt idx="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1E1-4172-980A-0E863FAE2D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hyperlink" Target="#ArticleDatabase!A1"/><Relationship Id="rId3" Type="http://schemas.openxmlformats.org/officeDocument/2006/relationships/image" Target="../media/image3.png"/><Relationship Id="rId7" Type="http://schemas.openxmlformats.org/officeDocument/2006/relationships/image" Target="../media/image6.svg"/><Relationship Id="rId12" Type="http://schemas.openxmlformats.org/officeDocument/2006/relationships/image" Target="../media/image10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9.png"/><Relationship Id="rId5" Type="http://schemas.openxmlformats.org/officeDocument/2006/relationships/hyperlink" Target="#AdvancedSearch!A1"/><Relationship Id="rId15" Type="http://schemas.openxmlformats.org/officeDocument/2006/relationships/image" Target="../media/image12.svg"/><Relationship Id="rId10" Type="http://schemas.openxmlformats.org/officeDocument/2006/relationships/hyperlink" Target="#ControlPanel!A1"/><Relationship Id="rId4" Type="http://schemas.openxmlformats.org/officeDocument/2006/relationships/image" Target="../media/image4.svg"/><Relationship Id="rId9" Type="http://schemas.openxmlformats.org/officeDocument/2006/relationships/image" Target="../media/image8.svg"/><Relationship Id="rId14" Type="http://schemas.openxmlformats.org/officeDocument/2006/relationships/image" Target="../media/image1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HOME!A1"/><Relationship Id="rId3" Type="http://schemas.openxmlformats.org/officeDocument/2006/relationships/image" Target="../media/image16.png"/><Relationship Id="rId7" Type="http://schemas.openxmlformats.org/officeDocument/2006/relationships/image" Target="../media/image19.svg"/><Relationship Id="rId2" Type="http://schemas.openxmlformats.org/officeDocument/2006/relationships/hyperlink" Target="#ControlPanel!A1"/><Relationship Id="rId1" Type="http://schemas.openxmlformats.org/officeDocument/2006/relationships/chart" Target="../charts/chart1.xml"/><Relationship Id="rId6" Type="http://schemas.openxmlformats.org/officeDocument/2006/relationships/image" Target="../media/image18.png"/><Relationship Id="rId5" Type="http://schemas.openxmlformats.org/officeDocument/2006/relationships/hyperlink" Target="#AdvancedSearch!A1"/><Relationship Id="rId10" Type="http://schemas.openxmlformats.org/officeDocument/2006/relationships/image" Target="../media/image21.svg"/><Relationship Id="rId4" Type="http://schemas.openxmlformats.org/officeDocument/2006/relationships/image" Target="../media/image17.svg"/><Relationship Id="rId9" Type="http://schemas.openxmlformats.org/officeDocument/2006/relationships/image" Target="../media/image20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ArticleDatabase!A1"/><Relationship Id="rId3" Type="http://schemas.openxmlformats.org/officeDocument/2006/relationships/image" Target="../media/image16.png"/><Relationship Id="rId7" Type="http://schemas.openxmlformats.org/officeDocument/2006/relationships/image" Target="../media/image21.svg"/><Relationship Id="rId2" Type="http://schemas.openxmlformats.org/officeDocument/2006/relationships/hyperlink" Target="#ControlPanel!A1"/><Relationship Id="rId1" Type="http://schemas.openxmlformats.org/officeDocument/2006/relationships/chart" Target="../charts/chart2.xml"/><Relationship Id="rId6" Type="http://schemas.openxmlformats.org/officeDocument/2006/relationships/image" Target="../media/image20.png"/><Relationship Id="rId5" Type="http://schemas.openxmlformats.org/officeDocument/2006/relationships/hyperlink" Target="#HOME!A1"/><Relationship Id="rId10" Type="http://schemas.openxmlformats.org/officeDocument/2006/relationships/image" Target="../media/image24.svg"/><Relationship Id="rId4" Type="http://schemas.openxmlformats.org/officeDocument/2006/relationships/image" Target="../media/image17.svg"/><Relationship Id="rId9" Type="http://schemas.openxmlformats.org/officeDocument/2006/relationships/image" Target="../media/image23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21.svg"/><Relationship Id="rId7" Type="http://schemas.openxmlformats.org/officeDocument/2006/relationships/hyperlink" Target="#ArticleDatabase!A1"/><Relationship Id="rId2" Type="http://schemas.openxmlformats.org/officeDocument/2006/relationships/image" Target="../media/image20.png"/><Relationship Id="rId1" Type="http://schemas.openxmlformats.org/officeDocument/2006/relationships/hyperlink" Target="#HOME!A1"/><Relationship Id="rId6" Type="http://schemas.openxmlformats.org/officeDocument/2006/relationships/image" Target="../media/image19.svg"/><Relationship Id="rId5" Type="http://schemas.openxmlformats.org/officeDocument/2006/relationships/image" Target="../media/image18.png"/><Relationship Id="rId4" Type="http://schemas.openxmlformats.org/officeDocument/2006/relationships/hyperlink" Target="#AdvancedSearch!A1"/><Relationship Id="rId9" Type="http://schemas.openxmlformats.org/officeDocument/2006/relationships/image" Target="../media/image24.sv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550257</xdr:colOff>
      <xdr:row>21</xdr:row>
      <xdr:rowOff>5215</xdr:rowOff>
    </xdr:from>
    <xdr:to>
      <xdr:col>14</xdr:col>
      <xdr:colOff>4257</xdr:colOff>
      <xdr:row>22</xdr:row>
      <xdr:rowOff>57174</xdr:rowOff>
    </xdr:to>
    <xdr:pic>
      <xdr:nvPicPr>
        <xdr:cNvPr id="14" name="Graphique 13" descr="Enveloppe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980257" y="4462915"/>
          <a:ext cx="216000" cy="213884"/>
        </a:xfrm>
        <a:prstGeom prst="rect">
          <a:avLst/>
        </a:prstGeom>
      </xdr:spPr>
    </xdr:pic>
    <xdr:clientData/>
  </xdr:twoCellAnchor>
  <xdr:twoCellAnchor editAs="oneCell">
    <xdr:from>
      <xdr:col>13</xdr:col>
      <xdr:colOff>551034</xdr:colOff>
      <xdr:row>19</xdr:row>
      <xdr:rowOff>157333</xdr:rowOff>
    </xdr:from>
    <xdr:to>
      <xdr:col>14</xdr:col>
      <xdr:colOff>5034</xdr:colOff>
      <xdr:row>21</xdr:row>
      <xdr:rowOff>12441</xdr:rowOff>
    </xdr:to>
    <xdr:pic>
      <xdr:nvPicPr>
        <xdr:cNvPr id="15" name="Graphique 14" descr="Combiné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981034" y="4253083"/>
          <a:ext cx="216000" cy="217058"/>
        </a:xfrm>
        <a:prstGeom prst="rect">
          <a:avLst/>
        </a:prstGeom>
      </xdr:spPr>
    </xdr:pic>
    <xdr:clientData/>
  </xdr:twoCellAnchor>
  <xdr:twoCellAnchor>
    <xdr:from>
      <xdr:col>5</xdr:col>
      <xdr:colOff>257175</xdr:colOff>
      <xdr:row>5</xdr:row>
      <xdr:rowOff>133350</xdr:rowOff>
    </xdr:from>
    <xdr:to>
      <xdr:col>7</xdr:col>
      <xdr:colOff>722700</xdr:colOff>
      <xdr:row>23</xdr:row>
      <xdr:rowOff>9525</xdr:rowOff>
    </xdr:to>
    <xdr:grpSp>
      <xdr:nvGrpSpPr>
        <xdr:cNvPr id="25" name="Groupe 2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4067175" y="1038225"/>
          <a:ext cx="1989525" cy="3133725"/>
          <a:chOff x="4095750" y="866775"/>
          <a:chExt cx="1989525" cy="3133725"/>
        </a:xfrm>
      </xdr:grpSpPr>
      <xdr:sp macro="" textlink="">
        <xdr:nvSpPr>
          <xdr:cNvPr id="8" name="Ellips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4095750" y="866775"/>
            <a:ext cx="1980000" cy="1992036"/>
          </a:xfrm>
          <a:prstGeom prst="ellipse">
            <a:avLst/>
          </a:prstGeom>
          <a:gradFill flip="none" rotWithShape="1">
            <a:gsLst>
              <a:gs pos="100000">
                <a:schemeClr val="accent3">
                  <a:lumMod val="67000"/>
                </a:schemeClr>
              </a:gs>
              <a:gs pos="0">
                <a:schemeClr val="bg1">
                  <a:lumMod val="85000"/>
                </a:schemeClr>
              </a:gs>
            </a:gsLst>
            <a:path path="circle">
              <a:fillToRect l="50000" t="50000" r="50000" b="50000"/>
            </a:path>
            <a:tileRect/>
          </a:gradFill>
          <a:ln w="57150">
            <a:solidFill>
              <a:schemeClr val="accent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9" name="ZoneText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4105275" y="2984597"/>
            <a:ext cx="1980000" cy="101590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400" b="1">
                <a:latin typeface="Bahnschrift" panose="020B0502040204020203" pitchFamily="34" charset="0"/>
              </a:rPr>
              <a:t>ADVANCED</a:t>
            </a:r>
          </a:p>
          <a:p>
            <a:pPr algn="ctr"/>
            <a:r>
              <a:rPr lang="en-GB" sz="2400" b="1">
                <a:latin typeface="Bahnschrift" panose="020B0502040204020203" pitchFamily="34" charset="0"/>
              </a:rPr>
              <a:t>SEARCH</a:t>
            </a:r>
          </a:p>
        </xdr:txBody>
      </xdr:sp>
      <xdr:pic>
        <xdr:nvPicPr>
          <xdr:cNvPr id="17" name="Graphique 16" descr="Loupe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4276724" y="1066799"/>
            <a:ext cx="1562101" cy="1562101"/>
          </a:xfrm>
          <a:prstGeom prst="rect">
            <a:avLst/>
          </a:prstGeom>
        </xdr:spPr>
      </xdr:pic>
      <xdr:pic>
        <xdr:nvPicPr>
          <xdr:cNvPr id="19" name="Graphique 18" descr="Cible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9"/>
              </a:ext>
            </a:extLst>
          </a:blip>
          <a:stretch>
            <a:fillRect/>
          </a:stretch>
        </xdr:blipFill>
        <xdr:spPr>
          <a:xfrm>
            <a:off x="4686300" y="1485899"/>
            <a:ext cx="426225" cy="426225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47625</xdr:colOff>
      <xdr:row>5</xdr:row>
      <xdr:rowOff>134237</xdr:rowOff>
    </xdr:from>
    <xdr:to>
      <xdr:col>11</xdr:col>
      <xdr:colOff>513150</xdr:colOff>
      <xdr:row>23</xdr:row>
      <xdr:rowOff>9525</xdr:rowOff>
    </xdr:to>
    <xdr:grpSp>
      <xdr:nvGrpSpPr>
        <xdr:cNvPr id="29" name="Groupe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/>
      </xdr:nvGrpSpPr>
      <xdr:grpSpPr>
        <a:xfrm>
          <a:off x="6905625" y="1039112"/>
          <a:ext cx="1989525" cy="3132838"/>
          <a:chOff x="6915150" y="867662"/>
          <a:chExt cx="1989525" cy="3132838"/>
        </a:xfrm>
      </xdr:grpSpPr>
      <xdr:sp macro="" textlink="">
        <xdr:nvSpPr>
          <xdr:cNvPr id="10" name="Ellips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6915150" y="867662"/>
            <a:ext cx="1980000" cy="1991476"/>
          </a:xfrm>
          <a:prstGeom prst="ellipse">
            <a:avLst/>
          </a:prstGeom>
          <a:gradFill flip="none" rotWithShape="1">
            <a:gsLst>
              <a:gs pos="100000">
                <a:schemeClr val="accent3">
                  <a:lumMod val="67000"/>
                </a:schemeClr>
              </a:gs>
              <a:gs pos="0">
                <a:schemeClr val="bg1">
                  <a:lumMod val="85000"/>
                </a:schemeClr>
              </a:gs>
            </a:gsLst>
            <a:path path="circle">
              <a:fillToRect l="50000" t="50000" r="50000" b="50000"/>
            </a:path>
            <a:tileRect/>
          </a:gradFill>
          <a:ln w="57150">
            <a:solidFill>
              <a:schemeClr val="accent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6924675" y="2984888"/>
            <a:ext cx="1980000" cy="101561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400" b="1">
                <a:latin typeface="Bahnschrift" panose="020B0502040204020203" pitchFamily="34" charset="0"/>
              </a:rPr>
              <a:t>CONTROL</a:t>
            </a:r>
          </a:p>
          <a:p>
            <a:pPr algn="ctr"/>
            <a:r>
              <a:rPr lang="en-GB" sz="2400" b="1">
                <a:latin typeface="Bahnschrift" panose="020B0502040204020203" pitchFamily="34" charset="0"/>
              </a:rPr>
              <a:t>PANEL</a:t>
            </a:r>
          </a:p>
        </xdr:txBody>
      </xdr:sp>
      <xdr:pic>
        <xdr:nvPicPr>
          <xdr:cNvPr id="21" name="Graphique 20" descr="Télécommande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2"/>
              </a:ext>
            </a:extLst>
          </a:blip>
          <a:stretch>
            <a:fillRect/>
          </a:stretch>
        </xdr:blipFill>
        <xdr:spPr>
          <a:xfrm>
            <a:off x="7167524" y="1109624"/>
            <a:ext cx="1481175" cy="1481175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342900</xdr:colOff>
      <xdr:row>5</xdr:row>
      <xdr:rowOff>114300</xdr:rowOff>
    </xdr:from>
    <xdr:to>
      <xdr:col>4</xdr:col>
      <xdr:colOff>46425</xdr:colOff>
      <xdr:row>22</xdr:row>
      <xdr:rowOff>171450</xdr:rowOff>
    </xdr:to>
    <xdr:grpSp>
      <xdr:nvGrpSpPr>
        <xdr:cNvPr id="24" name="Groupe 2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pSpPr/>
      </xdr:nvGrpSpPr>
      <xdr:grpSpPr>
        <a:xfrm>
          <a:off x="1104900" y="1019175"/>
          <a:ext cx="1989525" cy="3133725"/>
          <a:chOff x="1181100" y="847725"/>
          <a:chExt cx="1989525" cy="3133725"/>
        </a:xfrm>
      </xdr:grpSpPr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181100" y="847725"/>
            <a:ext cx="1980000" cy="1980000"/>
          </a:xfrm>
          <a:prstGeom prst="ellipse">
            <a:avLst/>
          </a:prstGeom>
          <a:gradFill flip="none" rotWithShape="1">
            <a:gsLst>
              <a:gs pos="100000">
                <a:schemeClr val="accent3">
                  <a:lumMod val="67000"/>
                </a:schemeClr>
              </a:gs>
              <a:gs pos="0">
                <a:schemeClr val="bg1">
                  <a:lumMod val="85000"/>
                </a:schemeClr>
              </a:gs>
            </a:gsLst>
            <a:path path="circle">
              <a:fillToRect l="50000" t="50000" r="50000" b="50000"/>
            </a:path>
            <a:tileRect/>
          </a:gradFill>
          <a:ln w="57150">
            <a:solidFill>
              <a:schemeClr val="accent4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" name="ZoneText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 txBox="1"/>
        </xdr:nvSpPr>
        <xdr:spPr>
          <a:xfrm>
            <a:off x="1190625" y="2952750"/>
            <a:ext cx="1980000" cy="1028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400" b="1">
                <a:latin typeface="Bahnschrift" panose="020B0502040204020203" pitchFamily="34" charset="0"/>
              </a:rPr>
              <a:t>ARTICLE</a:t>
            </a:r>
          </a:p>
          <a:p>
            <a:pPr algn="ctr"/>
            <a:r>
              <a:rPr lang="en-GB" sz="2400" b="1">
                <a:latin typeface="Bahnschrift" panose="020B0502040204020203" pitchFamily="34" charset="0"/>
              </a:rPr>
              <a:t>DATABASE</a:t>
            </a:r>
          </a:p>
        </xdr:txBody>
      </xdr:sp>
      <xdr:pic>
        <xdr:nvPicPr>
          <xdr:cNvPr id="23" name="Graphique 22" descr="Document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tretch>
            <a:fillRect/>
          </a:stretch>
        </xdr:blipFill>
        <xdr:spPr>
          <a:xfrm>
            <a:off x="1428750" y="1076325"/>
            <a:ext cx="1507275" cy="1507275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536095</xdr:colOff>
      <xdr:row>5</xdr:row>
      <xdr:rowOff>68695</xdr:rowOff>
    </xdr:from>
    <xdr:to>
      <xdr:col>7</xdr:col>
      <xdr:colOff>571813</xdr:colOff>
      <xdr:row>10</xdr:row>
      <xdr:rowOff>126517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12211</xdr:colOff>
      <xdr:row>1</xdr:row>
      <xdr:rowOff>104529</xdr:rowOff>
    </xdr:from>
    <xdr:to>
      <xdr:col>9</xdr:col>
      <xdr:colOff>312310</xdr:colOff>
      <xdr:row>6</xdr:row>
      <xdr:rowOff>36634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Paper Type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per 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55673" y="348760"/>
              <a:ext cx="3023272" cy="12021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12211</xdr:colOff>
      <xdr:row>6</xdr:row>
      <xdr:rowOff>195384</xdr:rowOff>
    </xdr:from>
    <xdr:to>
      <xdr:col>9</xdr:col>
      <xdr:colOff>305287</xdr:colOff>
      <xdr:row>10</xdr:row>
      <xdr:rowOff>143484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ain Topic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in Topic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55673" y="1709615"/>
              <a:ext cx="3016249" cy="10715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440177</xdr:colOff>
      <xdr:row>1</xdr:row>
      <xdr:rowOff>102090</xdr:rowOff>
    </xdr:from>
    <xdr:to>
      <xdr:col>11</xdr:col>
      <xdr:colOff>116327</xdr:colOff>
      <xdr:row>6</xdr:row>
      <xdr:rowOff>48846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Age Category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 Category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06812" y="346321"/>
              <a:ext cx="1324707" cy="121675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12</xdr:col>
      <xdr:colOff>684409</xdr:colOff>
      <xdr:row>1</xdr:row>
      <xdr:rowOff>113995</xdr:rowOff>
    </xdr:from>
    <xdr:to>
      <xdr:col>13</xdr:col>
      <xdr:colOff>1207123</xdr:colOff>
      <xdr:row>10</xdr:row>
      <xdr:rowOff>158750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6" name="Level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eve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556717" y="358226"/>
              <a:ext cx="1243194" cy="243821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440178</xdr:colOff>
      <xdr:row>6</xdr:row>
      <xdr:rowOff>183173</xdr:rowOff>
    </xdr:from>
    <xdr:to>
      <xdr:col>11</xdr:col>
      <xdr:colOff>116327</xdr:colOff>
      <xdr:row>10</xdr:row>
      <xdr:rowOff>158750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7" name="Sex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06813" y="1697404"/>
              <a:ext cx="1324706" cy="10990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11</xdr:col>
      <xdr:colOff>225866</xdr:colOff>
      <xdr:row>1</xdr:row>
      <xdr:rowOff>113996</xdr:rowOff>
    </xdr:from>
    <xdr:to>
      <xdr:col>12</xdr:col>
      <xdr:colOff>556859</xdr:colOff>
      <xdr:row>10</xdr:row>
      <xdr:rowOff>146539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8" name="Sport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por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41058" y="358227"/>
              <a:ext cx="1088109" cy="24260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451825</xdr:colOff>
      <xdr:row>7</xdr:row>
      <xdr:rowOff>170966</xdr:rowOff>
    </xdr:from>
    <xdr:to>
      <xdr:col>0</xdr:col>
      <xdr:colOff>1718650</xdr:colOff>
      <xdr:row>9</xdr:row>
      <xdr:rowOff>77236</xdr:rowOff>
    </xdr:to>
    <xdr:grpSp>
      <xdr:nvGrpSpPr>
        <xdr:cNvPr id="11" name="Groupe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451825" y="1929428"/>
          <a:ext cx="1266825" cy="468000"/>
          <a:chOff x="10287000" y="3543300"/>
          <a:chExt cx="1266825" cy="468000"/>
        </a:xfrm>
      </xdr:grpSpPr>
      <xdr:sp macro="" textlink="">
        <xdr:nvSpPr>
          <xdr:cNvPr id="12" name="ZoneTexte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 txBox="1"/>
        </xdr:nvSpPr>
        <xdr:spPr>
          <a:xfrm>
            <a:off x="10534650" y="3543300"/>
            <a:ext cx="1019175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GB" sz="1200" b="1">
                <a:latin typeface="Bahnschrift" panose="020B0502040204020203" pitchFamily="34" charset="0"/>
              </a:rPr>
              <a:t>CONTROL</a:t>
            </a:r>
          </a:p>
          <a:p>
            <a:pPr algn="l"/>
            <a:r>
              <a:rPr lang="en-GB" sz="1200" b="1">
                <a:latin typeface="Bahnschrift" panose="020B0502040204020203" pitchFamily="34" charset="0"/>
              </a:rPr>
              <a:t>PANEL</a:t>
            </a:r>
          </a:p>
        </xdr:txBody>
      </xdr:sp>
      <xdr:pic>
        <xdr:nvPicPr>
          <xdr:cNvPr id="13" name="Graphique 12" descr="Télécommande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0287000" y="3629025"/>
            <a:ext cx="288000" cy="288000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402981</xdr:colOff>
      <xdr:row>4</xdr:row>
      <xdr:rowOff>232022</xdr:rowOff>
    </xdr:from>
    <xdr:to>
      <xdr:col>0</xdr:col>
      <xdr:colOff>1669806</xdr:colOff>
      <xdr:row>6</xdr:row>
      <xdr:rowOff>138291</xdr:rowOff>
    </xdr:to>
    <xdr:grpSp>
      <xdr:nvGrpSpPr>
        <xdr:cNvPr id="14" name="Groupe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GrpSpPr/>
      </xdr:nvGrpSpPr>
      <xdr:grpSpPr>
        <a:xfrm>
          <a:off x="402981" y="1184522"/>
          <a:ext cx="1266825" cy="468000"/>
          <a:chOff x="10287000" y="3038475"/>
          <a:chExt cx="1266825" cy="468000"/>
        </a:xfrm>
      </xdr:grpSpPr>
      <xdr:pic>
        <xdr:nvPicPr>
          <xdr:cNvPr id="15" name="Graphique 14" descr="Loupe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10287000" y="3133725"/>
            <a:ext cx="288000" cy="288000"/>
          </a:xfrm>
          <a:prstGeom prst="rect">
            <a:avLst/>
          </a:prstGeom>
        </xdr:spPr>
      </xdr:pic>
      <xdr:sp macro="" textlink="">
        <xdr:nvSpPr>
          <xdr:cNvPr id="19" name="ZoneTexte 18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 txBox="1"/>
        </xdr:nvSpPr>
        <xdr:spPr>
          <a:xfrm>
            <a:off x="10534650" y="3038475"/>
            <a:ext cx="1019175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GB" sz="1200" b="1">
                <a:latin typeface="Bahnschrift" panose="020B0502040204020203" pitchFamily="34" charset="0"/>
              </a:rPr>
              <a:t>ADVANCED</a:t>
            </a:r>
          </a:p>
          <a:p>
            <a:pPr algn="l"/>
            <a:r>
              <a:rPr lang="en-GB" sz="1200" b="1">
                <a:latin typeface="Bahnschrift" panose="020B0502040204020203" pitchFamily="34" charset="0"/>
              </a:rPr>
              <a:t>SEARCH</a:t>
            </a:r>
          </a:p>
        </xdr:txBody>
      </xdr:sp>
    </xdr:grpSp>
    <xdr:clientData/>
  </xdr:twoCellAnchor>
  <xdr:twoCellAnchor>
    <xdr:from>
      <xdr:col>0</xdr:col>
      <xdr:colOff>427403</xdr:colOff>
      <xdr:row>2</xdr:row>
      <xdr:rowOff>158751</xdr:rowOff>
    </xdr:from>
    <xdr:to>
      <xdr:col>0</xdr:col>
      <xdr:colOff>1296579</xdr:colOff>
      <xdr:row>3</xdr:row>
      <xdr:rowOff>202520</xdr:rowOff>
    </xdr:to>
    <xdr:grpSp>
      <xdr:nvGrpSpPr>
        <xdr:cNvPr id="20" name="Group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pSpPr/>
      </xdr:nvGrpSpPr>
      <xdr:grpSpPr>
        <a:xfrm>
          <a:off x="427403" y="549520"/>
          <a:ext cx="869176" cy="288000"/>
          <a:chOff x="10287000" y="2076450"/>
          <a:chExt cx="869176" cy="288000"/>
        </a:xfrm>
      </xdr:grpSpPr>
      <xdr:sp macro="" textlink="">
        <xdr:nvSpPr>
          <xdr:cNvPr id="21" name="ZoneTexte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 txBox="1"/>
        </xdr:nvSpPr>
        <xdr:spPr>
          <a:xfrm>
            <a:off x="10544176" y="2114550"/>
            <a:ext cx="612000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GB" sz="1200" b="1">
                <a:latin typeface="Bahnschrift" panose="020B0502040204020203" pitchFamily="34" charset="0"/>
              </a:rPr>
              <a:t>HOME</a:t>
            </a:r>
          </a:p>
        </xdr:txBody>
      </xdr:sp>
      <xdr:pic>
        <xdr:nvPicPr>
          <xdr:cNvPr id="22" name="Graphique 21" descr="Accueil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0"/>
              </a:ext>
            </a:extLst>
          </a:blip>
          <a:stretch>
            <a:fillRect/>
          </a:stretch>
        </xdr:blipFill>
        <xdr:spPr>
          <a:xfrm>
            <a:off x="10287000" y="2076450"/>
            <a:ext cx="288000" cy="2880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5</xdr:row>
          <xdr:rowOff>9525</xdr:rowOff>
        </xdr:from>
        <xdr:to>
          <xdr:col>3</xdr:col>
          <xdr:colOff>876300</xdr:colOff>
          <xdr:row>5</xdr:row>
          <xdr:rowOff>295275</xdr:rowOff>
        </xdr:to>
        <xdr:sp macro="" textlink="">
          <xdr:nvSpPr>
            <xdr:cNvPr id="2062" name="TextBox1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</xdr:row>
          <xdr:rowOff>19050</xdr:rowOff>
        </xdr:from>
        <xdr:to>
          <xdr:col>3</xdr:col>
          <xdr:colOff>876300</xdr:colOff>
          <xdr:row>3</xdr:row>
          <xdr:rowOff>295275</xdr:rowOff>
        </xdr:to>
        <xdr:sp macro="" textlink="">
          <xdr:nvSpPr>
            <xdr:cNvPr id="2063" name="TextBox2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7</xdr:row>
          <xdr:rowOff>9525</xdr:rowOff>
        </xdr:from>
        <xdr:to>
          <xdr:col>3</xdr:col>
          <xdr:colOff>885825</xdr:colOff>
          <xdr:row>7</xdr:row>
          <xdr:rowOff>285750</xdr:rowOff>
        </xdr:to>
        <xdr:sp macro="" textlink="">
          <xdr:nvSpPr>
            <xdr:cNvPr id="2064" name="TextBox3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9</xdr:row>
          <xdr:rowOff>19050</xdr:rowOff>
        </xdr:from>
        <xdr:to>
          <xdr:col>3</xdr:col>
          <xdr:colOff>876300</xdr:colOff>
          <xdr:row>9</xdr:row>
          <xdr:rowOff>295275</xdr:rowOff>
        </xdr:to>
        <xdr:sp macro="" textlink="">
          <xdr:nvSpPr>
            <xdr:cNvPr id="2065" name="TextBox4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166689</xdr:colOff>
      <xdr:row>4</xdr:row>
      <xdr:rowOff>214315</xdr:rowOff>
    </xdr:from>
    <xdr:to>
      <xdr:col>11</xdr:col>
      <xdr:colOff>304689</xdr:colOff>
      <xdr:row>7</xdr:row>
      <xdr:rowOff>222753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GrpSpPr/>
      </xdr:nvGrpSpPr>
      <xdr:grpSpPr>
        <a:xfrm>
          <a:off x="9370220" y="1345409"/>
          <a:ext cx="900000" cy="1080000"/>
          <a:chOff x="11982450" y="2124075"/>
          <a:chExt cx="1104899" cy="1014411"/>
        </a:xfrm>
      </xdr:grpSpPr>
      <xdr:graphicFrame macro="">
        <xdr:nvGraphicFramePr>
          <xdr:cNvPr id="23" name="Graphique 22">
            <a:extLst>
              <a:ext uri="{FF2B5EF4-FFF2-40B4-BE49-F238E27FC236}">
                <a16:creationId xmlns:a16="http://schemas.microsoft.com/office/drawing/2014/main" id="{00000000-0008-0000-0200-000017000000}"/>
              </a:ext>
            </a:extLst>
          </xdr:cNvPr>
          <xdr:cNvGraphicFramePr/>
        </xdr:nvGraphicFramePr>
        <xdr:xfrm>
          <a:off x="11982450" y="2124075"/>
          <a:ext cx="1104899" cy="101441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ControlPanel!$P$6">
        <xdr:nvSpPr>
          <xdr:cNvPr id="24" name="ZoneTexte 23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SpPr txBox="1"/>
        </xdr:nvSpPr>
        <xdr:spPr>
          <a:xfrm>
            <a:off x="12182475" y="2457450"/>
            <a:ext cx="720000" cy="324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4205FFA2-3B51-4E7E-B43A-473665B3B6C7}" type="TxLink">
              <a:rPr lang="en-US" sz="1600" b="1" i="0" u="none" strike="noStrike">
                <a:solidFill>
                  <a:schemeClr val="accent4"/>
                </a:solidFill>
                <a:latin typeface="Bahnschrift"/>
              </a:rPr>
              <a:pPr algn="ctr"/>
              <a:t>0%</a:t>
            </a:fld>
            <a:endParaRPr lang="en-GB" sz="2400" b="1">
              <a:solidFill>
                <a:schemeClr val="accent4"/>
              </a:solidFill>
            </a:endParaRPr>
          </a:p>
        </xdr:txBody>
      </xdr:sp>
    </xdr:grpSp>
    <xdr:clientData/>
  </xdr:twoCellAnchor>
  <xdr:twoCellAnchor editAs="absolute">
    <xdr:from>
      <xdr:col>0</xdr:col>
      <xdr:colOff>190500</xdr:colOff>
      <xdr:row>5</xdr:row>
      <xdr:rowOff>345280</xdr:rowOff>
    </xdr:from>
    <xdr:to>
      <xdr:col>0</xdr:col>
      <xdr:colOff>1457325</xdr:colOff>
      <xdr:row>7</xdr:row>
      <xdr:rowOff>98905</xdr:rowOff>
    </xdr:to>
    <xdr:grpSp>
      <xdr:nvGrpSpPr>
        <xdr:cNvPr id="10" name="Groupe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pSpPr/>
      </xdr:nvGrpSpPr>
      <xdr:grpSpPr>
        <a:xfrm>
          <a:off x="190500" y="1833561"/>
          <a:ext cx="1266825" cy="468000"/>
          <a:chOff x="10287000" y="3543300"/>
          <a:chExt cx="1266825" cy="468000"/>
        </a:xfrm>
      </xdr:grpSpPr>
      <xdr:sp macro="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 txBox="1"/>
        </xdr:nvSpPr>
        <xdr:spPr>
          <a:xfrm>
            <a:off x="10534650" y="3543300"/>
            <a:ext cx="1019175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GB" sz="1200" b="1">
                <a:latin typeface="Bahnschrift" panose="020B0502040204020203" pitchFamily="34" charset="0"/>
              </a:rPr>
              <a:t>CONTROL</a:t>
            </a:r>
          </a:p>
          <a:p>
            <a:pPr algn="l"/>
            <a:r>
              <a:rPr lang="en-GB" sz="1200" b="1">
                <a:latin typeface="Bahnschrift" panose="020B0502040204020203" pitchFamily="34" charset="0"/>
              </a:rPr>
              <a:t>PANEL</a:t>
            </a:r>
          </a:p>
        </xdr:txBody>
      </xdr:sp>
      <xdr:pic>
        <xdr:nvPicPr>
          <xdr:cNvPr id="12" name="Graphique 11" descr="Télécommande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0287000" y="3629025"/>
            <a:ext cx="288000" cy="2880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214313</xdr:colOff>
      <xdr:row>2</xdr:row>
      <xdr:rowOff>11905</xdr:rowOff>
    </xdr:from>
    <xdr:to>
      <xdr:col>0</xdr:col>
      <xdr:colOff>1083489</xdr:colOff>
      <xdr:row>2</xdr:row>
      <xdr:rowOff>299905</xdr:rowOff>
    </xdr:to>
    <xdr:grpSp>
      <xdr:nvGrpSpPr>
        <xdr:cNvPr id="13" name="Groupe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pSpPr/>
      </xdr:nvGrpSpPr>
      <xdr:grpSpPr>
        <a:xfrm>
          <a:off x="214313" y="428624"/>
          <a:ext cx="869176" cy="288000"/>
          <a:chOff x="10287000" y="2076450"/>
          <a:chExt cx="869176" cy="288000"/>
        </a:xfrm>
      </xdr:grpSpPr>
      <xdr:sp macro="" textlink="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SpPr txBox="1"/>
        </xdr:nvSpPr>
        <xdr:spPr>
          <a:xfrm>
            <a:off x="10544176" y="2114550"/>
            <a:ext cx="612000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GB" sz="1200" b="1">
                <a:latin typeface="Bahnschrift" panose="020B0502040204020203" pitchFamily="34" charset="0"/>
              </a:rPr>
              <a:t>HOME</a:t>
            </a:r>
          </a:p>
        </xdr:txBody>
      </xdr:sp>
      <xdr:pic>
        <xdr:nvPicPr>
          <xdr:cNvPr id="15" name="Graphique 14" descr="Accueil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10287000" y="2076450"/>
            <a:ext cx="288000" cy="2880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190500</xdr:colOff>
      <xdr:row>3</xdr:row>
      <xdr:rowOff>285750</xdr:rowOff>
    </xdr:from>
    <xdr:to>
      <xdr:col>0</xdr:col>
      <xdr:colOff>1459725</xdr:colOff>
      <xdr:row>5</xdr:row>
      <xdr:rowOff>39375</xdr:rowOff>
    </xdr:to>
    <xdr:grpSp>
      <xdr:nvGrpSpPr>
        <xdr:cNvPr id="16" name="Groupe 1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190500" y="1059656"/>
          <a:ext cx="1269225" cy="468000"/>
          <a:chOff x="10275075" y="2476500"/>
          <a:chExt cx="1269225" cy="468000"/>
        </a:xfrm>
      </xdr:grpSpPr>
      <xdr:sp macro="" textlink="">
        <xdr:nvSpPr>
          <xdr:cNvPr id="17" name="ZoneTexte 16">
            <a:extLst>
              <a:ext uri="{FF2B5EF4-FFF2-40B4-BE49-F238E27FC236}">
                <a16:creationId xmlns:a16="http://schemas.microsoft.com/office/drawing/2014/main" id="{00000000-0008-0000-0200-000011000000}"/>
              </a:ext>
            </a:extLst>
          </xdr:cNvPr>
          <xdr:cNvSpPr txBox="1"/>
        </xdr:nvSpPr>
        <xdr:spPr>
          <a:xfrm>
            <a:off x="10525125" y="2476500"/>
            <a:ext cx="1019175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GB" sz="1200" b="1">
                <a:latin typeface="Bahnschrift" panose="020B0502040204020203" pitchFamily="34" charset="0"/>
              </a:rPr>
              <a:t>ARTICLE</a:t>
            </a:r>
          </a:p>
          <a:p>
            <a:pPr algn="l"/>
            <a:r>
              <a:rPr lang="en-GB" sz="1200" b="1">
                <a:latin typeface="Bahnschrift" panose="020B0502040204020203" pitchFamily="34" charset="0"/>
              </a:rPr>
              <a:t>DATABASE</a:t>
            </a:r>
          </a:p>
        </xdr:txBody>
      </xdr:sp>
      <xdr:pic>
        <xdr:nvPicPr>
          <xdr:cNvPr id="18" name="Graphique 17" descr="Document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0"/>
              </a:ext>
            </a:extLst>
          </a:blip>
          <a:stretch>
            <a:fillRect/>
          </a:stretch>
        </xdr:blipFill>
        <xdr:spPr>
          <a:xfrm>
            <a:off x="10275075" y="2559825"/>
            <a:ext cx="288000" cy="2880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23811</xdr:colOff>
          <xdr:row>3</xdr:row>
          <xdr:rowOff>16664</xdr:rowOff>
        </xdr:from>
        <xdr:to>
          <xdr:col>14</xdr:col>
          <xdr:colOff>750093</xdr:colOff>
          <xdr:row>3</xdr:row>
          <xdr:rowOff>340664</xdr:rowOff>
        </xdr:to>
        <xdr:sp macro="" textlink="">
          <xdr:nvSpPr>
            <xdr:cNvPr id="3074" name="Combo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392906</xdr:colOff>
      <xdr:row>4</xdr:row>
      <xdr:rowOff>59531</xdr:rowOff>
    </xdr:from>
    <xdr:to>
      <xdr:col>2</xdr:col>
      <xdr:colOff>762000</xdr:colOff>
      <xdr:row>6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9E88175-F0C2-40A0-A089-8EAAD1FA2CA0}"/>
            </a:ext>
          </a:extLst>
        </xdr:cNvPr>
        <xdr:cNvCxnSpPr/>
      </xdr:nvCxnSpPr>
      <xdr:spPr>
        <a:xfrm flipV="1">
          <a:off x="2488406" y="1190625"/>
          <a:ext cx="369094" cy="750094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326250</xdr:colOff>
      <xdr:row>2</xdr:row>
      <xdr:rowOff>47625</xdr:rowOff>
    </xdr:from>
    <xdr:to>
      <xdr:col>0</xdr:col>
      <xdr:colOff>1195426</xdr:colOff>
      <xdr:row>3</xdr:row>
      <xdr:rowOff>145125</xdr:rowOff>
    </xdr:to>
    <xdr:grpSp>
      <xdr:nvGrpSpPr>
        <xdr:cNvPr id="18" name="Groupe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pSpPr/>
      </xdr:nvGrpSpPr>
      <xdr:grpSpPr>
        <a:xfrm>
          <a:off x="326250" y="561975"/>
          <a:ext cx="869176" cy="288000"/>
          <a:chOff x="10287000" y="2076450"/>
          <a:chExt cx="869176" cy="288000"/>
        </a:xfrm>
      </xdr:grpSpPr>
      <xdr:sp macro="" textlink="">
        <xdr:nvSpPr>
          <xdr:cNvPr id="19" name="ZoneTexte 18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 txBox="1"/>
        </xdr:nvSpPr>
        <xdr:spPr>
          <a:xfrm>
            <a:off x="10544176" y="2114550"/>
            <a:ext cx="612000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GB" sz="1200" b="1">
                <a:latin typeface="Bahnschrift" panose="020B0502040204020203" pitchFamily="34" charset="0"/>
              </a:rPr>
              <a:t>HOME</a:t>
            </a:r>
          </a:p>
        </xdr:txBody>
      </xdr:sp>
      <xdr:pic>
        <xdr:nvPicPr>
          <xdr:cNvPr id="20" name="Graphique 19" descr="Accueil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3"/>
              </a:ext>
            </a:extLst>
          </a:blip>
          <a:stretch>
            <a:fillRect/>
          </a:stretch>
        </xdr:blipFill>
        <xdr:spPr>
          <a:xfrm>
            <a:off x="10287000" y="2076450"/>
            <a:ext cx="288000" cy="288000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326250</xdr:colOff>
      <xdr:row>10</xdr:row>
      <xdr:rowOff>95250</xdr:rowOff>
    </xdr:from>
    <xdr:to>
      <xdr:col>0</xdr:col>
      <xdr:colOff>1593075</xdr:colOff>
      <xdr:row>13</xdr:row>
      <xdr:rowOff>20325</xdr:rowOff>
    </xdr:to>
    <xdr:grpSp>
      <xdr:nvGrpSpPr>
        <xdr:cNvPr id="21" name="Groupe 2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pSpPr/>
      </xdr:nvGrpSpPr>
      <xdr:grpSpPr>
        <a:xfrm>
          <a:off x="326250" y="2105025"/>
          <a:ext cx="1266825" cy="468000"/>
          <a:chOff x="10287000" y="3038475"/>
          <a:chExt cx="1266825" cy="468000"/>
        </a:xfrm>
      </xdr:grpSpPr>
      <xdr:pic>
        <xdr:nvPicPr>
          <xdr:cNvPr id="22" name="Graphique 21" descr="Loupe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10287000" y="3133725"/>
            <a:ext cx="288000" cy="288000"/>
          </a:xfrm>
          <a:prstGeom prst="rect">
            <a:avLst/>
          </a:prstGeom>
        </xdr:spPr>
      </xdr:pic>
      <xdr:sp macro="" textlink="">
        <xdr:nvSpPr>
          <xdr:cNvPr id="23" name="ZoneTexte 22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SpPr txBox="1"/>
        </xdr:nvSpPr>
        <xdr:spPr>
          <a:xfrm>
            <a:off x="10534650" y="3038475"/>
            <a:ext cx="1019175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GB" sz="1200" b="1">
                <a:latin typeface="Bahnschrift" panose="020B0502040204020203" pitchFamily="34" charset="0"/>
              </a:rPr>
              <a:t>ADVANCED</a:t>
            </a:r>
          </a:p>
          <a:p>
            <a:pPr algn="l"/>
            <a:r>
              <a:rPr lang="en-GB" sz="1200" b="1">
                <a:latin typeface="Bahnschrift" panose="020B0502040204020203" pitchFamily="34" charset="0"/>
              </a:rPr>
              <a:t>SEARCH</a:t>
            </a:r>
          </a:p>
        </xdr:txBody>
      </xdr:sp>
    </xdr:grpSp>
    <xdr:clientData/>
  </xdr:twoCellAnchor>
  <xdr:twoCellAnchor>
    <xdr:from>
      <xdr:col>0</xdr:col>
      <xdr:colOff>314325</xdr:colOff>
      <xdr:row>5</xdr:row>
      <xdr:rowOff>152400</xdr:rowOff>
    </xdr:from>
    <xdr:to>
      <xdr:col>0</xdr:col>
      <xdr:colOff>1583550</xdr:colOff>
      <xdr:row>8</xdr:row>
      <xdr:rowOff>58425</xdr:rowOff>
    </xdr:to>
    <xdr:grpSp>
      <xdr:nvGrpSpPr>
        <xdr:cNvPr id="24" name="Groupe 2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pSpPr/>
      </xdr:nvGrpSpPr>
      <xdr:grpSpPr>
        <a:xfrm>
          <a:off x="314325" y="1238250"/>
          <a:ext cx="1269225" cy="468000"/>
          <a:chOff x="10275075" y="2476500"/>
          <a:chExt cx="1269225" cy="468000"/>
        </a:xfrm>
      </xdr:grpSpPr>
      <xdr:sp macro="" textlink="">
        <xdr:nvSpPr>
          <xdr:cNvPr id="25" name="ZoneTexte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 txBox="1"/>
        </xdr:nvSpPr>
        <xdr:spPr>
          <a:xfrm>
            <a:off x="10525125" y="2476500"/>
            <a:ext cx="1019175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GB" sz="1200" b="1">
                <a:latin typeface="Bahnschrift" panose="020B0502040204020203" pitchFamily="34" charset="0"/>
              </a:rPr>
              <a:t>ARTICLE</a:t>
            </a:r>
          </a:p>
          <a:p>
            <a:pPr algn="l"/>
            <a:r>
              <a:rPr lang="en-GB" sz="1200" b="1">
                <a:latin typeface="Bahnschrift" panose="020B0502040204020203" pitchFamily="34" charset="0"/>
              </a:rPr>
              <a:t>DATABASE</a:t>
            </a:r>
          </a:p>
        </xdr:txBody>
      </xdr:sp>
      <xdr:pic>
        <xdr:nvPicPr>
          <xdr:cNvPr id="26" name="Graphique 25" descr="Document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9"/>
              </a:ext>
            </a:extLst>
          </a:blip>
          <a:stretch>
            <a:fillRect/>
          </a:stretch>
        </xdr:blipFill>
        <xdr:spPr>
          <a:xfrm>
            <a:off x="10275075" y="2559825"/>
            <a:ext cx="288000" cy="288000"/>
          </a:xfrm>
          <a:prstGeom prst="rect">
            <a:avLst/>
          </a:prstGeom>
        </xdr:spPr>
      </xdr:pic>
    </xdr:grp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per_Type" xr10:uid="{11DB9BC9-8D29-44DD-9AA7-648C567B1F43}" sourceName="Main Topic">
  <extLst>
    <x:ext xmlns:x15="http://schemas.microsoft.com/office/spreadsheetml/2010/11/main" uri="{2F2917AC-EB37-4324-AD4E-5DD8C200BD13}">
      <x15:tableSlicerCache tableId="2" column="4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in_Topic" xr10:uid="{75FA7144-0362-40CA-BB9C-4D1C24B035EB}" sourceName="Paper Type">
  <extLst>
    <x:ext xmlns:x15="http://schemas.microsoft.com/office/spreadsheetml/2010/11/main" uri="{2F2917AC-EB37-4324-AD4E-5DD8C200BD13}">
      <x15:tableSlicerCache tableId="2" column="5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_Category" xr10:uid="{6E188D4B-76BD-4A17-9B06-B95BFC0897DB}" sourceName="Age Category">
  <extLst>
    <x:ext xmlns:x15="http://schemas.microsoft.com/office/spreadsheetml/2010/11/main" uri="{2F2917AC-EB37-4324-AD4E-5DD8C200BD13}">
      <x15:tableSlicerCache tableId="2" column="10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evel" xr10:uid="{A8B2AEF4-75E1-4AEC-AAED-06702D6DB15B}" sourceName="Level">
  <extLst>
    <x:ext xmlns:x15="http://schemas.microsoft.com/office/spreadsheetml/2010/11/main" uri="{2F2917AC-EB37-4324-AD4E-5DD8C200BD13}">
      <x15:tableSlicerCache tableId="2" column="11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x" xr10:uid="{24D8039E-8BB8-45F4-B06E-501E01779BFA}" sourceName="Sex">
  <extLst>
    <x:ext xmlns:x15="http://schemas.microsoft.com/office/spreadsheetml/2010/11/main" uri="{2F2917AC-EB37-4324-AD4E-5DD8C200BD13}">
      <x15:tableSlicerCache tableId="2" column="12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port" xr10:uid="{38FC3429-310D-419A-BE4E-C6393FD007BB}" sourceName="Sport">
  <extLst>
    <x:ext xmlns:x15="http://schemas.microsoft.com/office/spreadsheetml/2010/11/main" uri="{2F2917AC-EB37-4324-AD4E-5DD8C200BD13}">
      <x15:tableSlicerCache tableId="2" column="1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per Type" xr10:uid="{F16D648C-7C1D-4BF3-8E1F-75B2AB77A4FD}" cache="Segment_Paper_Type" caption="Main Topic" columnCount="2" style="Customized slicers" rowHeight="241300"/>
  <slicer name="Main Topic" xr10:uid="{C96F5D68-CCE0-4E43-86DE-A9CA6C888BC0}" cache="Segment_Main_Topic" caption="Paper Type" columnCount="2" style="Customized slicers" rowHeight="241300"/>
  <slicer name="Age Category" xr10:uid="{87C3E3F4-24C0-4F4C-8DFC-BB6056A416A7}" cache="Segment_Age_Category" caption="Age Category" style="Customized slicers" rowHeight="241300"/>
  <slicer name="Level" xr10:uid="{4B4D95CC-235E-4F6B-8950-FDEFC9BB85FC}" cache="Segment_Level" caption="Level" style="Customized slicers" rowHeight="241300"/>
  <slicer name="Sex" xr10:uid="{F977676C-D491-4E58-AC86-BD4EFDC9B5D5}" cache="Segment_Sex" caption="Sex" columnCount="2" style="Customized slicers" rowHeight="216000"/>
  <slicer name="Sport" xr10:uid="{2F6520C0-CB37-43F8-81AC-E54CB3A0E04B}" cache="Segment_Sport" caption="Sport" style="Customized slicer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3DAD0A-1559-492D-989D-87106259E4DE}" name="dataset" displayName="dataset" ref="A12:X19" totalsRowShown="0" headerRowDxfId="39" dataDxfId="37" headerRowBorderDxfId="38" tableBorderDxfId="36">
  <autoFilter ref="A12:X19" xr:uid="{6D3FE868-A92F-411E-9C83-FFDDAF1F8AA0}">
    <filterColumn colId="0">
      <customFilters>
        <customFilter val="**"/>
      </customFilters>
    </filterColumn>
    <filterColumn colId="5">
      <customFilters>
        <customFilter val="**"/>
      </customFilters>
    </filterColumn>
  </autoFilter>
  <sortState xmlns:xlrd2="http://schemas.microsoft.com/office/spreadsheetml/2017/richdata2" ref="A13:X19">
    <sortCondition descending="1" ref="B13:B19"/>
    <sortCondition ref="A13:A19"/>
    <sortCondition ref="D13:D19"/>
  </sortState>
  <tableColumns count="24">
    <tableColumn id="1" xr3:uid="{EBFD275F-42E6-4B1F-ABF2-B03AD16C1EA4}" name="Author" dataDxfId="35"/>
    <tableColumn id="2" xr3:uid="{5E74CE8A-CF65-45D8-8989-E5E2BA999F41}" name="Year" dataDxfId="34"/>
    <tableColumn id="3" xr3:uid="{47284E18-B14B-4072-B7DA-2A3A75F6438B}" name="Title" dataDxfId="33"/>
    <tableColumn id="4" xr3:uid="{83FE285B-6BAE-448D-8E66-5A0A77FC34AB}" name="Main Topic" dataDxfId="32"/>
    <tableColumn id="5" xr3:uid="{E5EEF6AE-6A29-4537-9C17-C08256F29063}" name="Paper Type" dataDxfId="17"/>
    <tableColumn id="6" xr3:uid="{54720D96-68FD-425E-872C-A4BA7977C691}" name="Sub Topics" dataDxfId="15"/>
    <tableColumn id="7" xr3:uid="{F31739F1-7F10-4768-9E5D-06F113586D1D}" name="Main Outcomes" dataDxfId="16"/>
    <tableColumn id="8" xr3:uid="{EC326275-E645-48C5-BDB6-7261DF0ECA38}" name="Primary Aim" dataDxfId="31"/>
    <tableColumn id="9" xr3:uid="{4E5B1E80-CB30-4980-A72A-91D4467B668D}" name="Key Points" dataDxfId="30"/>
    <tableColumn id="10" xr3:uid="{8645EF76-F9F3-4019-96B2-F47B5B095C7D}" name="Age Category" dataDxfId="29"/>
    <tableColumn id="11" xr3:uid="{4210F870-8964-4F5E-A31B-63CCFF67863D}" name="Level" dataDxfId="14"/>
    <tableColumn id="12" xr3:uid="{FEA48615-4E94-424E-B537-75BB8169AA74}" name="Sex" dataDxfId="12"/>
    <tableColumn id="13" xr3:uid="{1A7E6018-DA81-4892-BF33-649759487988}" name="Sport" dataDxfId="13"/>
    <tableColumn id="14" xr3:uid="{D5652B4B-2B7C-4F65-B254-53A1937A3F2F}" name="Other Important Info" dataDxfId="28"/>
    <tableColumn id="15" xr3:uid="{8116D001-292B-4BAE-AA69-7D70FA33ABA0}" name="Mean Age" dataDxfId="27"/>
    <tableColumn id="16" xr3:uid="{00CA2C9A-85ED-43CA-AED4-FFA9904187C4}" name="N" dataDxfId="26"/>
    <tableColumn id="17" xr3:uid="{38FB8B44-B3E6-4557-8A0D-B2BB8265DE00}" name="Sample Specifics" dataDxfId="25"/>
    <tableColumn id="18" xr3:uid="{8A8B6D14-99FB-46A1-9F39-FF701A26EF03}" name="Duration" dataDxfId="24"/>
    <tableColumn id="19" xr3:uid="{45C66949-970C-4973-8C1E-1F2C23C7FD6A}" name="Groups" dataDxfId="23"/>
    <tableColumn id="20" xr3:uid="{406A4047-6379-4C79-B855-C2E61824B06E}" name="Key Metrics" dataDxfId="22"/>
    <tableColumn id="21" xr3:uid="{0D8DA70E-AD44-402A-B4BB-4BCE354F8CF8}" name="URL" dataDxfId="21"/>
    <tableColumn id="22" xr3:uid="{8B4CC986-774B-4A00-AA20-EC8BABF5035B}" name="Specific Meaning for Paper" dataDxfId="20"/>
    <tableColumn id="23" xr3:uid="{8D6460E0-B462-447F-95D3-4C098A9C2508}" name="Paper" dataDxfId="19"/>
    <tableColumn id="24" xr3:uid="{44E294BA-FB2C-40D6-9C44-D914EC3B780A}" name="Supported?" dataDxfId="1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microsoft.com/office/2007/relationships/slicer" Target="../slicers/slicer1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3.emf"/><Relationship Id="rId12" Type="http://schemas.openxmlformats.org/officeDocument/2006/relationships/table" Target="../tables/table1.xml"/><Relationship Id="rId2" Type="http://schemas.openxmlformats.org/officeDocument/2006/relationships/hyperlink" Target="http://dx.doi.org/10.3390/ijerph17165827" TargetMode="External"/><Relationship Id="rId1" Type="http://schemas.openxmlformats.org/officeDocument/2006/relationships/hyperlink" Target="https://doi.org/10.5114/biolsport.2020.95638" TargetMode="External"/><Relationship Id="rId6" Type="http://schemas.openxmlformats.org/officeDocument/2006/relationships/control" Target="../activeX/activeX1.xml"/><Relationship Id="rId11" Type="http://schemas.openxmlformats.org/officeDocument/2006/relationships/control" Target="../activeX/activeX4.xml"/><Relationship Id="rId5" Type="http://schemas.openxmlformats.org/officeDocument/2006/relationships/vmlDrawing" Target="../drawings/vmlDrawing1.vml"/><Relationship Id="rId10" Type="http://schemas.openxmlformats.org/officeDocument/2006/relationships/image" Target="../media/image14.emf"/><Relationship Id="rId4" Type="http://schemas.openxmlformats.org/officeDocument/2006/relationships/drawing" Target="../drawings/drawing2.xml"/><Relationship Id="rId9" Type="http://schemas.openxmlformats.org/officeDocument/2006/relationships/control" Target="../activeX/activeX3.xml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image" Target="../media/image22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56C01-7CC8-4C76-BF29-269285BE4BB7}">
  <sheetPr codeName="Feuil1"/>
  <dimension ref="D2:O22"/>
  <sheetViews>
    <sheetView zoomScaleNormal="100" workbookViewId="0">
      <selection activeCell="N6" sqref="N6"/>
    </sheetView>
  </sheetViews>
  <sheetFormatPr baseColWidth="10" defaultRowHeight="14.25" x14ac:dyDescent="0.2"/>
  <cols>
    <col min="1" max="16384" width="11.42578125" style="6"/>
  </cols>
  <sheetData>
    <row r="2" spans="4:10" x14ac:dyDescent="0.2">
      <c r="D2" s="55" t="s">
        <v>27</v>
      </c>
      <c r="E2" s="55"/>
      <c r="F2" s="55"/>
      <c r="G2" s="55"/>
      <c r="H2" s="55"/>
      <c r="I2" s="55"/>
      <c r="J2" s="55"/>
    </row>
    <row r="3" spans="4:10" x14ac:dyDescent="0.2">
      <c r="D3" s="55"/>
      <c r="E3" s="55"/>
      <c r="F3" s="55"/>
      <c r="G3" s="55"/>
      <c r="H3" s="55"/>
      <c r="I3" s="55"/>
      <c r="J3" s="55"/>
    </row>
    <row r="4" spans="4:10" x14ac:dyDescent="0.2">
      <c r="D4" s="55"/>
      <c r="E4" s="55"/>
      <c r="F4" s="55"/>
      <c r="G4" s="55"/>
      <c r="H4" s="55"/>
      <c r="I4" s="55"/>
      <c r="J4" s="55"/>
    </row>
    <row r="21" spans="15:15" x14ac:dyDescent="0.2">
      <c r="O21" s="48"/>
    </row>
    <row r="22" spans="15:15" x14ac:dyDescent="0.2">
      <c r="O22" s="49"/>
    </row>
  </sheetData>
  <mergeCells count="1">
    <mergeCell ref="D2:J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3E4A1-165A-4412-8E9C-71986349C769}">
  <sheetPr codeName="Feuil2"/>
  <dimension ref="A1:X41"/>
  <sheetViews>
    <sheetView showGridLines="0" zoomScale="78" zoomScaleNormal="78" workbookViewId="0">
      <pane ySplit="12" topLeftCell="A13" activePane="bottomLeft" state="frozen"/>
      <selection pane="bottomLeft"/>
    </sheetView>
  </sheetViews>
  <sheetFormatPr baseColWidth="10" defaultRowHeight="14.25" outlineLevelRow="1" outlineLevelCol="1" x14ac:dyDescent="0.2"/>
  <cols>
    <col min="1" max="1" width="28.42578125" style="1" customWidth="1"/>
    <col min="2" max="2" width="7.7109375" style="2" customWidth="1"/>
    <col min="3" max="3" width="27.7109375" style="8" customWidth="1"/>
    <col min="4" max="4" width="13.5703125" style="1" customWidth="1"/>
    <col min="5" max="5" width="8.85546875" style="1" customWidth="1"/>
    <col min="6" max="6" width="12.140625" style="1" customWidth="1"/>
    <col min="7" max="7" width="17.7109375" style="1" bestFit="1" customWidth="1"/>
    <col min="8" max="8" width="15.140625" style="1" bestFit="1" customWidth="1"/>
    <col min="9" max="9" width="40.85546875" style="1" customWidth="1"/>
    <col min="10" max="10" width="15.85546875" style="1" customWidth="1"/>
    <col min="11" max="11" width="8.85546875" style="1" bestFit="1" customWidth="1"/>
    <col min="12" max="12" width="11.42578125" style="1"/>
    <col min="13" max="13" width="10.7109375" style="1" bestFit="1" customWidth="1"/>
    <col min="14" max="14" width="18.7109375" style="1" customWidth="1"/>
    <col min="15" max="15" width="12.85546875" style="2" customWidth="1" outlineLevel="1"/>
    <col min="16" max="16" width="5.5703125" style="2" customWidth="1" outlineLevel="1"/>
    <col min="17" max="17" width="19.42578125" style="1" customWidth="1" outlineLevel="1"/>
    <col min="18" max="19" width="11.42578125" style="1" customWidth="1" outlineLevel="1"/>
    <col min="20" max="20" width="14.42578125" style="1" customWidth="1" outlineLevel="1"/>
    <col min="21" max="21" width="11.42578125" style="1" customWidth="1" outlineLevel="1"/>
    <col min="22" max="22" width="28.5703125" style="1" customWidth="1" outlineLevel="1"/>
    <col min="23" max="23" width="14.42578125" style="1" customWidth="1" outlineLevel="1"/>
    <col min="24" max="24" width="13.7109375" style="1" customWidth="1" outlineLevel="1"/>
    <col min="25" max="16384" width="11.42578125" style="1"/>
  </cols>
  <sheetData>
    <row r="1" spans="1:24" ht="19.5" customHeight="1" outlineLevel="1" x14ac:dyDescent="0.2">
      <c r="A1" s="22" t="s">
        <v>0</v>
      </c>
      <c r="B1" s="13"/>
      <c r="C1" s="58" t="s">
        <v>75</v>
      </c>
      <c r="D1" s="58"/>
      <c r="E1" s="14"/>
      <c r="F1" s="58" t="s">
        <v>32</v>
      </c>
      <c r="G1" s="58"/>
      <c r="H1" s="23"/>
      <c r="I1" s="58" t="s">
        <v>57</v>
      </c>
      <c r="J1" s="58"/>
      <c r="K1" s="58"/>
      <c r="L1" s="58"/>
      <c r="M1" s="58"/>
      <c r="N1" s="58"/>
    </row>
    <row r="2" spans="1:24" s="14" customFormat="1" ht="12" customHeight="1" outlineLevel="1" x14ac:dyDescent="0.2">
      <c r="A2" s="21"/>
      <c r="B2" s="13"/>
      <c r="C2" s="21"/>
      <c r="D2" s="21"/>
      <c r="O2" s="13"/>
      <c r="P2" s="13"/>
    </row>
    <row r="3" spans="1:24" ht="20.100000000000001" customHeight="1" outlineLevel="1" x14ac:dyDescent="0.2">
      <c r="A3" s="7"/>
      <c r="C3" s="59" t="s">
        <v>1</v>
      </c>
      <c r="D3" s="59"/>
      <c r="F3" s="60" t="s">
        <v>51</v>
      </c>
      <c r="G3" s="60"/>
      <c r="H3" s="72">
        <f>ControlPanel!$S$2</f>
        <v>7</v>
      </c>
    </row>
    <row r="4" spans="1:24" ht="24.95" customHeight="1" outlineLevel="1" x14ac:dyDescent="0.2">
      <c r="A4" s="16"/>
      <c r="C4" s="61"/>
      <c r="D4" s="61"/>
      <c r="F4" s="60"/>
      <c r="G4" s="60"/>
      <c r="H4" s="72"/>
    </row>
    <row r="5" spans="1:24" ht="20.100000000000001" customHeight="1" outlineLevel="1" x14ac:dyDescent="0.2">
      <c r="A5" s="7"/>
      <c r="C5" s="59" t="s">
        <v>3</v>
      </c>
      <c r="D5" s="59"/>
      <c r="F5" s="60" t="s">
        <v>52</v>
      </c>
      <c r="G5" s="60"/>
      <c r="H5" s="72">
        <f>ControlPanel!$S$3</f>
        <v>7</v>
      </c>
    </row>
    <row r="6" spans="1:24" ht="24.95" customHeight="1" outlineLevel="1" x14ac:dyDescent="0.2">
      <c r="A6" s="7"/>
      <c r="C6" s="61"/>
      <c r="D6" s="61"/>
      <c r="F6" s="60"/>
      <c r="G6" s="60"/>
      <c r="H6" s="72"/>
    </row>
    <row r="7" spans="1:24" ht="20.100000000000001" customHeight="1" outlineLevel="1" x14ac:dyDescent="0.2">
      <c r="A7" s="7"/>
      <c r="C7" s="59" t="s">
        <v>74</v>
      </c>
      <c r="D7" s="59"/>
    </row>
    <row r="8" spans="1:24" ht="24.95" customHeight="1" outlineLevel="1" x14ac:dyDescent="0.2">
      <c r="A8" s="7"/>
      <c r="C8" s="61"/>
      <c r="D8" s="61"/>
      <c r="H8" s="62">
        <f>ControlPanel!$S$6</f>
        <v>1</v>
      </c>
    </row>
    <row r="9" spans="1:24" ht="18.75" customHeight="1" outlineLevel="1" x14ac:dyDescent="0.2">
      <c r="A9" s="7"/>
      <c r="C9" s="59" t="s">
        <v>61</v>
      </c>
      <c r="D9" s="59"/>
      <c r="H9" s="63"/>
    </row>
    <row r="10" spans="1:24" ht="24.75" customHeight="1" outlineLevel="1" x14ac:dyDescent="0.2">
      <c r="A10" s="7"/>
      <c r="C10" s="56"/>
      <c r="D10" s="57"/>
      <c r="H10" s="51"/>
      <c r="I10" s="71"/>
    </row>
    <row r="11" spans="1:24" ht="21.75" customHeight="1" outlineLevel="1" x14ac:dyDescent="0.2">
      <c r="A11" s="37">
        <v>13</v>
      </c>
      <c r="C11" s="1"/>
    </row>
    <row r="12" spans="1:24" s="11" customFormat="1" ht="30" customHeight="1" x14ac:dyDescent="0.25">
      <c r="A12" s="9" t="s">
        <v>1</v>
      </c>
      <c r="B12" s="10" t="s">
        <v>2</v>
      </c>
      <c r="C12" s="9" t="s">
        <v>3</v>
      </c>
      <c r="D12" s="9" t="s">
        <v>5</v>
      </c>
      <c r="E12" s="9" t="s">
        <v>4</v>
      </c>
      <c r="F12" s="9" t="s">
        <v>61</v>
      </c>
      <c r="G12" s="9" t="s">
        <v>7</v>
      </c>
      <c r="H12" s="9" t="s">
        <v>8</v>
      </c>
      <c r="I12" s="9" t="s">
        <v>9</v>
      </c>
      <c r="J12" s="9" t="s">
        <v>10</v>
      </c>
      <c r="K12" s="9" t="s">
        <v>11</v>
      </c>
      <c r="L12" s="9" t="s">
        <v>12</v>
      </c>
      <c r="M12" s="9" t="s">
        <v>13</v>
      </c>
      <c r="N12" s="9" t="s">
        <v>14</v>
      </c>
      <c r="O12" s="10" t="s">
        <v>15</v>
      </c>
      <c r="P12" s="10" t="s">
        <v>16</v>
      </c>
      <c r="Q12" s="9" t="s">
        <v>17</v>
      </c>
      <c r="R12" s="9" t="s">
        <v>18</v>
      </c>
      <c r="S12" s="9" t="s">
        <v>19</v>
      </c>
      <c r="T12" s="9" t="s">
        <v>20</v>
      </c>
      <c r="U12" s="9" t="s">
        <v>21</v>
      </c>
      <c r="V12" s="9" t="s">
        <v>22</v>
      </c>
      <c r="W12" s="9" t="s">
        <v>23</v>
      </c>
      <c r="X12" s="9" t="s">
        <v>24</v>
      </c>
    </row>
    <row r="13" spans="1:24" s="4" customFormat="1" ht="99.75" x14ac:dyDescent="0.25">
      <c r="A13" s="4" t="s">
        <v>94</v>
      </c>
      <c r="B13" s="5">
        <v>2021</v>
      </c>
      <c r="C13" s="73" t="s">
        <v>95</v>
      </c>
      <c r="D13" s="4" t="s">
        <v>70</v>
      </c>
      <c r="E13" s="28" t="s">
        <v>23</v>
      </c>
      <c r="F13" s="28"/>
      <c r="H13" s="28"/>
      <c r="I13" s="28"/>
      <c r="J13" s="28"/>
      <c r="K13" s="4" t="s">
        <v>66</v>
      </c>
      <c r="L13" s="74" t="s">
        <v>58</v>
      </c>
      <c r="M13" s="4" t="s">
        <v>43</v>
      </c>
      <c r="O13" s="12"/>
      <c r="P13" s="12"/>
      <c r="Q13" s="11"/>
      <c r="R13" s="11" t="s">
        <v>113</v>
      </c>
      <c r="S13" s="11"/>
      <c r="T13" s="11"/>
      <c r="U13" s="11" t="s">
        <v>96</v>
      </c>
      <c r="V13" s="11"/>
      <c r="W13" s="3" t="s">
        <v>97</v>
      </c>
      <c r="X13" s="11"/>
    </row>
    <row r="14" spans="1:24" s="4" customFormat="1" ht="71.25" x14ac:dyDescent="0.25">
      <c r="A14" s="17" t="s">
        <v>30</v>
      </c>
      <c r="B14" s="5">
        <v>2020</v>
      </c>
      <c r="C14" s="28" t="s">
        <v>31</v>
      </c>
      <c r="D14" s="28" t="s">
        <v>72</v>
      </c>
      <c r="E14" s="28"/>
      <c r="F14" s="28" t="s">
        <v>73</v>
      </c>
      <c r="H14" s="28"/>
      <c r="I14" s="28"/>
      <c r="J14" s="28"/>
      <c r="K14" s="4" t="s">
        <v>66</v>
      </c>
      <c r="L14" s="74" t="s">
        <v>59</v>
      </c>
      <c r="M14" s="4" t="s">
        <v>43</v>
      </c>
      <c r="O14" s="12">
        <v>30</v>
      </c>
      <c r="P14" s="12">
        <v>8</v>
      </c>
      <c r="Q14" s="11"/>
      <c r="R14" s="11"/>
      <c r="S14" s="11"/>
      <c r="T14" s="11"/>
      <c r="U14" s="11"/>
      <c r="V14" s="11"/>
      <c r="W14" s="3"/>
      <c r="X14" s="11"/>
    </row>
    <row r="15" spans="1:24" s="4" customFormat="1" ht="42.75" x14ac:dyDescent="0.25">
      <c r="A15" s="4" t="s">
        <v>33</v>
      </c>
      <c r="B15" s="5">
        <v>2020</v>
      </c>
      <c r="C15" s="28" t="s">
        <v>34</v>
      </c>
      <c r="D15" s="4" t="s">
        <v>68</v>
      </c>
      <c r="E15" s="28"/>
      <c r="F15" s="28" t="s">
        <v>71</v>
      </c>
      <c r="H15" s="28"/>
      <c r="I15" s="28"/>
      <c r="J15" s="28"/>
      <c r="K15" s="4" t="s">
        <v>67</v>
      </c>
      <c r="L15" s="74" t="s">
        <v>60</v>
      </c>
      <c r="M15" s="4" t="s">
        <v>43</v>
      </c>
      <c r="O15" s="12">
        <v>10</v>
      </c>
      <c r="P15" s="12">
        <v>60</v>
      </c>
      <c r="Q15" s="11"/>
      <c r="R15" s="11"/>
      <c r="S15" s="11"/>
      <c r="T15" s="11"/>
      <c r="U15" s="11"/>
      <c r="V15" s="11"/>
      <c r="W15" s="3"/>
      <c r="X15" s="11"/>
    </row>
    <row r="16" spans="1:24" s="4" customFormat="1" ht="171" x14ac:dyDescent="0.25">
      <c r="A16" s="4" t="s">
        <v>76</v>
      </c>
      <c r="B16" s="5">
        <v>2020</v>
      </c>
      <c r="C16" s="28" t="s">
        <v>77</v>
      </c>
      <c r="D16" s="4" t="s">
        <v>72</v>
      </c>
      <c r="E16" s="28" t="s">
        <v>23</v>
      </c>
      <c r="F16" s="28" t="s">
        <v>78</v>
      </c>
      <c r="G16" s="28" t="s">
        <v>79</v>
      </c>
      <c r="H16" s="28" t="s">
        <v>80</v>
      </c>
      <c r="I16" s="28" t="s">
        <v>81</v>
      </c>
      <c r="J16" s="28" t="s">
        <v>82</v>
      </c>
      <c r="K16" s="4" t="s">
        <v>66</v>
      </c>
      <c r="L16" s="74" t="s">
        <v>58</v>
      </c>
      <c r="M16" s="4" t="s">
        <v>43</v>
      </c>
      <c r="O16" s="12">
        <v>26.5</v>
      </c>
      <c r="P16" s="12">
        <v>44</v>
      </c>
      <c r="Q16" s="3" t="s">
        <v>83</v>
      </c>
      <c r="R16" s="11" t="s">
        <v>84</v>
      </c>
      <c r="S16" s="11"/>
      <c r="T16" s="11" t="s">
        <v>85</v>
      </c>
      <c r="U16" s="50" t="s">
        <v>86</v>
      </c>
      <c r="V16" s="11"/>
      <c r="W16" s="3" t="s">
        <v>87</v>
      </c>
      <c r="X16" s="11"/>
    </row>
    <row r="17" spans="1:24" s="4" customFormat="1" ht="207.75" customHeight="1" x14ac:dyDescent="0.25">
      <c r="A17" s="4" t="s">
        <v>99</v>
      </c>
      <c r="B17" s="5">
        <v>2020</v>
      </c>
      <c r="C17" s="28" t="s">
        <v>98</v>
      </c>
      <c r="D17" s="28" t="s">
        <v>103</v>
      </c>
      <c r="E17" s="28" t="s">
        <v>23</v>
      </c>
      <c r="F17" s="28" t="s">
        <v>104</v>
      </c>
      <c r="G17" s="28" t="s">
        <v>105</v>
      </c>
      <c r="H17" s="28"/>
      <c r="I17" s="28" t="s">
        <v>110</v>
      </c>
      <c r="J17" s="28"/>
      <c r="L17" s="74" t="s">
        <v>107</v>
      </c>
      <c r="M17" s="4" t="s">
        <v>43</v>
      </c>
      <c r="O17" s="12"/>
      <c r="P17" s="12"/>
      <c r="Q17" s="3" t="s">
        <v>108</v>
      </c>
      <c r="R17" s="11" t="s">
        <v>109</v>
      </c>
      <c r="S17" s="11"/>
      <c r="T17" s="11"/>
      <c r="U17" s="50" t="s">
        <v>100</v>
      </c>
      <c r="V17" s="11"/>
      <c r="W17" s="3" t="s">
        <v>97</v>
      </c>
      <c r="X17" s="11"/>
    </row>
    <row r="18" spans="1:24" s="4" customFormat="1" ht="71.25" x14ac:dyDescent="0.25">
      <c r="A18" s="4" t="s">
        <v>29</v>
      </c>
      <c r="B18" s="5">
        <v>2012</v>
      </c>
      <c r="C18" s="70" t="s">
        <v>28</v>
      </c>
      <c r="D18" s="4" t="s">
        <v>70</v>
      </c>
      <c r="E18" s="28"/>
      <c r="F18" s="28" t="s">
        <v>69</v>
      </c>
      <c r="H18" s="28"/>
      <c r="I18" s="28"/>
      <c r="J18" s="28"/>
      <c r="K18" s="4" t="s">
        <v>92</v>
      </c>
      <c r="L18" s="74" t="s">
        <v>58</v>
      </c>
      <c r="M18" s="4" t="s">
        <v>44</v>
      </c>
      <c r="O18" s="12">
        <v>20</v>
      </c>
      <c r="P18" s="12">
        <v>10</v>
      </c>
      <c r="Q18" s="11"/>
      <c r="R18" s="11"/>
      <c r="S18" s="11"/>
      <c r="T18" s="11"/>
      <c r="U18" s="11"/>
      <c r="V18" s="11"/>
      <c r="W18" s="3"/>
      <c r="X18" s="11"/>
    </row>
    <row r="19" spans="1:24" s="4" customFormat="1" ht="71.25" x14ac:dyDescent="0.25">
      <c r="A19" s="4" t="s">
        <v>25</v>
      </c>
      <c r="B19" s="5">
        <v>2010</v>
      </c>
      <c r="C19" s="28" t="s">
        <v>26</v>
      </c>
      <c r="D19" s="28" t="s">
        <v>72</v>
      </c>
      <c r="E19" s="28" t="s">
        <v>23</v>
      </c>
      <c r="F19" s="28" t="s">
        <v>93</v>
      </c>
      <c r="H19" s="28"/>
      <c r="I19" s="28"/>
      <c r="J19" s="28" t="s">
        <v>91</v>
      </c>
      <c r="K19" s="4" t="s">
        <v>67</v>
      </c>
      <c r="L19" s="74" t="s">
        <v>58</v>
      </c>
      <c r="M19" s="4" t="s">
        <v>43</v>
      </c>
      <c r="O19" s="12"/>
      <c r="P19" s="12">
        <v>18</v>
      </c>
      <c r="Q19" s="11"/>
      <c r="R19" s="11"/>
      <c r="S19" s="11"/>
      <c r="T19" s="11"/>
      <c r="U19" s="11"/>
      <c r="V19" s="11"/>
      <c r="W19" s="3" t="s">
        <v>90</v>
      </c>
      <c r="X19" s="11"/>
    </row>
    <row r="20" spans="1:24" s="4" customFormat="1" x14ac:dyDescent="0.25">
      <c r="B20" s="5"/>
      <c r="C20" s="3"/>
      <c r="O20" s="5"/>
      <c r="P20" s="5"/>
    </row>
    <row r="21" spans="1:24" s="4" customFormat="1" x14ac:dyDescent="0.25">
      <c r="B21" s="5"/>
      <c r="C21" s="3"/>
      <c r="O21" s="5"/>
      <c r="P21" s="5"/>
    </row>
    <row r="22" spans="1:24" s="4" customFormat="1" x14ac:dyDescent="0.25">
      <c r="B22" s="5"/>
      <c r="C22" s="3"/>
      <c r="O22" s="5"/>
      <c r="P22" s="5"/>
    </row>
    <row r="23" spans="1:24" s="4" customFormat="1" x14ac:dyDescent="0.25">
      <c r="B23" s="5"/>
      <c r="C23" s="3"/>
      <c r="O23" s="5"/>
      <c r="P23" s="5"/>
    </row>
    <row r="24" spans="1:24" s="4" customFormat="1" x14ac:dyDescent="0.25">
      <c r="B24" s="5"/>
      <c r="C24" s="3"/>
      <c r="O24" s="5"/>
      <c r="P24" s="5"/>
    </row>
    <row r="25" spans="1:24" s="4" customFormat="1" x14ac:dyDescent="0.25">
      <c r="B25" s="5"/>
      <c r="C25" s="3"/>
      <c r="O25" s="5"/>
      <c r="P25" s="5"/>
    </row>
    <row r="26" spans="1:24" s="4" customFormat="1" x14ac:dyDescent="0.25">
      <c r="B26" s="5"/>
      <c r="C26" s="3"/>
      <c r="O26" s="5"/>
      <c r="P26" s="5"/>
    </row>
    <row r="27" spans="1:24" s="4" customFormat="1" x14ac:dyDescent="0.25">
      <c r="B27" s="5"/>
      <c r="C27" s="3"/>
      <c r="O27" s="5"/>
      <c r="P27" s="5"/>
    </row>
    <row r="28" spans="1:24" s="4" customFormat="1" x14ac:dyDescent="0.25">
      <c r="B28" s="5"/>
      <c r="C28" s="3"/>
      <c r="O28" s="5"/>
      <c r="P28" s="5"/>
    </row>
    <row r="29" spans="1:24" s="4" customFormat="1" x14ac:dyDescent="0.25">
      <c r="B29" s="5"/>
      <c r="C29" s="3"/>
      <c r="O29" s="5"/>
      <c r="P29" s="5"/>
    </row>
    <row r="30" spans="1:24" s="4" customFormat="1" x14ac:dyDescent="0.25">
      <c r="B30" s="5"/>
      <c r="C30" s="3"/>
      <c r="O30" s="5"/>
      <c r="P30" s="5"/>
    </row>
    <row r="31" spans="1:24" s="4" customFormat="1" x14ac:dyDescent="0.25">
      <c r="B31" s="5"/>
      <c r="C31" s="3"/>
      <c r="O31" s="5"/>
      <c r="P31" s="5"/>
    </row>
    <row r="32" spans="1:24" s="4" customFormat="1" x14ac:dyDescent="0.25">
      <c r="B32" s="5"/>
      <c r="C32" s="3"/>
      <c r="O32" s="5"/>
      <c r="P32" s="5"/>
    </row>
    <row r="33" spans="2:16" s="4" customFormat="1" x14ac:dyDescent="0.25">
      <c r="B33" s="5"/>
      <c r="C33" s="3"/>
      <c r="O33" s="5"/>
      <c r="P33" s="5"/>
    </row>
    <row r="34" spans="2:16" s="4" customFormat="1" x14ac:dyDescent="0.25">
      <c r="B34" s="5"/>
      <c r="C34" s="3"/>
      <c r="O34" s="5"/>
      <c r="P34" s="5"/>
    </row>
    <row r="35" spans="2:16" s="4" customFormat="1" x14ac:dyDescent="0.25">
      <c r="B35" s="5"/>
      <c r="C35" s="3"/>
      <c r="O35" s="5"/>
      <c r="P35" s="5"/>
    </row>
    <row r="36" spans="2:16" s="4" customFormat="1" x14ac:dyDescent="0.25">
      <c r="B36" s="5"/>
      <c r="C36" s="3"/>
      <c r="O36" s="5"/>
      <c r="P36" s="5"/>
    </row>
    <row r="37" spans="2:16" s="4" customFormat="1" x14ac:dyDescent="0.25">
      <c r="B37" s="5"/>
      <c r="C37" s="3"/>
      <c r="O37" s="5"/>
      <c r="P37" s="5"/>
    </row>
    <row r="38" spans="2:16" s="4" customFormat="1" x14ac:dyDescent="0.25">
      <c r="B38" s="5"/>
      <c r="C38" s="3"/>
      <c r="O38" s="5"/>
      <c r="P38" s="5"/>
    </row>
    <row r="39" spans="2:16" s="4" customFormat="1" x14ac:dyDescent="0.25">
      <c r="B39" s="5"/>
      <c r="C39" s="3"/>
      <c r="O39" s="5"/>
      <c r="P39" s="5"/>
    </row>
    <row r="40" spans="2:16" s="4" customFormat="1" x14ac:dyDescent="0.25">
      <c r="B40" s="5"/>
      <c r="C40" s="3"/>
      <c r="O40" s="5"/>
      <c r="P40" s="5"/>
    </row>
    <row r="41" spans="2:16" s="4" customFormat="1" x14ac:dyDescent="0.25">
      <c r="B41" s="5"/>
      <c r="C41" s="3"/>
      <c r="O41" s="5"/>
      <c r="P41" s="5"/>
    </row>
  </sheetData>
  <mergeCells count="16">
    <mergeCell ref="I1:N1"/>
    <mergeCell ref="F5:G6"/>
    <mergeCell ref="H3:H4"/>
    <mergeCell ref="H5:H6"/>
    <mergeCell ref="H8:H9"/>
    <mergeCell ref="C10:D10"/>
    <mergeCell ref="C1:D1"/>
    <mergeCell ref="C3:D3"/>
    <mergeCell ref="F3:G4"/>
    <mergeCell ref="F1:G1"/>
    <mergeCell ref="C5:D5"/>
    <mergeCell ref="C7:D7"/>
    <mergeCell ref="C8:D8"/>
    <mergeCell ref="C6:D6"/>
    <mergeCell ref="C4:D4"/>
    <mergeCell ref="C9:D9"/>
  </mergeCells>
  <conditionalFormatting sqref="A13:A19">
    <cfRule type="cellIs" dxfId="11" priority="14" operator="greaterThan">
      <formula>0</formula>
    </cfRule>
  </conditionalFormatting>
  <conditionalFormatting sqref="C11">
    <cfRule type="expression" dxfId="10" priority="12">
      <formula>AND(A13&lt;&gt;"",$A$11=ROW())</formula>
    </cfRule>
  </conditionalFormatting>
  <conditionalFormatting sqref="A13:X19 A19:X19 A17:H17 J19:X19">
    <cfRule type="expression" dxfId="9" priority="1">
      <formula>ROW()=hline</formula>
    </cfRule>
  </conditionalFormatting>
  <conditionalFormatting sqref="B13:X19 B19:X19 B19:H19 J19:X19">
    <cfRule type="expression" dxfId="8" priority="3">
      <formula>$A13&lt;&gt;""</formula>
    </cfRule>
  </conditionalFormatting>
  <hyperlinks>
    <hyperlink ref="U16" r:id="rId1" xr:uid="{0E11A2C7-502C-4157-8A12-AFE84DC2D887}"/>
    <hyperlink ref="U17" r:id="rId2" xr:uid="{72D7D5E6-BD98-49FD-B742-6B93235C220F}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2064" r:id="rId6" name="TextBox3">
          <controlPr defaultSize="0" autoLine="0" r:id="rId7">
            <anchor moveWithCells="1" sizeWithCells="1">
              <from>
                <xdr:col>2</xdr:col>
                <xdr:colOff>28575</xdr:colOff>
                <xdr:row>7</xdr:row>
                <xdr:rowOff>9525</xdr:rowOff>
              </from>
              <to>
                <xdr:col>3</xdr:col>
                <xdr:colOff>885825</xdr:colOff>
                <xdr:row>7</xdr:row>
                <xdr:rowOff>285750</xdr:rowOff>
              </to>
            </anchor>
          </controlPr>
        </control>
      </mc:Choice>
      <mc:Fallback>
        <control shapeId="2064" r:id="rId6" name="TextBox3"/>
      </mc:Fallback>
    </mc:AlternateContent>
    <mc:AlternateContent xmlns:mc="http://schemas.openxmlformats.org/markup-compatibility/2006">
      <mc:Choice Requires="x14">
        <control shapeId="2063" r:id="rId8" name="TextBox2">
          <controlPr defaultSize="0" autoLine="0" r:id="rId7">
            <anchor moveWithCells="1" sizeWithCells="1">
              <from>
                <xdr:col>2</xdr:col>
                <xdr:colOff>19050</xdr:colOff>
                <xdr:row>3</xdr:row>
                <xdr:rowOff>19050</xdr:rowOff>
              </from>
              <to>
                <xdr:col>3</xdr:col>
                <xdr:colOff>876300</xdr:colOff>
                <xdr:row>3</xdr:row>
                <xdr:rowOff>295275</xdr:rowOff>
              </to>
            </anchor>
          </controlPr>
        </control>
      </mc:Choice>
      <mc:Fallback>
        <control shapeId="2063" r:id="rId8" name="TextBox2"/>
      </mc:Fallback>
    </mc:AlternateContent>
    <mc:AlternateContent xmlns:mc="http://schemas.openxmlformats.org/markup-compatibility/2006">
      <mc:Choice Requires="x14">
        <control shapeId="2062" r:id="rId9" name="TextBox1">
          <controlPr defaultSize="0" autoLine="0" r:id="rId10">
            <anchor moveWithCells="1" sizeWithCells="1">
              <from>
                <xdr:col>2</xdr:col>
                <xdr:colOff>28575</xdr:colOff>
                <xdr:row>5</xdr:row>
                <xdr:rowOff>9525</xdr:rowOff>
              </from>
              <to>
                <xdr:col>3</xdr:col>
                <xdr:colOff>876300</xdr:colOff>
                <xdr:row>5</xdr:row>
                <xdr:rowOff>295275</xdr:rowOff>
              </to>
            </anchor>
          </controlPr>
        </control>
      </mc:Choice>
      <mc:Fallback>
        <control shapeId="2062" r:id="rId9" name="TextBox1"/>
      </mc:Fallback>
    </mc:AlternateContent>
    <mc:AlternateContent xmlns:mc="http://schemas.openxmlformats.org/markup-compatibility/2006">
      <mc:Choice Requires="x14">
        <control shapeId="2065" r:id="rId11" name="TextBox4">
          <controlPr defaultSize="0" autoLine="0" r:id="rId7">
            <anchor moveWithCells="1" sizeWithCells="1">
              <from>
                <xdr:col>2</xdr:col>
                <xdr:colOff>19050</xdr:colOff>
                <xdr:row>9</xdr:row>
                <xdr:rowOff>19050</xdr:rowOff>
              </from>
              <to>
                <xdr:col>3</xdr:col>
                <xdr:colOff>876300</xdr:colOff>
                <xdr:row>9</xdr:row>
                <xdr:rowOff>295275</xdr:rowOff>
              </to>
            </anchor>
          </controlPr>
        </control>
      </mc:Choice>
      <mc:Fallback>
        <control shapeId="2065" r:id="rId11" name="TextBox4"/>
      </mc:Fallback>
    </mc:AlternateContent>
  </controls>
  <tableParts count="1">
    <tablePart r:id="rId1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1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F6952-79E9-45BB-AFFC-3ACF037F7F4C}">
  <sheetPr codeName="Feuil3"/>
  <dimension ref="A1:AA15"/>
  <sheetViews>
    <sheetView tabSelected="1" zoomScale="80" zoomScaleNormal="80" workbookViewId="0">
      <selection activeCell="B21" sqref="B21"/>
    </sheetView>
  </sheetViews>
  <sheetFormatPr baseColWidth="10" defaultColWidth="11.42578125" defaultRowHeight="15" outlineLevelRow="1" outlineLevelCol="1" x14ac:dyDescent="0.25"/>
  <cols>
    <col min="1" max="1" width="22.7109375" customWidth="1"/>
    <col min="2" max="2" width="8.7109375" customWidth="1"/>
    <col min="3" max="3" width="14.28515625" customWidth="1"/>
    <col min="8" max="8" width="11.42578125" customWidth="1"/>
    <col min="9" max="9" width="23.7109375" customWidth="1"/>
    <col min="13" max="15" width="11.42578125" customWidth="1"/>
    <col min="16" max="16" width="11.28515625" bestFit="1" customWidth="1"/>
    <col min="17" max="17" width="8" hidden="1" customWidth="1" outlineLevel="1"/>
    <col min="18" max="18" width="15.7109375" hidden="1" customWidth="1" outlineLevel="1"/>
    <col min="19" max="19" width="5.7109375" hidden="1" customWidth="1" outlineLevel="1"/>
    <col min="20" max="20" width="15.7109375" hidden="1" customWidth="1" outlineLevel="1"/>
    <col min="21" max="26" width="11.42578125" hidden="1" customWidth="1" outlineLevel="1"/>
    <col min="27" max="27" width="11.42578125" collapsed="1"/>
  </cols>
  <sheetData>
    <row r="1" spans="1:23" ht="18" outlineLevel="1" x14ac:dyDescent="0.25">
      <c r="A1" s="24" t="s">
        <v>0</v>
      </c>
      <c r="B1" s="25"/>
      <c r="C1" s="58" t="s">
        <v>102</v>
      </c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R1" s="58" t="s">
        <v>101</v>
      </c>
      <c r="S1" s="58"/>
      <c r="T1" s="58"/>
    </row>
    <row r="2" spans="1:23" outlineLevel="1" x14ac:dyDescent="0.25">
      <c r="A2" s="26"/>
      <c r="C2" s="45"/>
    </row>
    <row r="3" spans="1:23" ht="27.75" customHeight="1" outlineLevel="1" x14ac:dyDescent="0.25">
      <c r="A3" s="26"/>
      <c r="C3" s="79" t="s">
        <v>106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R3" s="64" t="s">
        <v>88</v>
      </c>
      <c r="S3" s="65"/>
      <c r="T3" s="66"/>
    </row>
    <row r="4" spans="1:23" ht="27.75" customHeight="1" outlineLevel="1" x14ac:dyDescent="0.25">
      <c r="A4" s="26"/>
      <c r="C4" s="80"/>
      <c r="D4" s="80"/>
      <c r="E4" s="80"/>
      <c r="F4" s="80"/>
      <c r="G4" s="80"/>
      <c r="H4" s="54"/>
      <c r="R4" s="78"/>
      <c r="S4" s="53" t="s">
        <v>89</v>
      </c>
      <c r="T4" s="77"/>
    </row>
    <row r="5" spans="1:23" ht="27.75" customHeight="1" outlineLevel="1" x14ac:dyDescent="0.25">
      <c r="A5" s="26"/>
      <c r="F5" s="45"/>
      <c r="G5" s="45"/>
      <c r="H5" s="54"/>
      <c r="P5" s="46"/>
      <c r="R5" s="67" t="s">
        <v>62</v>
      </c>
      <c r="S5" s="68"/>
      <c r="T5" s="69"/>
    </row>
    <row r="6" spans="1:23" ht="27.75" customHeight="1" outlineLevel="1" x14ac:dyDescent="0.25">
      <c r="A6" s="26"/>
      <c r="F6" s="45"/>
      <c r="G6" s="45"/>
      <c r="H6" s="54"/>
      <c r="I6" s="45"/>
      <c r="J6" s="45"/>
      <c r="K6" s="45"/>
      <c r="L6" s="45"/>
      <c r="M6" s="45"/>
      <c r="N6" s="45"/>
      <c r="O6" s="29" t="s">
        <v>64</v>
      </c>
      <c r="P6" s="46">
        <f>ControlPanel!$P$2</f>
        <v>7</v>
      </c>
      <c r="R6" s="78"/>
      <c r="S6" s="53" t="s">
        <v>89</v>
      </c>
      <c r="T6" s="77"/>
    </row>
    <row r="7" spans="1:23" ht="28.5" customHeight="1" outlineLevel="1" x14ac:dyDescent="0.25">
      <c r="A7" s="26"/>
      <c r="C7" s="76" t="s">
        <v>112</v>
      </c>
      <c r="M7" s="45"/>
      <c r="N7" s="45"/>
      <c r="O7" s="29" t="s">
        <v>65</v>
      </c>
      <c r="P7" s="46">
        <f>ControlPanel!$P$3</f>
        <v>0</v>
      </c>
      <c r="R7" s="67" t="s">
        <v>63</v>
      </c>
      <c r="S7" s="68"/>
      <c r="T7" s="69"/>
    </row>
    <row r="8" spans="1:23" ht="28.5" customHeight="1" outlineLevel="1" x14ac:dyDescent="0.25">
      <c r="A8" s="26"/>
      <c r="C8" s="75" t="s">
        <v>111</v>
      </c>
      <c r="R8" s="78"/>
      <c r="S8" s="53" t="s">
        <v>89</v>
      </c>
      <c r="T8" s="77"/>
    </row>
    <row r="9" spans="1:23" outlineLevel="1" x14ac:dyDescent="0.25">
      <c r="A9" s="27"/>
      <c r="B9" s="47"/>
    </row>
    <row r="10" spans="1:23" x14ac:dyDescent="0.25">
      <c r="A10" s="27"/>
      <c r="L10" s="44"/>
      <c r="M10" s="43"/>
      <c r="N10" s="43"/>
      <c r="O10" s="43"/>
      <c r="P10" s="43"/>
      <c r="Q10" s="43"/>
      <c r="R10" s="44"/>
      <c r="S10" s="44"/>
      <c r="T10" s="44"/>
      <c r="U10" s="44"/>
      <c r="W10" s="45"/>
    </row>
    <row r="11" spans="1:23" ht="17.25" customHeight="1" x14ac:dyDescent="0.25">
      <c r="A11" s="27"/>
      <c r="B11" s="52"/>
      <c r="S11" s="81"/>
    </row>
    <row r="12" spans="1:23" ht="15" customHeight="1" x14ac:dyDescent="0.25">
      <c r="B12" s="52"/>
      <c r="G12" s="52"/>
      <c r="H12" s="52"/>
    </row>
    <row r="13" spans="1:23" ht="15" customHeight="1" x14ac:dyDescent="0.25">
      <c r="B13" s="23"/>
      <c r="C13" s="23"/>
      <c r="D13" s="23"/>
      <c r="E13" s="23"/>
      <c r="F13" s="23"/>
      <c r="G13" s="52"/>
      <c r="H13" s="52"/>
    </row>
    <row r="14" spans="1:23" ht="15" customHeight="1" x14ac:dyDescent="0.25">
      <c r="G14" s="52"/>
      <c r="H14" s="52"/>
    </row>
    <row r="15" spans="1:23" ht="15" customHeight="1" x14ac:dyDescent="0.25">
      <c r="G15" s="52"/>
      <c r="H15" s="52"/>
    </row>
  </sheetData>
  <mergeCells count="7">
    <mergeCell ref="R1:T1"/>
    <mergeCell ref="R3:T3"/>
    <mergeCell ref="R5:T5"/>
    <mergeCell ref="R7:T7"/>
    <mergeCell ref="C4:G4"/>
    <mergeCell ref="C3:O3"/>
    <mergeCell ref="C1:O1"/>
  </mergeCells>
  <conditionalFormatting sqref="R4 T4 R8 R6 T8 T6">
    <cfRule type="cellIs" dxfId="7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boBox1">
          <controlPr defaultSize="0" autoLine="0" r:id="rId5">
            <anchor moveWithCells="1">
              <from>
                <xdr:col>2</xdr:col>
                <xdr:colOff>19050</xdr:colOff>
                <xdr:row>3</xdr:row>
                <xdr:rowOff>19050</xdr:rowOff>
              </from>
              <to>
                <xdr:col>14</xdr:col>
                <xdr:colOff>752475</xdr:colOff>
                <xdr:row>3</xdr:row>
                <xdr:rowOff>342900</xdr:rowOff>
              </to>
            </anchor>
          </controlPr>
        </control>
      </mc:Choice>
      <mc:Fallback>
        <control shapeId="3074" r:id="rId4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B6418-BB08-4692-8FD5-67F478419050}">
  <sheetPr codeName="Feuil4"/>
  <dimension ref="A1:Z32"/>
  <sheetViews>
    <sheetView zoomScaleNormal="100" workbookViewId="0">
      <pane xSplit="1" topLeftCell="B1" activePane="topRight" state="frozen"/>
      <selection pane="topRight" activeCell="F10" sqref="F10"/>
    </sheetView>
  </sheetViews>
  <sheetFormatPr baseColWidth="10" defaultRowHeight="14.25" x14ac:dyDescent="0.2"/>
  <cols>
    <col min="1" max="1" width="28.7109375" style="1" customWidth="1"/>
    <col min="2" max="2" width="5.7109375" style="1" customWidth="1"/>
    <col min="3" max="3" width="11.42578125" style="1"/>
    <col min="4" max="4" width="5.7109375" style="1" customWidth="1"/>
    <col min="5" max="5" width="20.28515625" style="1" bestFit="1" customWidth="1"/>
    <col min="6" max="6" width="5.7109375" style="1" customWidth="1"/>
    <col min="7" max="7" width="11.42578125" style="1"/>
    <col min="8" max="8" width="5.7109375" style="1" customWidth="1"/>
    <col min="9" max="9" width="23.140625" style="1" bestFit="1" customWidth="1"/>
    <col min="10" max="10" width="5.7109375" style="1" customWidth="1"/>
    <col min="11" max="11" width="61.5703125" style="1" bestFit="1" customWidth="1"/>
    <col min="12" max="12" width="5.7109375" style="1" customWidth="1"/>
    <col min="13" max="13" width="11.42578125" style="1"/>
    <col min="14" max="14" width="5.7109375" style="1" customWidth="1"/>
    <col min="15" max="15" width="22.28515625" style="1" bestFit="1" customWidth="1"/>
    <col min="16" max="16" width="26.7109375" style="1" bestFit="1" customWidth="1"/>
    <col min="17" max="17" width="5.7109375" style="1" customWidth="1"/>
    <col min="18" max="18" width="22.140625" style="1" bestFit="1" customWidth="1"/>
    <col min="19" max="19" width="30.42578125" style="1" customWidth="1"/>
    <col min="20" max="16384" width="11.42578125" style="1"/>
  </cols>
  <sheetData>
    <row r="1" spans="1:26" s="4" customFormat="1" ht="25.5" customHeight="1" x14ac:dyDescent="0.25">
      <c r="A1" s="15" t="s">
        <v>0</v>
      </c>
      <c r="C1" s="15" t="s">
        <v>35</v>
      </c>
      <c r="D1" s="17"/>
      <c r="E1" s="15" t="s">
        <v>36</v>
      </c>
      <c r="F1" s="17"/>
      <c r="G1" s="15" t="s">
        <v>37</v>
      </c>
      <c r="H1" s="17"/>
      <c r="I1" s="15" t="s">
        <v>38</v>
      </c>
      <c r="J1" s="17"/>
      <c r="K1" s="15" t="s">
        <v>39</v>
      </c>
      <c r="L1" s="17"/>
      <c r="M1" s="15" t="s">
        <v>40</v>
      </c>
      <c r="N1" s="17"/>
      <c r="O1" s="15" t="s">
        <v>41</v>
      </c>
      <c r="P1" s="20"/>
      <c r="Q1" s="17"/>
      <c r="R1" s="15" t="s">
        <v>42</v>
      </c>
      <c r="S1" s="20"/>
      <c r="T1" s="17"/>
      <c r="U1" s="15" t="s">
        <v>41</v>
      </c>
      <c r="V1" s="42"/>
      <c r="W1" s="42"/>
      <c r="X1" s="42"/>
      <c r="Y1" s="42"/>
      <c r="Z1" s="42"/>
    </row>
    <row r="2" spans="1:26" ht="15" x14ac:dyDescent="0.25">
      <c r="A2" s="7"/>
      <c r="C2" s="1">
        <f t="array" ref="C2">IFERROR(INDEX(dataset[Year],MATCH(0,COUNTIF($C$1:C1,dataset[Year]),0)),"")</f>
        <v>2021</v>
      </c>
      <c r="E2" s="18" t="s">
        <v>1</v>
      </c>
      <c r="G2" s="1" t="str">
        <f t="array" ref="G2">IFERROR(INDEX(dataset[Sport],MATCH(0,COUNTIF($G$1:G1,dataset[Sport]),0)),"")</f>
        <v>Basketball</v>
      </c>
      <c r="I2" s="1" t="str">
        <f t="array" ref="I2">IFERROR(INDEX(dataset[Main Topic],MATCH(0,COUNTIF($I$1:I1,dataset[Main Topic]),0)),"")</f>
        <v>Training</v>
      </c>
      <c r="K2" s="1">
        <f t="array" ref="K2">IFERROR(INDEX(dataset[Sub Topics],MATCH(0,COUNTIF($K$1:K1,dataset[Sub Topics]),0)),"")</f>
        <v>0</v>
      </c>
      <c r="M2" s="1" t="str">
        <f t="array" ref="M2">IFERROR(INDEX(dataset[Level],MATCH(0,COUNTIF($M$1:M1,dataset[Level]),0)),"")</f>
        <v>Professional</v>
      </c>
      <c r="O2" s="30" t="s">
        <v>45</v>
      </c>
      <c r="P2" s="31">
        <f>COUNTA(dataset[Author])</f>
        <v>7</v>
      </c>
      <c r="R2" s="26" t="s">
        <v>45</v>
      </c>
      <c r="S2" s="34">
        <f>COUNTIF(dataset[Author],"&lt;&gt;")</f>
        <v>7</v>
      </c>
      <c r="U2" s="38" t="s">
        <v>2</v>
      </c>
      <c r="V2" s="38" t="s">
        <v>2</v>
      </c>
      <c r="W2" s="38" t="s">
        <v>15</v>
      </c>
      <c r="X2" s="38" t="s">
        <v>15</v>
      </c>
      <c r="Y2" s="38" t="s">
        <v>16</v>
      </c>
      <c r="Z2" s="38" t="s">
        <v>16</v>
      </c>
    </row>
    <row r="3" spans="1:26" ht="15" x14ac:dyDescent="0.25">
      <c r="A3" s="7"/>
      <c r="C3" s="1">
        <f t="array" ref="C3">IFERROR(INDEX(dataset[Year],MATCH(0,COUNTIF($C$1:C2,dataset[Year]),0)),"")</f>
        <v>2020</v>
      </c>
      <c r="E3" s="19" t="s">
        <v>2</v>
      </c>
      <c r="G3" s="1" t="str">
        <f t="array" ref="G3">IFERROR(INDEX(dataset[Sport],MATCH(0,COUNTIF($G$1:G2,dataset[Sport]),0)),"")</f>
        <v>Mixed</v>
      </c>
      <c r="I3" s="1" t="str">
        <f t="array" ref="I3">IFERROR(INDEX(dataset[Main Topic],MATCH(0,COUNTIF($I$1:I2,dataset[Main Topic]),0)),"")</f>
        <v>Sport demands</v>
      </c>
      <c r="K3" s="1" t="str">
        <f t="array" ref="K3">IFERROR(INDEX(dataset[Sub Topics],MATCH(0,COUNTIF($K$1:K2,dataset[Sub Topics]),0)),"")</f>
        <v>Specific efforts</v>
      </c>
      <c r="M3" s="1" t="str">
        <f t="array" ref="M3">IFERROR(INDEX(dataset[Level],MATCH(0,COUNTIF($M$1:M2,dataset[Level]),0)),"")</f>
        <v>College</v>
      </c>
      <c r="O3" s="30" t="s">
        <v>50</v>
      </c>
      <c r="P3" s="31"/>
      <c r="R3" s="26" t="s">
        <v>46</v>
      </c>
      <c r="S3" s="34">
        <f>SUBTOTAL(3,dataset[Author])</f>
        <v>7</v>
      </c>
      <c r="U3" s="1" t="str">
        <f>"&gt;="&amp;AdvancedSearch!$R$4</f>
        <v>&gt;=</v>
      </c>
      <c r="V3" s="1" t="str">
        <f>"&lt;="&amp;AdvancedSearch!$T$4</f>
        <v>&lt;=</v>
      </c>
      <c r="W3" s="1" t="str">
        <f>"&gt;="&amp;AdvancedSearch!$R$6</f>
        <v>&gt;=</v>
      </c>
      <c r="X3" s="1" t="str">
        <f>"&lt;="&amp;AdvancedSearch!$T$6</f>
        <v>&lt;=</v>
      </c>
      <c r="Y3" s="1" t="str">
        <f>"&gt;="&amp;AdvancedSearch!$R$8</f>
        <v>&gt;=</v>
      </c>
      <c r="Z3" s="1" t="str">
        <f>"&lt;="&amp;AdvancedSearch!$T$8</f>
        <v>&lt;=</v>
      </c>
    </row>
    <row r="4" spans="1:26" ht="15" x14ac:dyDescent="0.25">
      <c r="A4" s="7"/>
      <c r="C4" s="1">
        <f t="array" ref="C4">IFERROR(INDEX(dataset[Year],MATCH(0,COUNTIF($C$1:C3,dataset[Year]),0)),"")</f>
        <v>2012</v>
      </c>
      <c r="E4" s="18" t="s">
        <v>3</v>
      </c>
      <c r="G4" s="1" t="str">
        <f t="array" ref="G4">IFERROR(INDEX(dataset[Sport],MATCH(0,COUNTIF($G$1:G3,dataset[Sport]),0)),"")</f>
        <v/>
      </c>
      <c r="I4" s="1" t="str">
        <f t="array" ref="I4">IFERROR(INDEX(dataset[Main Topic],MATCH(0,COUNTIF($I$1:I3,dataset[Main Topic]),0)),"")</f>
        <v>Recovery</v>
      </c>
      <c r="K4" s="1" t="str">
        <f t="array" ref="K4">IFERROR(INDEX(dataset[Sub Topics],MATCH(0,COUNTIF($K$1:K3,dataset[Sub Topics]),0)),"")</f>
        <v>Strategies</v>
      </c>
      <c r="M4" s="1">
        <f t="array" ref="M4">IFERROR(INDEX(dataset[Level],MATCH(0,COUNTIF($M$1:M3,dataset[Level]),0)),"")</f>
        <v>0</v>
      </c>
      <c r="O4" s="30" t="s">
        <v>47</v>
      </c>
      <c r="P4" s="31">
        <f>P2-P3</f>
        <v>7</v>
      </c>
      <c r="R4" s="26" t="s">
        <v>47</v>
      </c>
      <c r="S4" s="34">
        <f>S2-S3</f>
        <v>0</v>
      </c>
    </row>
    <row r="5" spans="1:26" ht="15" x14ac:dyDescent="0.25">
      <c r="A5" s="7"/>
      <c r="C5" s="1">
        <f t="array" ref="C5">IFERROR(INDEX(dataset[Year],MATCH(0,COUNTIF($C$1:C4,dataset[Year]),0)),"")</f>
        <v>2010</v>
      </c>
      <c r="E5" s="18" t="s">
        <v>4</v>
      </c>
      <c r="G5" s="1" t="str">
        <f t="array" ref="G5">IFERROR(INDEX(dataset[Sport],MATCH(0,COUNTIF($G$1:G4,dataset[Sport]),0)),"")</f>
        <v/>
      </c>
      <c r="I5" s="1" t="str">
        <f t="array" ref="I5">IFERROR(INDEX(dataset[Main Topic],MATCH(0,COUNTIF($I$1:I4,dataset[Main Topic]),0)),"")</f>
        <v>Sport specific features</v>
      </c>
      <c r="K5" s="1" t="str">
        <f t="array" ref="K5">IFERROR(INDEX(dataset[Sub Topics],MATCH(0,COUNTIF($K$1:K4,dataset[Sub Topics]),0)),"")</f>
        <v>External load ; Team Sport ; playing role ; time motion analysis</v>
      </c>
      <c r="M5" s="1" t="str">
        <f t="array" ref="M5">IFERROR(INDEX(dataset[Level],MATCH(0,COUNTIF($M$1:M4,dataset[Level]),0)),"")</f>
        <v>NCAA</v>
      </c>
      <c r="O5" s="30" t="s">
        <v>48</v>
      </c>
      <c r="P5" s="32" t="str">
        <f>$P$3&amp;" out of "&amp;$P$2&amp;" papers returned"</f>
        <v xml:space="preserve"> out of 7 papers returned</v>
      </c>
      <c r="R5" s="26" t="s">
        <v>48</v>
      </c>
      <c r="S5" s="34" t="str">
        <f>$S$3&amp;" out of "&amp;$S$2&amp;" papers returned"</f>
        <v>7 out of 7 papers returned</v>
      </c>
    </row>
    <row r="6" spans="1:26" ht="15" x14ac:dyDescent="0.25">
      <c r="A6" s="7"/>
      <c r="C6" s="1" t="str">
        <f t="array" ref="C6">IFERROR(INDEX(dataset[Year],MATCH(0,COUNTIF($C$1:C5,dataset[Year]),0)),"")</f>
        <v/>
      </c>
      <c r="E6" s="18" t="s">
        <v>5</v>
      </c>
      <c r="G6" s="1" t="str">
        <f t="array" ref="G6">IFERROR(INDEX(dataset[Sport],MATCH(0,COUNTIF($G$1:G5,dataset[Sport]),0)),"")</f>
        <v/>
      </c>
      <c r="I6" s="1" t="str">
        <f t="array" ref="I6">IFERROR(INDEX(dataset[Main Topic],MATCH(0,COUNTIF($I$1:I5,dataset[Main Topic]),0)),"")</f>
        <v/>
      </c>
      <c r="K6" s="1" t="str">
        <f t="array" ref="K6">IFERROR(INDEX(dataset[Sub Topics],MATCH(0,COUNTIF($K$1:K5,dataset[Sub Topics]),0)),"")</f>
        <v>Playing position
Female Basketball
FIBA</v>
      </c>
      <c r="M6" s="1" t="str">
        <f t="array" ref="M6">IFERROR(INDEX(dataset[Level],MATCH(0,COUNTIF($M$1:M5,dataset[Level]),0)),"")</f>
        <v/>
      </c>
      <c r="O6" s="30" t="s">
        <v>49</v>
      </c>
      <c r="P6" s="33">
        <f>P3/P2</f>
        <v>0</v>
      </c>
      <c r="R6" s="26" t="s">
        <v>49</v>
      </c>
      <c r="S6" s="35">
        <f>S3/S2</f>
        <v>1</v>
      </c>
    </row>
    <row r="7" spans="1:26" x14ac:dyDescent="0.2">
      <c r="A7" s="7"/>
      <c r="C7" s="1" t="str">
        <f t="array" ref="C7">IFERROR(INDEX(dataset[Year],MATCH(0,COUNTIF($C$1:C6,dataset[Year]),0)),"")</f>
        <v/>
      </c>
      <c r="E7" s="18" t="s">
        <v>6</v>
      </c>
      <c r="G7" s="1" t="str">
        <f t="array" ref="G7">IFERROR(INDEX(dataset[Sport],MATCH(0,COUNTIF($G$1:G6,dataset[Sport]),0)),"")</f>
        <v/>
      </c>
      <c r="I7" s="1" t="str">
        <f t="array" ref="I7">IFERROR(INDEX(dataset[Main Topic],MATCH(0,COUNTIF($I$1:I6,dataset[Main Topic]),0)),"")</f>
        <v/>
      </c>
      <c r="K7" s="1" t="str">
        <f t="array" ref="K7">IFERROR(INDEX(dataset[Sub Topics],MATCH(0,COUNTIF($K$1:K6,dataset[Sub Topics]),0)),"")</f>
        <v>Concurrent training</v>
      </c>
      <c r="M7" s="1" t="str">
        <f t="array" ref="M7">IFERROR(INDEX(dataset[Level],MATCH(0,COUNTIF($M$1:M6,dataset[Level]),0)),"")</f>
        <v/>
      </c>
    </row>
    <row r="8" spans="1:26" ht="15" x14ac:dyDescent="0.2">
      <c r="A8" s="7"/>
      <c r="C8" s="1" t="str">
        <f t="array" ref="C8">IFERROR(INDEX(dataset[Year],MATCH(0,COUNTIF($C$1:C7,dataset[Year]),0)),"")</f>
        <v/>
      </c>
      <c r="E8" s="18" t="s">
        <v>7</v>
      </c>
      <c r="G8" s="1" t="str">
        <f t="array" ref="G8">IFERROR(INDEX(dataset[Sport],MATCH(0,COUNTIF($G$1:G7,dataset[Sport]),0)),"")</f>
        <v/>
      </c>
      <c r="I8" s="1" t="str">
        <f t="array" ref="I8">IFERROR(INDEX(dataset[Main Topic],MATCH(0,COUNTIF($I$1:I7,dataset[Main Topic]),0)),"")</f>
        <v/>
      </c>
      <c r="K8" s="1" t="str">
        <f t="array" ref="K8">IFERROR(INDEX(dataset[Sub Topics],MATCH(0,COUNTIF($K$1:K7,dataset[Sub Topics]),0)),"")</f>
        <v>Tests ; Team Sports</v>
      </c>
      <c r="M8" s="1" t="str">
        <f t="array" ref="M8">IFERROR(INDEX(dataset[Level],MATCH(0,COUNTIF($M$1:M7,dataset[Level]),0)),"")</f>
        <v/>
      </c>
      <c r="O8" s="36"/>
      <c r="P8" s="39" t="s">
        <v>53</v>
      </c>
      <c r="Q8" s="39" t="s">
        <v>54</v>
      </c>
      <c r="R8" s="39" t="s">
        <v>55</v>
      </c>
      <c r="S8" s="39" t="s">
        <v>56</v>
      </c>
    </row>
    <row r="9" spans="1:26" x14ac:dyDescent="0.2">
      <c r="A9" s="7"/>
      <c r="C9" s="1" t="str">
        <f t="array" ref="C9">IFERROR(INDEX(dataset[Year],MATCH(0,COUNTIF($C$1:C8,dataset[Year]),0)),"")</f>
        <v/>
      </c>
      <c r="E9" s="18" t="s">
        <v>8</v>
      </c>
      <c r="G9" s="1" t="str">
        <f t="array" ref="G9">IFERROR(INDEX(dataset[Sport],MATCH(0,COUNTIF($G$1:G8,dataset[Sport]),0)),"")</f>
        <v/>
      </c>
      <c r="I9" s="1" t="str">
        <f t="array" ref="I9">IFERROR(INDEX(dataset[Main Topic],MATCH(0,COUNTIF($I$1:I8,dataset[Main Topic]),0)),"")</f>
        <v/>
      </c>
      <c r="K9" s="1" t="str">
        <f t="array" ref="K9">IFERROR(INDEX(dataset[Sub Topics],MATCH(0,COUNTIF($K$1:K8,dataset[Sub Topics]),0)),"")</f>
        <v/>
      </c>
      <c r="M9" s="1" t="str">
        <f t="array" ref="M9">IFERROR(INDEX(dataset[Level],MATCH(0,COUNTIF($M$1:M8,dataset[Level]),0)),"")</f>
        <v/>
      </c>
      <c r="O9" s="14"/>
      <c r="P9" s="39">
        <v>7</v>
      </c>
      <c r="Q9" s="40">
        <f>$S$6*100</f>
        <v>100</v>
      </c>
      <c r="R9" s="41">
        <f>100-Q9</f>
        <v>0</v>
      </c>
      <c r="S9" s="39">
        <v>7</v>
      </c>
    </row>
    <row r="10" spans="1:26" x14ac:dyDescent="0.2">
      <c r="A10" s="7"/>
      <c r="C10" s="1" t="str">
        <f t="array" ref="C10">IFERROR(INDEX(dataset[Year],MATCH(0,COUNTIF($C$1:C9,dataset[Year]),0)),"")</f>
        <v/>
      </c>
      <c r="E10" s="18" t="s">
        <v>9</v>
      </c>
      <c r="G10" s="1" t="str">
        <f t="array" ref="G10">IFERROR(INDEX(dataset[Sport],MATCH(0,COUNTIF($G$1:G9,dataset[Sport]),0)),"")</f>
        <v/>
      </c>
      <c r="I10" s="1" t="str">
        <f t="array" ref="I10">IFERROR(INDEX(dataset[Main Topic],MATCH(0,COUNTIF($I$1:I9,dataset[Main Topic]),0)),"")</f>
        <v/>
      </c>
      <c r="K10" s="1" t="str">
        <f t="array" ref="K10">IFERROR(INDEX(dataset[Sub Topics],MATCH(0,COUNTIF($K$1:K9,dataset[Sub Topics]),0)),"")</f>
        <v/>
      </c>
      <c r="M10" s="1" t="str">
        <f t="array" ref="M10">IFERROR(INDEX(dataset[Level],MATCH(0,COUNTIF($M$1:M9,dataset[Level]),0)),"")</f>
        <v/>
      </c>
    </row>
    <row r="11" spans="1:26" x14ac:dyDescent="0.2">
      <c r="A11" s="7"/>
      <c r="C11" s="1" t="str">
        <f t="array" ref="C11">IFERROR(INDEX(dataset[Year],MATCH(0,COUNTIF($C$1:C10,dataset[Year]),0)),"")</f>
        <v/>
      </c>
      <c r="E11" s="18" t="s">
        <v>10</v>
      </c>
      <c r="G11" s="1" t="str">
        <f t="array" ref="G11">IFERROR(INDEX(dataset[Sport],MATCH(0,COUNTIF($G$1:G10,dataset[Sport]),0)),"")</f>
        <v/>
      </c>
      <c r="I11" s="1" t="str">
        <f t="array" ref="I11">IFERROR(INDEX(dataset[Main Topic],MATCH(0,COUNTIF($I$1:I10,dataset[Main Topic]),0)),"")</f>
        <v/>
      </c>
      <c r="K11" s="1" t="str">
        <f t="array" ref="K11">IFERROR(INDEX(dataset[Sub Topics],MATCH(0,COUNTIF($K$1:K10,dataset[Sub Topics]),0)),"")</f>
        <v/>
      </c>
      <c r="M11" s="1" t="str">
        <f t="array" ref="M11">IFERROR(INDEX(dataset[Level],MATCH(0,COUNTIF($M$1:M10,dataset[Level]),0)),"")</f>
        <v/>
      </c>
    </row>
    <row r="12" spans="1:26" x14ac:dyDescent="0.2">
      <c r="A12" s="7"/>
      <c r="C12" s="1" t="str">
        <f t="array" ref="C12">IFERROR(INDEX(dataset[Year],MATCH(0,COUNTIF($C$1:C11,dataset[Year]),0)),"")</f>
        <v/>
      </c>
      <c r="E12" s="18" t="s">
        <v>11</v>
      </c>
      <c r="G12" s="1" t="str">
        <f t="array" ref="G12">IFERROR(INDEX(dataset[Sport],MATCH(0,COUNTIF($G$1:G11,dataset[Sport]),0)),"")</f>
        <v/>
      </c>
      <c r="I12" s="1" t="str">
        <f t="array" ref="I12">IFERROR(INDEX(dataset[Main Topic],MATCH(0,COUNTIF($I$1:I11,dataset[Main Topic]),0)),"")</f>
        <v/>
      </c>
      <c r="K12" s="1" t="str">
        <f t="array" ref="K12">IFERROR(INDEX(dataset[Sub Topics],MATCH(0,COUNTIF($K$1:K11,dataset[Sub Topics]),0)),"")</f>
        <v/>
      </c>
      <c r="M12" s="1" t="str">
        <f t="array" ref="M12">IFERROR(INDEX(dataset[Level],MATCH(0,COUNTIF($M$1:M11,dataset[Level]),0)),"")</f>
        <v/>
      </c>
    </row>
    <row r="13" spans="1:26" x14ac:dyDescent="0.2">
      <c r="A13" s="7"/>
      <c r="C13" s="1" t="str">
        <f t="array" ref="C13">IFERROR(INDEX(dataset[Year],MATCH(0,COUNTIF($C$1:C12,dataset[Year]),0)),"")</f>
        <v/>
      </c>
      <c r="E13" s="18" t="s">
        <v>12</v>
      </c>
      <c r="G13" s="1" t="str">
        <f t="array" ref="G13">IFERROR(INDEX(dataset[Sport],MATCH(0,COUNTIF($G$1:G12,dataset[Sport]),0)),"")</f>
        <v/>
      </c>
      <c r="I13" s="1" t="str">
        <f t="array" ref="I13">IFERROR(INDEX(dataset[Main Topic],MATCH(0,COUNTIF($I$1:I12,dataset[Main Topic]),0)),"")</f>
        <v/>
      </c>
      <c r="K13" s="1" t="str">
        <f t="array" ref="K13">IFERROR(INDEX(dataset[Sub Topics],MATCH(0,COUNTIF($K$1:K12,dataset[Sub Topics]),0)),"")</f>
        <v/>
      </c>
      <c r="M13" s="1" t="str">
        <f t="array" ref="M13">IFERROR(INDEX(dataset[Level],MATCH(0,COUNTIF($M$1:M12,dataset[Level]),0)),"")</f>
        <v/>
      </c>
    </row>
    <row r="14" spans="1:26" x14ac:dyDescent="0.2">
      <c r="A14" s="7"/>
      <c r="C14" s="1" t="str">
        <f t="array" ref="C14">IFERROR(INDEX(dataset[Year],MATCH(0,COUNTIF($C$1:C13,dataset[Year]),0)),"")</f>
        <v/>
      </c>
      <c r="E14" s="18" t="s">
        <v>13</v>
      </c>
      <c r="G14" s="1" t="str">
        <f t="array" ref="G14">IFERROR(INDEX(dataset[Sport],MATCH(0,COUNTIF($G$1:G13,dataset[Sport]),0)),"")</f>
        <v/>
      </c>
      <c r="I14" s="1" t="str">
        <f t="array" ref="I14">IFERROR(INDEX(dataset[Main Topic],MATCH(0,COUNTIF($I$1:I13,dataset[Main Topic]),0)),"")</f>
        <v/>
      </c>
      <c r="K14" s="1" t="str">
        <f t="array" ref="K14">IFERROR(INDEX(dataset[Sub Topics],MATCH(0,COUNTIF($K$1:K13,dataset[Sub Topics]),0)),"")</f>
        <v/>
      </c>
      <c r="M14" s="1" t="str">
        <f t="array" ref="M14">IFERROR(INDEX(dataset[Level],MATCH(0,COUNTIF($M$1:M13,dataset[Level]),0)),"")</f>
        <v/>
      </c>
    </row>
    <row r="15" spans="1:26" ht="28.5" x14ac:dyDescent="0.2">
      <c r="A15" s="7"/>
      <c r="C15" s="1" t="str">
        <f t="array" ref="C15">IFERROR(INDEX(dataset[Year],MATCH(0,COUNTIF($C$1:C14,dataset[Year]),0)),"")</f>
        <v/>
      </c>
      <c r="E15" s="18" t="s">
        <v>14</v>
      </c>
      <c r="G15" s="1" t="str">
        <f t="array" ref="G15">IFERROR(INDEX(dataset[Sport],MATCH(0,COUNTIF($G$1:G14,dataset[Sport]),0)),"")</f>
        <v/>
      </c>
      <c r="I15" s="1" t="str">
        <f t="array" ref="I15">IFERROR(INDEX(dataset[Main Topic],MATCH(0,COUNTIF($I$1:I14,dataset[Main Topic]),0)),"")</f>
        <v/>
      </c>
      <c r="K15" s="1" t="str">
        <f t="array" ref="K15">IFERROR(INDEX(dataset[Sub Topics],MATCH(0,COUNTIF($K$1:K14,dataset[Sub Topics]),0)),"")</f>
        <v/>
      </c>
      <c r="M15" s="1" t="str">
        <f t="array" ref="M15">IFERROR(INDEX(dataset[Level],MATCH(0,COUNTIF($M$1:M14,dataset[Level]),0)),"")</f>
        <v/>
      </c>
    </row>
    <row r="16" spans="1:26" x14ac:dyDescent="0.2">
      <c r="A16" s="7"/>
      <c r="C16" s="1" t="str">
        <f t="array" ref="C16">IFERROR(INDEX(dataset[Year],MATCH(0,COUNTIF($C$1:C15,dataset[Year]),0)),"")</f>
        <v/>
      </c>
      <c r="E16" s="19" t="s">
        <v>15</v>
      </c>
      <c r="G16" s="1" t="str">
        <f t="array" ref="G16">IFERROR(INDEX(dataset[Sport],MATCH(0,COUNTIF($G$1:G15,dataset[Sport]),0)),"")</f>
        <v/>
      </c>
      <c r="I16" s="1" t="str">
        <f t="array" ref="I16">IFERROR(INDEX(dataset[Main Topic],MATCH(0,COUNTIF($I$1:I15,dataset[Main Topic]),0)),"")</f>
        <v/>
      </c>
      <c r="K16" s="1" t="str">
        <f t="array" ref="K16">IFERROR(INDEX(dataset[Sub Topics],MATCH(0,COUNTIF($K$1:K15,dataset[Sub Topics]),0)),"")</f>
        <v/>
      </c>
      <c r="M16" s="1" t="str">
        <f t="array" ref="M16">IFERROR(INDEX(dataset[Level],MATCH(0,COUNTIF($M$1:M15,dataset[Level]),0)),"")</f>
        <v/>
      </c>
    </row>
    <row r="17" spans="1:13" x14ac:dyDescent="0.2">
      <c r="A17" s="7"/>
      <c r="C17" s="1" t="str">
        <f t="array" ref="C17">IFERROR(INDEX(dataset[Year],MATCH(0,COUNTIF($C$1:C16,dataset[Year]),0)),"")</f>
        <v/>
      </c>
      <c r="E17" s="19" t="s">
        <v>16</v>
      </c>
      <c r="G17" s="1" t="str">
        <f t="array" ref="G17">IFERROR(INDEX(dataset[Sport],MATCH(0,COUNTIF($G$1:G16,dataset[Sport]),0)),"")</f>
        <v/>
      </c>
      <c r="I17" s="1" t="str">
        <f t="array" ref="I17">IFERROR(INDEX(dataset[Main Topic],MATCH(0,COUNTIF($I$1:I16,dataset[Main Topic]),0)),"")</f>
        <v/>
      </c>
      <c r="K17" s="1" t="str">
        <f t="array" ref="K17">IFERROR(INDEX(dataset[Sub Topics],MATCH(0,COUNTIF($K$1:K16,dataset[Sub Topics]),0)),"")</f>
        <v/>
      </c>
      <c r="M17" s="1" t="str">
        <f t="array" ref="M17">IFERROR(INDEX(dataset[Level],MATCH(0,COUNTIF($M$1:M16,dataset[Level]),0)),"")</f>
        <v/>
      </c>
    </row>
    <row r="18" spans="1:13" x14ac:dyDescent="0.2">
      <c r="A18" s="7"/>
      <c r="C18" s="1" t="str">
        <f t="array" ref="C18">IFERROR(INDEX(dataset[Year],MATCH(0,COUNTIF($C$1:C17,dataset[Year]),0)),"")</f>
        <v/>
      </c>
      <c r="E18" s="18" t="s">
        <v>17</v>
      </c>
      <c r="G18" s="1" t="str">
        <f t="array" ref="G18">IFERROR(INDEX(dataset[Sport],MATCH(0,COUNTIF($G$1:G17,dataset[Sport]),0)),"")</f>
        <v/>
      </c>
      <c r="I18" s="1" t="str">
        <f t="array" ref="I18">IFERROR(INDEX(dataset[Main Topic],MATCH(0,COUNTIF($I$1:I17,dataset[Main Topic]),0)),"")</f>
        <v/>
      </c>
      <c r="K18" s="1" t="str">
        <f t="array" ref="K18">IFERROR(INDEX(dataset[Sub Topics],MATCH(0,COUNTIF($K$1:K17,dataset[Sub Topics]),0)),"")</f>
        <v/>
      </c>
      <c r="M18" s="1" t="str">
        <f t="array" ref="M18">IFERROR(INDEX(dataset[Level],MATCH(0,COUNTIF($M$1:M17,dataset[Level]),0)),"")</f>
        <v/>
      </c>
    </row>
    <row r="19" spans="1:13" x14ac:dyDescent="0.2">
      <c r="A19" s="7"/>
      <c r="C19" s="1" t="str">
        <f t="array" ref="C19">IFERROR(INDEX(dataset[Year],MATCH(0,COUNTIF($C$1:C18,dataset[Year]),0)),"")</f>
        <v/>
      </c>
      <c r="E19" s="18" t="s">
        <v>18</v>
      </c>
      <c r="G19" s="1" t="str">
        <f t="array" ref="G19">IFERROR(INDEX(dataset[Sport],MATCH(0,COUNTIF($G$1:G18,dataset[Sport]),0)),"")</f>
        <v/>
      </c>
      <c r="I19" s="1" t="str">
        <f t="array" ref="I19">IFERROR(INDEX(dataset[Main Topic],MATCH(0,COUNTIF($I$1:I18,dataset[Main Topic]),0)),"")</f>
        <v/>
      </c>
      <c r="K19" s="1" t="str">
        <f t="array" ref="K19">IFERROR(INDEX(dataset[Sub Topics],MATCH(0,COUNTIF($K$1:K18,dataset[Sub Topics]),0)),"")</f>
        <v/>
      </c>
      <c r="M19" s="1" t="str">
        <f t="array" ref="M19">IFERROR(INDEX(dataset[Level],MATCH(0,COUNTIF($M$1:M18,dataset[Level]),0)),"")</f>
        <v/>
      </c>
    </row>
    <row r="20" spans="1:13" x14ac:dyDescent="0.2">
      <c r="A20" s="7"/>
      <c r="C20" s="1" t="str">
        <f t="array" ref="C20">IFERROR(INDEX(dataset[Year],MATCH(0,COUNTIF($C$1:C19,dataset[Year]),0)),"")</f>
        <v/>
      </c>
      <c r="E20" s="18" t="s">
        <v>19</v>
      </c>
      <c r="G20" s="1" t="str">
        <f t="array" ref="G20">IFERROR(INDEX(dataset[Sport],MATCH(0,COUNTIF($G$1:G19,dataset[Sport]),0)),"")</f>
        <v/>
      </c>
      <c r="I20" s="1" t="str">
        <f t="array" ref="I20">IFERROR(INDEX(dataset[Main Topic],MATCH(0,COUNTIF($I$1:I19,dataset[Main Topic]),0)),"")</f>
        <v/>
      </c>
      <c r="K20" s="1" t="str">
        <f t="array" ref="K20">IFERROR(INDEX(dataset[Sub Topics],MATCH(0,COUNTIF($K$1:K19,dataset[Sub Topics]),0)),"")</f>
        <v/>
      </c>
      <c r="M20" s="1" t="str">
        <f t="array" ref="M20">IFERROR(INDEX(dataset[Level],MATCH(0,COUNTIF($M$1:M19,dataset[Level]),0)),"")</f>
        <v/>
      </c>
    </row>
    <row r="21" spans="1:13" x14ac:dyDescent="0.2">
      <c r="A21" s="7"/>
      <c r="C21" s="1" t="str">
        <f t="array" ref="C21">IFERROR(INDEX(dataset[Year],MATCH(0,COUNTIF($C$1:C20,dataset[Year]),0)),"")</f>
        <v/>
      </c>
      <c r="E21" s="18" t="s">
        <v>20</v>
      </c>
      <c r="G21" s="1" t="str">
        <f t="array" ref="G21">IFERROR(INDEX(dataset[Sport],MATCH(0,COUNTIF($G$1:G20,dataset[Sport]),0)),"")</f>
        <v/>
      </c>
      <c r="I21" s="1" t="str">
        <f t="array" ref="I21">IFERROR(INDEX(dataset[Main Topic],MATCH(0,COUNTIF($I$1:I20,dataset[Main Topic]),0)),"")</f>
        <v/>
      </c>
      <c r="K21" s="1" t="str">
        <f t="array" ref="K21">IFERROR(INDEX(dataset[Sub Topics],MATCH(0,COUNTIF($K$1:K20,dataset[Sub Topics]),0)),"")</f>
        <v/>
      </c>
      <c r="M21" s="1" t="str">
        <f t="array" ref="M21">IFERROR(INDEX(dataset[Level],MATCH(0,COUNTIF($M$1:M20,dataset[Level]),0)),"")</f>
        <v/>
      </c>
    </row>
    <row r="22" spans="1:13" x14ac:dyDescent="0.2">
      <c r="A22" s="7"/>
      <c r="C22" s="1" t="str">
        <f t="array" ref="C22">IFERROR(INDEX(dataset[Year],MATCH(0,COUNTIF($C$1:C21,dataset[Year]),0)),"")</f>
        <v/>
      </c>
      <c r="E22" s="18" t="s">
        <v>21</v>
      </c>
      <c r="G22" s="1" t="str">
        <f t="array" ref="G22">IFERROR(INDEX(dataset[Sport],MATCH(0,COUNTIF($G$1:G21,dataset[Sport]),0)),"")</f>
        <v/>
      </c>
      <c r="I22" s="1" t="str">
        <f t="array" ref="I22">IFERROR(INDEX(dataset[Main Topic],MATCH(0,COUNTIF($I$1:I21,dataset[Main Topic]),0)),"")</f>
        <v/>
      </c>
      <c r="K22" s="1" t="str">
        <f t="array" ref="K22">IFERROR(INDEX(dataset[Sub Topics],MATCH(0,COUNTIF($K$1:K21,dataset[Sub Topics]),0)),"")</f>
        <v/>
      </c>
      <c r="M22" s="1" t="str">
        <f t="array" ref="M22">IFERROR(INDEX(dataset[Level],MATCH(0,COUNTIF($M$1:M21,dataset[Level]),0)),"")</f>
        <v/>
      </c>
    </row>
    <row r="23" spans="1:13" ht="28.5" x14ac:dyDescent="0.2">
      <c r="C23" s="1" t="str">
        <f t="array" ref="C23">IFERROR(INDEX(dataset[Year],MATCH(0,COUNTIF($C$1:C22,dataset[Year]),0)),"")</f>
        <v/>
      </c>
      <c r="E23" s="18" t="s">
        <v>22</v>
      </c>
    </row>
    <row r="24" spans="1:13" x14ac:dyDescent="0.2">
      <c r="C24" s="1" t="str">
        <f t="array" ref="C24">IFERROR(INDEX(dataset[Year],MATCH(0,COUNTIF($C$1:C23,dataset[Year]),0)),"")</f>
        <v/>
      </c>
      <c r="E24" s="18" t="s">
        <v>23</v>
      </c>
    </row>
    <row r="25" spans="1:13" x14ac:dyDescent="0.2">
      <c r="C25" s="1" t="str">
        <f t="array" ref="C25">IFERROR(INDEX(dataset[Year],MATCH(0,COUNTIF($C$1:C24,dataset[Year]),0)),"")</f>
        <v/>
      </c>
      <c r="E25" s="18" t="s">
        <v>24</v>
      </c>
    </row>
    <row r="26" spans="1:13" x14ac:dyDescent="0.2">
      <c r="C26" s="1" t="str">
        <f t="array" ref="C26">IFERROR(INDEX(dataset[Year],MATCH(0,COUNTIF($C$1:C25,dataset[Year]),0)),"")</f>
        <v/>
      </c>
    </row>
    <row r="27" spans="1:13" x14ac:dyDescent="0.2">
      <c r="C27" s="1" t="str">
        <f t="array" ref="C27">IFERROR(INDEX(dataset[Year],MATCH(0,COUNTIF($C$1:C26,dataset[Year]),0)),"")</f>
        <v/>
      </c>
    </row>
    <row r="28" spans="1:13" x14ac:dyDescent="0.2">
      <c r="C28" s="1" t="str">
        <f t="array" ref="C28">IFERROR(INDEX(dataset[Year],MATCH(0,COUNTIF($C$1:C27,dataset[Year]),0)),"")</f>
        <v/>
      </c>
    </row>
    <row r="29" spans="1:13" x14ac:dyDescent="0.2">
      <c r="C29" s="1" t="str">
        <f t="array" ref="C29">IFERROR(INDEX(dataset[Year],MATCH(0,COUNTIF($C$1:C28,dataset[Year]),0)),"")</f>
        <v/>
      </c>
    </row>
    <row r="30" spans="1:13" x14ac:dyDescent="0.2">
      <c r="C30" s="1" t="str">
        <f t="array" ref="C30">IFERROR(INDEX(dataset[Year],MATCH(0,COUNTIF($C$1:C29,dataset[Year]),0)),"")</f>
        <v/>
      </c>
    </row>
    <row r="31" spans="1:13" x14ac:dyDescent="0.2">
      <c r="C31" s="1" t="str">
        <f t="array" ref="C31">IFERROR(INDEX(dataset[Year],MATCH(0,COUNTIF($C$1:C30,dataset[Year]),0)),"")</f>
        <v/>
      </c>
    </row>
    <row r="32" spans="1:13" x14ac:dyDescent="0.2">
      <c r="C32" s="1" t="str">
        <f t="array" ref="C32">IFERROR(INDEX(dataset[Year],MATCH(0,COUNTIF($C$1:C31,dataset[Year]),0)),"")</f>
        <v/>
      </c>
    </row>
  </sheetData>
  <conditionalFormatting sqref="E26:E1048576 N12">
    <cfRule type="cellIs" dxfId="6" priority="9" operator="greaterThan">
      <formula>0</formula>
    </cfRule>
  </conditionalFormatting>
  <conditionalFormatting sqref="C2:C32">
    <cfRule type="cellIs" dxfId="5" priority="8" operator="notEqual">
      <formula>0</formula>
    </cfRule>
  </conditionalFormatting>
  <conditionalFormatting sqref="E2:E25">
    <cfRule type="cellIs" dxfId="4" priority="5" operator="greaterThan">
      <formula>0</formula>
    </cfRule>
  </conditionalFormatting>
  <conditionalFormatting sqref="G2:G22">
    <cfRule type="cellIs" dxfId="3" priority="4" operator="greaterThan">
      <formula>0</formula>
    </cfRule>
  </conditionalFormatting>
  <conditionalFormatting sqref="I2:I22">
    <cfRule type="cellIs" dxfId="2" priority="3" operator="greaterThan">
      <formula>0</formula>
    </cfRule>
  </conditionalFormatting>
  <conditionalFormatting sqref="K2:K22">
    <cfRule type="cellIs" dxfId="1" priority="2" operator="greaterThan">
      <formula>0</formula>
    </cfRule>
  </conditionalFormatting>
  <conditionalFormatting sqref="M2:M22">
    <cfRule type="cellIs" dxfId="0" priority="1" operator="greater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HOME</vt:lpstr>
      <vt:lpstr>ArticleDatabase</vt:lpstr>
      <vt:lpstr>AdvancedSearch</vt:lpstr>
      <vt:lpstr>ControlPanel</vt:lpstr>
      <vt:lpstr>hline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Reference Organizer</dc:title>
  <dc:creator>Megaport</dc:creator>
  <cp:keywords>Scientific Research</cp:keywords>
  <cp:lastModifiedBy>Megaport</cp:lastModifiedBy>
  <dcterms:created xsi:type="dcterms:W3CDTF">2021-01-17T14:17:52Z</dcterms:created>
  <dcterms:modified xsi:type="dcterms:W3CDTF">2021-01-30T14:31:09Z</dcterms:modified>
</cp:coreProperties>
</file>