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07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4fd37a557b822cb/Courcelles/"/>
    </mc:Choice>
  </mc:AlternateContent>
  <xr:revisionPtr revIDLastSave="3" documentId="8_{42CE043C-E392-4C3F-9473-59CD38E4DCCB}" xr6:coauthVersionLast="45" xr6:coauthVersionMax="45" xr10:uidLastSave="{1D0F2B7E-3FDF-4CBA-B343-7B65838E49D8}"/>
  <bookViews>
    <workbookView xWindow="-108" yWindow="-108" windowWidth="23256" windowHeight="12576" tabRatio="807" firstSheet="8" activeTab="4" xr2:uid="{00000000-000D-0000-FFFF-FFFF00000000}"/>
  </bookViews>
  <sheets>
    <sheet name="Skills" sheetId="2" state="hidden" r:id="rId1"/>
    <sheet name="Calendier" sheetId="3" r:id="rId2"/>
    <sheet name="Janvier" sheetId="28" r:id="rId3"/>
    <sheet name="04-01" sheetId="4" r:id="rId4"/>
    <sheet name="05-01" sheetId="23" r:id="rId5"/>
    <sheet name="06-01" sheetId="24" r:id="rId6"/>
    <sheet name="07-01" sheetId="25" r:id="rId7"/>
    <sheet name="08-01" sheetId="27" r:id="rId8"/>
    <sheet name="09-01" sheetId="29" r:id="rId9"/>
  </sheets>
  <definedNames>
    <definedName name="BF">Skills!$E$2:$E$4</definedName>
    <definedName name="CM">Skills!$D$2:$D$4</definedName>
    <definedName name="DJI">Skills!$M$2</definedName>
    <definedName name="Dominique">Skills!$K$2:$K$3</definedName>
    <definedName name="Doppler">Skills!$A$2:$A$5</definedName>
    <definedName name="JNP">Skills!$C$2:$C$6</definedName>
    <definedName name="Julie">Skills!$L$2</definedName>
    <definedName name="Martine">Skills!$N$2</definedName>
    <definedName name="MG">Skills!$B$2:$B$6</definedName>
    <definedName name="NB">Skills!$A$2:$A$5</definedName>
    <definedName name="OA">Skills!$F$2:$F$6</definedName>
    <definedName name="Rx">Skills!$P$1:$S$1</definedName>
    <definedName name="Steph_Ma">Skills!$J$2:$J$3</definedName>
    <definedName name="Steph_Rx">Skills!$S$2:$S$4</definedName>
    <definedName name="Vincent">Skills!$R$2:$R$4</definedName>
    <definedName name="XX">Skills!$H$2</definedName>
  </definedNames>
  <calcPr calcId="191028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4" i="4" l="1"/>
  <c r="A3" i="27"/>
  <c r="A3" i="25"/>
  <c r="A3" i="24"/>
  <c r="A3" i="23"/>
  <c r="A3" i="4"/>
  <c r="A3" i="29"/>
  <c r="N41" i="29" l="1"/>
  <c r="H41" i="29"/>
  <c r="N40" i="29"/>
  <c r="H40" i="29"/>
  <c r="N39" i="29"/>
  <c r="H39" i="29"/>
  <c r="N38" i="29"/>
  <c r="H38" i="29"/>
  <c r="N37" i="29"/>
  <c r="H37" i="29"/>
  <c r="N36" i="29"/>
  <c r="H36" i="29"/>
  <c r="N35" i="29"/>
  <c r="H35" i="29"/>
  <c r="N34" i="29"/>
  <c r="H34" i="29"/>
  <c r="N33" i="29"/>
  <c r="H33" i="29"/>
  <c r="N32" i="29"/>
  <c r="H32" i="29"/>
  <c r="N31" i="29"/>
  <c r="H31" i="29"/>
  <c r="N30" i="29"/>
  <c r="H30" i="29"/>
  <c r="N29" i="29"/>
  <c r="H29" i="29"/>
  <c r="S28" i="29"/>
  <c r="N28" i="29"/>
  <c r="M28" i="29"/>
  <c r="M29" i="29" s="1"/>
  <c r="M30" i="29" s="1"/>
  <c r="M31" i="29" s="1"/>
  <c r="M32" i="29" s="1"/>
  <c r="M33" i="29" s="1"/>
  <c r="M34" i="29" s="1"/>
  <c r="M35" i="29" s="1"/>
  <c r="M36" i="29" s="1"/>
  <c r="M37" i="29" s="1"/>
  <c r="M38" i="29" s="1"/>
  <c r="M39" i="29" s="1"/>
  <c r="M40" i="29" s="1"/>
  <c r="M41" i="29" s="1"/>
  <c r="H28" i="29"/>
  <c r="G28" i="29"/>
  <c r="G29" i="29" s="1"/>
  <c r="G30" i="29" s="1"/>
  <c r="G31" i="29" s="1"/>
  <c r="G32" i="29" s="1"/>
  <c r="G33" i="29" s="1"/>
  <c r="G34" i="29" s="1"/>
  <c r="G35" i="29" s="1"/>
  <c r="G36" i="29" s="1"/>
  <c r="G37" i="29" s="1"/>
  <c r="G38" i="29" s="1"/>
  <c r="G39" i="29" s="1"/>
  <c r="G40" i="29" s="1"/>
  <c r="G41" i="29" s="1"/>
  <c r="A28" i="29"/>
  <c r="A29" i="29" s="1"/>
  <c r="A30" i="29" s="1"/>
  <c r="A31" i="29" s="1"/>
  <c r="A32" i="29" s="1"/>
  <c r="A33" i="29" s="1"/>
  <c r="A34" i="29" s="1"/>
  <c r="A35" i="29" s="1"/>
  <c r="A36" i="29" s="1"/>
  <c r="A37" i="29" s="1"/>
  <c r="A38" i="29" s="1"/>
  <c r="A39" i="29" s="1"/>
  <c r="A40" i="29" s="1"/>
  <c r="A41" i="29" s="1"/>
  <c r="N27" i="29"/>
  <c r="E48" i="29" s="1"/>
  <c r="H27" i="29"/>
  <c r="U25" i="29"/>
  <c r="T41" i="29" s="1"/>
  <c r="C25" i="29"/>
  <c r="B27" i="29" s="1"/>
  <c r="N20" i="29"/>
  <c r="H20" i="29"/>
  <c r="N19" i="29"/>
  <c r="H19" i="29"/>
  <c r="N18" i="29"/>
  <c r="H18" i="29"/>
  <c r="N17" i="29"/>
  <c r="H17" i="29"/>
  <c r="N16" i="29"/>
  <c r="H16" i="29"/>
  <c r="N15" i="29"/>
  <c r="H15" i="29"/>
  <c r="N14" i="29"/>
  <c r="H14" i="29"/>
  <c r="N13" i="29"/>
  <c r="H13" i="29"/>
  <c r="N12" i="29"/>
  <c r="H12" i="29"/>
  <c r="N11" i="29"/>
  <c r="H11" i="29"/>
  <c r="N10" i="29"/>
  <c r="H10" i="29"/>
  <c r="N9" i="29"/>
  <c r="H9" i="29"/>
  <c r="N8" i="29"/>
  <c r="H8" i="29"/>
  <c r="S7" i="29"/>
  <c r="S8" i="29" s="1"/>
  <c r="S9" i="29" s="1"/>
  <c r="S10" i="29" s="1"/>
  <c r="S11" i="29" s="1"/>
  <c r="S12" i="29" s="1"/>
  <c r="S13" i="29" s="1"/>
  <c r="S14" i="29" s="1"/>
  <c r="S15" i="29" s="1"/>
  <c r="S16" i="29" s="1"/>
  <c r="S17" i="29" s="1"/>
  <c r="S18" i="29" s="1"/>
  <c r="S19" i="29" s="1"/>
  <c r="S20" i="29" s="1"/>
  <c r="N7" i="29"/>
  <c r="M7" i="29"/>
  <c r="M8" i="29" s="1"/>
  <c r="M9" i="29" s="1"/>
  <c r="M10" i="29" s="1"/>
  <c r="M11" i="29" s="1"/>
  <c r="M12" i="29" s="1"/>
  <c r="M13" i="29" s="1"/>
  <c r="M14" i="29" s="1"/>
  <c r="M15" i="29" s="1"/>
  <c r="M16" i="29" s="1"/>
  <c r="M17" i="29" s="1"/>
  <c r="M18" i="29" s="1"/>
  <c r="M19" i="29" s="1"/>
  <c r="M20" i="29" s="1"/>
  <c r="H7" i="29"/>
  <c r="G7" i="29"/>
  <c r="G8" i="29" s="1"/>
  <c r="G9" i="29" s="1"/>
  <c r="G10" i="29" s="1"/>
  <c r="G11" i="29" s="1"/>
  <c r="G12" i="29" s="1"/>
  <c r="G13" i="29" s="1"/>
  <c r="G14" i="29" s="1"/>
  <c r="G15" i="29" s="1"/>
  <c r="G16" i="29" s="1"/>
  <c r="G17" i="29" s="1"/>
  <c r="G18" i="29" s="1"/>
  <c r="G19" i="29" s="1"/>
  <c r="G20" i="29" s="1"/>
  <c r="A7" i="29"/>
  <c r="A8" i="29" s="1"/>
  <c r="A9" i="29" s="1"/>
  <c r="A10" i="29" s="1"/>
  <c r="A11" i="29" s="1"/>
  <c r="A12" i="29" s="1"/>
  <c r="A13" i="29" s="1"/>
  <c r="A14" i="29" s="1"/>
  <c r="A15" i="29" s="1"/>
  <c r="A16" i="29" s="1"/>
  <c r="A17" i="29" s="1"/>
  <c r="A18" i="29" s="1"/>
  <c r="A19" i="29" s="1"/>
  <c r="A20" i="29" s="1"/>
  <c r="N6" i="29"/>
  <c r="E49" i="29" s="1"/>
  <c r="H6" i="29"/>
  <c r="L47" i="29" s="1"/>
  <c r="L45" i="29" s="1"/>
  <c r="N5" i="29"/>
  <c r="H5" i="29"/>
  <c r="U3" i="29"/>
  <c r="C3" i="29"/>
  <c r="C3" i="23"/>
  <c r="U3" i="25"/>
  <c r="U3" i="24"/>
  <c r="U3" i="23"/>
  <c r="U3" i="4"/>
  <c r="U3" i="27"/>
  <c r="U25" i="4"/>
  <c r="C25" i="27"/>
  <c r="C25" i="25"/>
  <c r="C25" i="23"/>
  <c r="C25" i="24"/>
  <c r="U25" i="24"/>
  <c r="C25" i="4"/>
  <c r="U25" i="27"/>
  <c r="U25" i="23"/>
  <c r="U25" i="25"/>
  <c r="C3" i="27"/>
  <c r="C3" i="25"/>
  <c r="C3" i="24"/>
  <c r="C3" i="4"/>
  <c r="B5" i="4" s="1"/>
  <c r="B20" i="29" l="1"/>
  <c r="B19" i="29"/>
  <c r="B18" i="29"/>
  <c r="B17" i="29"/>
  <c r="B16" i="29"/>
  <c r="B15" i="29"/>
  <c r="B14" i="29"/>
  <c r="B13" i="29"/>
  <c r="B12" i="29"/>
  <c r="B11" i="29"/>
  <c r="B10" i="29"/>
  <c r="B9" i="29"/>
  <c r="G51" i="29" s="1"/>
  <c r="B8" i="29"/>
  <c r="B7" i="29"/>
  <c r="B6" i="29"/>
  <c r="B5" i="29"/>
  <c r="T20" i="29"/>
  <c r="T5" i="29"/>
  <c r="E45" i="29"/>
  <c r="D49" i="29"/>
  <c r="T6" i="29"/>
  <c r="T7" i="29"/>
  <c r="T8" i="29"/>
  <c r="T9" i="29"/>
  <c r="T10" i="29"/>
  <c r="T11" i="29"/>
  <c r="T12" i="29"/>
  <c r="T13" i="29"/>
  <c r="T14" i="29"/>
  <c r="T15" i="29"/>
  <c r="T16" i="29"/>
  <c r="T17" i="29"/>
  <c r="T18" i="29"/>
  <c r="T19" i="29"/>
  <c r="B28" i="29"/>
  <c r="B29" i="29"/>
  <c r="B30" i="29"/>
  <c r="B31" i="29"/>
  <c r="B32" i="29"/>
  <c r="B33" i="29"/>
  <c r="B34" i="29"/>
  <c r="B35" i="29"/>
  <c r="B36" i="29"/>
  <c r="B37" i="29"/>
  <c r="B38" i="29"/>
  <c r="B39" i="29"/>
  <c r="B40" i="29"/>
  <c r="B41" i="29"/>
  <c r="S29" i="29"/>
  <c r="S30" i="29" s="1"/>
  <c r="S31" i="29" s="1"/>
  <c r="S32" i="29" s="1"/>
  <c r="S33" i="29" s="1"/>
  <c r="S34" i="29" s="1"/>
  <c r="S35" i="29" s="1"/>
  <c r="S36" i="29" s="1"/>
  <c r="S37" i="29" s="1"/>
  <c r="S38" i="29" s="1"/>
  <c r="S39" i="29" s="1"/>
  <c r="S40" i="29" s="1"/>
  <c r="S41" i="29" s="1"/>
  <c r="T27" i="29"/>
  <c r="T28" i="29"/>
  <c r="T29" i="29"/>
  <c r="T30" i="29"/>
  <c r="T31" i="29"/>
  <c r="T32" i="29"/>
  <c r="T33" i="29"/>
  <c r="T34" i="29"/>
  <c r="T35" i="29"/>
  <c r="T36" i="29"/>
  <c r="T37" i="29"/>
  <c r="T38" i="29"/>
  <c r="T39" i="29"/>
  <c r="T40" i="29"/>
  <c r="T41" i="27"/>
  <c r="N41" i="27"/>
  <c r="H41" i="27"/>
  <c r="B41" i="27"/>
  <c r="T40" i="27"/>
  <c r="N40" i="27"/>
  <c r="H40" i="27"/>
  <c r="B40" i="27"/>
  <c r="T39" i="27"/>
  <c r="N39" i="27"/>
  <c r="H39" i="27"/>
  <c r="B39" i="27"/>
  <c r="T38" i="27"/>
  <c r="N38" i="27"/>
  <c r="H38" i="27"/>
  <c r="B38" i="27"/>
  <c r="T37" i="27"/>
  <c r="N37" i="27"/>
  <c r="H37" i="27"/>
  <c r="B37" i="27"/>
  <c r="T36" i="27"/>
  <c r="N36" i="27"/>
  <c r="H36" i="27"/>
  <c r="B36" i="27"/>
  <c r="T35" i="27"/>
  <c r="N35" i="27"/>
  <c r="H35" i="27"/>
  <c r="B35" i="27"/>
  <c r="T34" i="27"/>
  <c r="N34" i="27"/>
  <c r="H34" i="27"/>
  <c r="B34" i="27"/>
  <c r="T33" i="27"/>
  <c r="N33" i="27"/>
  <c r="H33" i="27"/>
  <c r="B33" i="27"/>
  <c r="T32" i="27"/>
  <c r="N32" i="27"/>
  <c r="H32" i="27"/>
  <c r="B32" i="27"/>
  <c r="T31" i="27"/>
  <c r="N31" i="27"/>
  <c r="H31" i="27"/>
  <c r="B31" i="27"/>
  <c r="T30" i="27"/>
  <c r="N30" i="27"/>
  <c r="H30" i="27"/>
  <c r="B30" i="27"/>
  <c r="T29" i="27"/>
  <c r="N29" i="27"/>
  <c r="H29" i="27"/>
  <c r="B29" i="27"/>
  <c r="T28" i="27"/>
  <c r="S28" i="27"/>
  <c r="N28" i="27"/>
  <c r="M28" i="27"/>
  <c r="M29" i="27" s="1"/>
  <c r="M30" i="27" s="1"/>
  <c r="M31" i="27" s="1"/>
  <c r="M32" i="27" s="1"/>
  <c r="M33" i="27" s="1"/>
  <c r="M34" i="27" s="1"/>
  <c r="M35" i="27" s="1"/>
  <c r="M36" i="27" s="1"/>
  <c r="M37" i="27" s="1"/>
  <c r="M38" i="27" s="1"/>
  <c r="M39" i="27" s="1"/>
  <c r="M40" i="27" s="1"/>
  <c r="M41" i="27" s="1"/>
  <c r="H28" i="27"/>
  <c r="G28" i="27"/>
  <c r="G29" i="27" s="1"/>
  <c r="G30" i="27" s="1"/>
  <c r="G31" i="27" s="1"/>
  <c r="G32" i="27" s="1"/>
  <c r="G33" i="27" s="1"/>
  <c r="G34" i="27" s="1"/>
  <c r="G35" i="27" s="1"/>
  <c r="G36" i="27" s="1"/>
  <c r="G37" i="27" s="1"/>
  <c r="G38" i="27" s="1"/>
  <c r="G39" i="27" s="1"/>
  <c r="G40" i="27" s="1"/>
  <c r="G41" i="27" s="1"/>
  <c r="B28" i="27"/>
  <c r="A28" i="27"/>
  <c r="A29" i="27" s="1"/>
  <c r="A30" i="27" s="1"/>
  <c r="A31" i="27" s="1"/>
  <c r="A32" i="27" s="1"/>
  <c r="A33" i="27" s="1"/>
  <c r="A34" i="27" s="1"/>
  <c r="A35" i="27" s="1"/>
  <c r="A36" i="27" s="1"/>
  <c r="A37" i="27" s="1"/>
  <c r="A38" i="27" s="1"/>
  <c r="A39" i="27" s="1"/>
  <c r="A40" i="27" s="1"/>
  <c r="A41" i="27" s="1"/>
  <c r="T27" i="27"/>
  <c r="G48" i="27" s="1"/>
  <c r="N27" i="27"/>
  <c r="E48" i="27" s="1"/>
  <c r="H27" i="27"/>
  <c r="B27" i="27"/>
  <c r="T20" i="27"/>
  <c r="N20" i="27"/>
  <c r="H20" i="27"/>
  <c r="B20" i="27"/>
  <c r="T19" i="27"/>
  <c r="N19" i="27"/>
  <c r="H19" i="27"/>
  <c r="B19" i="27"/>
  <c r="T18" i="27"/>
  <c r="N18" i="27"/>
  <c r="H18" i="27"/>
  <c r="B18" i="27"/>
  <c r="T17" i="27"/>
  <c r="N17" i="27"/>
  <c r="H17" i="27"/>
  <c r="B17" i="27"/>
  <c r="T16" i="27"/>
  <c r="N16" i="27"/>
  <c r="H16" i="27"/>
  <c r="B16" i="27"/>
  <c r="T15" i="27"/>
  <c r="N15" i="27"/>
  <c r="H15" i="27"/>
  <c r="B15" i="27"/>
  <c r="T14" i="27"/>
  <c r="N14" i="27"/>
  <c r="H14" i="27"/>
  <c r="B14" i="27"/>
  <c r="T13" i="27"/>
  <c r="N13" i="27"/>
  <c r="H13" i="27"/>
  <c r="B13" i="27"/>
  <c r="T12" i="27"/>
  <c r="N12" i="27"/>
  <c r="H12" i="27"/>
  <c r="B12" i="27"/>
  <c r="T11" i="27"/>
  <c r="N11" i="27"/>
  <c r="H11" i="27"/>
  <c r="B11" i="27"/>
  <c r="T10" i="27"/>
  <c r="N10" i="27"/>
  <c r="H10" i="27"/>
  <c r="B10" i="27"/>
  <c r="T9" i="27"/>
  <c r="N9" i="27"/>
  <c r="H9" i="27"/>
  <c r="B9" i="27"/>
  <c r="T8" i="27"/>
  <c r="N8" i="27"/>
  <c r="H8" i="27"/>
  <c r="B8" i="27"/>
  <c r="T7" i="27"/>
  <c r="S7" i="27"/>
  <c r="S8" i="27" s="1"/>
  <c r="S9" i="27" s="1"/>
  <c r="S10" i="27" s="1"/>
  <c r="S11" i="27" s="1"/>
  <c r="S12" i="27" s="1"/>
  <c r="S13" i="27" s="1"/>
  <c r="S14" i="27" s="1"/>
  <c r="S15" i="27" s="1"/>
  <c r="S16" i="27" s="1"/>
  <c r="S17" i="27" s="1"/>
  <c r="S18" i="27" s="1"/>
  <c r="S19" i="27" s="1"/>
  <c r="S20" i="27" s="1"/>
  <c r="N7" i="27"/>
  <c r="M7" i="27"/>
  <c r="M8" i="27" s="1"/>
  <c r="M9" i="27" s="1"/>
  <c r="M10" i="27" s="1"/>
  <c r="M11" i="27" s="1"/>
  <c r="M12" i="27" s="1"/>
  <c r="M13" i="27" s="1"/>
  <c r="M14" i="27" s="1"/>
  <c r="M15" i="27" s="1"/>
  <c r="M16" i="27" s="1"/>
  <c r="M17" i="27" s="1"/>
  <c r="M18" i="27" s="1"/>
  <c r="M19" i="27" s="1"/>
  <c r="M20" i="27" s="1"/>
  <c r="H7" i="27"/>
  <c r="G7" i="27"/>
  <c r="G8" i="27" s="1"/>
  <c r="G9" i="27" s="1"/>
  <c r="G10" i="27" s="1"/>
  <c r="G11" i="27" s="1"/>
  <c r="G12" i="27" s="1"/>
  <c r="G13" i="27" s="1"/>
  <c r="G14" i="27" s="1"/>
  <c r="G15" i="27" s="1"/>
  <c r="G16" i="27" s="1"/>
  <c r="G17" i="27" s="1"/>
  <c r="G18" i="27" s="1"/>
  <c r="G19" i="27" s="1"/>
  <c r="G20" i="27" s="1"/>
  <c r="B7" i="27"/>
  <c r="A7" i="27"/>
  <c r="A8" i="27" s="1"/>
  <c r="A9" i="27" s="1"/>
  <c r="A10" i="27" s="1"/>
  <c r="A11" i="27" s="1"/>
  <c r="A12" i="27" s="1"/>
  <c r="A13" i="27" s="1"/>
  <c r="A14" i="27" s="1"/>
  <c r="A15" i="27" s="1"/>
  <c r="A16" i="27" s="1"/>
  <c r="A17" i="27" s="1"/>
  <c r="A18" i="27" s="1"/>
  <c r="A19" i="27" s="1"/>
  <c r="A20" i="27" s="1"/>
  <c r="T6" i="27"/>
  <c r="N6" i="27"/>
  <c r="E49" i="27" s="1"/>
  <c r="H6" i="27"/>
  <c r="L47" i="27" s="1"/>
  <c r="L45" i="27" s="1"/>
  <c r="B6" i="27"/>
  <c r="T5" i="27"/>
  <c r="N5" i="27"/>
  <c r="H5" i="27"/>
  <c r="B5" i="27"/>
  <c r="T41" i="25"/>
  <c r="N41" i="25"/>
  <c r="H41" i="25"/>
  <c r="B41" i="25"/>
  <c r="T40" i="25"/>
  <c r="N40" i="25"/>
  <c r="H40" i="25"/>
  <c r="B40" i="25"/>
  <c r="T39" i="25"/>
  <c r="N39" i="25"/>
  <c r="H39" i="25"/>
  <c r="B39" i="25"/>
  <c r="T38" i="25"/>
  <c r="N38" i="25"/>
  <c r="H38" i="25"/>
  <c r="B38" i="25"/>
  <c r="T37" i="25"/>
  <c r="N37" i="25"/>
  <c r="H37" i="25"/>
  <c r="B37" i="25"/>
  <c r="T36" i="25"/>
  <c r="N36" i="25"/>
  <c r="H36" i="25"/>
  <c r="B36" i="25"/>
  <c r="T35" i="25"/>
  <c r="N35" i="25"/>
  <c r="H35" i="25"/>
  <c r="B35" i="25"/>
  <c r="T34" i="25"/>
  <c r="N34" i="25"/>
  <c r="H34" i="25"/>
  <c r="B34" i="25"/>
  <c r="T33" i="25"/>
  <c r="N33" i="25"/>
  <c r="H33" i="25"/>
  <c r="B33" i="25"/>
  <c r="T32" i="25"/>
  <c r="N32" i="25"/>
  <c r="H32" i="25"/>
  <c r="B32" i="25"/>
  <c r="T31" i="25"/>
  <c r="N31" i="25"/>
  <c r="H31" i="25"/>
  <c r="B31" i="25"/>
  <c r="T30" i="25"/>
  <c r="N30" i="25"/>
  <c r="H30" i="25"/>
  <c r="B30" i="25"/>
  <c r="T29" i="25"/>
  <c r="N29" i="25"/>
  <c r="H29" i="25"/>
  <c r="B29" i="25"/>
  <c r="T28" i="25"/>
  <c r="S28" i="25"/>
  <c r="N28" i="25"/>
  <c r="M28" i="25"/>
  <c r="M29" i="25" s="1"/>
  <c r="M30" i="25" s="1"/>
  <c r="M31" i="25" s="1"/>
  <c r="M32" i="25" s="1"/>
  <c r="M33" i="25" s="1"/>
  <c r="M34" i="25" s="1"/>
  <c r="M35" i="25" s="1"/>
  <c r="M36" i="25" s="1"/>
  <c r="M37" i="25" s="1"/>
  <c r="M38" i="25" s="1"/>
  <c r="M39" i="25" s="1"/>
  <c r="M40" i="25" s="1"/>
  <c r="M41" i="25" s="1"/>
  <c r="H28" i="25"/>
  <c r="G28" i="25"/>
  <c r="G29" i="25" s="1"/>
  <c r="G30" i="25" s="1"/>
  <c r="G31" i="25" s="1"/>
  <c r="G32" i="25" s="1"/>
  <c r="G33" i="25" s="1"/>
  <c r="G34" i="25" s="1"/>
  <c r="G35" i="25" s="1"/>
  <c r="G36" i="25" s="1"/>
  <c r="G37" i="25" s="1"/>
  <c r="G38" i="25" s="1"/>
  <c r="G39" i="25" s="1"/>
  <c r="G40" i="25" s="1"/>
  <c r="G41" i="25" s="1"/>
  <c r="B28" i="25"/>
  <c r="A28" i="25"/>
  <c r="A29" i="25" s="1"/>
  <c r="A30" i="25" s="1"/>
  <c r="A31" i="25" s="1"/>
  <c r="A32" i="25" s="1"/>
  <c r="A33" i="25" s="1"/>
  <c r="A34" i="25" s="1"/>
  <c r="A35" i="25" s="1"/>
  <c r="A36" i="25" s="1"/>
  <c r="A37" i="25" s="1"/>
  <c r="A38" i="25" s="1"/>
  <c r="A39" i="25" s="1"/>
  <c r="A40" i="25" s="1"/>
  <c r="A41" i="25" s="1"/>
  <c r="T27" i="25"/>
  <c r="G48" i="25" s="1"/>
  <c r="N27" i="25"/>
  <c r="E48" i="25" s="1"/>
  <c r="H27" i="25"/>
  <c r="B27" i="25"/>
  <c r="T20" i="25"/>
  <c r="N20" i="25"/>
  <c r="H20" i="25"/>
  <c r="B20" i="25"/>
  <c r="T19" i="25"/>
  <c r="N19" i="25"/>
  <c r="H19" i="25"/>
  <c r="B19" i="25"/>
  <c r="T18" i="25"/>
  <c r="N18" i="25"/>
  <c r="H18" i="25"/>
  <c r="B18" i="25"/>
  <c r="T17" i="25"/>
  <c r="N17" i="25"/>
  <c r="H17" i="25"/>
  <c r="B17" i="25"/>
  <c r="T16" i="25"/>
  <c r="N16" i="25"/>
  <c r="H16" i="25"/>
  <c r="B16" i="25"/>
  <c r="T15" i="25"/>
  <c r="N15" i="25"/>
  <c r="H15" i="25"/>
  <c r="B15" i="25"/>
  <c r="T14" i="25"/>
  <c r="I48" i="25" s="1"/>
  <c r="I45" i="25" s="1"/>
  <c r="N14" i="25"/>
  <c r="H14" i="25"/>
  <c r="B14" i="25"/>
  <c r="T13" i="25"/>
  <c r="N13" i="25"/>
  <c r="H13" i="25"/>
  <c r="B13" i="25"/>
  <c r="T12" i="25"/>
  <c r="N12" i="25"/>
  <c r="H12" i="25"/>
  <c r="B12" i="25"/>
  <c r="T11" i="25"/>
  <c r="N11" i="25"/>
  <c r="H11" i="25"/>
  <c r="B11" i="25"/>
  <c r="T10" i="25"/>
  <c r="N10" i="25"/>
  <c r="H10" i="25"/>
  <c r="B10" i="25"/>
  <c r="T9" i="25"/>
  <c r="N9" i="25"/>
  <c r="H9" i="25"/>
  <c r="B9" i="25"/>
  <c r="T8" i="25"/>
  <c r="N8" i="25"/>
  <c r="H8" i="25"/>
  <c r="B8" i="25"/>
  <c r="T7" i="25"/>
  <c r="S7" i="25"/>
  <c r="S8" i="25" s="1"/>
  <c r="S9" i="25" s="1"/>
  <c r="S10" i="25" s="1"/>
  <c r="S11" i="25" s="1"/>
  <c r="S12" i="25" s="1"/>
  <c r="S13" i="25" s="1"/>
  <c r="S14" i="25" s="1"/>
  <c r="S15" i="25" s="1"/>
  <c r="S16" i="25" s="1"/>
  <c r="S17" i="25" s="1"/>
  <c r="S18" i="25" s="1"/>
  <c r="S19" i="25" s="1"/>
  <c r="S20" i="25" s="1"/>
  <c r="N7" i="25"/>
  <c r="M7" i="25"/>
  <c r="M8" i="25" s="1"/>
  <c r="M9" i="25" s="1"/>
  <c r="M10" i="25" s="1"/>
  <c r="M11" i="25" s="1"/>
  <c r="M12" i="25" s="1"/>
  <c r="M13" i="25" s="1"/>
  <c r="M14" i="25" s="1"/>
  <c r="M15" i="25" s="1"/>
  <c r="M16" i="25" s="1"/>
  <c r="M17" i="25" s="1"/>
  <c r="M18" i="25" s="1"/>
  <c r="M19" i="25" s="1"/>
  <c r="M20" i="25" s="1"/>
  <c r="H7" i="25"/>
  <c r="G7" i="25"/>
  <c r="G8" i="25" s="1"/>
  <c r="G9" i="25" s="1"/>
  <c r="G10" i="25" s="1"/>
  <c r="G11" i="25" s="1"/>
  <c r="G12" i="25" s="1"/>
  <c r="G13" i="25" s="1"/>
  <c r="G14" i="25" s="1"/>
  <c r="G15" i="25" s="1"/>
  <c r="G16" i="25" s="1"/>
  <c r="G17" i="25" s="1"/>
  <c r="G18" i="25" s="1"/>
  <c r="G19" i="25" s="1"/>
  <c r="G20" i="25" s="1"/>
  <c r="B7" i="25"/>
  <c r="A7" i="25"/>
  <c r="A8" i="25" s="1"/>
  <c r="A9" i="25" s="1"/>
  <c r="A10" i="25" s="1"/>
  <c r="A11" i="25" s="1"/>
  <c r="A12" i="25" s="1"/>
  <c r="A13" i="25" s="1"/>
  <c r="A14" i="25" s="1"/>
  <c r="A15" i="25" s="1"/>
  <c r="A16" i="25" s="1"/>
  <c r="A17" i="25" s="1"/>
  <c r="A18" i="25" s="1"/>
  <c r="A19" i="25" s="1"/>
  <c r="A20" i="25" s="1"/>
  <c r="T6" i="25"/>
  <c r="N6" i="25"/>
  <c r="H6" i="25"/>
  <c r="L47" i="25" s="1"/>
  <c r="L45" i="25" s="1"/>
  <c r="B6" i="25"/>
  <c r="T5" i="25"/>
  <c r="N5" i="25"/>
  <c r="H5" i="25"/>
  <c r="B5" i="25"/>
  <c r="T41" i="24"/>
  <c r="N41" i="24"/>
  <c r="H41" i="24"/>
  <c r="B41" i="24"/>
  <c r="T40" i="24"/>
  <c r="N40" i="24"/>
  <c r="H40" i="24"/>
  <c r="B40" i="24"/>
  <c r="T39" i="24"/>
  <c r="N39" i="24"/>
  <c r="H39" i="24"/>
  <c r="B39" i="24"/>
  <c r="T38" i="24"/>
  <c r="N38" i="24"/>
  <c r="H38" i="24"/>
  <c r="B38" i="24"/>
  <c r="T37" i="24"/>
  <c r="N37" i="24"/>
  <c r="H37" i="24"/>
  <c r="B37" i="24"/>
  <c r="T36" i="24"/>
  <c r="N36" i="24"/>
  <c r="H36" i="24"/>
  <c r="B36" i="24"/>
  <c r="T35" i="24"/>
  <c r="N35" i="24"/>
  <c r="H35" i="24"/>
  <c r="B35" i="24"/>
  <c r="T34" i="24"/>
  <c r="N34" i="24"/>
  <c r="H34" i="24"/>
  <c r="B34" i="24"/>
  <c r="T33" i="24"/>
  <c r="N33" i="24"/>
  <c r="H33" i="24"/>
  <c r="B33" i="24"/>
  <c r="T32" i="24"/>
  <c r="N32" i="24"/>
  <c r="H32" i="24"/>
  <c r="B32" i="24"/>
  <c r="T31" i="24"/>
  <c r="N31" i="24"/>
  <c r="H31" i="24"/>
  <c r="B31" i="24"/>
  <c r="T30" i="24"/>
  <c r="N30" i="24"/>
  <c r="H30" i="24"/>
  <c r="B30" i="24"/>
  <c r="T29" i="24"/>
  <c r="N29" i="24"/>
  <c r="H29" i="24"/>
  <c r="B29" i="24"/>
  <c r="T28" i="24"/>
  <c r="S28" i="24"/>
  <c r="S29" i="24" s="1"/>
  <c r="S30" i="24" s="1"/>
  <c r="S31" i="24" s="1"/>
  <c r="S32" i="24" s="1"/>
  <c r="S33" i="24" s="1"/>
  <c r="S34" i="24" s="1"/>
  <c r="S35" i="24" s="1"/>
  <c r="S36" i="24" s="1"/>
  <c r="S37" i="24" s="1"/>
  <c r="S38" i="24" s="1"/>
  <c r="S39" i="24" s="1"/>
  <c r="S40" i="24" s="1"/>
  <c r="S41" i="24" s="1"/>
  <c r="N28" i="24"/>
  <c r="M28" i="24"/>
  <c r="M29" i="24" s="1"/>
  <c r="M30" i="24" s="1"/>
  <c r="M31" i="24" s="1"/>
  <c r="M32" i="24" s="1"/>
  <c r="M33" i="24" s="1"/>
  <c r="M34" i="24" s="1"/>
  <c r="M35" i="24" s="1"/>
  <c r="M36" i="24" s="1"/>
  <c r="M37" i="24" s="1"/>
  <c r="M38" i="24" s="1"/>
  <c r="M39" i="24" s="1"/>
  <c r="M40" i="24" s="1"/>
  <c r="M41" i="24" s="1"/>
  <c r="H28" i="24"/>
  <c r="G28" i="24"/>
  <c r="G29" i="24" s="1"/>
  <c r="G30" i="24" s="1"/>
  <c r="G31" i="24" s="1"/>
  <c r="G32" i="24" s="1"/>
  <c r="G33" i="24" s="1"/>
  <c r="G34" i="24" s="1"/>
  <c r="G35" i="24" s="1"/>
  <c r="G36" i="24" s="1"/>
  <c r="G37" i="24" s="1"/>
  <c r="G38" i="24" s="1"/>
  <c r="G39" i="24" s="1"/>
  <c r="G40" i="24" s="1"/>
  <c r="G41" i="24" s="1"/>
  <c r="B28" i="24"/>
  <c r="A28" i="24"/>
  <c r="A29" i="24" s="1"/>
  <c r="A30" i="24" s="1"/>
  <c r="A31" i="24" s="1"/>
  <c r="A32" i="24" s="1"/>
  <c r="A33" i="24" s="1"/>
  <c r="A34" i="24" s="1"/>
  <c r="A35" i="24" s="1"/>
  <c r="A36" i="24" s="1"/>
  <c r="A37" i="24" s="1"/>
  <c r="A38" i="24" s="1"/>
  <c r="A39" i="24" s="1"/>
  <c r="A40" i="24" s="1"/>
  <c r="A41" i="24" s="1"/>
  <c r="T27" i="24"/>
  <c r="G48" i="24" s="1"/>
  <c r="N27" i="24"/>
  <c r="E48" i="24" s="1"/>
  <c r="H27" i="24"/>
  <c r="B27" i="24"/>
  <c r="T20" i="24"/>
  <c r="N20" i="24"/>
  <c r="H20" i="24"/>
  <c r="B20" i="24"/>
  <c r="T19" i="24"/>
  <c r="N19" i="24"/>
  <c r="H19" i="24"/>
  <c r="B19" i="24"/>
  <c r="T18" i="24"/>
  <c r="N18" i="24"/>
  <c r="H18" i="24"/>
  <c r="B18" i="24"/>
  <c r="T17" i="24"/>
  <c r="N17" i="24"/>
  <c r="H17" i="24"/>
  <c r="B17" i="24"/>
  <c r="T16" i="24"/>
  <c r="N16" i="24"/>
  <c r="H16" i="24"/>
  <c r="B16" i="24"/>
  <c r="T15" i="24"/>
  <c r="N15" i="24"/>
  <c r="H15" i="24"/>
  <c r="B15" i="24"/>
  <c r="T14" i="24"/>
  <c r="I48" i="24" s="1"/>
  <c r="I45" i="24" s="1"/>
  <c r="N14" i="24"/>
  <c r="H14" i="24"/>
  <c r="B14" i="24"/>
  <c r="T13" i="24"/>
  <c r="N13" i="24"/>
  <c r="H13" i="24"/>
  <c r="B13" i="24"/>
  <c r="T12" i="24"/>
  <c r="N12" i="24"/>
  <c r="H12" i="24"/>
  <c r="B12" i="24"/>
  <c r="T11" i="24"/>
  <c r="N11" i="24"/>
  <c r="H11" i="24"/>
  <c r="B11" i="24"/>
  <c r="T10" i="24"/>
  <c r="N10" i="24"/>
  <c r="H10" i="24"/>
  <c r="B10" i="24"/>
  <c r="T9" i="24"/>
  <c r="N9" i="24"/>
  <c r="H9" i="24"/>
  <c r="B9" i="24"/>
  <c r="T8" i="24"/>
  <c r="N8" i="24"/>
  <c r="H8" i="24"/>
  <c r="B8" i="24"/>
  <c r="T7" i="24"/>
  <c r="K49" i="24" s="1"/>
  <c r="K45" i="24" s="1"/>
  <c r="S7" i="24"/>
  <c r="S8" i="24" s="1"/>
  <c r="S9" i="24" s="1"/>
  <c r="S10" i="24" s="1"/>
  <c r="S11" i="24" s="1"/>
  <c r="S12" i="24" s="1"/>
  <c r="S13" i="24" s="1"/>
  <c r="S14" i="24" s="1"/>
  <c r="S15" i="24" s="1"/>
  <c r="S16" i="24" s="1"/>
  <c r="S17" i="24" s="1"/>
  <c r="S18" i="24" s="1"/>
  <c r="S19" i="24" s="1"/>
  <c r="S20" i="24" s="1"/>
  <c r="N7" i="24"/>
  <c r="M7" i="24"/>
  <c r="M8" i="24" s="1"/>
  <c r="M9" i="24" s="1"/>
  <c r="M10" i="24" s="1"/>
  <c r="M11" i="24" s="1"/>
  <c r="M12" i="24" s="1"/>
  <c r="M13" i="24" s="1"/>
  <c r="M14" i="24" s="1"/>
  <c r="M15" i="24" s="1"/>
  <c r="M16" i="24" s="1"/>
  <c r="M17" i="24" s="1"/>
  <c r="M18" i="24" s="1"/>
  <c r="M19" i="24" s="1"/>
  <c r="M20" i="24" s="1"/>
  <c r="H7" i="24"/>
  <c r="G7" i="24"/>
  <c r="G8" i="24" s="1"/>
  <c r="G9" i="24" s="1"/>
  <c r="G10" i="24" s="1"/>
  <c r="G11" i="24" s="1"/>
  <c r="G12" i="24" s="1"/>
  <c r="G13" i="24" s="1"/>
  <c r="G14" i="24" s="1"/>
  <c r="G15" i="24" s="1"/>
  <c r="G16" i="24" s="1"/>
  <c r="G17" i="24" s="1"/>
  <c r="G18" i="24" s="1"/>
  <c r="G19" i="24" s="1"/>
  <c r="G20" i="24" s="1"/>
  <c r="B7" i="24"/>
  <c r="A7" i="24"/>
  <c r="A8" i="24" s="1"/>
  <c r="A9" i="24" s="1"/>
  <c r="A10" i="24" s="1"/>
  <c r="A11" i="24" s="1"/>
  <c r="A12" i="24" s="1"/>
  <c r="A13" i="24" s="1"/>
  <c r="A14" i="24" s="1"/>
  <c r="A15" i="24" s="1"/>
  <c r="A16" i="24" s="1"/>
  <c r="A17" i="24" s="1"/>
  <c r="A18" i="24" s="1"/>
  <c r="A19" i="24" s="1"/>
  <c r="A20" i="24" s="1"/>
  <c r="T6" i="24"/>
  <c r="N6" i="24"/>
  <c r="E49" i="24" s="1"/>
  <c r="H6" i="24"/>
  <c r="L47" i="24" s="1"/>
  <c r="L45" i="24" s="1"/>
  <c r="B6" i="24"/>
  <c r="T5" i="24"/>
  <c r="N5" i="24"/>
  <c r="H5" i="24"/>
  <c r="B5" i="24"/>
  <c r="T41" i="23"/>
  <c r="N41" i="23"/>
  <c r="H41" i="23"/>
  <c r="B41" i="23"/>
  <c r="T40" i="23"/>
  <c r="N40" i="23"/>
  <c r="H40" i="23"/>
  <c r="B40" i="23"/>
  <c r="T39" i="23"/>
  <c r="N39" i="23"/>
  <c r="H39" i="23"/>
  <c r="B39" i="23"/>
  <c r="T38" i="23"/>
  <c r="N38" i="23"/>
  <c r="H38" i="23"/>
  <c r="B38" i="23"/>
  <c r="T37" i="23"/>
  <c r="N37" i="23"/>
  <c r="H37" i="23"/>
  <c r="B37" i="23"/>
  <c r="T36" i="23"/>
  <c r="N36" i="23"/>
  <c r="H36" i="23"/>
  <c r="B36" i="23"/>
  <c r="T35" i="23"/>
  <c r="N35" i="23"/>
  <c r="H35" i="23"/>
  <c r="B35" i="23"/>
  <c r="T34" i="23"/>
  <c r="N34" i="23"/>
  <c r="H34" i="23"/>
  <c r="B34" i="23"/>
  <c r="T33" i="23"/>
  <c r="N33" i="23"/>
  <c r="H33" i="23"/>
  <c r="B33" i="23"/>
  <c r="T32" i="23"/>
  <c r="N32" i="23"/>
  <c r="H32" i="23"/>
  <c r="B32" i="23"/>
  <c r="T31" i="23"/>
  <c r="N31" i="23"/>
  <c r="H31" i="23"/>
  <c r="B31" i="23"/>
  <c r="T30" i="23"/>
  <c r="N30" i="23"/>
  <c r="H30" i="23"/>
  <c r="B30" i="23"/>
  <c r="T29" i="23"/>
  <c r="N29" i="23"/>
  <c r="H29" i="23"/>
  <c r="B29" i="23"/>
  <c r="T28" i="23"/>
  <c r="S28" i="23"/>
  <c r="N28" i="23"/>
  <c r="M28" i="23"/>
  <c r="M29" i="23" s="1"/>
  <c r="M30" i="23" s="1"/>
  <c r="M31" i="23" s="1"/>
  <c r="M32" i="23" s="1"/>
  <c r="M33" i="23" s="1"/>
  <c r="M34" i="23" s="1"/>
  <c r="M35" i="23" s="1"/>
  <c r="M36" i="23" s="1"/>
  <c r="M37" i="23" s="1"/>
  <c r="M38" i="23" s="1"/>
  <c r="M39" i="23" s="1"/>
  <c r="M40" i="23" s="1"/>
  <c r="M41" i="23" s="1"/>
  <c r="H28" i="23"/>
  <c r="G28" i="23"/>
  <c r="G29" i="23" s="1"/>
  <c r="G30" i="23" s="1"/>
  <c r="G31" i="23" s="1"/>
  <c r="G32" i="23" s="1"/>
  <c r="G33" i="23" s="1"/>
  <c r="G34" i="23" s="1"/>
  <c r="G35" i="23" s="1"/>
  <c r="G36" i="23" s="1"/>
  <c r="G37" i="23" s="1"/>
  <c r="G38" i="23" s="1"/>
  <c r="G39" i="23" s="1"/>
  <c r="G40" i="23" s="1"/>
  <c r="G41" i="23" s="1"/>
  <c r="B28" i="23"/>
  <c r="A28" i="23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A39" i="23" s="1"/>
  <c r="A40" i="23" s="1"/>
  <c r="A41" i="23" s="1"/>
  <c r="T27" i="23"/>
  <c r="G48" i="23" s="1"/>
  <c r="N27" i="23"/>
  <c r="E48" i="23" s="1"/>
  <c r="H27" i="23"/>
  <c r="B27" i="23"/>
  <c r="H50" i="23" s="1"/>
  <c r="T20" i="23"/>
  <c r="N20" i="23"/>
  <c r="H20" i="23"/>
  <c r="B20" i="23"/>
  <c r="T19" i="23"/>
  <c r="N19" i="23"/>
  <c r="H19" i="23"/>
  <c r="B19" i="23"/>
  <c r="T18" i="23"/>
  <c r="N18" i="23"/>
  <c r="H18" i="23"/>
  <c r="B18" i="23"/>
  <c r="T17" i="23"/>
  <c r="N17" i="23"/>
  <c r="H17" i="23"/>
  <c r="B17" i="23"/>
  <c r="T16" i="23"/>
  <c r="N16" i="23"/>
  <c r="H16" i="23"/>
  <c r="B16" i="23"/>
  <c r="T15" i="23"/>
  <c r="N15" i="23"/>
  <c r="H15" i="23"/>
  <c r="B15" i="23"/>
  <c r="T14" i="23"/>
  <c r="I48" i="23" s="1"/>
  <c r="I45" i="23" s="1"/>
  <c r="N14" i="23"/>
  <c r="H14" i="23"/>
  <c r="B14" i="23"/>
  <c r="T13" i="23"/>
  <c r="N13" i="23"/>
  <c r="H13" i="23"/>
  <c r="B13" i="23"/>
  <c r="T12" i="23"/>
  <c r="N12" i="23"/>
  <c r="H12" i="23"/>
  <c r="B12" i="23"/>
  <c r="T11" i="23"/>
  <c r="N11" i="23"/>
  <c r="H11" i="23"/>
  <c r="B11" i="23"/>
  <c r="T10" i="23"/>
  <c r="N10" i="23"/>
  <c r="H10" i="23"/>
  <c r="B10" i="23"/>
  <c r="T9" i="23"/>
  <c r="N9" i="23"/>
  <c r="H9" i="23"/>
  <c r="B9" i="23"/>
  <c r="T8" i="23"/>
  <c r="N8" i="23"/>
  <c r="H8" i="23"/>
  <c r="B8" i="23"/>
  <c r="T7" i="23"/>
  <c r="S7" i="23"/>
  <c r="S8" i="23" s="1"/>
  <c r="S9" i="23" s="1"/>
  <c r="S10" i="23" s="1"/>
  <c r="S11" i="23" s="1"/>
  <c r="S12" i="23" s="1"/>
  <c r="S13" i="23" s="1"/>
  <c r="S14" i="23" s="1"/>
  <c r="S15" i="23" s="1"/>
  <c r="S16" i="23" s="1"/>
  <c r="S17" i="23" s="1"/>
  <c r="S18" i="23" s="1"/>
  <c r="S19" i="23" s="1"/>
  <c r="S20" i="23" s="1"/>
  <c r="N7" i="23"/>
  <c r="M7" i="23"/>
  <c r="M8" i="23" s="1"/>
  <c r="M9" i="23" s="1"/>
  <c r="M10" i="23" s="1"/>
  <c r="M11" i="23" s="1"/>
  <c r="M12" i="23" s="1"/>
  <c r="M13" i="23" s="1"/>
  <c r="M14" i="23" s="1"/>
  <c r="M15" i="23" s="1"/>
  <c r="M16" i="23" s="1"/>
  <c r="M17" i="23" s="1"/>
  <c r="M18" i="23" s="1"/>
  <c r="M19" i="23" s="1"/>
  <c r="M20" i="23" s="1"/>
  <c r="H7" i="23"/>
  <c r="G7" i="23"/>
  <c r="G8" i="23" s="1"/>
  <c r="G9" i="23" s="1"/>
  <c r="G10" i="23" s="1"/>
  <c r="G11" i="23" s="1"/>
  <c r="G12" i="23" s="1"/>
  <c r="G13" i="23" s="1"/>
  <c r="G14" i="23" s="1"/>
  <c r="G15" i="23" s="1"/>
  <c r="G16" i="23" s="1"/>
  <c r="G17" i="23" s="1"/>
  <c r="G18" i="23" s="1"/>
  <c r="G19" i="23" s="1"/>
  <c r="G20" i="23" s="1"/>
  <c r="B7" i="23"/>
  <c r="A7" i="23"/>
  <c r="A8" i="23" s="1"/>
  <c r="A9" i="23" s="1"/>
  <c r="A10" i="23" s="1"/>
  <c r="A11" i="23" s="1"/>
  <c r="A12" i="23" s="1"/>
  <c r="A13" i="23" s="1"/>
  <c r="A14" i="23" s="1"/>
  <c r="A15" i="23" s="1"/>
  <c r="A16" i="23" s="1"/>
  <c r="A17" i="23" s="1"/>
  <c r="A18" i="23" s="1"/>
  <c r="A19" i="23" s="1"/>
  <c r="A20" i="23" s="1"/>
  <c r="T6" i="23"/>
  <c r="N6" i="23"/>
  <c r="E49" i="23" s="1"/>
  <c r="H6" i="23"/>
  <c r="L47" i="23" s="1"/>
  <c r="L45" i="23" s="1"/>
  <c r="B6" i="23"/>
  <c r="T5" i="23"/>
  <c r="N5" i="23"/>
  <c r="H5" i="23"/>
  <c r="B5" i="23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27" i="4"/>
  <c r="H20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5" i="4"/>
  <c r="F4" i="3"/>
  <c r="J49" i="29" l="1"/>
  <c r="J45" i="29" s="1"/>
  <c r="D48" i="29"/>
  <c r="D45" i="29" s="1"/>
  <c r="G50" i="29"/>
  <c r="H50" i="29"/>
  <c r="I48" i="29"/>
  <c r="I45" i="29" s="1"/>
  <c r="G48" i="29"/>
  <c r="F47" i="29"/>
  <c r="F45" i="29" s="1"/>
  <c r="K49" i="29"/>
  <c r="K45" i="29" s="1"/>
  <c r="H49" i="29"/>
  <c r="G47" i="29"/>
  <c r="G45" i="29" s="1"/>
  <c r="H51" i="29"/>
  <c r="I48" i="27"/>
  <c r="I45" i="27" s="1"/>
  <c r="H50" i="25"/>
  <c r="K49" i="27"/>
  <c r="K45" i="27" s="1"/>
  <c r="H49" i="27"/>
  <c r="G47" i="27"/>
  <c r="G51" i="27"/>
  <c r="J49" i="27"/>
  <c r="J45" i="27" s="1"/>
  <c r="D49" i="27"/>
  <c r="H50" i="27"/>
  <c r="G50" i="27"/>
  <c r="D48" i="27"/>
  <c r="F47" i="27"/>
  <c r="F45" i="27" s="1"/>
  <c r="E45" i="27"/>
  <c r="S29" i="27"/>
  <c r="K49" i="23"/>
  <c r="K45" i="23" s="1"/>
  <c r="D49" i="23"/>
  <c r="J49" i="23"/>
  <c r="J45" i="23" s="1"/>
  <c r="J49" i="24"/>
  <c r="J45" i="24" s="1"/>
  <c r="H50" i="24"/>
  <c r="E49" i="25"/>
  <c r="E45" i="25" s="1"/>
  <c r="K49" i="25"/>
  <c r="K45" i="25" s="1"/>
  <c r="D49" i="25"/>
  <c r="J49" i="25"/>
  <c r="J45" i="25" s="1"/>
  <c r="F47" i="25"/>
  <c r="F45" i="25" s="1"/>
  <c r="G50" i="24"/>
  <c r="E45" i="24"/>
  <c r="G51" i="24"/>
  <c r="G47" i="25"/>
  <c r="H49" i="25"/>
  <c r="D49" i="24"/>
  <c r="H51" i="24"/>
  <c r="F47" i="24"/>
  <c r="F45" i="24" s="1"/>
  <c r="D48" i="25"/>
  <c r="G47" i="24"/>
  <c r="H49" i="24"/>
  <c r="H45" i="24" s="1"/>
  <c r="G50" i="25"/>
  <c r="S29" i="25"/>
  <c r="S30" i="25" s="1"/>
  <c r="S31" i="25" s="1"/>
  <c r="S32" i="25" s="1"/>
  <c r="S33" i="25" s="1"/>
  <c r="S34" i="25" s="1"/>
  <c r="S35" i="25" s="1"/>
  <c r="S36" i="25" s="1"/>
  <c r="S37" i="25" s="1"/>
  <c r="S38" i="25" s="1"/>
  <c r="S39" i="25" s="1"/>
  <c r="S40" i="25" s="1"/>
  <c r="S41" i="25" s="1"/>
  <c r="D48" i="24"/>
  <c r="G51" i="25"/>
  <c r="E45" i="23"/>
  <c r="F47" i="23"/>
  <c r="F45" i="23" s="1"/>
  <c r="G47" i="23"/>
  <c r="H49" i="23"/>
  <c r="D48" i="23"/>
  <c r="G50" i="23"/>
  <c r="S29" i="23"/>
  <c r="S30" i="23" s="1"/>
  <c r="S31" i="23" s="1"/>
  <c r="S32" i="23" s="1"/>
  <c r="S33" i="23" s="1"/>
  <c r="S34" i="23" s="1"/>
  <c r="S35" i="23" s="1"/>
  <c r="S36" i="23" s="1"/>
  <c r="S37" i="23" s="1"/>
  <c r="S38" i="23" s="1"/>
  <c r="S39" i="23" s="1"/>
  <c r="S40" i="23" s="1"/>
  <c r="S41" i="23" s="1"/>
  <c r="G51" i="23"/>
  <c r="I5" i="3"/>
  <c r="I3" i="3"/>
  <c r="F5" i="3"/>
  <c r="I4" i="3"/>
  <c r="F6" i="3"/>
  <c r="D6" i="3"/>
  <c r="I6" i="3"/>
  <c r="G6" i="3"/>
  <c r="D5" i="3"/>
  <c r="D4" i="3"/>
  <c r="G5" i="3"/>
  <c r="G4" i="3"/>
  <c r="H45" i="29" l="1"/>
  <c r="D45" i="27"/>
  <c r="D45" i="25"/>
  <c r="D45" i="23"/>
  <c r="S30" i="27"/>
  <c r="S31" i="27" s="1"/>
  <c r="S32" i="27" s="1"/>
  <c r="S33" i="27" s="1"/>
  <c r="S34" i="27" s="1"/>
  <c r="S35" i="27" s="1"/>
  <c r="S36" i="27" s="1"/>
  <c r="S37" i="27" s="1"/>
  <c r="S38" i="27" s="1"/>
  <c r="S39" i="27" s="1"/>
  <c r="S40" i="27" s="1"/>
  <c r="S41" i="27" s="1"/>
  <c r="H51" i="27"/>
  <c r="G45" i="27"/>
  <c r="H45" i="27"/>
  <c r="G45" i="24"/>
  <c r="G45" i="23"/>
  <c r="D45" i="24"/>
  <c r="G45" i="25"/>
  <c r="H51" i="25"/>
  <c r="H45" i="25" s="1"/>
  <c r="H51" i="23"/>
  <c r="H45" i="23" s="1"/>
  <c r="N28" i="4" l="1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27" i="4"/>
  <c r="E48" i="4" s="1"/>
  <c r="N5" i="4"/>
  <c r="K4" i="3"/>
  <c r="H6" i="3"/>
  <c r="K5" i="3"/>
  <c r="K6" i="3"/>
  <c r="K3" i="3"/>
  <c r="H5" i="3"/>
  <c r="H3" i="3"/>
  <c r="H4" i="3"/>
  <c r="N6" i="4" l="1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G3" i="3"/>
  <c r="E3" i="3"/>
  <c r="J5" i="3"/>
  <c r="E4" i="3"/>
  <c r="J6" i="3"/>
  <c r="D3" i="3"/>
  <c r="J4" i="3"/>
  <c r="F3" i="3"/>
  <c r="E6" i="3"/>
  <c r="J3" i="3"/>
  <c r="E49" i="4" l="1"/>
  <c r="E45" i="4" s="1"/>
  <c r="G7" i="4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L47" i="4"/>
  <c r="L45" i="4" s="1"/>
  <c r="E5" i="3"/>
  <c r="B41" i="4" l="1"/>
  <c r="K2" i="3"/>
  <c r="B28" i="4" l="1"/>
  <c r="B29" i="4"/>
  <c r="B30" i="4"/>
  <c r="B31" i="4"/>
  <c r="B32" i="4"/>
  <c r="B33" i="4"/>
  <c r="B34" i="4"/>
  <c r="B35" i="4"/>
  <c r="B36" i="4"/>
  <c r="B37" i="4"/>
  <c r="B38" i="4"/>
  <c r="B39" i="4"/>
  <c r="B40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7" i="4"/>
  <c r="G48" i="4" s="1"/>
  <c r="T5" i="4"/>
  <c r="B27" i="4"/>
  <c r="D48" i="4" s="1"/>
  <c r="S28" i="4"/>
  <c r="M28" i="4"/>
  <c r="M29" i="4" s="1"/>
  <c r="M30" i="4" s="1"/>
  <c r="M31" i="4" s="1"/>
  <c r="M32" i="4" s="1"/>
  <c r="M33" i="4" s="1"/>
  <c r="M34" i="4" s="1"/>
  <c r="M35" i="4" s="1"/>
  <c r="M36" i="4" s="1"/>
  <c r="M37" i="4" s="1"/>
  <c r="M38" i="4" s="1"/>
  <c r="M39" i="4" s="1"/>
  <c r="M40" i="4" s="1"/>
  <c r="M41" i="4" s="1"/>
  <c r="G28" i="4"/>
  <c r="G29" i="4" s="1"/>
  <c r="G30" i="4" s="1"/>
  <c r="G31" i="4" s="1"/>
  <c r="G32" i="4" s="1"/>
  <c r="G33" i="4" s="1"/>
  <c r="G34" i="4" s="1"/>
  <c r="G35" i="4" s="1"/>
  <c r="G36" i="4" s="1"/>
  <c r="G37" i="4" s="1"/>
  <c r="G38" i="4" s="1"/>
  <c r="G39" i="4" s="1"/>
  <c r="G40" i="4" s="1"/>
  <c r="G41" i="4" s="1"/>
  <c r="A28" i="4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S7" i="4"/>
  <c r="S8" i="4" s="1"/>
  <c r="S9" i="4" s="1"/>
  <c r="S10" i="4" s="1"/>
  <c r="S11" i="4" s="1"/>
  <c r="S12" i="4" s="1"/>
  <c r="S13" i="4" s="1"/>
  <c r="S14" i="4" s="1"/>
  <c r="S15" i="4" s="1"/>
  <c r="S16" i="4" s="1"/>
  <c r="S17" i="4" s="1"/>
  <c r="S18" i="4" s="1"/>
  <c r="S19" i="4" s="1"/>
  <c r="S20" i="4" s="1"/>
  <c r="M7" i="4"/>
  <c r="M8" i="4" s="1"/>
  <c r="M9" i="4" s="1"/>
  <c r="M10" i="4" s="1"/>
  <c r="M11" i="4" s="1"/>
  <c r="M12" i="4" s="1"/>
  <c r="M13" i="4" s="1"/>
  <c r="M14" i="4" s="1"/>
  <c r="M15" i="4" s="1"/>
  <c r="M16" i="4" s="1"/>
  <c r="M17" i="4" s="1"/>
  <c r="M18" i="4" s="1"/>
  <c r="M19" i="4" s="1"/>
  <c r="M20" i="4" s="1"/>
  <c r="B7" i="4"/>
  <c r="D49" i="4" s="1"/>
  <c r="A7" i="4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B6" i="4"/>
  <c r="J49" i="4" l="1"/>
  <c r="J45" i="4" s="1"/>
  <c r="G47" i="4"/>
  <c r="G51" i="4"/>
  <c r="G50" i="4"/>
  <c r="F47" i="4"/>
  <c r="F45" i="4" s="1"/>
  <c r="H50" i="4"/>
  <c r="I48" i="4"/>
  <c r="I45" i="4" s="1"/>
  <c r="H49" i="4"/>
  <c r="K49" i="4"/>
  <c r="K45" i="4" s="1"/>
  <c r="S29" i="4"/>
  <c r="S30" i="4" s="1"/>
  <c r="S31" i="4" s="1"/>
  <c r="S32" i="4" s="1"/>
  <c r="S33" i="4" s="1"/>
  <c r="S34" i="4" s="1"/>
  <c r="S35" i="4" s="1"/>
  <c r="S36" i="4" s="1"/>
  <c r="S37" i="4" s="1"/>
  <c r="S38" i="4" s="1"/>
  <c r="S39" i="4" s="1"/>
  <c r="S40" i="4" s="1"/>
  <c r="S41" i="4" s="1"/>
  <c r="D2" i="3"/>
  <c r="I2" i="3"/>
  <c r="F2" i="3"/>
  <c r="H2" i="3"/>
  <c r="G2" i="3"/>
  <c r="G45" i="4" l="1"/>
  <c r="D45" i="4"/>
  <c r="H51" i="4"/>
  <c r="H45" i="4" s="1"/>
  <c r="E2" i="3"/>
  <c r="J2" i="3"/>
</calcChain>
</file>

<file path=xl/sharedStrings.xml><?xml version="1.0" encoding="utf-8"?>
<sst xmlns="http://schemas.openxmlformats.org/spreadsheetml/2006/main" count="1327" uniqueCount="67">
  <si>
    <t>NB</t>
  </si>
  <si>
    <t>MG</t>
  </si>
  <si>
    <t>JNP</t>
  </si>
  <si>
    <t>CM</t>
  </si>
  <si>
    <t>BF</t>
  </si>
  <si>
    <t>OA</t>
  </si>
  <si>
    <t>XX</t>
  </si>
  <si>
    <t>Steph_Ma</t>
  </si>
  <si>
    <t>Dominique</t>
  </si>
  <si>
    <t>Julie</t>
  </si>
  <si>
    <t>DJI</t>
  </si>
  <si>
    <t>Martine</t>
  </si>
  <si>
    <t>Vincent</t>
  </si>
  <si>
    <t>Steph_Rx</t>
  </si>
  <si>
    <t>Autre</t>
  </si>
  <si>
    <t>Doppler</t>
  </si>
  <si>
    <t>US Memb.</t>
  </si>
  <si>
    <t>Mammo</t>
  </si>
  <si>
    <t>####</t>
  </si>
  <si>
    <t>Rx Petit Os</t>
  </si>
  <si>
    <t>US Rein</t>
  </si>
  <si>
    <t>US Doppler</t>
  </si>
  <si>
    <t>Densito</t>
  </si>
  <si>
    <t>Rx Gros Os</t>
  </si>
  <si>
    <t>US Thyr</t>
  </si>
  <si>
    <t>US thyr</t>
  </si>
  <si>
    <t>US ABDO</t>
  </si>
  <si>
    <t>Seins</t>
  </si>
  <si>
    <t>Mammo + US</t>
  </si>
  <si>
    <t>Echo seins Seule</t>
  </si>
  <si>
    <t>Rx + US</t>
  </si>
  <si>
    <t>Doppler NB</t>
  </si>
  <si>
    <t>Infiltration</t>
  </si>
  <si>
    <t>Rx Uniquement</t>
  </si>
  <si>
    <t>Echo Uniquement</t>
  </si>
  <si>
    <t>Mammotest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</si>
  <si>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</si>
  <si>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</si>
  <si>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</si>
  <si>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</si>
  <si>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</si>
  <si>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</si>
  <si>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</si>
  <si>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</si>
  <si>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Aprem</t>
  </si>
  <si>
    <t>EchoRez</t>
  </si>
  <si>
    <t>EchoEtage</t>
  </si>
  <si>
    <t>Menu</t>
  </si>
  <si>
    <t>Echo Rez</t>
  </si>
  <si>
    <t>RX</t>
  </si>
  <si>
    <t>Echo Etage</t>
  </si>
  <si>
    <t xml:space="preserve">Examen </t>
  </si>
  <si>
    <t xml:space="preserve">Nom </t>
  </si>
  <si>
    <t>Prénom</t>
  </si>
  <si>
    <t>TEL</t>
  </si>
  <si>
    <t>#######</t>
  </si>
  <si>
    <t>Van caenmachin</t>
  </si>
  <si>
    <t>gnghn</t>
  </si>
  <si>
    <t>US1</t>
  </si>
  <si>
    <t xml:space="preserve">Us Seins </t>
  </si>
  <si>
    <t>Rx</t>
  </si>
  <si>
    <t>ECHO</t>
  </si>
  <si>
    <t>DNB</t>
  </si>
  <si>
    <t xml:space="preserve">Infilt. </t>
  </si>
  <si>
    <t>Mam &amp; US</t>
  </si>
  <si>
    <t>Rx &amp; US</t>
  </si>
  <si>
    <t>Examen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</si>
</sst>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&quot; h &quot;mm;@"/>
    <numFmt numFmtId="165" formatCode="0000000000"/>
    <numFmt numFmtId="166" formatCode="[$-80C]d\ mmmm\ yyyy;@"/>
    <numFmt numFmtId="167" formatCode="[$-80C]dd/mmm/yy;@"/>
    <numFmt numFmtId="168" formatCode="h\.mm;@"/>
  </numFmts>
  <fonts count="1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u/>
      <sz val="12"/>
      <color theme="2" tint="-0.89999084444715716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rgb="FF4F595F"/>
      <name val="Courier New"/>
      <family val="3"/>
    </font>
    <font>
      <sz val="12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164" fontId="4" fillId="0" borderId="0" xfId="0" applyNumberFormat="1" applyFont="1" applyAlignment="1">
      <alignment horizontal="center"/>
    </xf>
    <xf numFmtId="166" fontId="3" fillId="8" borderId="0" xfId="0" applyNumberFormat="1" applyFont="1" applyFill="1" applyAlignment="1">
      <alignment horizontal="center"/>
    </xf>
    <xf numFmtId="0" fontId="5" fillId="0" borderId="0" xfId="1" applyFont="1" applyFill="1" applyAlignment="1">
      <alignment horizontal="center"/>
    </xf>
    <xf numFmtId="0" fontId="3" fillId="11" borderId="0" xfId="0" applyFont="1" applyFill="1" applyAlignment="1">
      <alignment horizontal="center"/>
    </xf>
    <xf numFmtId="0" fontId="6" fillId="11" borderId="0" xfId="0" applyFont="1" applyFill="1" applyAlignment="1">
      <alignment horizontal="center"/>
    </xf>
    <xf numFmtId="0" fontId="3" fillId="7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7" fillId="7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8" fillId="11" borderId="0" xfId="0" applyFont="1" applyFill="1" applyAlignment="1">
      <alignment horizontal="center"/>
    </xf>
    <xf numFmtId="167" fontId="7" fillId="8" borderId="0" xfId="0" applyNumberFormat="1" applyFont="1" applyFill="1" applyAlignment="1">
      <alignment horizontal="center"/>
    </xf>
    <xf numFmtId="0" fontId="9" fillId="8" borderId="0" xfId="1" applyFont="1" applyFill="1" applyAlignment="1">
      <alignment horizontal="center"/>
    </xf>
    <xf numFmtId="0" fontId="8" fillId="10" borderId="0" xfId="0" applyFont="1" applyFill="1" applyAlignment="1">
      <alignment horizontal="center"/>
    </xf>
    <xf numFmtId="167" fontId="7" fillId="10" borderId="0" xfId="0" applyNumberFormat="1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10" fillId="3" borderId="0" xfId="1" applyFont="1" applyFill="1" applyAlignment="1">
      <alignment horizontal="center"/>
    </xf>
    <xf numFmtId="164" fontId="3" fillId="0" borderId="0" xfId="0" applyNumberFormat="1" applyFont="1" applyAlignment="1">
      <alignment horizontal="center"/>
    </xf>
    <xf numFmtId="0" fontId="11" fillId="0" borderId="0" xfId="0" applyFont="1"/>
    <xf numFmtId="0" fontId="12" fillId="0" borderId="0" xfId="0" applyFont="1"/>
    <xf numFmtId="0" fontId="6" fillId="3" borderId="0" xfId="0" applyFont="1" applyFill="1" applyAlignment="1">
      <alignment horizontal="center"/>
    </xf>
    <xf numFmtId="164" fontId="3" fillId="12" borderId="0" xfId="0" applyNumberFormat="1" applyFont="1" applyFill="1" applyAlignment="1">
      <alignment horizontal="center"/>
    </xf>
    <xf numFmtId="0" fontId="6" fillId="12" borderId="0" xfId="0" applyFont="1" applyFill="1" applyAlignment="1">
      <alignment horizontal="center"/>
    </xf>
    <xf numFmtId="0" fontId="3" fillId="12" borderId="0" xfId="0" applyFont="1" applyFill="1" applyAlignment="1">
      <alignment horizontal="center"/>
    </xf>
    <xf numFmtId="0" fontId="3" fillId="7" borderId="0" xfId="0" applyFont="1" applyFill="1"/>
    <xf numFmtId="0" fontId="6" fillId="7" borderId="0" xfId="0" applyFont="1" applyFill="1" applyAlignment="1">
      <alignment horizontal="center"/>
    </xf>
    <xf numFmtId="0" fontId="3" fillId="11" borderId="0" xfId="0" applyFont="1" applyFill="1"/>
    <xf numFmtId="0" fontId="3" fillId="12" borderId="0" xfId="0" applyFont="1" applyFill="1"/>
    <xf numFmtId="166" fontId="6" fillId="5" borderId="0" xfId="0" applyNumberFormat="1" applyFont="1" applyFill="1" applyAlignment="1">
      <alignment horizontal="center"/>
    </xf>
    <xf numFmtId="0" fontId="6" fillId="13" borderId="0" xfId="0" applyFont="1" applyFill="1" applyAlignment="1">
      <alignment horizontal="center"/>
    </xf>
    <xf numFmtId="164" fontId="3" fillId="7" borderId="0" xfId="0" applyNumberFormat="1" applyFont="1" applyFill="1" applyAlignment="1">
      <alignment horizontal="center"/>
    </xf>
    <xf numFmtId="164" fontId="3" fillId="11" borderId="0" xfId="0" applyNumberFormat="1" applyFont="1" applyFill="1" applyAlignment="1">
      <alignment horizontal="center"/>
    </xf>
    <xf numFmtId="0" fontId="3" fillId="6" borderId="0" xfId="0" applyFont="1" applyFill="1" applyAlignment="1">
      <alignment horizontal="center"/>
    </xf>
    <xf numFmtId="168" fontId="3" fillId="7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165" fontId="3" fillId="4" borderId="0" xfId="0" applyNumberFormat="1" applyFont="1" applyFill="1" applyAlignment="1">
      <alignment horizontal="center"/>
    </xf>
    <xf numFmtId="164" fontId="13" fillId="12" borderId="0" xfId="0" applyNumberFormat="1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6" fillId="3" borderId="0" xfId="0" applyNumberFormat="1" applyFont="1" applyFill="1" applyAlignment="1">
      <alignment horizontal="center"/>
    </xf>
    <xf numFmtId="164" fontId="6" fillId="3" borderId="0" xfId="0" applyNumberFormat="1" applyFont="1" applyFill="1" applyAlignment="1">
      <alignment horizontal="center"/>
    </xf>
    <xf numFmtId="0" fontId="2" fillId="0" borderId="0" xfId="2"/>
    <xf numFmtId="0" fontId="2" fillId="8" borderId="0" xfId="1" applyFill="1" applyAlignment="1">
      <alignment horizontal="center"/>
    </xf>
    <xf numFmtId="16" fontId="0" fillId="14" borderId="0" xfId="0" applyNumberFormat="1" applyFill="1"/>
    <xf numFmtId="0" fontId="0" fillId="13" borderId="0" xfId="0" applyFill="1" applyAlignment="1">
      <alignment horizontal="center"/>
    </xf>
    <xf numFmtId="0" fontId="14" fillId="14" borderId="0" xfId="0" applyFont="1" applyFill="1" applyAlignment="1">
      <alignment horizontal="center"/>
    </xf>
  </cellXfs>
  <cellStyles count="3">
    <cellStyle name="Hyperlink" xfId="2" xr:uid="{00000000-000B-0000-0000-000008000000}"/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FD486-8633-41CE-8D45-58A62D84BE0F}">
  <sheetPr codeName="Feuil1"/>
  <dimension ref="A1:U6"/>
  <sheetViews>
    <sheetView workbookViewId="0">
      <selection activeCell="J12" sqref="J12"/>
    </sheetView>
  </sheetViews>
  <sheetFormatPr defaultColWidth="11.42578125" defaultRowHeight="14.45"/>
  <cols>
    <col min="1" max="1" width="8.42578125" bestFit="1" customWidth="1"/>
    <col min="2" max="2" width="10.5703125" bestFit="1" customWidth="1"/>
    <col min="3" max="5" width="9.42578125" bestFit="1" customWidth="1"/>
    <col min="6" max="6" width="10.5703125" bestFit="1" customWidth="1"/>
    <col min="7" max="7" width="9.7109375" bestFit="1" customWidth="1"/>
    <col min="8" max="9" width="9.7109375" customWidth="1"/>
    <col min="10" max="11" width="9.7109375" bestFit="1" customWidth="1"/>
    <col min="13" max="13" width="9.7109375" bestFit="1" customWidth="1"/>
    <col min="14" max="15" width="7.85546875" bestFit="1" customWidth="1"/>
    <col min="16" max="16" width="9.7109375" bestFit="1" customWidth="1"/>
    <col min="18" max="18" width="12" bestFit="1" customWidth="1"/>
  </cols>
  <sheetData>
    <row r="1" spans="1:2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/>
      <c r="I1" s="2"/>
      <c r="J1" s="8" t="s">
        <v>7</v>
      </c>
      <c r="K1" s="8" t="s">
        <v>8</v>
      </c>
      <c r="L1" s="8" t="s">
        <v>9</v>
      </c>
      <c r="M1" s="8" t="s">
        <v>10</v>
      </c>
      <c r="N1" s="8" t="s">
        <v>11</v>
      </c>
      <c r="O1" s="2" t="s">
        <v>4</v>
      </c>
      <c r="P1" s="2" t="s">
        <v>6</v>
      </c>
      <c r="R1" s="7" t="s">
        <v>12</v>
      </c>
      <c r="S1" s="7" t="s">
        <v>13</v>
      </c>
      <c r="T1" s="7" t="s">
        <v>14</v>
      </c>
      <c r="U1" s="2" t="s">
        <v>6</v>
      </c>
    </row>
    <row r="2" spans="1:21">
      <c r="A2" s="3" t="s">
        <v>15</v>
      </c>
      <c r="B2" s="3" t="s">
        <v>16</v>
      </c>
      <c r="C2" s="3" t="s">
        <v>16</v>
      </c>
      <c r="D2" s="3" t="s">
        <v>17</v>
      </c>
      <c r="E2" s="3" t="s">
        <v>17</v>
      </c>
      <c r="F2" s="3" t="s">
        <v>16</v>
      </c>
      <c r="G2" s="3" t="s">
        <v>18</v>
      </c>
      <c r="H2" s="3"/>
      <c r="I2" s="1"/>
      <c r="J2" s="3" t="s">
        <v>17</v>
      </c>
      <c r="K2" s="3" t="s">
        <v>17</v>
      </c>
      <c r="L2" s="3" t="s">
        <v>17</v>
      </c>
      <c r="M2" s="3" t="s">
        <v>17</v>
      </c>
      <c r="N2" s="3" t="s">
        <v>17</v>
      </c>
      <c r="O2" s="3" t="s">
        <v>17</v>
      </c>
      <c r="P2" s="3" t="s">
        <v>18</v>
      </c>
      <c r="R2" s="3" t="s">
        <v>19</v>
      </c>
      <c r="S2" s="3" t="s">
        <v>19</v>
      </c>
      <c r="T2" s="3" t="s">
        <v>19</v>
      </c>
      <c r="U2" s="3" t="s">
        <v>18</v>
      </c>
    </row>
    <row r="3" spans="1:21">
      <c r="A3" s="3" t="s">
        <v>20</v>
      </c>
      <c r="B3" s="3" t="s">
        <v>21</v>
      </c>
      <c r="C3" s="3" t="s">
        <v>15</v>
      </c>
      <c r="D3" s="3" t="s">
        <v>16</v>
      </c>
      <c r="E3" s="3" t="s">
        <v>16</v>
      </c>
      <c r="F3" s="3" t="s">
        <v>15</v>
      </c>
      <c r="G3" s="1"/>
      <c r="H3" s="1"/>
      <c r="I3" s="1"/>
      <c r="J3" s="3" t="s">
        <v>22</v>
      </c>
      <c r="K3" s="3" t="s">
        <v>22</v>
      </c>
      <c r="L3" s="1"/>
      <c r="M3" s="1"/>
      <c r="N3" s="1"/>
      <c r="O3" s="1"/>
      <c r="R3" s="3" t="s">
        <v>23</v>
      </c>
      <c r="S3" s="3" t="s">
        <v>23</v>
      </c>
      <c r="T3" s="3" t="s">
        <v>23</v>
      </c>
    </row>
    <row r="4" spans="1:21">
      <c r="A4" s="3" t="s">
        <v>24</v>
      </c>
      <c r="B4" s="3" t="s">
        <v>25</v>
      </c>
      <c r="C4" s="3" t="s">
        <v>25</v>
      </c>
      <c r="D4" s="3" t="s">
        <v>26</v>
      </c>
      <c r="E4" s="3" t="s">
        <v>26</v>
      </c>
      <c r="F4" s="3" t="s">
        <v>25</v>
      </c>
      <c r="G4" s="1"/>
      <c r="H4" s="1"/>
      <c r="I4" s="1"/>
      <c r="J4" s="3"/>
      <c r="L4" s="1"/>
      <c r="M4" s="1"/>
      <c r="N4" s="1"/>
      <c r="O4" s="1"/>
      <c r="P4" s="1"/>
      <c r="R4" s="3" t="s">
        <v>22</v>
      </c>
      <c r="S4" s="3" t="s">
        <v>22</v>
      </c>
    </row>
    <row r="5" spans="1:21">
      <c r="A5" s="3" t="s">
        <v>26</v>
      </c>
      <c r="B5" s="3" t="s">
        <v>26</v>
      </c>
      <c r="C5" s="3" t="s">
        <v>26</v>
      </c>
      <c r="D5" s="1"/>
      <c r="E5" s="1"/>
      <c r="F5" s="3" t="s">
        <v>26</v>
      </c>
      <c r="G5" s="1"/>
      <c r="H5" s="1"/>
      <c r="I5" s="1"/>
      <c r="J5" s="1"/>
      <c r="K5" s="1"/>
      <c r="L5" s="1"/>
      <c r="M5" s="1"/>
      <c r="N5" s="1"/>
      <c r="O5" s="1"/>
      <c r="P5" s="1"/>
    </row>
    <row r="6" spans="1:21">
      <c r="A6" s="1"/>
      <c r="B6" s="3" t="s">
        <v>20</v>
      </c>
      <c r="C6" s="3" t="s">
        <v>27</v>
      </c>
      <c r="D6" s="1"/>
      <c r="E6" s="1"/>
      <c r="F6" s="3" t="s">
        <v>20</v>
      </c>
      <c r="G6" s="1"/>
      <c r="H6" s="1"/>
      <c r="I6" s="1"/>
      <c r="J6" s="1"/>
      <c r="K6" s="1"/>
      <c r="L6" s="1"/>
      <c r="M6" s="1"/>
      <c r="N6" s="1"/>
      <c r="O6" s="1"/>
      <c r="P6" s="1"/>
    </row>
  </sheetData>
  <phoneticPr fontId="1" type="noConversion"/>
  <dataValidations count="3">
    <dataValidation type="custom" allowBlank="1" showInputMessage="1" showErrorMessage="1" sqref="A2:A5 C3 F3" xr:uid="{D6F222AB-F96F-4A1A-A61D-97A6E79F4D5F}">
      <formula1>"Doppler"</formula1>
    </dataValidation>
    <dataValidation type="list" allowBlank="1" showInputMessage="1" showErrorMessage="1" sqref="A8" xr:uid="{44C70AB0-F719-43D9-87BE-2245F50305BB}">
      <formula1>$A$2:$A$5</formula1>
    </dataValidation>
    <dataValidation type="list" allowBlank="1" showInputMessage="1" showErrorMessage="1" sqref="K8" xr:uid="{282E2B03-5F4D-4FD2-BB82-F6CB49227563}">
      <formula1>$K$3:$K$6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2332E-9898-4C82-81DE-6AFED867F640}">
  <sheetPr codeName="Feuil2"/>
  <dimension ref="A1:L40"/>
  <sheetViews>
    <sheetView zoomScale="70" zoomScaleNormal="70" workbookViewId="0">
      <selection activeCell="E10" sqref="E10"/>
    </sheetView>
  </sheetViews>
  <sheetFormatPr defaultColWidth="11.42578125" defaultRowHeight="15.6"/>
  <cols>
    <col min="1" max="1" width="10.28515625" style="1" customWidth="1"/>
    <col min="2" max="2" width="25.28515625" style="5" customWidth="1"/>
    <col min="3" max="3" width="15.7109375" style="5" bestFit="1" customWidth="1"/>
    <col min="4" max="10" width="22.5703125" style="5" customWidth="1"/>
    <col min="11" max="11" width="22.5703125" style="1" customWidth="1"/>
  </cols>
  <sheetData>
    <row r="1" spans="1:12" s="6" customFormat="1" ht="21">
      <c r="A1" s="5"/>
      <c r="B1" s="17"/>
      <c r="C1" s="18">
        <v>2020</v>
      </c>
      <c r="D1" s="49" t="s">
        <v>28</v>
      </c>
      <c r="E1" s="19" t="s">
        <v>29</v>
      </c>
      <c r="F1" s="48" t="s">
        <v>30</v>
      </c>
      <c r="G1" s="20" t="s">
        <v>31</v>
      </c>
      <c r="H1" s="20" t="s">
        <v>32</v>
      </c>
      <c r="I1" s="20" t="s">
        <v>33</v>
      </c>
      <c r="J1" s="20" t="s">
        <v>34</v>
      </c>
      <c r="K1" s="20" t="s">
        <v>35</v>
      </c>
    </row>
    <row r="2" spans="1:12" ht="21">
      <c r="A2" s="4"/>
      <c r="B2" s="21" t="s">
        <v>36</v>
      </c>
      <c r="C2" s="22">
        <v>44200</v>
      </c>
      <c r="D2" s="53" t="str">
        <f ca="1">IFERROR(IF(INDIRECT("'"&amp;TEXT(DAY(C2),"00")&amp;"-"&amp;TEXT(MONTH(C2),"00")&amp;"'!$J$45",TRUE)&gt;0,"Mammo + US",""),"")</f>
        <v/>
      </c>
      <c r="E2" s="53" t="str">
        <f ca="1">IFERROR(IF(INDIRECT("'"&amp;TEXT(DAY(C2),"00")&amp;"-"&amp;TEXT(MONTH(C2),"00")&amp;"'!$D$45",TRUE)&gt;0,"Echo Seins Seule",""),"")</f>
        <v/>
      </c>
      <c r="F2" s="53" t="str">
        <f ca="1">IFERROR(IF(INDIRECT("'"&amp;TEXT(DAY(C2),"00")&amp;"-"&amp;TEXT(MONTH(C2),"00")&amp;"'!$K$45",TRUE)&gt;0,"RX+US",""),"")</f>
        <v/>
      </c>
      <c r="G2" s="53" t="str">
        <f ca="1">IFERROR(IF(INDIRECT("'"&amp;TEXT(DAY(C2),"00")&amp;"-"&amp;TEXT(MONTH(C2),"00")&amp;"'!$F$45",TRUE)&gt;0,"Doppler NB",""),"")</f>
        <v/>
      </c>
      <c r="H2" s="53" t="str">
        <f ca="1">IFERROR(IF(INDIRECT("'"&amp;TEXT(DAY(C2),"00")&amp;"-"&amp;TEXT(MONTH(C2),"00")&amp;"'!$I$45",TRUE)&gt;0,"Infiltration",""),"")</f>
        <v/>
      </c>
      <c r="I2" s="53" t="str">
        <f ca="1">IFERROR(IF(INDIRECT("'"&amp;TEXT(DAY(C2),"00")&amp;"-"&amp;TEXT(MONTH(C2),"00")&amp;"'!$E$45",TRUE)&gt;0,"Rx Uniquement",""),"")</f>
        <v>Rx Uniquement</v>
      </c>
      <c r="J2" s="53" t="str">
        <f ca="1">IFERROR(IF(INDIRECT("'"&amp;TEXT(DAY(C2),"00")&amp;"-"&amp;TEXT(MONTH(C2),"00")&amp;"'!$G$45",TRUE)&gt;0,"Echo Uniquement",""),"")</f>
        <v>Echo Uniquement</v>
      </c>
      <c r="K2" s="53" t="str">
        <f ca="1">IFERROR(IF(INDIRECT("'"&amp;TEXT(DAY(C2),"00")&amp;"-"&amp;TEXT(MONTH(C2),"00")&amp;"'!$L$45",TRUE)&gt;0,"Mammotest",""),"")</f>
        <v>Mammotest</v>
      </c>
    </row>
    <row r="3" spans="1:12" ht="21">
      <c r="A3" s="4"/>
      <c r="B3" s="21" t="s">
        <v>37</v>
      </c>
      <c r="C3" s="22">
        <v>44201</v>
      </c>
      <c r="D3" s="53" t="str">
        <f t="shared" ref="D3" ca="1" si="0">IFERROR(IF(INDIRECT("'"&amp;TEXT(DAY(C3),"00")&amp;"-"&amp;TEXT(MONTH(C3),"00")&amp;"'!$J$45",TRUE)&gt;0,"Mammo + US",""),"")</f>
        <v/>
      </c>
      <c r="E3" s="53" t="str">
        <f t="shared" ref="E3:E6" ca="1" si="1">IFERROR(IF(INDIRECT("'"&amp;TEXT(DAY(C3),"00")&amp;"-"&amp;TEXT(MONTH(C3),"00")&amp;"'!$D$45",TRUE)&gt;0,"Echo Seins Seule",""),"")</f>
        <v/>
      </c>
      <c r="F3" s="53" t="str">
        <f t="shared" ref="F3:F6" ca="1" si="2">IFERROR(IF(INDIRECT("'"&amp;TEXT(DAY(C3),"00")&amp;"-"&amp;TEXT(MONTH(C3),"00")&amp;"'!$K$45",TRUE)&gt;0,"RX+US",""),"")</f>
        <v>RX+US</v>
      </c>
      <c r="G3" s="53" t="str">
        <f t="shared" ref="G3:G6" ca="1" si="3">IFERROR(IF(INDIRECT("'"&amp;TEXT(DAY(C3),"00")&amp;"-"&amp;TEXT(MONTH(C3),"00")&amp;"'!$F$45",TRUE)&gt;0,"Doppler NB",""),"")</f>
        <v>Doppler NB</v>
      </c>
      <c r="H3" s="53" t="str">
        <f t="shared" ref="H3:H6" ca="1" si="4">IFERROR(IF(INDIRECT("'"&amp;TEXT(DAY(C3),"00")&amp;"-"&amp;TEXT(MONTH(C3),"00")&amp;"'!$I$45",TRUE)&gt;0,"Infiltration",""),"")</f>
        <v/>
      </c>
      <c r="I3" s="53" t="str">
        <f t="shared" ref="I3:I6" ca="1" si="5">IFERROR(IF(INDIRECT("'"&amp;TEXT(DAY(C3),"00")&amp;"-"&amp;TEXT(MONTH(C3),"00")&amp;"'!$E$45",TRUE)&gt;0,"Rx Uniquement",""),"")</f>
        <v>Rx Uniquement</v>
      </c>
      <c r="J3" s="53" t="str">
        <f t="shared" ref="J3:J6" ca="1" si="6">IFERROR(IF(INDIRECT("'"&amp;TEXT(DAY(C3),"00")&amp;"-"&amp;TEXT(MONTH(C3),"00")&amp;"'!$E$45",TRUE)&gt;0,"Echo Uniquement",""),"")</f>
        <v>Echo Uniquement</v>
      </c>
      <c r="K3" s="53" t="str">
        <f t="shared" ref="K3:K6" ca="1" si="7">IFERROR(IF(INDIRECT("'"&amp;TEXT(DAY(C3),"00")&amp;"-"&amp;TEXT(MONTH(C3),"00")&amp;"'!$L$45",TRUE)&gt;0,"Mammotest",""),"")</f>
        <v>Mammotest</v>
      </c>
      <c r="L3" s="52"/>
    </row>
    <row r="4" spans="1:12" ht="21">
      <c r="A4" s="4"/>
      <c r="B4" s="21" t="s">
        <v>38</v>
      </c>
      <c r="C4" s="22">
        <v>44202</v>
      </c>
      <c r="D4" s="53" t="str">
        <f ca="1">IFERROR(IF(INDIRECT("'"&amp;TEXT(DAY(C4),"00")&amp;"-"&amp;TEXT(MONTH(C4),"00")&amp;"'!$J$45",TRUE)&gt;0,"Mammo + US",""),"")</f>
        <v>Mammo + US</v>
      </c>
      <c r="E4" s="53" t="str">
        <f t="shared" ca="1" si="1"/>
        <v>Echo Seins Seule</v>
      </c>
      <c r="F4" s="53" t="str">
        <f t="shared" ca="1" si="2"/>
        <v/>
      </c>
      <c r="G4" s="53" t="str">
        <f t="shared" ca="1" si="3"/>
        <v/>
      </c>
      <c r="H4" s="53" t="str">
        <f t="shared" ca="1" si="4"/>
        <v/>
      </c>
      <c r="I4" s="53" t="str">
        <f t="shared" ca="1" si="5"/>
        <v>Rx Uniquement</v>
      </c>
      <c r="J4" s="53" t="str">
        <f t="shared" ca="1" si="6"/>
        <v>Echo Uniquement</v>
      </c>
      <c r="K4" s="53" t="str">
        <f t="shared" ca="1" si="7"/>
        <v>Mammotest</v>
      </c>
      <c r="L4" s="52"/>
    </row>
    <row r="5" spans="1:12" ht="21">
      <c r="A5" s="4"/>
      <c r="B5" s="21" t="s">
        <v>39</v>
      </c>
      <c r="C5" s="22">
        <v>44203</v>
      </c>
      <c r="D5" s="53" t="str">
        <f ca="1">IFERROR(IF(INDIRECT("'"&amp;TEXT(DAY(C5),"00")&amp;"-"&amp;TEXT(MONTH(C5),"00")&amp;"'!$J$45",TRUE)&gt;0,"Mammo + US",""),"")</f>
        <v>Mammo + US</v>
      </c>
      <c r="E5" s="53" t="str">
        <f t="shared" ca="1" si="1"/>
        <v>Echo Seins Seule</v>
      </c>
      <c r="F5" s="53" t="str">
        <f t="shared" ca="1" si="2"/>
        <v>RX+US</v>
      </c>
      <c r="G5" s="53" t="str">
        <f t="shared" ca="1" si="3"/>
        <v/>
      </c>
      <c r="H5" s="53" t="str">
        <f t="shared" ca="1" si="4"/>
        <v>Infiltration</v>
      </c>
      <c r="I5" s="53" t="str">
        <f t="shared" ca="1" si="5"/>
        <v>Rx Uniquement</v>
      </c>
      <c r="J5" s="53" t="str">
        <f t="shared" ca="1" si="6"/>
        <v>Echo Uniquement</v>
      </c>
      <c r="K5" s="53" t="str">
        <f t="shared" ca="1" si="7"/>
        <v>Mammotest</v>
      </c>
      <c r="L5" s="52"/>
    </row>
    <row r="6" spans="1:12" ht="21">
      <c r="A6" s="4"/>
      <c r="B6" s="21" t="s">
        <v>40</v>
      </c>
      <c r="C6" s="22">
        <v>44204</v>
      </c>
      <c r="D6" s="53" t="str">
        <f ca="1">IFERROR(IF(INDIRECT("'"&amp;TEXT(DAY(C6),"00")&amp;"-"&amp;TEXT(MONTH(C6),"00")&amp;"'!$J$45",TRUE)&gt;0,"Mammo + US",""),"")</f>
        <v>Mammo + US</v>
      </c>
      <c r="E6" s="53" t="str">
        <f t="shared" ca="1" si="1"/>
        <v>Echo Seins Seule</v>
      </c>
      <c r="F6" s="53" t="str">
        <f t="shared" ca="1" si="2"/>
        <v>RX+US</v>
      </c>
      <c r="G6" s="53" t="str">
        <f t="shared" ca="1" si="3"/>
        <v/>
      </c>
      <c r="H6" s="53" t="str">
        <f t="shared" ca="1" si="4"/>
        <v/>
      </c>
      <c r="I6" s="53" t="str">
        <f t="shared" ca="1" si="5"/>
        <v>Rx Uniquement</v>
      </c>
      <c r="J6" s="53" t="str">
        <f t="shared" ca="1" si="6"/>
        <v>Echo Uniquement</v>
      </c>
      <c r="K6" s="53" t="str">
        <f t="shared" ca="1" si="7"/>
        <v>Mammotest</v>
      </c>
      <c r="L6" s="52"/>
    </row>
    <row r="7" spans="1:12" ht="21">
      <c r="A7" s="4"/>
      <c r="B7" s="24" t="s">
        <v>41</v>
      </c>
      <c r="C7" s="25">
        <v>44205</v>
      </c>
      <c r="D7" s="26"/>
      <c r="E7" s="26"/>
      <c r="F7" s="26"/>
      <c r="G7" s="26"/>
      <c r="H7" s="26"/>
      <c r="I7" s="26"/>
      <c r="J7" s="26"/>
      <c r="K7" s="26"/>
    </row>
    <row r="8" spans="1:12" ht="21">
      <c r="A8" s="4"/>
      <c r="B8" s="24" t="s">
        <v>42</v>
      </c>
      <c r="C8" s="25">
        <v>44206</v>
      </c>
      <c r="D8" s="26"/>
      <c r="E8" s="26"/>
      <c r="F8" s="26"/>
      <c r="G8" s="26"/>
      <c r="H8" s="26"/>
      <c r="I8" s="26"/>
      <c r="J8" s="26"/>
      <c r="K8" s="26"/>
    </row>
    <row r="9" spans="1:12" ht="21">
      <c r="A9" s="4"/>
      <c r="B9" s="21" t="s">
        <v>36</v>
      </c>
      <c r="C9" s="22">
        <v>44207</v>
      </c>
      <c r="D9" s="23"/>
      <c r="E9" s="23"/>
      <c r="F9" s="23"/>
      <c r="G9" s="23"/>
      <c r="H9" s="23"/>
      <c r="I9" s="23"/>
      <c r="J9" s="23"/>
      <c r="K9" s="23"/>
    </row>
    <row r="10" spans="1:12" ht="21">
      <c r="A10" s="4"/>
      <c r="B10" s="21" t="s">
        <v>37</v>
      </c>
      <c r="C10" s="22">
        <v>44208</v>
      </c>
      <c r="D10" s="23"/>
      <c r="E10" s="23"/>
      <c r="F10" s="23"/>
      <c r="G10" s="23"/>
      <c r="H10" s="23"/>
      <c r="I10" s="23"/>
      <c r="J10" s="23"/>
      <c r="K10" s="23"/>
    </row>
    <row r="11" spans="1:12" ht="21">
      <c r="A11" s="4"/>
      <c r="B11" s="21" t="s">
        <v>38</v>
      </c>
      <c r="C11" s="22">
        <v>44209</v>
      </c>
      <c r="D11" s="23"/>
      <c r="E11" s="23"/>
      <c r="F11" s="23"/>
      <c r="G11" s="23"/>
      <c r="H11" s="23"/>
      <c r="I11" s="23"/>
      <c r="J11" s="23"/>
      <c r="K11" s="23"/>
    </row>
    <row r="12" spans="1:12" ht="21">
      <c r="A12" s="4"/>
      <c r="B12" s="21" t="s">
        <v>39</v>
      </c>
      <c r="C12" s="22">
        <v>44210</v>
      </c>
      <c r="D12" s="23"/>
      <c r="E12" s="23"/>
      <c r="F12" s="23"/>
      <c r="G12" s="23"/>
      <c r="H12" s="23"/>
      <c r="I12" s="23"/>
      <c r="J12" s="23"/>
      <c r="K12" s="23"/>
    </row>
    <row r="13" spans="1:12" ht="21">
      <c r="A13" s="4"/>
      <c r="B13" s="21" t="s">
        <v>40</v>
      </c>
      <c r="C13" s="22">
        <v>44211</v>
      </c>
      <c r="D13" s="23"/>
      <c r="E13" s="23"/>
      <c r="F13" s="23"/>
      <c r="G13" s="23"/>
      <c r="H13" s="23"/>
      <c r="I13" s="23"/>
      <c r="J13" s="23"/>
      <c r="K13" s="23"/>
    </row>
    <row r="14" spans="1:12" ht="21">
      <c r="A14" s="4"/>
      <c r="B14" s="24" t="s">
        <v>41</v>
      </c>
      <c r="C14" s="25">
        <v>44212</v>
      </c>
      <c r="D14" s="26"/>
      <c r="E14" s="26"/>
      <c r="F14" s="26"/>
      <c r="G14" s="26"/>
      <c r="H14" s="26"/>
      <c r="I14" s="26"/>
      <c r="J14" s="26"/>
      <c r="K14" s="26"/>
    </row>
    <row r="15" spans="1:12" ht="21">
      <c r="A15" s="4"/>
      <c r="B15" s="24" t="s">
        <v>42</v>
      </c>
      <c r="C15" s="25">
        <v>44213</v>
      </c>
      <c r="D15" s="26"/>
      <c r="E15" s="26"/>
      <c r="F15" s="26"/>
      <c r="G15" s="26"/>
      <c r="H15" s="26"/>
      <c r="I15" s="26"/>
      <c r="J15" s="26"/>
      <c r="K15" s="26"/>
    </row>
    <row r="16" spans="1:12" ht="21">
      <c r="A16" s="4"/>
      <c r="B16" s="21" t="s">
        <v>36</v>
      </c>
      <c r="C16" s="22">
        <v>44214</v>
      </c>
      <c r="D16" s="23"/>
      <c r="E16" s="23"/>
      <c r="F16" s="23"/>
      <c r="G16" s="23"/>
      <c r="H16" s="23"/>
      <c r="I16" s="23"/>
      <c r="J16" s="23"/>
      <c r="K16" s="23"/>
    </row>
    <row r="17" spans="1:11" ht="21">
      <c r="A17" s="4"/>
      <c r="B17" s="21" t="s">
        <v>37</v>
      </c>
      <c r="C17" s="22">
        <v>44215</v>
      </c>
      <c r="D17" s="23"/>
      <c r="E17" s="23"/>
      <c r="F17" s="23"/>
      <c r="G17" s="23"/>
      <c r="H17" s="23"/>
      <c r="I17" s="23"/>
      <c r="J17" s="23"/>
      <c r="K17" s="23"/>
    </row>
    <row r="18" spans="1:11" ht="21">
      <c r="A18" s="4"/>
      <c r="B18" s="21" t="s">
        <v>38</v>
      </c>
      <c r="C18" s="22">
        <v>44216</v>
      </c>
      <c r="D18" s="23"/>
      <c r="E18" s="23"/>
      <c r="F18" s="23"/>
      <c r="G18" s="23"/>
      <c r="H18" s="23"/>
      <c r="I18" s="23"/>
      <c r="J18" s="23"/>
      <c r="K18" s="23"/>
    </row>
    <row r="19" spans="1:11" ht="21">
      <c r="A19" s="4"/>
      <c r="B19" s="21" t="s">
        <v>39</v>
      </c>
      <c r="C19" s="22">
        <v>44217</v>
      </c>
      <c r="D19" s="23"/>
      <c r="E19" s="23"/>
      <c r="F19" s="23"/>
      <c r="G19" s="23"/>
      <c r="H19" s="23"/>
      <c r="I19" s="23"/>
      <c r="J19" s="23"/>
      <c r="K19" s="23"/>
    </row>
    <row r="20" spans="1:11" ht="21">
      <c r="A20" s="4"/>
      <c r="B20" s="21" t="s">
        <v>40</v>
      </c>
      <c r="C20" s="22">
        <v>44218</v>
      </c>
      <c r="D20" s="23"/>
      <c r="E20" s="23"/>
      <c r="F20" s="23"/>
      <c r="G20" s="23"/>
      <c r="H20" s="23"/>
      <c r="I20" s="23"/>
      <c r="J20" s="23"/>
      <c r="K20" s="23"/>
    </row>
    <row r="21" spans="1:11" ht="21">
      <c r="A21" s="4"/>
      <c r="B21" s="24" t="s">
        <v>41</v>
      </c>
      <c r="C21" s="25">
        <v>44219</v>
      </c>
      <c r="D21" s="26"/>
      <c r="E21" s="26"/>
      <c r="F21" s="26"/>
      <c r="G21" s="26"/>
      <c r="H21" s="26"/>
      <c r="I21" s="26"/>
      <c r="J21" s="26"/>
      <c r="K21" s="26"/>
    </row>
    <row r="22" spans="1:11" ht="21">
      <c r="A22" s="4"/>
      <c r="B22" s="24" t="s">
        <v>42</v>
      </c>
      <c r="C22" s="25">
        <v>44220</v>
      </c>
      <c r="D22" s="26"/>
      <c r="E22" s="26"/>
      <c r="F22" s="26"/>
      <c r="G22" s="26"/>
      <c r="H22" s="26"/>
      <c r="I22" s="26"/>
      <c r="J22" s="26"/>
      <c r="K22" s="26"/>
    </row>
    <row r="23" spans="1:11" ht="21">
      <c r="A23" s="4"/>
      <c r="B23" s="21" t="s">
        <v>36</v>
      </c>
      <c r="C23" s="22">
        <v>44221</v>
      </c>
      <c r="D23" s="23"/>
      <c r="E23" s="23"/>
      <c r="F23" s="23"/>
      <c r="G23" s="23"/>
      <c r="H23" s="23"/>
      <c r="I23" s="23"/>
      <c r="J23" s="23"/>
      <c r="K23" s="23"/>
    </row>
    <row r="24" spans="1:11" ht="21">
      <c r="A24" s="4"/>
      <c r="B24" s="21" t="s">
        <v>37</v>
      </c>
      <c r="C24" s="22">
        <v>44222</v>
      </c>
      <c r="D24" s="23"/>
      <c r="E24" s="23"/>
      <c r="F24" s="23"/>
      <c r="G24" s="23"/>
      <c r="H24" s="23"/>
      <c r="I24" s="23"/>
      <c r="J24" s="23"/>
      <c r="K24" s="23"/>
    </row>
    <row r="25" spans="1:11" ht="21">
      <c r="A25" s="4"/>
      <c r="B25" s="21" t="s">
        <v>38</v>
      </c>
      <c r="C25" s="22">
        <v>44223</v>
      </c>
      <c r="D25" s="23"/>
      <c r="E25" s="23"/>
      <c r="F25" s="23"/>
      <c r="G25" s="23"/>
      <c r="H25" s="23"/>
      <c r="I25" s="23"/>
      <c r="J25" s="23"/>
      <c r="K25" s="23"/>
    </row>
    <row r="26" spans="1:11" ht="21">
      <c r="A26" s="4"/>
      <c r="B26" s="21" t="s">
        <v>39</v>
      </c>
      <c r="C26" s="22">
        <v>44224</v>
      </c>
      <c r="D26" s="23"/>
      <c r="E26" s="23"/>
      <c r="F26" s="23"/>
      <c r="G26" s="23"/>
      <c r="H26" s="23"/>
      <c r="I26" s="23"/>
      <c r="J26" s="23"/>
      <c r="K26" s="23"/>
    </row>
    <row r="27" spans="1:11" ht="21">
      <c r="A27" s="4"/>
      <c r="B27" s="21" t="s">
        <v>40</v>
      </c>
      <c r="C27" s="22">
        <v>44225</v>
      </c>
      <c r="D27" s="23"/>
      <c r="E27" s="23"/>
      <c r="F27" s="23"/>
      <c r="G27" s="23"/>
      <c r="H27" s="23"/>
      <c r="I27" s="23"/>
      <c r="J27" s="23"/>
      <c r="K27" s="23"/>
    </row>
    <row r="28" spans="1:11" ht="21">
      <c r="A28" s="4"/>
      <c r="B28" s="24" t="s">
        <v>41</v>
      </c>
      <c r="C28" s="25">
        <v>44226</v>
      </c>
      <c r="D28" s="26"/>
      <c r="E28" s="26"/>
      <c r="F28" s="26"/>
      <c r="G28" s="26"/>
      <c r="H28" s="26"/>
      <c r="I28" s="26"/>
      <c r="J28" s="26"/>
      <c r="K28" s="26"/>
    </row>
    <row r="29" spans="1:11" ht="21">
      <c r="A29" s="4"/>
      <c r="B29" s="24" t="s">
        <v>42</v>
      </c>
      <c r="C29" s="25">
        <v>44227</v>
      </c>
      <c r="D29" s="26"/>
      <c r="E29" s="26"/>
      <c r="F29" s="26"/>
      <c r="G29" s="26"/>
      <c r="H29" s="26"/>
      <c r="I29" s="26"/>
      <c r="J29" s="26"/>
      <c r="K29" s="26"/>
    </row>
    <row r="30" spans="1:11">
      <c r="A30" s="4"/>
      <c r="C30" s="12">
        <v>44228</v>
      </c>
    </row>
    <row r="31" spans="1:11">
      <c r="A31" s="4"/>
      <c r="C31" s="12">
        <v>44229</v>
      </c>
    </row>
    <row r="32" spans="1:11">
      <c r="A32" s="4"/>
      <c r="B32" s="13"/>
      <c r="C32" s="12">
        <v>44230</v>
      </c>
    </row>
    <row r="33" spans="1:3">
      <c r="A33" s="4"/>
      <c r="B33" s="13"/>
      <c r="C33" s="12">
        <v>44231</v>
      </c>
    </row>
    <row r="34" spans="1:3">
      <c r="A34" s="4"/>
      <c r="B34" s="13"/>
      <c r="C34" s="12">
        <v>44232</v>
      </c>
    </row>
    <row r="35" spans="1:3">
      <c r="A35" s="4"/>
      <c r="B35" s="13"/>
      <c r="C35" s="12">
        <v>44233</v>
      </c>
    </row>
    <row r="36" spans="1:3">
      <c r="A36" s="4"/>
      <c r="B36" s="13"/>
      <c r="C36" s="12">
        <v>44234</v>
      </c>
    </row>
    <row r="37" spans="1:3">
      <c r="B37" s="13"/>
      <c r="C37" s="12">
        <v>44235</v>
      </c>
    </row>
    <row r="38" spans="1:3">
      <c r="C38" s="12">
        <v>44236</v>
      </c>
    </row>
    <row r="39" spans="1:3">
      <c r="C39" s="12">
        <v>44237</v>
      </c>
    </row>
    <row r="40" spans="1:3">
      <c r="C40" s="12">
        <v>44238</v>
      </c>
    </row>
  </sheetData>
  <phoneticPr fontId="1" type="noConversion"/>
  <hyperlinks>
    <hyperlink ref="D3:G3" location="'0401'!A1" display="'0401'!A1" xr:uid="{F855F90B-7FF9-40FD-9554-CAAA14E7ABC7}"/>
    <hyperlink ref="D3:H3" location="'05-01'!A1" display="'05-01'!A1" xr:uid="{D9D4228D-6A49-4F61-97B9-32FC8C708A31}"/>
    <hyperlink ref="D4:H4" location="'06-01'!A1" display="'06-01'!A1" xr:uid="{5791F75B-BB0C-40E0-86C8-2B37BB7E7629}"/>
    <hyperlink ref="D5:I5" location="'0701'!A1" display="'0701'!A1" xr:uid="{01FDCB97-7DA2-4B7A-8EE6-6E45DAE588F9}"/>
    <hyperlink ref="D5:H5" location="'07-01'!A1" display="'07-01'!A1" xr:uid="{A1524EC7-E835-4C8F-A4B9-8EA470125B1D}"/>
    <hyperlink ref="D2:H2" location="'04-01'!A1" display="'04-01'!A1" xr:uid="{D365AE10-BB42-429F-92BC-9651F341923A}"/>
    <hyperlink ref="I2" location="'04-01'!A1" display="'04-01'!A1" xr:uid="{CE7FDB21-0452-4FA4-AA9F-AB8676C1C935}"/>
    <hyperlink ref="J2" location="'04-01'!A1" display="'04-01'!A1" xr:uid="{215E840A-5474-4064-80D9-D04DD8D6AA39}"/>
    <hyperlink ref="E3:E6" location="'04-01'!A1" display="'04-01'!A1" xr:uid="{CE63750C-C34F-44D5-9641-83CDF98EF394}"/>
    <hyperlink ref="H3:H6" location="'04-01'!A1" display="'04-01'!A1" xr:uid="{6DF72BBB-4A97-476D-B233-1B07ADB23328}"/>
    <hyperlink ref="J3:J6" location="'04-01'!A1" display="'04-01'!A1" xr:uid="{7F360BD6-22E8-4C04-A3BF-C08D569F5784}"/>
    <hyperlink ref="D2:J2" location="'04-01'!A1" display="'04-01'!A1" xr:uid="{70381CE9-67BF-4033-8BD2-847FDF08B111}"/>
    <hyperlink ref="D3:J3" location="'05-01'!A1" display="'05-01'!A1" xr:uid="{4332E34D-C96F-4526-9A29-82BD6DE6767E}"/>
    <hyperlink ref="D4:J4" location="'06-01'!A1" display="'06-01'!A1" xr:uid="{A9377679-E625-4F89-B04D-6D187468C837}"/>
    <hyperlink ref="D5:J5" location="'07-01'!A1" display="'07-01'!A1" xr:uid="{587F9412-784B-49F4-B2E0-53DE6CA5E079}"/>
    <hyperlink ref="K2" location="'04-01'!A1" display="'04-01'!A1" xr:uid="{0D64B080-65AF-478D-9193-C7FB48633149}"/>
    <hyperlink ref="K3:K6" location="'04-01'!A1" display="'04-01'!A1" xr:uid="{682E38EC-C41B-4145-B66E-62DC5C8AD57D}"/>
    <hyperlink ref="D6:J6" location="'08-01'!A1" display="'08-01'!A1" xr:uid="{CEA6043F-F7A5-4001-BD56-F5C84A4A00DA}"/>
    <hyperlink ref="D3:D6" location="'04-01'!A1" display="'04-01'!A1" xr:uid="{F7CC8AC6-5C11-43DB-9C96-F2FB95090684}"/>
    <hyperlink ref="D6:H6" location="'08-01'!A1" display="'08-01'!A1" xr:uid="{A516504D-02FC-49C8-ACC5-338EEE5FE542}"/>
    <hyperlink ref="D6:I6" location="'0801'!A1" display="'0801'!A1" xr:uid="{D8FBA1D5-4130-477F-9253-17FFF7185BBA}"/>
    <hyperlink ref="F4:F6" location="'0401'!A1" display="'0401'!A1" xr:uid="{62B04318-8731-4D84-93D4-8A1020A7B2DA}"/>
    <hyperlink ref="G4:G6" location="'0401'!A1" display="'0401'!A1" xr:uid="{784A2BB6-E9CD-4E29-A51A-1D8EC7D73EA0}"/>
    <hyperlink ref="I3:I6" location="'04-01'!A1" display="'04-01'!A1" xr:uid="{86287B44-FC77-4196-A6B1-41D2DABD8324}"/>
    <hyperlink ref="D6:L6" location="08-01!A1" display="Mammo + US" xr:uid="{19F1352B-C5B1-4718-8ED9-86A33EA2AB40}"/>
    <hyperlink ref="D5:L5" location="07-01!A1" display="Mammo + US" xr:uid="{73F12B6B-C3EF-4D34-85CB-2A0C7384AEED}"/>
    <hyperlink ref="D4:L4" location="06-01!A1" display="Mammo + US" xr:uid="{605E2A92-DA3B-43C2-90BC-EB221C6F35A7}"/>
    <hyperlink ref="D3:L3" location="05-01!A1" display="Mammo + US" xr:uid="{582D4F6C-E212-4221-BE05-D55762F434A4}"/>
    <hyperlink ref="D2:K2" location="'04-01'!A1" display="'04-01'!A1" xr:uid="{F524DAFE-ABCF-4538-8897-AD660F57373C}"/>
    <hyperlink ref="D3:K3" location="'05-01'!A1" display="'05-01'!A1" xr:uid="{32C1A038-9F11-46CA-A9B4-23DC679A07E0}"/>
    <hyperlink ref="D4:K4" location="'06-01'!A1" display="'06-01'!A1" xr:uid="{72E15A04-5223-4F8B-BBAD-FFE2C4606816}"/>
    <hyperlink ref="D5:K5" location="'07-01'!A1" display="'07-01'!A1" xr:uid="{6D7322D3-E93B-4CC8-B18D-151D17693403}"/>
    <hyperlink ref="D6:K6" location="'08-01'!A1" display="'08-01'!A1" xr:uid="{D7E863D9-C2DB-41D7-BA2B-34CD878C0738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4D768-6C5F-4C9F-8868-69CFE4F367B3}">
  <dimension ref="B1:G11"/>
  <sheetViews>
    <sheetView workbookViewId="0">
      <selection activeCell="E5" sqref="E5"/>
    </sheetView>
  </sheetViews>
  <sheetFormatPr defaultColWidth="11.42578125" defaultRowHeight="14.45"/>
  <sheetData>
    <row r="1" spans="2:7">
      <c r="C1" s="56" t="s">
        <v>43</v>
      </c>
      <c r="D1" s="56" t="s">
        <v>43</v>
      </c>
      <c r="E1" s="56"/>
      <c r="F1" s="56" t="s">
        <v>44</v>
      </c>
      <c r="G1" s="56" t="s">
        <v>44</v>
      </c>
    </row>
    <row r="2" spans="2:7">
      <c r="C2" s="56"/>
      <c r="D2" s="56"/>
      <c r="E2" s="56"/>
      <c r="F2" s="56"/>
      <c r="G2" s="56"/>
    </row>
    <row r="3" spans="2:7">
      <c r="C3" s="56" t="s">
        <v>45</v>
      </c>
      <c r="D3" s="56" t="s">
        <v>46</v>
      </c>
      <c r="E3" s="56"/>
      <c r="F3" s="56" t="s">
        <v>45</v>
      </c>
      <c r="G3" s="56" t="s">
        <v>46</v>
      </c>
    </row>
    <row r="4" spans="2:7">
      <c r="B4" s="54">
        <v>43834</v>
      </c>
      <c r="C4" s="55" t="s">
        <v>1</v>
      </c>
      <c r="D4" s="55" t="s">
        <v>6</v>
      </c>
      <c r="E4" s="1"/>
      <c r="F4" s="55" t="s">
        <v>1</v>
      </c>
      <c r="G4" s="55" t="s">
        <v>6</v>
      </c>
    </row>
    <row r="5" spans="2:7">
      <c r="B5" s="54">
        <v>43835</v>
      </c>
      <c r="C5" s="55" t="s">
        <v>0</v>
      </c>
      <c r="D5" s="55" t="s">
        <v>5</v>
      </c>
      <c r="E5" s="1"/>
      <c r="F5" s="55" t="s">
        <v>2</v>
      </c>
      <c r="G5" s="55" t="s">
        <v>6</v>
      </c>
    </row>
    <row r="6" spans="2:7">
      <c r="B6" s="54">
        <v>43836</v>
      </c>
      <c r="C6" s="55" t="s">
        <v>3</v>
      </c>
      <c r="D6" s="55" t="s">
        <v>6</v>
      </c>
      <c r="E6" s="1"/>
      <c r="F6" s="55" t="s">
        <v>3</v>
      </c>
      <c r="G6" s="55" t="s">
        <v>6</v>
      </c>
    </row>
    <row r="7" spans="2:7">
      <c r="B7" s="54">
        <v>43837</v>
      </c>
      <c r="C7" s="55" t="s">
        <v>3</v>
      </c>
      <c r="D7" s="55" t="s">
        <v>2</v>
      </c>
      <c r="E7" s="1"/>
      <c r="F7" s="55" t="s">
        <v>3</v>
      </c>
      <c r="G7" s="55" t="s">
        <v>6</v>
      </c>
    </row>
    <row r="8" spans="2:7">
      <c r="B8" s="54">
        <v>43838</v>
      </c>
      <c r="C8" s="55" t="s">
        <v>3</v>
      </c>
      <c r="D8" s="55" t="s">
        <v>5</v>
      </c>
      <c r="E8" s="1"/>
      <c r="F8" s="55" t="s">
        <v>3</v>
      </c>
      <c r="G8" s="55" t="s">
        <v>6</v>
      </c>
    </row>
    <row r="9" spans="2:7">
      <c r="B9" s="54">
        <v>43839</v>
      </c>
      <c r="C9" s="55" t="s">
        <v>3</v>
      </c>
      <c r="D9" s="55" t="s">
        <v>5</v>
      </c>
      <c r="F9" s="55" t="s">
        <v>3</v>
      </c>
      <c r="G9" s="55" t="s">
        <v>5</v>
      </c>
    </row>
    <row r="10" spans="2:7">
      <c r="B10" s="54">
        <v>43840</v>
      </c>
      <c r="C10" s="55" t="s">
        <v>3</v>
      </c>
      <c r="D10" s="55" t="s">
        <v>5</v>
      </c>
      <c r="F10" s="55" t="s">
        <v>3</v>
      </c>
      <c r="G10" s="55" t="s">
        <v>5</v>
      </c>
    </row>
    <row r="11" spans="2:7">
      <c r="B11" s="54">
        <v>43841</v>
      </c>
      <c r="C11" s="55" t="s">
        <v>3</v>
      </c>
      <c r="D11" s="55" t="s">
        <v>5</v>
      </c>
      <c r="F11" s="55" t="s">
        <v>3</v>
      </c>
      <c r="G11" s="55" t="s">
        <v>5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A8E9E2-5440-4FDB-977C-6CA0F2631595}">
          <x14:formula1>
            <xm:f>Skills!$A$1:$G$1</xm:f>
          </x14:formula1>
          <xm:sqref>F4:G11 C4:D11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8CDCF-A609-4F7C-AE8F-E2601F44FED0}">
  <sheetPr codeName="Feuil3"/>
  <dimension ref="A1:X58"/>
  <sheetViews>
    <sheetView zoomScale="70" zoomScaleNormal="70" workbookViewId="0">
      <selection activeCell="D54" sqref="D54"/>
    </sheetView>
  </sheetViews>
  <sheetFormatPr defaultColWidth="11.42578125" defaultRowHeight="14.45"/>
  <cols>
    <col min="1" max="1" width="7.7109375" style="9" bestFit="1" customWidth="1"/>
    <col min="2" max="2" width="6.7109375" style="9" bestFit="1" customWidth="1"/>
    <col min="3" max="3" width="10.5703125" style="11" bestFit="1" customWidth="1"/>
    <col min="4" max="4" width="15.7109375" style="9" bestFit="1" customWidth="1"/>
    <col min="5" max="5" width="8.85546875" style="9" bestFit="1" customWidth="1"/>
    <col min="6" max="6" width="12.28515625" style="9" bestFit="1" customWidth="1"/>
    <col min="7" max="7" width="7.7109375" style="9" bestFit="1" customWidth="1"/>
    <col min="8" max="8" width="4.7109375" style="9" hidden="1" customWidth="1"/>
    <col min="9" max="9" width="10.7109375" style="10" bestFit="1" customWidth="1"/>
    <col min="10" max="10" width="15.7109375" style="10" bestFit="1" customWidth="1"/>
    <col min="11" max="11" width="8.28515625" style="10" bestFit="1" customWidth="1"/>
    <col min="12" max="12" width="12.28515625" style="10" bestFit="1" customWidth="1"/>
    <col min="13" max="13" width="7.7109375" style="10" bestFit="1" customWidth="1"/>
    <col min="14" max="14" width="2.42578125" style="10" hidden="1" customWidth="1"/>
    <col min="15" max="15" width="11" style="10" bestFit="1" customWidth="1"/>
    <col min="16" max="16" width="15.7109375" style="10" bestFit="1" customWidth="1"/>
    <col min="17" max="17" width="8.28515625" style="10" bestFit="1" customWidth="1"/>
    <col min="18" max="18" width="12.28515625" style="10" bestFit="1" customWidth="1"/>
    <col min="19" max="19" width="7.7109375" style="10" bestFit="1" customWidth="1"/>
    <col min="20" max="20" width="4.42578125" style="10" bestFit="1" customWidth="1"/>
    <col min="21" max="21" width="11.28515625" style="10" bestFit="1" customWidth="1"/>
    <col min="22" max="22" width="15.7109375" style="10" bestFit="1" customWidth="1"/>
    <col min="23" max="23" width="8.85546875" style="10" bestFit="1" customWidth="1"/>
    <col min="24" max="24" width="12.28515625" style="10" bestFit="1" customWidth="1"/>
  </cols>
  <sheetData>
    <row r="1" spans="1:24" ht="15.6">
      <c r="A1" s="27" t="s">
        <v>47</v>
      </c>
      <c r="B1" s="28"/>
      <c r="C1" s="28"/>
      <c r="D1" s="6"/>
      <c r="E1" s="6"/>
      <c r="F1" s="6"/>
      <c r="G1" s="6"/>
      <c r="H1" s="5"/>
      <c r="I1" s="6"/>
      <c r="J1" s="6"/>
      <c r="K1" s="29"/>
      <c r="L1" s="30"/>
      <c r="M1" s="6"/>
      <c r="N1" s="6"/>
      <c r="O1" s="6"/>
      <c r="P1" s="6"/>
      <c r="Q1" s="6"/>
      <c r="R1" s="5"/>
      <c r="S1" s="6"/>
      <c r="T1" s="6"/>
      <c r="U1" s="6"/>
      <c r="V1" s="6"/>
      <c r="W1" s="6"/>
      <c r="X1" s="6"/>
    </row>
    <row r="2" spans="1:24" ht="15.6">
      <c r="A2" s="31" t="s">
        <v>36</v>
      </c>
      <c r="B2" s="32"/>
      <c r="C2" s="33" t="s">
        <v>48</v>
      </c>
      <c r="D2" s="34"/>
      <c r="E2" s="34"/>
      <c r="F2" s="34"/>
      <c r="G2" s="35"/>
      <c r="H2" s="16"/>
      <c r="I2" s="36" t="s">
        <v>17</v>
      </c>
      <c r="J2" s="35"/>
      <c r="K2" s="35"/>
      <c r="L2" s="35"/>
      <c r="M2" s="37"/>
      <c r="N2" s="37"/>
      <c r="O2" s="15" t="s">
        <v>49</v>
      </c>
      <c r="P2" s="37"/>
      <c r="Q2" s="37"/>
      <c r="R2" s="37"/>
      <c r="S2" s="38"/>
      <c r="T2" s="38"/>
      <c r="U2" s="33" t="s">
        <v>50</v>
      </c>
      <c r="V2" s="38"/>
      <c r="W2" s="38"/>
      <c r="X2" s="38"/>
    </row>
    <row r="3" spans="1:24" ht="15.6">
      <c r="A3" s="39" t="e">
        <f ca="1">RIGHT(CELL("filename",A1),LEN(CELL("filename",A1))-SEARCH("]",CELL("filename",A1)))</f>
        <v>#VALUE!</v>
      </c>
      <c r="B3" s="32"/>
      <c r="C3" s="40" t="str">
        <f>Janvier!C4</f>
        <v>MG</v>
      </c>
      <c r="D3" s="34"/>
      <c r="E3" s="34"/>
      <c r="F3" s="34"/>
      <c r="G3" s="35"/>
      <c r="H3" s="16"/>
      <c r="I3" s="40" t="s">
        <v>7</v>
      </c>
      <c r="J3" s="16"/>
      <c r="K3" s="16"/>
      <c r="L3" s="16"/>
      <c r="M3" s="37"/>
      <c r="N3" s="37"/>
      <c r="O3" s="40" t="s">
        <v>12</v>
      </c>
      <c r="P3" s="14"/>
      <c r="Q3" s="14"/>
      <c r="R3" s="14"/>
      <c r="S3" s="38"/>
      <c r="T3" s="38"/>
      <c r="U3" s="40" t="str">
        <f>Janvier!D4</f>
        <v>XX</v>
      </c>
      <c r="V3" s="34"/>
      <c r="W3" s="34"/>
      <c r="X3" s="34"/>
    </row>
    <row r="4" spans="1:24" ht="15.6">
      <c r="A4" s="32"/>
      <c r="B4" s="32"/>
      <c r="C4" s="34" t="s">
        <v>51</v>
      </c>
      <c r="D4" s="34" t="s">
        <v>52</v>
      </c>
      <c r="E4" s="34" t="s">
        <v>53</v>
      </c>
      <c r="F4" s="34" t="s">
        <v>54</v>
      </c>
      <c r="G4" s="41"/>
      <c r="H4" s="41"/>
      <c r="I4" s="16" t="s">
        <v>51</v>
      </c>
      <c r="J4" s="16" t="s">
        <v>52</v>
      </c>
      <c r="K4" s="16" t="s">
        <v>53</v>
      </c>
      <c r="L4" s="16" t="s">
        <v>54</v>
      </c>
      <c r="M4" s="42"/>
      <c r="N4" s="42"/>
      <c r="O4" s="14" t="s">
        <v>51</v>
      </c>
      <c r="P4" s="14" t="s">
        <v>52</v>
      </c>
      <c r="Q4" s="14" t="s">
        <v>53</v>
      </c>
      <c r="R4" s="14" t="s">
        <v>54</v>
      </c>
      <c r="S4" s="32"/>
      <c r="T4" s="32"/>
      <c r="U4" s="34" t="s">
        <v>51</v>
      </c>
      <c r="V4" s="34" t="s">
        <v>52</v>
      </c>
      <c r="W4" s="34" t="s">
        <v>53</v>
      </c>
      <c r="X4" s="34" t="s">
        <v>54</v>
      </c>
    </row>
    <row r="5" spans="1:24" ht="15.6">
      <c r="A5" s="32">
        <v>0.34375</v>
      </c>
      <c r="B5" s="32" t="str">
        <f>$C$3</f>
        <v>MG</v>
      </c>
      <c r="C5" s="34" t="s">
        <v>17</v>
      </c>
      <c r="D5" s="43" t="s">
        <v>55</v>
      </c>
      <c r="E5" s="43" t="s">
        <v>55</v>
      </c>
      <c r="F5" s="43" t="s">
        <v>55</v>
      </c>
      <c r="G5" s="44">
        <v>0.34375</v>
      </c>
      <c r="H5" s="16" t="str">
        <f>IF(($I$3="Steph_Ma")+OR($I$3="Dominique")+OR($I$3="Julie")+OR($I$3="Dji")+OR($I$3="Martine")+OR($I$3="BF"),"O","X")</f>
        <v>O</v>
      </c>
      <c r="I5" s="16" t="s">
        <v>17</v>
      </c>
      <c r="J5" s="43" t="s">
        <v>56</v>
      </c>
      <c r="K5" s="43" t="s">
        <v>12</v>
      </c>
      <c r="L5" s="46">
        <v>478521245</v>
      </c>
      <c r="M5" s="42">
        <v>0.34375</v>
      </c>
      <c r="N5" s="14" t="str">
        <f>IF(($O$3="Steph_Rx")+OR($O$3="Vincent")+OR($O$3="Julie")+OR($O$3="Fred")+OR($O$3="Dominique"),"O","X")</f>
        <v>O</v>
      </c>
      <c r="O5" s="14" t="s">
        <v>19</v>
      </c>
      <c r="P5" s="43" t="s">
        <v>56</v>
      </c>
      <c r="Q5" s="43" t="s">
        <v>12</v>
      </c>
      <c r="R5" s="46">
        <v>478521245</v>
      </c>
      <c r="S5" s="32">
        <v>0.34375</v>
      </c>
      <c r="T5" s="32" t="str">
        <f>$U$3</f>
        <v>XX</v>
      </c>
      <c r="U5" s="34" t="s">
        <v>16</v>
      </c>
      <c r="V5" s="43" t="s">
        <v>55</v>
      </c>
      <c r="W5" s="43" t="s">
        <v>55</v>
      </c>
      <c r="X5" s="43" t="s">
        <v>55</v>
      </c>
    </row>
    <row r="6" spans="1:24" ht="15.6">
      <c r="A6" s="32">
        <v>0.35416666666666669</v>
      </c>
      <c r="B6" s="32" t="str">
        <f>$C$3</f>
        <v>MG</v>
      </c>
      <c r="C6" s="34" t="s">
        <v>17</v>
      </c>
      <c r="D6" s="43" t="s">
        <v>55</v>
      </c>
      <c r="E6" s="43" t="s">
        <v>55</v>
      </c>
      <c r="F6" s="43" t="s">
        <v>55</v>
      </c>
      <c r="G6" s="41">
        <v>0.35416666666666669</v>
      </c>
      <c r="H6" s="16" t="str">
        <f t="shared" ref="H6:H19" si="0">IF(($I$3="Steph_Ma")+OR($I$3="Dominique")+OR($I$3="Julie")+OR($I$3="Dji")+OR($I$3="Martine")+OR($I$3="BF"),"O","X")</f>
        <v>O</v>
      </c>
      <c r="I6" s="16" t="s">
        <v>17</v>
      </c>
      <c r="J6" s="43"/>
      <c r="K6" s="43"/>
      <c r="L6" s="43"/>
      <c r="M6" s="42">
        <v>0.35416666666666669</v>
      </c>
      <c r="N6" s="14" t="str">
        <f t="shared" ref="N6:N20" si="1">IF(($O$3="Steph_rx")+OR($O$3="Vincent")+OR($O$3="Julie")+OR($O$3="Fred")+OR($O$3="Dominique"),"O","X")</f>
        <v>O</v>
      </c>
      <c r="O6" s="14" t="s">
        <v>23</v>
      </c>
      <c r="P6" s="43"/>
      <c r="Q6" s="43"/>
      <c r="R6" s="46"/>
      <c r="S6" s="32">
        <v>0.35416666666666669</v>
      </c>
      <c r="T6" s="32" t="str">
        <f t="shared" ref="T6:T20" si="2">$U$3</f>
        <v>XX</v>
      </c>
      <c r="U6" s="34" t="s">
        <v>27</v>
      </c>
      <c r="V6" s="43" t="s">
        <v>56</v>
      </c>
      <c r="W6" s="43" t="s">
        <v>12</v>
      </c>
      <c r="X6" s="46">
        <v>478521245</v>
      </c>
    </row>
    <row r="7" spans="1:24" ht="15.6">
      <c r="A7" s="32">
        <f>A6+"00:15"</f>
        <v>0.36458333333333337</v>
      </c>
      <c r="B7" s="32" t="str">
        <f t="shared" ref="B7:B20" si="3">$C$3</f>
        <v>MG</v>
      </c>
      <c r="C7" s="34" t="s">
        <v>17</v>
      </c>
      <c r="D7" s="43" t="s">
        <v>55</v>
      </c>
      <c r="E7" s="43" t="s">
        <v>55</v>
      </c>
      <c r="F7" s="43" t="s">
        <v>55</v>
      </c>
      <c r="G7" s="41">
        <f>G6+"00:15"</f>
        <v>0.36458333333333337</v>
      </c>
      <c r="H7" s="16" t="str">
        <f t="shared" si="0"/>
        <v>O</v>
      </c>
      <c r="I7" s="16" t="s">
        <v>17</v>
      </c>
      <c r="J7" s="43"/>
      <c r="K7" s="43"/>
      <c r="L7" s="43"/>
      <c r="M7" s="42">
        <f>M6+"00:15"</f>
        <v>0.36458333333333337</v>
      </c>
      <c r="N7" s="14" t="str">
        <f t="shared" si="1"/>
        <v>O</v>
      </c>
      <c r="O7" s="14" t="s">
        <v>23</v>
      </c>
      <c r="P7" s="43"/>
      <c r="Q7" s="43"/>
      <c r="R7" s="46"/>
      <c r="S7" s="32">
        <f>S6+"00:15"</f>
        <v>0.36458333333333337</v>
      </c>
      <c r="T7" s="32" t="str">
        <f t="shared" si="2"/>
        <v>XX</v>
      </c>
      <c r="U7" s="34" t="s">
        <v>25</v>
      </c>
      <c r="V7" s="43"/>
      <c r="W7" s="43"/>
      <c r="X7" s="46"/>
    </row>
    <row r="8" spans="1:24" ht="15.6">
      <c r="A8" s="32">
        <f t="shared" ref="A8:A20" si="4">A7+"00:15"</f>
        <v>0.37500000000000006</v>
      </c>
      <c r="B8" s="32" t="str">
        <f t="shared" si="3"/>
        <v>MG</v>
      </c>
      <c r="C8" s="34" t="s">
        <v>17</v>
      </c>
      <c r="D8" s="43" t="s">
        <v>56</v>
      </c>
      <c r="E8" s="43" t="s">
        <v>12</v>
      </c>
      <c r="F8" s="46">
        <v>478521245</v>
      </c>
      <c r="G8" s="41">
        <f t="shared" ref="G8:G20" si="5">G7+"00:15"</f>
        <v>0.37500000000000006</v>
      </c>
      <c r="H8" s="16" t="str">
        <f t="shared" si="0"/>
        <v>O</v>
      </c>
      <c r="I8" s="16" t="s">
        <v>17</v>
      </c>
      <c r="J8" s="45"/>
      <c r="K8" s="45"/>
      <c r="L8" s="46"/>
      <c r="M8" s="42">
        <f t="shared" ref="M8:M20" si="6">M7+"00:15"</f>
        <v>0.37500000000000006</v>
      </c>
      <c r="N8" s="14" t="str">
        <f t="shared" si="1"/>
        <v>O</v>
      </c>
      <c r="O8" s="14" t="s">
        <v>23</v>
      </c>
      <c r="P8" s="43"/>
      <c r="Q8" s="43"/>
      <c r="R8" s="46"/>
      <c r="S8" s="32">
        <f t="shared" ref="S8:S20" si="7">S7+"00:15"</f>
        <v>0.37500000000000006</v>
      </c>
      <c r="T8" s="32" t="str">
        <f t="shared" si="2"/>
        <v>XX</v>
      </c>
      <c r="U8" s="34" t="s">
        <v>25</v>
      </c>
      <c r="V8" s="43"/>
      <c r="W8" s="43"/>
      <c r="X8" s="46"/>
    </row>
    <row r="9" spans="1:24" ht="15.6">
      <c r="A9" s="32">
        <f t="shared" si="4"/>
        <v>0.38541666666666674</v>
      </c>
      <c r="B9" s="32" t="str">
        <f t="shared" si="3"/>
        <v>MG</v>
      </c>
      <c r="C9" s="34" t="s">
        <v>17</v>
      </c>
      <c r="D9" s="43"/>
      <c r="E9" s="43"/>
      <c r="F9" s="46"/>
      <c r="G9" s="41">
        <f t="shared" si="5"/>
        <v>0.38541666666666674</v>
      </c>
      <c r="H9" s="16" t="str">
        <f t="shared" si="0"/>
        <v>O</v>
      </c>
      <c r="I9" s="16" t="s">
        <v>17</v>
      </c>
      <c r="J9" s="45"/>
      <c r="K9" s="45"/>
      <c r="L9" s="46"/>
      <c r="M9" s="42">
        <f t="shared" si="6"/>
        <v>0.38541666666666674</v>
      </c>
      <c r="N9" s="14" t="str">
        <f t="shared" si="1"/>
        <v>O</v>
      </c>
      <c r="O9" s="14" t="s">
        <v>23</v>
      </c>
      <c r="P9" s="43"/>
      <c r="Q9" s="43"/>
      <c r="R9" s="46"/>
      <c r="S9" s="32">
        <f t="shared" si="7"/>
        <v>0.38541666666666674</v>
      </c>
      <c r="T9" s="32" t="str">
        <f t="shared" si="2"/>
        <v>XX</v>
      </c>
      <c r="U9" s="34" t="s">
        <v>25</v>
      </c>
      <c r="V9" s="43"/>
      <c r="W9" s="43"/>
      <c r="X9" s="46"/>
    </row>
    <row r="10" spans="1:24" ht="15.6">
      <c r="A10" s="32">
        <f t="shared" si="4"/>
        <v>0.39583333333333343</v>
      </c>
      <c r="B10" s="32" t="str">
        <f t="shared" si="3"/>
        <v>MG</v>
      </c>
      <c r="C10" s="34" t="s">
        <v>17</v>
      </c>
      <c r="D10" s="43"/>
      <c r="E10" s="43"/>
      <c r="F10" s="46"/>
      <c r="G10" s="41">
        <f t="shared" si="5"/>
        <v>0.39583333333333343</v>
      </c>
      <c r="H10" s="16" t="str">
        <f t="shared" si="0"/>
        <v>O</v>
      </c>
      <c r="I10" s="16" t="s">
        <v>17</v>
      </c>
      <c r="J10" s="45"/>
      <c r="K10" s="45"/>
      <c r="L10" s="46"/>
      <c r="M10" s="42">
        <f t="shared" si="6"/>
        <v>0.39583333333333343</v>
      </c>
      <c r="N10" s="14" t="str">
        <f t="shared" si="1"/>
        <v>O</v>
      </c>
      <c r="O10" s="14" t="s">
        <v>23</v>
      </c>
      <c r="P10" s="43"/>
      <c r="Q10" s="43"/>
      <c r="R10" s="46"/>
      <c r="S10" s="32">
        <f t="shared" si="7"/>
        <v>0.39583333333333343</v>
      </c>
      <c r="T10" s="32" t="str">
        <f t="shared" si="2"/>
        <v>XX</v>
      </c>
      <c r="U10" s="34" t="s">
        <v>25</v>
      </c>
      <c r="V10" s="43"/>
      <c r="W10" s="43"/>
      <c r="X10" s="46"/>
    </row>
    <row r="11" spans="1:24" ht="15.6">
      <c r="A11" s="32">
        <f t="shared" si="4"/>
        <v>0.40625000000000011</v>
      </c>
      <c r="B11" s="32" t="str">
        <f t="shared" si="3"/>
        <v>MG</v>
      </c>
      <c r="C11" s="34" t="s">
        <v>17</v>
      </c>
      <c r="D11" s="43"/>
      <c r="E11" s="43"/>
      <c r="F11" s="46"/>
      <c r="G11" s="41">
        <f t="shared" si="5"/>
        <v>0.40625000000000011</v>
      </c>
      <c r="H11" s="16" t="str">
        <f t="shared" si="0"/>
        <v>O</v>
      </c>
      <c r="I11" s="16" t="s">
        <v>17</v>
      </c>
      <c r="J11" s="43"/>
      <c r="K11" s="43"/>
      <c r="L11" s="46"/>
      <c r="M11" s="42">
        <f t="shared" si="6"/>
        <v>0.40625000000000011</v>
      </c>
      <c r="N11" s="14" t="str">
        <f t="shared" si="1"/>
        <v>O</v>
      </c>
      <c r="O11" s="14" t="s">
        <v>23</v>
      </c>
      <c r="P11" s="43"/>
      <c r="Q11" s="43"/>
      <c r="R11" s="46"/>
      <c r="S11" s="32">
        <f t="shared" si="7"/>
        <v>0.40625000000000011</v>
      </c>
      <c r="T11" s="32" t="str">
        <f t="shared" si="2"/>
        <v>XX</v>
      </c>
      <c r="U11" s="34" t="s">
        <v>25</v>
      </c>
      <c r="V11" s="43"/>
      <c r="W11" s="43"/>
      <c r="X11" s="46"/>
    </row>
    <row r="12" spans="1:24" ht="15.6">
      <c r="A12" s="32">
        <f t="shared" si="4"/>
        <v>0.4166666666666668</v>
      </c>
      <c r="B12" s="32" t="str">
        <f t="shared" si="3"/>
        <v>MG</v>
      </c>
      <c r="C12" s="34" t="s">
        <v>17</v>
      </c>
      <c r="D12" s="43"/>
      <c r="E12" s="43"/>
      <c r="F12" s="46"/>
      <c r="G12" s="41">
        <f t="shared" si="5"/>
        <v>0.4166666666666668</v>
      </c>
      <c r="H12" s="16" t="str">
        <f t="shared" si="0"/>
        <v>O</v>
      </c>
      <c r="I12" s="16" t="s">
        <v>17</v>
      </c>
      <c r="J12" s="45"/>
      <c r="K12" s="45"/>
      <c r="L12" s="46"/>
      <c r="M12" s="42">
        <f t="shared" si="6"/>
        <v>0.4166666666666668</v>
      </c>
      <c r="N12" s="14" t="str">
        <f t="shared" si="1"/>
        <v>O</v>
      </c>
      <c r="O12" s="14" t="s">
        <v>23</v>
      </c>
      <c r="P12" s="43"/>
      <c r="Q12" s="43"/>
      <c r="R12" s="46"/>
      <c r="S12" s="32">
        <f t="shared" si="7"/>
        <v>0.4166666666666668</v>
      </c>
      <c r="T12" s="32" t="str">
        <f t="shared" si="2"/>
        <v>XX</v>
      </c>
      <c r="U12" s="34" t="s">
        <v>25</v>
      </c>
      <c r="V12" s="43"/>
      <c r="W12" s="43"/>
      <c r="X12" s="46"/>
    </row>
    <row r="13" spans="1:24" ht="15.6">
      <c r="A13" s="32">
        <f t="shared" si="4"/>
        <v>0.42708333333333348</v>
      </c>
      <c r="B13" s="32" t="str">
        <f t="shared" si="3"/>
        <v>MG</v>
      </c>
      <c r="C13" s="34" t="s">
        <v>17</v>
      </c>
      <c r="D13" s="43"/>
      <c r="E13" s="43"/>
      <c r="F13" s="46"/>
      <c r="G13" s="41">
        <f t="shared" si="5"/>
        <v>0.42708333333333348</v>
      </c>
      <c r="H13" s="16" t="str">
        <f t="shared" si="0"/>
        <v>O</v>
      </c>
      <c r="I13" s="16" t="s">
        <v>17</v>
      </c>
      <c r="J13" s="45"/>
      <c r="K13" s="45"/>
      <c r="L13" s="46"/>
      <c r="M13" s="42">
        <f t="shared" si="6"/>
        <v>0.42708333333333348</v>
      </c>
      <c r="N13" s="14" t="str">
        <f t="shared" si="1"/>
        <v>O</v>
      </c>
      <c r="O13" s="14" t="s">
        <v>23</v>
      </c>
      <c r="P13" s="43"/>
      <c r="Q13" s="43"/>
      <c r="R13" s="46"/>
      <c r="S13" s="32">
        <f t="shared" si="7"/>
        <v>0.42708333333333348</v>
      </c>
      <c r="T13" s="32" t="str">
        <f t="shared" si="2"/>
        <v>XX</v>
      </c>
      <c r="U13" s="34" t="s">
        <v>25</v>
      </c>
      <c r="V13" s="43"/>
      <c r="W13" s="43"/>
      <c r="X13" s="46"/>
    </row>
    <row r="14" spans="1:24" ht="15.6">
      <c r="A14" s="32">
        <f t="shared" si="4"/>
        <v>0.43750000000000017</v>
      </c>
      <c r="B14" s="32" t="str">
        <f t="shared" si="3"/>
        <v>MG</v>
      </c>
      <c r="C14" s="34" t="s">
        <v>17</v>
      </c>
      <c r="D14" s="43"/>
      <c r="E14" s="43"/>
      <c r="F14" s="46"/>
      <c r="G14" s="41">
        <f t="shared" si="5"/>
        <v>0.43750000000000017</v>
      </c>
      <c r="H14" s="16" t="str">
        <f t="shared" si="0"/>
        <v>O</v>
      </c>
      <c r="I14" s="16" t="s">
        <v>17</v>
      </c>
      <c r="J14" s="43"/>
      <c r="K14" s="43"/>
      <c r="L14" s="46"/>
      <c r="M14" s="42">
        <f t="shared" si="6"/>
        <v>0.43750000000000017</v>
      </c>
      <c r="N14" s="14" t="str">
        <f t="shared" si="1"/>
        <v>O</v>
      </c>
      <c r="O14" s="14" t="s">
        <v>23</v>
      </c>
      <c r="P14" s="43" t="s">
        <v>57</v>
      </c>
      <c r="Q14" s="43"/>
      <c r="R14" s="46"/>
      <c r="S14" s="32">
        <f t="shared" si="7"/>
        <v>0.43750000000000017</v>
      </c>
      <c r="T14" s="32" t="str">
        <f t="shared" si="2"/>
        <v>XX</v>
      </c>
      <c r="U14" s="34" t="s">
        <v>25</v>
      </c>
      <c r="V14" s="43"/>
      <c r="W14" s="43"/>
      <c r="X14" s="46"/>
    </row>
    <row r="15" spans="1:24" ht="15.6">
      <c r="A15" s="32">
        <f t="shared" si="4"/>
        <v>0.44791666666666685</v>
      </c>
      <c r="B15" s="32" t="str">
        <f t="shared" si="3"/>
        <v>MG</v>
      </c>
      <c r="C15" s="34" t="s">
        <v>17</v>
      </c>
      <c r="D15" s="43"/>
      <c r="E15" s="43"/>
      <c r="F15" s="46"/>
      <c r="G15" s="41">
        <f t="shared" si="5"/>
        <v>0.44791666666666685</v>
      </c>
      <c r="H15" s="16" t="str">
        <f t="shared" si="0"/>
        <v>O</v>
      </c>
      <c r="I15" s="16" t="s">
        <v>17</v>
      </c>
      <c r="J15" s="45"/>
      <c r="K15" s="45"/>
      <c r="L15" s="46"/>
      <c r="M15" s="42">
        <f t="shared" si="6"/>
        <v>0.44791666666666685</v>
      </c>
      <c r="N15" s="14" t="str">
        <f t="shared" si="1"/>
        <v>O</v>
      </c>
      <c r="O15" s="14" t="s">
        <v>23</v>
      </c>
      <c r="P15" s="43"/>
      <c r="Q15" s="43"/>
      <c r="R15" s="46"/>
      <c r="S15" s="32">
        <f t="shared" si="7"/>
        <v>0.44791666666666685</v>
      </c>
      <c r="T15" s="32" t="str">
        <f t="shared" si="2"/>
        <v>XX</v>
      </c>
      <c r="U15" s="34" t="s">
        <v>25</v>
      </c>
      <c r="V15" s="43"/>
      <c r="W15" s="43"/>
      <c r="X15" s="46"/>
    </row>
    <row r="16" spans="1:24" ht="15.6">
      <c r="A16" s="32">
        <f t="shared" si="4"/>
        <v>0.45833333333333354</v>
      </c>
      <c r="B16" s="32" t="str">
        <f t="shared" si="3"/>
        <v>MG</v>
      </c>
      <c r="C16" s="34" t="s">
        <v>17</v>
      </c>
      <c r="D16" s="43"/>
      <c r="E16" s="43"/>
      <c r="F16" s="46"/>
      <c r="G16" s="41">
        <f t="shared" si="5"/>
        <v>0.45833333333333354</v>
      </c>
      <c r="H16" s="16" t="str">
        <f t="shared" si="0"/>
        <v>O</v>
      </c>
      <c r="I16" s="16" t="s">
        <v>17</v>
      </c>
      <c r="J16" s="45"/>
      <c r="K16" s="45"/>
      <c r="L16" s="46"/>
      <c r="M16" s="42">
        <f t="shared" si="6"/>
        <v>0.45833333333333354</v>
      </c>
      <c r="N16" s="14" t="str">
        <f t="shared" si="1"/>
        <v>O</v>
      </c>
      <c r="O16" s="14" t="s">
        <v>23</v>
      </c>
      <c r="P16" s="43"/>
      <c r="Q16" s="43"/>
      <c r="R16" s="46"/>
      <c r="S16" s="32">
        <f t="shared" si="7"/>
        <v>0.45833333333333354</v>
      </c>
      <c r="T16" s="32" t="str">
        <f t="shared" si="2"/>
        <v>XX</v>
      </c>
      <c r="U16" s="34" t="s">
        <v>25</v>
      </c>
      <c r="V16" s="43"/>
      <c r="W16" s="43"/>
      <c r="X16" s="46"/>
    </row>
    <row r="17" spans="1:24" ht="15.6">
      <c r="A17" s="32">
        <f t="shared" si="4"/>
        <v>0.46875000000000022</v>
      </c>
      <c r="B17" s="32" t="str">
        <f t="shared" si="3"/>
        <v>MG</v>
      </c>
      <c r="C17" s="34" t="s">
        <v>17</v>
      </c>
      <c r="D17" s="43"/>
      <c r="E17" s="43"/>
      <c r="F17" s="46"/>
      <c r="G17" s="41">
        <f t="shared" si="5"/>
        <v>0.46875000000000022</v>
      </c>
      <c r="H17" s="16" t="str">
        <f t="shared" si="0"/>
        <v>O</v>
      </c>
      <c r="I17" s="16" t="s">
        <v>17</v>
      </c>
      <c r="J17" s="45"/>
      <c r="K17" s="45"/>
      <c r="L17" s="46"/>
      <c r="M17" s="42">
        <f t="shared" si="6"/>
        <v>0.46875000000000022</v>
      </c>
      <c r="N17" s="14" t="str">
        <f t="shared" si="1"/>
        <v>O</v>
      </c>
      <c r="O17" s="14" t="s">
        <v>23</v>
      </c>
      <c r="P17" s="43"/>
      <c r="Q17" s="43"/>
      <c r="R17" s="46"/>
      <c r="S17" s="32">
        <f t="shared" si="7"/>
        <v>0.46875000000000022</v>
      </c>
      <c r="T17" s="32" t="str">
        <f t="shared" si="2"/>
        <v>XX</v>
      </c>
      <c r="U17" s="34" t="s">
        <v>25</v>
      </c>
      <c r="V17" s="43"/>
      <c r="W17" s="43"/>
      <c r="X17" s="46"/>
    </row>
    <row r="18" spans="1:24" ht="15.6">
      <c r="A18" s="32">
        <f t="shared" si="4"/>
        <v>0.47916666666666691</v>
      </c>
      <c r="B18" s="32" t="str">
        <f t="shared" si="3"/>
        <v>MG</v>
      </c>
      <c r="C18" s="34" t="s">
        <v>17</v>
      </c>
      <c r="D18" s="43"/>
      <c r="E18" s="43"/>
      <c r="F18" s="46"/>
      <c r="G18" s="41">
        <f t="shared" si="5"/>
        <v>0.47916666666666691</v>
      </c>
      <c r="H18" s="16" t="str">
        <f t="shared" si="0"/>
        <v>O</v>
      </c>
      <c r="I18" s="16" t="s">
        <v>17</v>
      </c>
      <c r="J18" s="45"/>
      <c r="K18" s="45"/>
      <c r="L18" s="46"/>
      <c r="M18" s="42">
        <f t="shared" si="6"/>
        <v>0.47916666666666691</v>
      </c>
      <c r="N18" s="14" t="str">
        <f t="shared" si="1"/>
        <v>O</v>
      </c>
      <c r="O18" s="14" t="s">
        <v>23</v>
      </c>
      <c r="P18" s="43"/>
      <c r="Q18" s="43"/>
      <c r="R18" s="46"/>
      <c r="S18" s="32">
        <f t="shared" si="7"/>
        <v>0.47916666666666691</v>
      </c>
      <c r="T18" s="32" t="str">
        <f t="shared" si="2"/>
        <v>XX</v>
      </c>
      <c r="U18" s="34" t="s">
        <v>25</v>
      </c>
      <c r="V18" s="43"/>
      <c r="W18" s="43"/>
      <c r="X18" s="46"/>
    </row>
    <row r="19" spans="1:24" ht="15.6">
      <c r="A19" s="32">
        <f t="shared" si="4"/>
        <v>0.48958333333333359</v>
      </c>
      <c r="B19" s="32" t="str">
        <f t="shared" si="3"/>
        <v>MG</v>
      </c>
      <c r="C19" s="34" t="s">
        <v>17</v>
      </c>
      <c r="D19" s="43"/>
      <c r="E19" s="43"/>
      <c r="F19" s="46"/>
      <c r="G19" s="41">
        <f t="shared" si="5"/>
        <v>0.48958333333333359</v>
      </c>
      <c r="H19" s="16" t="str">
        <f t="shared" si="0"/>
        <v>O</v>
      </c>
      <c r="I19" s="16" t="s">
        <v>17</v>
      </c>
      <c r="J19" s="45"/>
      <c r="K19" s="45"/>
      <c r="L19" s="46"/>
      <c r="M19" s="42">
        <f t="shared" si="6"/>
        <v>0.48958333333333359</v>
      </c>
      <c r="N19" s="14" t="str">
        <f t="shared" si="1"/>
        <v>O</v>
      </c>
      <c r="O19" s="14" t="s">
        <v>23</v>
      </c>
      <c r="P19" s="43"/>
      <c r="Q19" s="43"/>
      <c r="R19" s="46"/>
      <c r="S19" s="32">
        <f t="shared" si="7"/>
        <v>0.48958333333333359</v>
      </c>
      <c r="T19" s="32" t="str">
        <f t="shared" si="2"/>
        <v>XX</v>
      </c>
      <c r="U19" s="34" t="s">
        <v>25</v>
      </c>
      <c r="V19" s="43"/>
      <c r="W19" s="43"/>
      <c r="X19" s="46"/>
    </row>
    <row r="20" spans="1:24" ht="15.6">
      <c r="A20" s="32">
        <f t="shared" si="4"/>
        <v>0.50000000000000022</v>
      </c>
      <c r="B20" s="32" t="str">
        <f t="shared" si="3"/>
        <v>MG</v>
      </c>
      <c r="C20" s="34" t="s">
        <v>17</v>
      </c>
      <c r="D20" s="43"/>
      <c r="E20" s="43"/>
      <c r="F20" s="46"/>
      <c r="G20" s="41">
        <f t="shared" si="5"/>
        <v>0.50000000000000022</v>
      </c>
      <c r="H20" s="16" t="str">
        <f>IF(($I$3="Steph_Ma")+OR($I$3="Dominique")+OR($I$3="Julie")+OR($I$3="Dji")+OR($I$3="Martine")+OR($I$3="BF"),"O","X")</f>
        <v>O</v>
      </c>
      <c r="I20" s="16" t="s">
        <v>17</v>
      </c>
      <c r="J20" s="45"/>
      <c r="K20" s="45"/>
      <c r="L20" s="46"/>
      <c r="M20" s="42">
        <f t="shared" si="6"/>
        <v>0.50000000000000022</v>
      </c>
      <c r="N20" s="14" t="str">
        <f t="shared" si="1"/>
        <v>O</v>
      </c>
      <c r="O20" s="14" t="s">
        <v>23</v>
      </c>
      <c r="P20" s="43"/>
      <c r="Q20" s="43"/>
      <c r="R20" s="46"/>
      <c r="S20" s="32">
        <f t="shared" si="7"/>
        <v>0.50000000000000022</v>
      </c>
      <c r="T20" s="32" t="str">
        <f t="shared" si="2"/>
        <v>XX</v>
      </c>
      <c r="U20" s="34" t="s">
        <v>25</v>
      </c>
      <c r="V20" s="43"/>
      <c r="W20" s="43"/>
      <c r="X20" s="46"/>
    </row>
    <row r="21" spans="1:24" ht="15.6">
      <c r="A21" s="32"/>
      <c r="B21" s="32"/>
      <c r="C21" s="34"/>
      <c r="D21" s="43"/>
      <c r="E21" s="45"/>
      <c r="F21" s="46"/>
      <c r="G21" s="41"/>
      <c r="H21" s="16"/>
      <c r="I21" s="16"/>
      <c r="J21" s="45"/>
      <c r="K21" s="45"/>
      <c r="L21" s="46"/>
      <c r="M21" s="42"/>
      <c r="N21" s="14"/>
      <c r="O21" s="14"/>
      <c r="P21" s="45"/>
      <c r="Q21" s="45"/>
      <c r="R21" s="46"/>
      <c r="S21" s="32"/>
      <c r="T21" s="32"/>
      <c r="U21" s="34"/>
      <c r="V21" s="45"/>
      <c r="W21" s="45"/>
      <c r="X21" s="46"/>
    </row>
    <row r="22" spans="1:24" ht="15.6">
      <c r="A22" s="32"/>
      <c r="B22" s="32"/>
      <c r="C22" s="34"/>
      <c r="D22" s="43"/>
      <c r="E22" s="45"/>
      <c r="F22" s="46"/>
      <c r="G22" s="41"/>
      <c r="H22" s="16"/>
      <c r="I22" s="16"/>
      <c r="J22" s="45"/>
      <c r="K22" s="45"/>
      <c r="L22" s="46"/>
      <c r="M22" s="42"/>
      <c r="N22" s="14"/>
      <c r="O22" s="14"/>
      <c r="P22" s="45"/>
      <c r="Q22" s="45"/>
      <c r="R22" s="46"/>
      <c r="S22" s="32"/>
      <c r="T22" s="32"/>
      <c r="U22" s="34"/>
      <c r="V22" s="45"/>
      <c r="W22" s="45"/>
      <c r="X22" s="46"/>
    </row>
    <row r="23" spans="1:24" ht="15.6">
      <c r="A23" s="32"/>
      <c r="B23" s="32"/>
      <c r="C23" s="34"/>
      <c r="D23" s="43"/>
      <c r="E23" s="45"/>
      <c r="F23" s="46"/>
      <c r="G23" s="41"/>
      <c r="H23" s="16"/>
      <c r="I23" s="16"/>
      <c r="J23" s="45"/>
      <c r="K23" s="45"/>
      <c r="L23" s="46"/>
      <c r="M23" s="42"/>
      <c r="N23" s="14"/>
      <c r="O23" s="14"/>
      <c r="P23" s="45"/>
      <c r="Q23" s="45"/>
      <c r="R23" s="46"/>
      <c r="S23" s="32"/>
      <c r="T23" s="32"/>
      <c r="U23" s="34"/>
      <c r="V23" s="45"/>
      <c r="W23" s="45"/>
      <c r="X23" s="46"/>
    </row>
    <row r="24" spans="1:24" ht="15.6">
      <c r="A24" s="33"/>
      <c r="B24" s="33"/>
      <c r="C24" s="33" t="s">
        <v>58</v>
      </c>
      <c r="D24" s="34"/>
      <c r="E24" s="34"/>
      <c r="F24" s="34"/>
      <c r="G24" s="16"/>
      <c r="H24" s="16"/>
      <c r="I24" s="36" t="s">
        <v>17</v>
      </c>
      <c r="J24" s="35"/>
      <c r="K24" s="35"/>
      <c r="L24" s="35"/>
      <c r="M24" s="37"/>
      <c r="N24" s="37"/>
      <c r="O24" s="15" t="s">
        <v>49</v>
      </c>
      <c r="P24" s="37"/>
      <c r="Q24" s="37"/>
      <c r="R24" s="37"/>
      <c r="S24" s="38"/>
      <c r="T24" s="38"/>
      <c r="U24" s="33" t="s">
        <v>50</v>
      </c>
      <c r="V24" s="38"/>
      <c r="W24" s="38"/>
      <c r="X24" s="38"/>
    </row>
    <row r="25" spans="1:24" ht="15.6">
      <c r="A25" s="47"/>
      <c r="B25" s="47"/>
      <c r="C25" s="40" t="str">
        <f>Janvier!F4</f>
        <v>MG</v>
      </c>
      <c r="D25" s="34"/>
      <c r="E25" s="34"/>
      <c r="F25" s="34"/>
      <c r="G25" s="41"/>
      <c r="H25" s="41"/>
      <c r="I25" s="40" t="s">
        <v>7</v>
      </c>
      <c r="J25" s="16"/>
      <c r="K25" s="16"/>
      <c r="L25" s="16"/>
      <c r="M25" s="37"/>
      <c r="N25" s="37"/>
      <c r="O25" s="40" t="s">
        <v>6</v>
      </c>
      <c r="P25" s="14"/>
      <c r="Q25" s="14"/>
      <c r="R25" s="14"/>
      <c r="S25" s="38"/>
      <c r="T25" s="38"/>
      <c r="U25" s="40" t="str">
        <f>Janvier!G4</f>
        <v>XX</v>
      </c>
      <c r="V25" s="38"/>
      <c r="W25" s="38"/>
      <c r="X25" s="38"/>
    </row>
    <row r="26" spans="1:24" ht="15.6">
      <c r="A26" s="32"/>
      <c r="B26" s="32"/>
      <c r="C26" s="34" t="s">
        <v>51</v>
      </c>
      <c r="D26" s="34" t="s">
        <v>52</v>
      </c>
      <c r="E26" s="34" t="s">
        <v>53</v>
      </c>
      <c r="F26" s="34" t="s">
        <v>54</v>
      </c>
      <c r="G26" s="41"/>
      <c r="H26" s="41"/>
      <c r="I26" s="16" t="s">
        <v>51</v>
      </c>
      <c r="J26" s="16" t="s">
        <v>52</v>
      </c>
      <c r="K26" s="16" t="s">
        <v>53</v>
      </c>
      <c r="L26" s="16" t="s">
        <v>54</v>
      </c>
      <c r="M26" s="42"/>
      <c r="N26" s="42"/>
      <c r="O26" s="14" t="s">
        <v>51</v>
      </c>
      <c r="P26" s="14" t="s">
        <v>52</v>
      </c>
      <c r="Q26" s="14" t="s">
        <v>53</v>
      </c>
      <c r="R26" s="14" t="s">
        <v>54</v>
      </c>
      <c r="S26" s="32"/>
      <c r="T26" s="32"/>
      <c r="U26" s="34" t="s">
        <v>51</v>
      </c>
      <c r="V26" s="34" t="s">
        <v>52</v>
      </c>
      <c r="W26" s="34" t="s">
        <v>53</v>
      </c>
      <c r="X26" s="34" t="s">
        <v>54</v>
      </c>
    </row>
    <row r="27" spans="1:24" ht="15.6">
      <c r="A27" s="32">
        <v>0.5625</v>
      </c>
      <c r="B27" s="32" t="str">
        <f t="shared" ref="B27:B41" si="8">$C$25</f>
        <v>MG</v>
      </c>
      <c r="C27" s="34" t="s">
        <v>16</v>
      </c>
      <c r="D27" s="45"/>
      <c r="E27" s="45"/>
      <c r="F27" s="46"/>
      <c r="G27" s="41">
        <v>0.5625</v>
      </c>
      <c r="H27" s="16" t="str">
        <f>IF(($I$25="Steph_Ma")+OR($I$25="Dominique")+OR($I$25="Julie")+OR($I$25="Dji")+OR($I$25="Martine")+OR($I$25="BF"),"O","X")</f>
        <v>O</v>
      </c>
      <c r="I27" s="16" t="s">
        <v>17</v>
      </c>
      <c r="J27" s="45"/>
      <c r="K27" s="45"/>
      <c r="L27" s="46"/>
      <c r="M27" s="42">
        <v>0.5625</v>
      </c>
      <c r="N27" s="14" t="str">
        <f t="shared" ref="N27:N41" si="9">IF(($O$25="Steph_Rx")+OR($O$25="Vincent")+OR($O$25="Julie")+OR($O$25="Fred")+OR($O$25="Dominique"),"O","X")</f>
        <v>X</v>
      </c>
      <c r="O27" s="14" t="s">
        <v>19</v>
      </c>
      <c r="P27" s="45"/>
      <c r="Q27" s="45"/>
      <c r="R27" s="46"/>
      <c r="S27" s="32">
        <v>0.5625</v>
      </c>
      <c r="T27" s="32" t="str">
        <f t="shared" ref="T27:T41" si="10">$U$25</f>
        <v>XX</v>
      </c>
      <c r="U27" s="34"/>
      <c r="V27" s="45"/>
      <c r="W27" s="45"/>
      <c r="X27" s="46"/>
    </row>
    <row r="28" spans="1:24" ht="15.6">
      <c r="A28" s="32">
        <f>A27+"00:15"</f>
        <v>0.57291666666666663</v>
      </c>
      <c r="B28" s="32" t="str">
        <f t="shared" si="8"/>
        <v>MG</v>
      </c>
      <c r="C28" s="34" t="s">
        <v>15</v>
      </c>
      <c r="D28" s="45"/>
      <c r="E28" s="45"/>
      <c r="F28" s="46"/>
      <c r="G28" s="41">
        <f>G27+"00:15"</f>
        <v>0.57291666666666663</v>
      </c>
      <c r="H28" s="16" t="str">
        <f t="shared" ref="H28:H41" si="11">IF(($I$25="Steph_Ma")+OR($I$25="Dominique")+OR($I$25="Julie")+OR($I$25="Dji")+OR($I$25="Martine")+OR($I$25="BF"),"O","X")</f>
        <v>O</v>
      </c>
      <c r="I28" s="16" t="s">
        <v>18</v>
      </c>
      <c r="J28" s="45"/>
      <c r="K28" s="45"/>
      <c r="L28" s="46"/>
      <c r="M28" s="42">
        <f>M27+"00:15"</f>
        <v>0.57291666666666663</v>
      </c>
      <c r="N28" s="14" t="str">
        <f t="shared" si="9"/>
        <v>X</v>
      </c>
      <c r="O28" s="14" t="s">
        <v>19</v>
      </c>
      <c r="P28" s="45"/>
      <c r="Q28" s="45"/>
      <c r="R28" s="46"/>
      <c r="S28" s="32">
        <f>S27+"00:15"</f>
        <v>0.57291666666666663</v>
      </c>
      <c r="T28" s="32" t="str">
        <f t="shared" si="10"/>
        <v>XX</v>
      </c>
      <c r="U28" s="34" t="s">
        <v>18</v>
      </c>
      <c r="V28" s="45"/>
      <c r="W28" s="45"/>
      <c r="X28" s="46"/>
    </row>
    <row r="29" spans="1:24" ht="15.6">
      <c r="A29" s="32">
        <f t="shared" ref="A29:A41" si="12">A28+"00:15"</f>
        <v>0.58333333333333326</v>
      </c>
      <c r="B29" s="32" t="str">
        <f t="shared" si="8"/>
        <v>MG</v>
      </c>
      <c r="C29" s="34" t="s">
        <v>15</v>
      </c>
      <c r="D29" s="45"/>
      <c r="E29" s="45"/>
      <c r="F29" s="46"/>
      <c r="G29" s="41">
        <f t="shared" ref="G29:G41" si="13">G28+"00:15"</f>
        <v>0.58333333333333326</v>
      </c>
      <c r="H29" s="16" t="str">
        <f t="shared" si="11"/>
        <v>O</v>
      </c>
      <c r="I29" s="16" t="s">
        <v>18</v>
      </c>
      <c r="J29" s="43"/>
      <c r="K29" s="43"/>
      <c r="L29" s="43"/>
      <c r="M29" s="42">
        <f t="shared" ref="M29:M41" si="14">M28+"00:15"</f>
        <v>0.58333333333333326</v>
      </c>
      <c r="N29" s="14" t="str">
        <f t="shared" si="9"/>
        <v>X</v>
      </c>
      <c r="O29" s="14" t="s">
        <v>19</v>
      </c>
      <c r="P29" s="43"/>
      <c r="Q29" s="43"/>
      <c r="R29" s="43"/>
      <c r="S29" s="32">
        <f t="shared" ref="S29:S41" si="15">S28+"00:15"</f>
        <v>0.58333333333333326</v>
      </c>
      <c r="T29" s="32" t="str">
        <f t="shared" si="10"/>
        <v>XX</v>
      </c>
      <c r="U29" s="34" t="s">
        <v>18</v>
      </c>
      <c r="V29" s="45"/>
      <c r="W29" s="45"/>
      <c r="X29" s="46"/>
    </row>
    <row r="30" spans="1:24" ht="15.6">
      <c r="A30" s="32">
        <f t="shared" si="12"/>
        <v>0.59374999999999989</v>
      </c>
      <c r="B30" s="32" t="str">
        <f t="shared" si="8"/>
        <v>MG</v>
      </c>
      <c r="C30" s="34" t="s">
        <v>15</v>
      </c>
      <c r="D30" s="45"/>
      <c r="E30" s="45"/>
      <c r="F30" s="46"/>
      <c r="G30" s="41">
        <f t="shared" si="13"/>
        <v>0.59374999999999989</v>
      </c>
      <c r="H30" s="16" t="str">
        <f t="shared" si="11"/>
        <v>O</v>
      </c>
      <c r="I30" s="16" t="s">
        <v>18</v>
      </c>
      <c r="J30" s="45"/>
      <c r="K30" s="45"/>
      <c r="L30" s="46"/>
      <c r="M30" s="42">
        <f t="shared" si="14"/>
        <v>0.59374999999999989</v>
      </c>
      <c r="N30" s="14" t="str">
        <f t="shared" si="9"/>
        <v>X</v>
      </c>
      <c r="O30" s="14" t="s">
        <v>19</v>
      </c>
      <c r="P30" s="45"/>
      <c r="Q30" s="45"/>
      <c r="R30" s="46"/>
      <c r="S30" s="32">
        <f t="shared" si="15"/>
        <v>0.59374999999999989</v>
      </c>
      <c r="T30" s="32" t="str">
        <f t="shared" si="10"/>
        <v>XX</v>
      </c>
      <c r="U30" s="34" t="s">
        <v>18</v>
      </c>
      <c r="V30" s="45"/>
      <c r="W30" s="45"/>
      <c r="X30" s="46"/>
    </row>
    <row r="31" spans="1:24" ht="15.6">
      <c r="A31" s="32">
        <f t="shared" si="12"/>
        <v>0.60416666666666652</v>
      </c>
      <c r="B31" s="32" t="str">
        <f t="shared" si="8"/>
        <v>MG</v>
      </c>
      <c r="C31" s="34" t="s">
        <v>15</v>
      </c>
      <c r="D31" s="43"/>
      <c r="E31" s="43"/>
      <c r="F31" s="43"/>
      <c r="G31" s="41">
        <f t="shared" si="13"/>
        <v>0.60416666666666652</v>
      </c>
      <c r="H31" s="16" t="str">
        <f t="shared" si="11"/>
        <v>O</v>
      </c>
      <c r="I31" s="16" t="s">
        <v>18</v>
      </c>
      <c r="J31" s="45"/>
      <c r="K31" s="45"/>
      <c r="L31" s="46"/>
      <c r="M31" s="42">
        <f t="shared" si="14"/>
        <v>0.60416666666666652</v>
      </c>
      <c r="N31" s="14" t="str">
        <f t="shared" si="9"/>
        <v>X</v>
      </c>
      <c r="O31" s="14" t="s">
        <v>19</v>
      </c>
      <c r="P31" s="45"/>
      <c r="Q31" s="45"/>
      <c r="R31" s="46"/>
      <c r="S31" s="32">
        <f t="shared" si="15"/>
        <v>0.60416666666666652</v>
      </c>
      <c r="T31" s="32" t="str">
        <f t="shared" si="10"/>
        <v>XX</v>
      </c>
      <c r="U31" s="34" t="s">
        <v>18</v>
      </c>
      <c r="V31" s="45"/>
      <c r="W31" s="45"/>
      <c r="X31" s="46"/>
    </row>
    <row r="32" spans="1:24" ht="15.6">
      <c r="A32" s="32">
        <f t="shared" si="12"/>
        <v>0.61458333333333315</v>
      </c>
      <c r="B32" s="32" t="str">
        <f t="shared" si="8"/>
        <v>MG</v>
      </c>
      <c r="C32" s="34" t="s">
        <v>15</v>
      </c>
      <c r="D32" s="45"/>
      <c r="E32" s="45"/>
      <c r="F32" s="46"/>
      <c r="G32" s="41">
        <f t="shared" si="13"/>
        <v>0.61458333333333315</v>
      </c>
      <c r="H32" s="16" t="str">
        <f t="shared" si="11"/>
        <v>O</v>
      </c>
      <c r="I32" s="16" t="s">
        <v>18</v>
      </c>
      <c r="J32" s="45"/>
      <c r="K32" s="45"/>
      <c r="L32" s="46"/>
      <c r="M32" s="42">
        <f t="shared" si="14"/>
        <v>0.61458333333333315</v>
      </c>
      <c r="N32" s="14" t="str">
        <f t="shared" si="9"/>
        <v>X</v>
      </c>
      <c r="O32" s="14" t="s">
        <v>19</v>
      </c>
      <c r="P32" s="45"/>
      <c r="Q32" s="45"/>
      <c r="R32" s="46"/>
      <c r="S32" s="32">
        <f t="shared" si="15"/>
        <v>0.61458333333333315</v>
      </c>
      <c r="T32" s="32" t="str">
        <f t="shared" si="10"/>
        <v>XX</v>
      </c>
      <c r="U32" s="34" t="s">
        <v>18</v>
      </c>
      <c r="V32" s="45"/>
      <c r="W32" s="45"/>
      <c r="X32" s="46"/>
    </row>
    <row r="33" spans="1:24" ht="15.6">
      <c r="A33" s="32">
        <f t="shared" si="12"/>
        <v>0.62499999999999978</v>
      </c>
      <c r="B33" s="32" t="str">
        <f t="shared" si="8"/>
        <v>MG</v>
      </c>
      <c r="C33" s="34" t="s">
        <v>15</v>
      </c>
      <c r="D33" s="45"/>
      <c r="E33" s="45"/>
      <c r="F33" s="46"/>
      <c r="G33" s="41">
        <f t="shared" si="13"/>
        <v>0.62499999999999978</v>
      </c>
      <c r="H33" s="16" t="str">
        <f t="shared" si="11"/>
        <v>O</v>
      </c>
      <c r="I33" s="16" t="s">
        <v>18</v>
      </c>
      <c r="J33" s="45"/>
      <c r="K33" s="45"/>
      <c r="L33" s="46"/>
      <c r="M33" s="42">
        <f t="shared" si="14"/>
        <v>0.62499999999999978</v>
      </c>
      <c r="N33" s="14" t="str">
        <f t="shared" si="9"/>
        <v>X</v>
      </c>
      <c r="O33" s="14" t="s">
        <v>19</v>
      </c>
      <c r="P33" s="45"/>
      <c r="Q33" s="45"/>
      <c r="R33" s="46"/>
      <c r="S33" s="32">
        <f t="shared" si="15"/>
        <v>0.62499999999999978</v>
      </c>
      <c r="T33" s="32" t="str">
        <f t="shared" si="10"/>
        <v>XX</v>
      </c>
      <c r="U33" s="34" t="s">
        <v>18</v>
      </c>
      <c r="V33" s="45"/>
      <c r="W33" s="45"/>
      <c r="X33" s="46"/>
    </row>
    <row r="34" spans="1:24" ht="15.6">
      <c r="A34" s="32">
        <f t="shared" si="12"/>
        <v>0.63541666666666641</v>
      </c>
      <c r="B34" s="32" t="str">
        <f t="shared" si="8"/>
        <v>MG</v>
      </c>
      <c r="C34" s="34" t="s">
        <v>15</v>
      </c>
      <c r="D34" s="45"/>
      <c r="E34" s="45"/>
      <c r="F34" s="46"/>
      <c r="G34" s="41">
        <f t="shared" si="13"/>
        <v>0.63541666666666641</v>
      </c>
      <c r="H34" s="16" t="str">
        <f t="shared" si="11"/>
        <v>O</v>
      </c>
      <c r="I34" s="16" t="s">
        <v>18</v>
      </c>
      <c r="J34" s="45"/>
      <c r="K34" s="45"/>
      <c r="L34" s="46"/>
      <c r="M34" s="42">
        <f t="shared" si="14"/>
        <v>0.63541666666666641</v>
      </c>
      <c r="N34" s="14" t="str">
        <f t="shared" si="9"/>
        <v>X</v>
      </c>
      <c r="O34" s="14" t="s">
        <v>19</v>
      </c>
      <c r="P34" s="45"/>
      <c r="Q34" s="45"/>
      <c r="R34" s="46"/>
      <c r="S34" s="32">
        <f t="shared" si="15"/>
        <v>0.63541666666666641</v>
      </c>
      <c r="T34" s="32" t="str">
        <f t="shared" si="10"/>
        <v>XX</v>
      </c>
      <c r="U34" s="34" t="s">
        <v>18</v>
      </c>
      <c r="V34" s="45"/>
      <c r="W34" s="45"/>
      <c r="X34" s="46"/>
    </row>
    <row r="35" spans="1:24" ht="15.6">
      <c r="A35" s="32">
        <f t="shared" si="12"/>
        <v>0.64583333333333304</v>
      </c>
      <c r="B35" s="32" t="str">
        <f t="shared" si="8"/>
        <v>MG</v>
      </c>
      <c r="C35" s="34" t="s">
        <v>15</v>
      </c>
      <c r="D35" s="45"/>
      <c r="E35" s="45"/>
      <c r="F35" s="46"/>
      <c r="G35" s="41">
        <f t="shared" si="13"/>
        <v>0.64583333333333304</v>
      </c>
      <c r="H35" s="16" t="str">
        <f t="shared" si="11"/>
        <v>O</v>
      </c>
      <c r="I35" s="16" t="s">
        <v>18</v>
      </c>
      <c r="J35" s="45"/>
      <c r="K35" s="45"/>
      <c r="L35" s="46"/>
      <c r="M35" s="42">
        <f t="shared" si="14"/>
        <v>0.64583333333333304</v>
      </c>
      <c r="N35" s="14" t="str">
        <f t="shared" si="9"/>
        <v>X</v>
      </c>
      <c r="O35" s="14" t="s">
        <v>19</v>
      </c>
      <c r="P35" s="45"/>
      <c r="Q35" s="45"/>
      <c r="R35" s="46"/>
      <c r="S35" s="32">
        <f t="shared" si="15"/>
        <v>0.64583333333333304</v>
      </c>
      <c r="T35" s="32" t="str">
        <f t="shared" si="10"/>
        <v>XX</v>
      </c>
      <c r="U35" s="34" t="s">
        <v>18</v>
      </c>
      <c r="V35" s="45"/>
      <c r="W35" s="45"/>
      <c r="X35" s="46"/>
    </row>
    <row r="36" spans="1:24" ht="15.6">
      <c r="A36" s="32">
        <f t="shared" si="12"/>
        <v>0.65624999999999967</v>
      </c>
      <c r="B36" s="32" t="str">
        <f t="shared" si="8"/>
        <v>MG</v>
      </c>
      <c r="C36" s="34" t="s">
        <v>15</v>
      </c>
      <c r="D36" s="45"/>
      <c r="E36" s="45"/>
      <c r="F36" s="46"/>
      <c r="G36" s="41">
        <f t="shared" si="13"/>
        <v>0.65624999999999967</v>
      </c>
      <c r="H36" s="16" t="str">
        <f t="shared" si="11"/>
        <v>O</v>
      </c>
      <c r="I36" s="16" t="s">
        <v>18</v>
      </c>
      <c r="J36" s="45"/>
      <c r="K36" s="45"/>
      <c r="L36" s="46"/>
      <c r="M36" s="42">
        <f t="shared" si="14"/>
        <v>0.65624999999999967</v>
      </c>
      <c r="N36" s="14" t="str">
        <f t="shared" si="9"/>
        <v>X</v>
      </c>
      <c r="O36" s="14" t="s">
        <v>19</v>
      </c>
      <c r="P36" s="45"/>
      <c r="Q36" s="45"/>
      <c r="R36" s="46"/>
      <c r="S36" s="32">
        <f t="shared" si="15"/>
        <v>0.65624999999999967</v>
      </c>
      <c r="T36" s="32" t="str">
        <f t="shared" si="10"/>
        <v>XX</v>
      </c>
      <c r="U36" s="34" t="s">
        <v>18</v>
      </c>
      <c r="V36" s="45"/>
      <c r="W36" s="45"/>
      <c r="X36" s="46"/>
    </row>
    <row r="37" spans="1:24" ht="15.6">
      <c r="A37" s="32">
        <f t="shared" si="12"/>
        <v>0.6666666666666663</v>
      </c>
      <c r="B37" s="32" t="str">
        <f t="shared" si="8"/>
        <v>MG</v>
      </c>
      <c r="C37" s="34" t="s">
        <v>15</v>
      </c>
      <c r="D37" s="45"/>
      <c r="E37" s="45"/>
      <c r="F37" s="46"/>
      <c r="G37" s="41">
        <f t="shared" si="13"/>
        <v>0.6666666666666663</v>
      </c>
      <c r="H37" s="16" t="str">
        <f t="shared" si="11"/>
        <v>O</v>
      </c>
      <c r="I37" s="16" t="s">
        <v>18</v>
      </c>
      <c r="J37" s="45"/>
      <c r="K37" s="45"/>
      <c r="L37" s="46"/>
      <c r="M37" s="42">
        <f t="shared" si="14"/>
        <v>0.6666666666666663</v>
      </c>
      <c r="N37" s="14" t="str">
        <f t="shared" si="9"/>
        <v>X</v>
      </c>
      <c r="O37" s="14" t="s">
        <v>19</v>
      </c>
      <c r="P37" s="45"/>
      <c r="Q37" s="45"/>
      <c r="R37" s="46"/>
      <c r="S37" s="32">
        <f t="shared" si="15"/>
        <v>0.6666666666666663</v>
      </c>
      <c r="T37" s="32" t="str">
        <f t="shared" si="10"/>
        <v>XX</v>
      </c>
      <c r="U37" s="34" t="s">
        <v>18</v>
      </c>
      <c r="V37" s="45"/>
      <c r="W37" s="45"/>
      <c r="X37" s="46"/>
    </row>
    <row r="38" spans="1:24" ht="15.6">
      <c r="A38" s="32">
        <f t="shared" si="12"/>
        <v>0.67708333333333293</v>
      </c>
      <c r="B38" s="32" t="str">
        <f t="shared" si="8"/>
        <v>MG</v>
      </c>
      <c r="C38" s="34" t="s">
        <v>15</v>
      </c>
      <c r="D38" s="45"/>
      <c r="E38" s="45"/>
      <c r="F38" s="46"/>
      <c r="G38" s="41">
        <f t="shared" si="13"/>
        <v>0.67708333333333293</v>
      </c>
      <c r="H38" s="16" t="str">
        <f t="shared" si="11"/>
        <v>O</v>
      </c>
      <c r="I38" s="16" t="s">
        <v>18</v>
      </c>
      <c r="J38" s="45"/>
      <c r="K38" s="45"/>
      <c r="L38" s="46"/>
      <c r="M38" s="42">
        <f t="shared" si="14"/>
        <v>0.67708333333333293</v>
      </c>
      <c r="N38" s="14" t="str">
        <f t="shared" si="9"/>
        <v>X</v>
      </c>
      <c r="O38" s="14" t="s">
        <v>19</v>
      </c>
      <c r="P38" s="45"/>
      <c r="Q38" s="45"/>
      <c r="R38" s="46"/>
      <c r="S38" s="32">
        <f t="shared" si="15"/>
        <v>0.67708333333333293</v>
      </c>
      <c r="T38" s="32" t="str">
        <f t="shared" si="10"/>
        <v>XX</v>
      </c>
      <c r="U38" s="34" t="s">
        <v>18</v>
      </c>
      <c r="V38" s="45"/>
      <c r="W38" s="45"/>
      <c r="X38" s="46"/>
    </row>
    <row r="39" spans="1:24" ht="15.6">
      <c r="A39" s="32">
        <f t="shared" si="12"/>
        <v>0.68749999999999956</v>
      </c>
      <c r="B39" s="32" t="str">
        <f t="shared" si="8"/>
        <v>MG</v>
      </c>
      <c r="C39" s="34" t="s">
        <v>15</v>
      </c>
      <c r="D39" s="45"/>
      <c r="E39" s="45"/>
      <c r="F39" s="46"/>
      <c r="G39" s="41">
        <f t="shared" si="13"/>
        <v>0.68749999999999956</v>
      </c>
      <c r="H39" s="16" t="str">
        <f t="shared" si="11"/>
        <v>O</v>
      </c>
      <c r="I39" s="16" t="s">
        <v>18</v>
      </c>
      <c r="J39" s="45"/>
      <c r="K39" s="45"/>
      <c r="L39" s="46"/>
      <c r="M39" s="42">
        <f t="shared" si="14"/>
        <v>0.68749999999999956</v>
      </c>
      <c r="N39" s="14" t="str">
        <f t="shared" si="9"/>
        <v>X</v>
      </c>
      <c r="O39" s="14" t="s">
        <v>19</v>
      </c>
      <c r="P39" s="45"/>
      <c r="Q39" s="45"/>
      <c r="R39" s="46"/>
      <c r="S39" s="32">
        <f t="shared" si="15"/>
        <v>0.68749999999999956</v>
      </c>
      <c r="T39" s="32" t="str">
        <f t="shared" si="10"/>
        <v>XX</v>
      </c>
      <c r="U39" s="34" t="s">
        <v>18</v>
      </c>
      <c r="V39" s="45"/>
      <c r="W39" s="45"/>
      <c r="X39" s="46"/>
    </row>
    <row r="40" spans="1:24" ht="15.6">
      <c r="A40" s="32">
        <f t="shared" si="12"/>
        <v>0.69791666666666619</v>
      </c>
      <c r="B40" s="32" t="str">
        <f t="shared" si="8"/>
        <v>MG</v>
      </c>
      <c r="C40" s="34" t="s">
        <v>15</v>
      </c>
      <c r="D40" s="45"/>
      <c r="E40" s="45"/>
      <c r="F40" s="46"/>
      <c r="G40" s="41">
        <f t="shared" si="13"/>
        <v>0.69791666666666619</v>
      </c>
      <c r="H40" s="16" t="str">
        <f t="shared" si="11"/>
        <v>O</v>
      </c>
      <c r="I40" s="16" t="s">
        <v>18</v>
      </c>
      <c r="J40" s="45"/>
      <c r="K40" s="45"/>
      <c r="L40" s="46"/>
      <c r="M40" s="42">
        <f t="shared" si="14"/>
        <v>0.69791666666666619</v>
      </c>
      <c r="N40" s="14" t="str">
        <f t="shared" si="9"/>
        <v>X</v>
      </c>
      <c r="O40" s="14" t="s">
        <v>19</v>
      </c>
      <c r="P40" s="45"/>
      <c r="Q40" s="45"/>
      <c r="R40" s="46"/>
      <c r="S40" s="32">
        <f t="shared" si="15"/>
        <v>0.69791666666666619</v>
      </c>
      <c r="T40" s="32" t="str">
        <f t="shared" si="10"/>
        <v>XX</v>
      </c>
      <c r="U40" s="34" t="s">
        <v>18</v>
      </c>
      <c r="V40" s="45"/>
      <c r="W40" s="45"/>
      <c r="X40" s="46"/>
    </row>
    <row r="41" spans="1:24" ht="15.6">
      <c r="A41" s="32">
        <f t="shared" si="12"/>
        <v>0.70833333333333282</v>
      </c>
      <c r="B41" s="32" t="str">
        <f t="shared" si="8"/>
        <v>MG</v>
      </c>
      <c r="C41" s="34" t="s">
        <v>15</v>
      </c>
      <c r="D41" s="45"/>
      <c r="E41" s="45"/>
      <c r="F41" s="46"/>
      <c r="G41" s="41">
        <f t="shared" si="13"/>
        <v>0.70833333333333282</v>
      </c>
      <c r="H41" s="16" t="str">
        <f t="shared" si="11"/>
        <v>O</v>
      </c>
      <c r="I41" s="16" t="s">
        <v>18</v>
      </c>
      <c r="J41" s="45"/>
      <c r="K41" s="45"/>
      <c r="L41" s="46"/>
      <c r="M41" s="42">
        <f t="shared" si="14"/>
        <v>0.70833333333333282</v>
      </c>
      <c r="N41" s="14" t="str">
        <f t="shared" si="9"/>
        <v>X</v>
      </c>
      <c r="O41" s="14" t="s">
        <v>19</v>
      </c>
      <c r="P41" s="45"/>
      <c r="Q41" s="45"/>
      <c r="R41" s="46"/>
      <c r="S41" s="32">
        <f t="shared" si="15"/>
        <v>0.70833333333333282</v>
      </c>
      <c r="T41" s="32" t="str">
        <f t="shared" si="10"/>
        <v>XX</v>
      </c>
      <c r="U41" s="34" t="s">
        <v>18</v>
      </c>
      <c r="V41" s="45"/>
      <c r="W41" s="45"/>
      <c r="X41" s="46"/>
    </row>
    <row r="42" spans="1:24" ht="15.6">
      <c r="A42" s="32"/>
      <c r="B42" s="32"/>
      <c r="C42" s="34"/>
      <c r="D42" s="43"/>
      <c r="E42" s="45"/>
      <c r="F42" s="46"/>
      <c r="G42" s="41"/>
      <c r="H42" s="16"/>
      <c r="I42" s="16"/>
      <c r="J42" s="45"/>
      <c r="K42" s="45"/>
      <c r="L42" s="46"/>
      <c r="M42" s="42"/>
      <c r="N42" s="14"/>
      <c r="O42" s="14"/>
      <c r="P42" s="45"/>
      <c r="Q42" s="45"/>
      <c r="R42" s="46"/>
      <c r="S42" s="32"/>
      <c r="T42" s="32"/>
      <c r="U42" s="34"/>
      <c r="V42" s="45"/>
      <c r="W42" s="45"/>
      <c r="X42" s="46"/>
    </row>
    <row r="43" spans="1:24" ht="15.6">
      <c r="A43" s="32"/>
      <c r="B43" s="32"/>
      <c r="C43" s="34"/>
      <c r="D43" s="43"/>
      <c r="E43" s="45"/>
      <c r="F43" s="46"/>
      <c r="G43" s="41"/>
      <c r="H43" s="16"/>
      <c r="I43" s="16"/>
      <c r="J43" s="45"/>
      <c r="K43" s="45"/>
      <c r="L43" s="46"/>
      <c r="M43" s="42"/>
      <c r="N43" s="14"/>
      <c r="O43" s="14"/>
      <c r="P43" s="45"/>
      <c r="Q43" s="45"/>
      <c r="R43" s="46"/>
      <c r="S43" s="32"/>
      <c r="T43" s="32"/>
      <c r="U43" s="34"/>
      <c r="V43" s="45"/>
      <c r="W43" s="45"/>
      <c r="X43" s="46"/>
    </row>
    <row r="44" spans="1:24" ht="15.6">
      <c r="A44" s="32"/>
      <c r="B44" s="32"/>
      <c r="C44" s="34"/>
      <c r="D44" s="43"/>
      <c r="E44" s="45"/>
      <c r="F44" s="46"/>
      <c r="G44" s="41"/>
      <c r="H44" s="16"/>
      <c r="I44" s="16"/>
      <c r="J44" s="45"/>
      <c r="K44" s="45"/>
      <c r="L44" s="46"/>
      <c r="M44" s="42"/>
      <c r="N44" s="14"/>
      <c r="O44" s="14"/>
      <c r="P44" s="45"/>
      <c r="Q44" s="45"/>
      <c r="R44" s="46"/>
      <c r="S44" s="32"/>
      <c r="T44" s="32"/>
      <c r="U44" s="34"/>
      <c r="V44" s="45"/>
      <c r="W44" s="45"/>
      <c r="X44" s="46"/>
    </row>
    <row r="45" spans="1:24" ht="15.6" hidden="1">
      <c r="A45" s="5"/>
      <c r="B45" s="5"/>
      <c r="D45" s="50">
        <f t="shared" ref="D45:L45" si="16">SUM(D47:D51)</f>
        <v>0</v>
      </c>
      <c r="E45" s="50">
        <f t="shared" si="16"/>
        <v>14</v>
      </c>
      <c r="F45" s="50">
        <f t="shared" si="16"/>
        <v>0</v>
      </c>
      <c r="G45" s="50">
        <f t="shared" si="16"/>
        <v>27</v>
      </c>
      <c r="H45" s="50">
        <f t="shared" si="16"/>
        <v>0</v>
      </c>
      <c r="I45" s="50">
        <f t="shared" si="16"/>
        <v>0</v>
      </c>
      <c r="J45" s="50">
        <f t="shared" si="16"/>
        <v>0</v>
      </c>
      <c r="K45" s="50">
        <f t="shared" si="16"/>
        <v>0</v>
      </c>
      <c r="L45" s="50">
        <f t="shared" si="16"/>
        <v>30</v>
      </c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</row>
    <row r="46" spans="1:24" ht="15.6" hidden="1">
      <c r="A46" s="5"/>
      <c r="B46" s="5"/>
      <c r="D46" s="31" t="s">
        <v>59</v>
      </c>
      <c r="E46" s="31" t="s">
        <v>60</v>
      </c>
      <c r="F46" s="31" t="s">
        <v>31</v>
      </c>
      <c r="G46" s="31" t="s">
        <v>61</v>
      </c>
      <c r="H46" s="31" t="s">
        <v>62</v>
      </c>
      <c r="I46" s="31" t="s">
        <v>63</v>
      </c>
      <c r="J46" s="31" t="s">
        <v>64</v>
      </c>
      <c r="K46" s="51" t="s">
        <v>65</v>
      </c>
      <c r="L46" s="51" t="s">
        <v>35</v>
      </c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</row>
    <row r="47" spans="1:24" ht="15.6" hidden="1">
      <c r="A47" s="5"/>
      <c r="B47" s="5"/>
      <c r="D47" s="14"/>
      <c r="E47" s="14"/>
      <c r="F47" s="14">
        <f>COUNTIFS($D$27:$D$41,"",$B$27:$B$41,"NB")+COUNTIFS($D$5:$D$20,"",$B$5:$B$20,"NB")+COUNTIFS($V$27:$V$41,"",$T$27:$T$41,"NB")+COUNTIFS($V$5:$V$20,"",$T$5:$T$20,"NB")</f>
        <v>0</v>
      </c>
      <c r="G47" s="14">
        <f>COUNTIFS($V$5:$V$20,"",$T$5:$T$20,"OA*")+COUNTIFS($V$5:$V$20,"",$T$5:$T$20,"MG*")+COUNTIFS($V$5:$V$20,"",$T$5:$T$20,"JNP*")+COUNTIFS($V$5:$V$20,"",$T$5:$T$20,"CM*")+COUNTIFS($V$5:$V$20,"",$T$5:$T$20,"NB*")</f>
        <v>0</v>
      </c>
      <c r="H47" s="14"/>
      <c r="I47" s="37"/>
      <c r="J47" s="37"/>
      <c r="K47" s="14"/>
      <c r="L47" s="14">
        <f>COUNTIFS($J$5:$J$20,"",H5:H20,"O")+COUNTIFS(J27:J41,"",H27:H41,"O")</f>
        <v>30</v>
      </c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</row>
    <row r="48" spans="1:24" ht="15.6" hidden="1">
      <c r="A48" s="5"/>
      <c r="B48" s="5"/>
      <c r="D48" s="14">
        <f>COUNTIFS($D$27:$D$41,"",$B$27:$B$41,"BF*")+COUNTIFS($D$27:$D$41,"",$B$27:$B$41,"CM*")</f>
        <v>0</v>
      </c>
      <c r="E48" s="14">
        <f>COUNTIFS($P$27:$P$41,"",$N$27:$N$41,"O")</f>
        <v>0</v>
      </c>
      <c r="F48" s="14"/>
      <c r="G48" s="14">
        <f>COUNTIFS($V$27:$V$41,"",$T$27:$T$41,"MG*")+COUNTIFS($V$27:$V$41,"",$T$27:$T$41,"OA*")++COUNTIFS($V$27:$V$41,"",$T$27:$T$41,"JNP*")+COUNTIFS($V$27:$V$41,"",$T$27:$T$41,"CM*")+COUNTIFS($V$27:$V$41,"",$T$27:$T$41,"NB*")</f>
        <v>0</v>
      </c>
      <c r="H48" s="14"/>
      <c r="I48" s="14">
        <f>COUNTIFS($V$14:$V$19,"",$T$14:$T$19,"JNP*")*IF(A2="Jeudi",1,0)</f>
        <v>0</v>
      </c>
      <c r="J48" s="37"/>
      <c r="K48" s="37"/>
      <c r="L48" s="37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</row>
    <row r="49" spans="3:12" ht="15.6" hidden="1">
      <c r="D49" s="14">
        <f>COUNTIFS($D$5:$D$20,"",$B$5:$B$20,"BF*")+COUNTIFS($D$5:$D$20,"",$B$5:$B$20,"CM*")</f>
        <v>0</v>
      </c>
      <c r="E49" s="14">
        <f>COUNTIFS($P$5:$P$20,"",$N$5:$N$20,"O*")</f>
        <v>14</v>
      </c>
      <c r="F49" s="14"/>
      <c r="G49" s="14"/>
      <c r="H49" s="14">
        <f>COUNTIFS($V$5:$V$20,"",$T$5:$T$20,"NB*")+COUNTIFS($V$27:$V$41,"",$T$27:$T$41,"NB*")+COUNTIFS($D$27:$D$41,"",$B$27:$B$41,"NB*")+COUNTIFS($D$5:$D$20,"",$B$5:$B$20,"NB*")</f>
        <v>0</v>
      </c>
      <c r="I49" s="14"/>
      <c r="J49" s="14">
        <f>COUNTIFS($D$6:$D$20,"",$B$6:$B$20,"BF*",$H5:$H19,"O",$J5:$J19,"")+COUNTIFS($D$6:$D$20,"",$B$6:$B$20,"CM*",$H$5:$H$19,"O",$J5:$J19,"")+COUNTIFS($D$28:$D$41,"",$B$28:$B$41,"BF*",$H27:$H40,"O",$J27:$J40,"")+COUNTIFS($D$28:$D$41,"",$B$28:$B$41,"CM*",$H$27:$H$40,"O",$J27:$J40,"")</f>
        <v>0</v>
      </c>
      <c r="K49" s="14">
        <f>COUNTIFS($V$6:$V$20,"",$T$6:$T$20,"OA*",$N5:$N19,"O",$P5:$P19,"")+COUNTIFS($V$6:$V$20,"",$T$6:$T$20,"MG*",$N$5:$N$19,"O",$P5:$P19,"")+COUNTIFS($V$6:$V$20,"",$T$6:$T$20,"JNP*",$N$5:$N$19,"O",$P5:$P19,"")+COUNTIFS($V$6:$V$20,"",$T$6:$T$20,"CM*",$N$5:$N$19,"O",$P5:$P19,"")</f>
        <v>0</v>
      </c>
      <c r="L49" s="14"/>
    </row>
    <row r="50" spans="3:12" ht="15.6" hidden="1">
      <c r="D50" s="14"/>
      <c r="E50" s="14"/>
      <c r="F50" s="14"/>
      <c r="G50" s="14">
        <f>COUNTIFS($D$27:$D$41,"",$B$27:$B$41,"MG*")+COUNTIFS($D$27:$D$41,"",$B$27:$B$41,"OA*")+COUNTIFS($D$27:$D$41,"",$B$27:$B$41,"JNP*")+COUNTIFS($D$27:$D$41,"",$B$27:$B$41,"CM*")+COUNTIFS($D$27:$D$41,"",$B$27:$B$41,"NB*")</f>
        <v>15</v>
      </c>
      <c r="H50" s="14">
        <f>COUNTIFS($D$27:$D$41,"",$B$27:$B$41,"NB*")</f>
        <v>0</v>
      </c>
      <c r="I50" s="14"/>
      <c r="J50" s="14"/>
      <c r="K50" s="14"/>
      <c r="L50" s="14"/>
    </row>
    <row r="51" spans="3:12" ht="15.6" hidden="1">
      <c r="D51" s="14"/>
      <c r="E51" s="14"/>
      <c r="F51" s="14"/>
      <c r="G51" s="14">
        <f>COUNTIFS($D$5:$D$20,"",$B$5:$B$20,"MG*")+COUNTIFS($D$5:$D$20,"",$B$5:$B$20,"OA*")+COUNTIFS($D$5:$D$20,"",$B$5:$B$20,"JNP*")+COUNTIFS($D$5:$D$20,"",$B$5:$B$20,"CM*")+COUNTIFS($D$5:$D$20,"",$B$5:$B$20,"BF*")+COUNTIFS($D$5:$D$20,"",$B$5:$B$20,"NB*")</f>
        <v>12</v>
      </c>
      <c r="H51" s="14">
        <f>COUNTIFS($V$27:$V$41,"",$S$27:$S$41,"NB*")</f>
        <v>0</v>
      </c>
      <c r="I51" s="14"/>
      <c r="J51" s="14"/>
      <c r="K51" s="14"/>
      <c r="L51" s="14"/>
    </row>
    <row r="52" spans="3:12" ht="15.6">
      <c r="C52" s="5"/>
    </row>
    <row r="53" spans="3:12" ht="15.6">
      <c r="C53" s="28"/>
    </row>
    <row r="54" spans="3:12" ht="15.6">
      <c r="C54" s="28"/>
      <c r="D54" s="9" t="e">
        <f ca="1">CELL("filename")</f>
        <v>#VALUE!</v>
      </c>
    </row>
    <row r="55" spans="3:12" ht="15.6">
      <c r="C55" s="28"/>
    </row>
    <row r="56" spans="3:12" ht="15.6">
      <c r="C56" s="28"/>
    </row>
    <row r="57" spans="3:12" ht="15.6">
      <c r="C57" s="28"/>
    </row>
    <row r="58" spans="3:12" ht="15.6">
      <c r="C58" s="28"/>
    </row>
  </sheetData>
  <dataValidations count="8">
    <dataValidation type="list" allowBlank="1" showInputMessage="1" showErrorMessage="1" sqref="U27:U41" xr:uid="{512DD66A-A7E7-4AF6-9ACC-181E801F18E9}">
      <formula1>INDIRECT($U$25)</formula1>
    </dataValidation>
    <dataValidation type="list" allowBlank="1" showInputMessage="1" showErrorMessage="1" sqref="O27:O41" xr:uid="{0337A406-8AEE-4F97-8FBC-09CFDB16E764}">
      <formula1>INDIRECT($O$25)</formula1>
    </dataValidation>
    <dataValidation type="list" allowBlank="1" showInputMessage="1" showErrorMessage="1" sqref="I27:I41" xr:uid="{E46A4EE7-0416-4D2C-847A-CA1E4C300470}">
      <formula1>INDIRECT($I$25)</formula1>
    </dataValidation>
    <dataValidation type="list" allowBlank="1" showInputMessage="1" showErrorMessage="1" sqref="U5:U23 U42:U44" xr:uid="{06E3DECE-E583-458E-BE3D-FDF9FA3400A2}">
      <formula1>INDIRECT($U$3)</formula1>
    </dataValidation>
    <dataValidation type="list" allowBlank="1" showInputMessage="1" showErrorMessage="1" sqref="O5:O23 O42:O44" xr:uid="{AC9B3959-2EC2-4B8A-BF41-0A169F9C46EA}">
      <formula1>INDIRECT($O$3)</formula1>
    </dataValidation>
    <dataValidation type="list" allowBlank="1" showInputMessage="1" showErrorMessage="1" sqref="I5:I23 I42:I44" xr:uid="{83EC8998-AB07-419C-841F-B4211F8E2FDA}">
      <formula1>INDIRECT($I$3)</formula1>
    </dataValidation>
    <dataValidation type="list" allowBlank="1" showInputMessage="1" showErrorMessage="1" sqref="C27:C41" xr:uid="{D637D2DC-0C60-4014-BB91-77F7E33055F5}">
      <formula1>INDIRECT($C$25)</formula1>
    </dataValidation>
    <dataValidation type="list" allowBlank="1" showInputMessage="1" showErrorMessage="1" sqref="C5:C23 C42:C44" xr:uid="{5FFEC198-DD83-44FB-BAF5-8E13DE84BAEE}">
      <formula1>INDIRECT($C$3)</formula1>
    </dataValidation>
  </dataValidations>
  <hyperlinks>
    <hyperlink ref="A1" location="Calendier!A1" display="Menu" xr:uid="{27D8EC8E-DC98-4A76-BCD1-0B8F6105A6F3}"/>
  </hyperlink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89E19F8-A90F-4E1E-8196-F44A5E26BF12}">
          <x14:formula1>
            <xm:f>Skills!$A$1:$H$1</xm:f>
          </x14:formula1>
          <xm:sqref>C3 C25 U25</xm:sqref>
        </x14:dataValidation>
        <x14:dataValidation type="list" allowBlank="1" showInputMessage="1" showErrorMessage="1" xr:uid="{ACB0A20C-015E-4C37-8A5E-BB23A09AF3AE}">
          <x14:formula1>
            <xm:f>Skills!$A$1:$G$1</xm:f>
          </x14:formula1>
          <xm:sqref>U3</xm:sqref>
        </x14:dataValidation>
        <x14:dataValidation type="list" allowBlank="1" showInputMessage="1" showErrorMessage="1" xr:uid="{3252B070-3DE1-4185-98DE-F6B90FD295D0}">
          <x14:formula1>
            <xm:f>Skills!$R$1:$U$1</xm:f>
          </x14:formula1>
          <xm:sqref>O25 O3</xm:sqref>
        </x14:dataValidation>
        <x14:dataValidation type="list" allowBlank="1" showInputMessage="1" showErrorMessage="1" xr:uid="{E609FAE5-D43F-4DC2-998E-ED0FD47A44F1}">
          <x14:formula1>
            <xm:f>Skills!$J$1:$P$1</xm:f>
          </x14:formula1>
          <xm:sqref>I3 I25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F3304-A0F7-418B-B42F-69E5143B4E7E}">
  <dimension ref="A1:X58"/>
  <sheetViews>
    <sheetView tabSelected="1" topLeftCell="A28" zoomScale="70" zoomScaleNormal="70" workbookViewId="0">
      <selection activeCell="A44" sqref="A44:XFD52"/>
    </sheetView>
  </sheetViews>
  <sheetFormatPr defaultColWidth="11.42578125" defaultRowHeight="14.45"/>
  <cols>
    <col min="1" max="1" width="7.7109375" style="9" bestFit="1" customWidth="1"/>
    <col min="2" max="2" width="4.42578125" style="9" bestFit="1" customWidth="1"/>
    <col min="3" max="3" width="10.5703125" style="11" bestFit="1" customWidth="1"/>
    <col min="4" max="4" width="15.7109375" style="9" bestFit="1" customWidth="1"/>
    <col min="5" max="5" width="8.85546875" style="9" bestFit="1" customWidth="1"/>
    <col min="6" max="6" width="12.28515625" style="9" bestFit="1" customWidth="1"/>
    <col min="7" max="7" width="7.7109375" style="9" bestFit="1" customWidth="1"/>
    <col min="8" max="8" width="4.7109375" style="9" hidden="1" customWidth="1"/>
    <col min="9" max="9" width="10.7109375" style="10" bestFit="1" customWidth="1"/>
    <col min="10" max="10" width="15.7109375" style="10" bestFit="1" customWidth="1"/>
    <col min="11" max="11" width="8.28515625" style="10" bestFit="1" customWidth="1"/>
    <col min="12" max="12" width="12.28515625" style="10" bestFit="1" customWidth="1"/>
    <col min="13" max="13" width="7.7109375" style="10" bestFit="1" customWidth="1"/>
    <col min="14" max="14" width="2.42578125" style="10" hidden="1" customWidth="1"/>
    <col min="15" max="15" width="11" style="10" bestFit="1" customWidth="1"/>
    <col min="16" max="16" width="15.7109375" style="10" bestFit="1" customWidth="1"/>
    <col min="17" max="17" width="8.28515625" style="10" bestFit="1" customWidth="1"/>
    <col min="18" max="18" width="12.28515625" style="10" bestFit="1" customWidth="1"/>
    <col min="19" max="19" width="7.7109375" style="10" bestFit="1" customWidth="1"/>
    <col min="20" max="20" width="4.42578125" style="10" bestFit="1" customWidth="1"/>
    <col min="21" max="21" width="11.28515625" style="10" bestFit="1" customWidth="1"/>
    <col min="22" max="22" width="15.7109375" style="10" bestFit="1" customWidth="1"/>
    <col min="23" max="23" width="8.85546875" style="10" bestFit="1" customWidth="1"/>
    <col min="24" max="24" width="12.28515625" style="10" bestFit="1" customWidth="1"/>
  </cols>
  <sheetData>
    <row r="1" spans="1:24" ht="15.6">
      <c r="A1" s="27" t="s">
        <v>47</v>
      </c>
      <c r="B1" s="28"/>
      <c r="C1" s="28"/>
      <c r="D1" s="6"/>
      <c r="E1" s="6"/>
      <c r="F1" s="6"/>
      <c r="G1" s="6"/>
      <c r="H1" s="5"/>
      <c r="I1" s="6"/>
      <c r="J1" s="6"/>
      <c r="K1" s="29"/>
      <c r="L1" s="30"/>
      <c r="M1" s="6"/>
      <c r="N1" s="6"/>
      <c r="O1" s="6"/>
      <c r="P1" s="6"/>
      <c r="Q1" s="6"/>
      <c r="R1" s="5"/>
      <c r="S1" s="6"/>
      <c r="T1" s="6"/>
      <c r="U1" s="6"/>
      <c r="V1" s="6"/>
      <c r="W1" s="6"/>
      <c r="X1" s="6"/>
    </row>
    <row r="2" spans="1:24" ht="15.6">
      <c r="A2" s="31" t="s">
        <v>37</v>
      </c>
      <c r="B2" s="32"/>
      <c r="C2" s="33" t="s">
        <v>48</v>
      </c>
      <c r="D2" s="34"/>
      <c r="E2" s="34"/>
      <c r="F2" s="34"/>
      <c r="G2" s="35"/>
      <c r="H2" s="16"/>
      <c r="I2" s="36" t="s">
        <v>17</v>
      </c>
      <c r="J2" s="35"/>
      <c r="K2" s="35"/>
      <c r="L2" s="35"/>
      <c r="M2" s="37"/>
      <c r="N2" s="37"/>
      <c r="O2" s="15" t="s">
        <v>49</v>
      </c>
      <c r="P2" s="37"/>
      <c r="Q2" s="37"/>
      <c r="R2" s="37"/>
      <c r="S2" s="38"/>
      <c r="T2" s="38"/>
      <c r="U2" s="33" t="s">
        <v>50</v>
      </c>
      <c r="V2" s="38"/>
      <c r="W2" s="38"/>
      <c r="X2" s="38"/>
    </row>
    <row r="3" spans="1:24" ht="15.6">
      <c r="A3" s="39" t="e">
        <f ca="1">RIGHT(CELL("filename",A1),LEN(CELL("filename",A1))-SEARCH("]",CELL("filename",A1)))</f>
        <v>#VALUE!</v>
      </c>
      <c r="B3" s="32"/>
      <c r="C3" s="40" t="str">
        <f>Janvier!C5</f>
        <v>NB</v>
      </c>
      <c r="D3" s="34"/>
      <c r="E3" s="34"/>
      <c r="F3" s="34"/>
      <c r="G3" s="35"/>
      <c r="H3" s="16"/>
      <c r="I3" s="40" t="s">
        <v>7</v>
      </c>
      <c r="J3" s="16"/>
      <c r="K3" s="16"/>
      <c r="L3" s="16"/>
      <c r="M3" s="37"/>
      <c r="N3" s="37"/>
      <c r="O3" s="40" t="s">
        <v>12</v>
      </c>
      <c r="P3" s="14"/>
      <c r="Q3" s="14"/>
      <c r="R3" s="14"/>
      <c r="S3" s="38"/>
      <c r="T3" s="38"/>
      <c r="U3" s="40" t="str">
        <f>Janvier!D5</f>
        <v>OA</v>
      </c>
      <c r="V3" s="34"/>
      <c r="W3" s="34"/>
      <c r="X3" s="34"/>
    </row>
    <row r="4" spans="1:24" ht="15.6">
      <c r="A4" s="32"/>
      <c r="B4" s="32"/>
      <c r="C4" s="34" t="s">
        <v>51</v>
      </c>
      <c r="D4" s="34" t="s">
        <v>52</v>
      </c>
      <c r="E4" s="34" t="s">
        <v>53</v>
      </c>
      <c r="F4" s="34" t="s">
        <v>54</v>
      </c>
      <c r="G4" s="41"/>
      <c r="H4" s="41"/>
      <c r="I4" s="16" t="s">
        <v>51</v>
      </c>
      <c r="J4" s="16" t="s">
        <v>52</v>
      </c>
      <c r="K4" s="16" t="s">
        <v>53</v>
      </c>
      <c r="L4" s="16" t="s">
        <v>54</v>
      </c>
      <c r="M4" s="42"/>
      <c r="N4" s="42"/>
      <c r="O4" s="14" t="s">
        <v>51</v>
      </c>
      <c r="P4" s="14" t="s">
        <v>52</v>
      </c>
      <c r="Q4" s="14" t="s">
        <v>53</v>
      </c>
      <c r="R4" s="14" t="s">
        <v>54</v>
      </c>
      <c r="S4" s="32"/>
      <c r="T4" s="32"/>
      <c r="U4" s="34" t="s">
        <v>51</v>
      </c>
      <c r="V4" s="34" t="s">
        <v>52</v>
      </c>
      <c r="W4" s="34" t="s">
        <v>53</v>
      </c>
      <c r="X4" s="34" t="s">
        <v>54</v>
      </c>
    </row>
    <row r="5" spans="1:24" ht="15.6">
      <c r="A5" s="32">
        <v>0.34375</v>
      </c>
      <c r="B5" s="32" t="str">
        <f>$C$3</f>
        <v>NB</v>
      </c>
      <c r="C5" s="34" t="s">
        <v>17</v>
      </c>
      <c r="D5" s="43" t="s">
        <v>55</v>
      </c>
      <c r="E5" s="43" t="s">
        <v>55</v>
      </c>
      <c r="F5" s="43" t="s">
        <v>55</v>
      </c>
      <c r="G5" s="44">
        <v>0.34375</v>
      </c>
      <c r="H5" s="16" t="str">
        <f>IF(($I$3="Steph_Ma")+OR($I$3="Dominique")+OR($I$3="Julie")+OR($I$3="Dji")+OR($I$3="Martine")+OR($I$3="BF"),"O","X")</f>
        <v>O</v>
      </c>
      <c r="I5" s="16" t="s">
        <v>17</v>
      </c>
      <c r="J5" s="43" t="s">
        <v>56</v>
      </c>
      <c r="K5" s="43" t="s">
        <v>12</v>
      </c>
      <c r="L5" s="46">
        <v>478521245</v>
      </c>
      <c r="M5" s="42">
        <v>0.34375</v>
      </c>
      <c r="N5" s="14" t="str">
        <f>IF(($O$3="Steph_Rx")+OR($O$3="Vincent")+OR($O$3="Julie")+OR($O$3="Fred")+OR($O$3="Dominique"),"O","X")</f>
        <v>O</v>
      </c>
      <c r="O5" s="14" t="s">
        <v>19</v>
      </c>
      <c r="P5" s="43" t="s">
        <v>56</v>
      </c>
      <c r="Q5" s="43" t="s">
        <v>12</v>
      </c>
      <c r="R5" s="46">
        <v>478521245</v>
      </c>
      <c r="S5" s="32">
        <v>0.34375</v>
      </c>
      <c r="T5" s="32" t="str">
        <f>$U$3</f>
        <v>OA</v>
      </c>
      <c r="U5" s="34" t="s">
        <v>16</v>
      </c>
      <c r="V5" s="43" t="s">
        <v>55</v>
      </c>
      <c r="W5" s="43" t="s">
        <v>55</v>
      </c>
      <c r="X5" s="43" t="s">
        <v>55</v>
      </c>
    </row>
    <row r="6" spans="1:24" ht="15.6">
      <c r="A6" s="32">
        <v>0.35416666666666669</v>
      </c>
      <c r="B6" s="32" t="str">
        <f>$C$3</f>
        <v>NB</v>
      </c>
      <c r="C6" s="34" t="s">
        <v>17</v>
      </c>
      <c r="D6" s="43" t="s">
        <v>55</v>
      </c>
      <c r="E6" s="43" t="s">
        <v>55</v>
      </c>
      <c r="F6" s="43" t="s">
        <v>55</v>
      </c>
      <c r="G6" s="41">
        <v>0.35416666666666669</v>
      </c>
      <c r="H6" s="16" t="str">
        <f t="shared" ref="H6:H19" si="0">IF(($I$3="Steph_Ma")+OR($I$3="Dominique")+OR($I$3="Julie")+OR($I$3="Dji")+OR($I$3="Martine")+OR($I$3="BF"),"O","X")</f>
        <v>O</v>
      </c>
      <c r="I6" s="16" t="s">
        <v>17</v>
      </c>
      <c r="J6" s="43"/>
      <c r="K6" s="43"/>
      <c r="L6" s="43"/>
      <c r="M6" s="42">
        <v>0.35416666666666669</v>
      </c>
      <c r="N6" s="14" t="str">
        <f t="shared" ref="N6:N20" si="1">IF(($O$3="Steph_rx")+OR($O$3="Vincent")+OR($O$3="Julie")+OR($O$3="Fred")+OR($O$3="Dominique"),"O","X")</f>
        <v>O</v>
      </c>
      <c r="O6" s="14" t="s">
        <v>23</v>
      </c>
      <c r="P6" s="43"/>
      <c r="Q6" s="43"/>
      <c r="R6" s="46"/>
      <c r="S6" s="32">
        <v>0.35416666666666669</v>
      </c>
      <c r="T6" s="32" t="str">
        <f t="shared" ref="T6:T20" si="2">$U$3</f>
        <v>OA</v>
      </c>
      <c r="U6" s="34" t="s">
        <v>27</v>
      </c>
      <c r="V6" s="43" t="s">
        <v>56</v>
      </c>
      <c r="W6" s="43" t="s">
        <v>12</v>
      </c>
      <c r="X6" s="46">
        <v>478521245</v>
      </c>
    </row>
    <row r="7" spans="1:24" ht="15.6">
      <c r="A7" s="32">
        <f>A6+"00:15"</f>
        <v>0.36458333333333337</v>
      </c>
      <c r="B7" s="32" t="str">
        <f t="shared" ref="B7:B20" si="3">$C$3</f>
        <v>NB</v>
      </c>
      <c r="C7" s="34" t="s">
        <v>17</v>
      </c>
      <c r="D7" s="43" t="s">
        <v>55</v>
      </c>
      <c r="E7" s="43" t="s">
        <v>55</v>
      </c>
      <c r="F7" s="43" t="s">
        <v>55</v>
      </c>
      <c r="G7" s="41">
        <f>G6+"00:15"</f>
        <v>0.36458333333333337</v>
      </c>
      <c r="H7" s="16" t="str">
        <f t="shared" si="0"/>
        <v>O</v>
      </c>
      <c r="I7" s="16" t="s">
        <v>17</v>
      </c>
      <c r="J7" s="43"/>
      <c r="K7" s="43"/>
      <c r="L7" s="43"/>
      <c r="M7" s="42">
        <f>M6+"00:15"</f>
        <v>0.36458333333333337</v>
      </c>
      <c r="N7" s="14" t="str">
        <f t="shared" si="1"/>
        <v>O</v>
      </c>
      <c r="O7" s="14" t="s">
        <v>23</v>
      </c>
      <c r="P7" s="43"/>
      <c r="Q7" s="43"/>
      <c r="R7" s="46"/>
      <c r="S7" s="32">
        <f>S6+"00:15"</f>
        <v>0.36458333333333337</v>
      </c>
      <c r="T7" s="32" t="str">
        <f t="shared" si="2"/>
        <v>OA</v>
      </c>
      <c r="U7" s="34" t="s">
        <v>25</v>
      </c>
      <c r="V7" s="43"/>
      <c r="W7" s="43"/>
      <c r="X7" s="46"/>
    </row>
    <row r="8" spans="1:24" ht="15.6">
      <c r="A8" s="32">
        <f t="shared" ref="A8:A20" si="4">A7+"00:15"</f>
        <v>0.37500000000000006</v>
      </c>
      <c r="B8" s="32" t="str">
        <f t="shared" si="3"/>
        <v>NB</v>
      </c>
      <c r="C8" s="34" t="s">
        <v>17</v>
      </c>
      <c r="D8" s="43" t="s">
        <v>56</v>
      </c>
      <c r="E8" s="43" t="s">
        <v>12</v>
      </c>
      <c r="F8" s="46">
        <v>478521245</v>
      </c>
      <c r="G8" s="41">
        <f t="shared" ref="G8:G20" si="5">G7+"00:15"</f>
        <v>0.37500000000000006</v>
      </c>
      <c r="H8" s="16" t="str">
        <f t="shared" si="0"/>
        <v>O</v>
      </c>
      <c r="I8" s="16" t="s">
        <v>17</v>
      </c>
      <c r="J8" s="45"/>
      <c r="K8" s="45"/>
      <c r="L8" s="46"/>
      <c r="M8" s="42">
        <f t="shared" ref="M8:M20" si="6">M7+"00:15"</f>
        <v>0.37500000000000006</v>
      </c>
      <c r="N8" s="14" t="str">
        <f t="shared" si="1"/>
        <v>O</v>
      </c>
      <c r="O8" s="14" t="s">
        <v>23</v>
      </c>
      <c r="P8" s="43"/>
      <c r="Q8" s="43"/>
      <c r="R8" s="46"/>
      <c r="S8" s="32">
        <f t="shared" ref="S8:S20" si="7">S7+"00:15"</f>
        <v>0.37500000000000006</v>
      </c>
      <c r="T8" s="32" t="str">
        <f t="shared" si="2"/>
        <v>OA</v>
      </c>
      <c r="U8" s="34" t="s">
        <v>25</v>
      </c>
      <c r="V8" s="43"/>
      <c r="W8" s="43"/>
      <c r="X8" s="46"/>
    </row>
    <row r="9" spans="1:24" ht="15.6">
      <c r="A9" s="32">
        <f t="shared" si="4"/>
        <v>0.38541666666666674</v>
      </c>
      <c r="B9" s="32" t="str">
        <f t="shared" si="3"/>
        <v>NB</v>
      </c>
      <c r="C9" s="34" t="s">
        <v>17</v>
      </c>
      <c r="D9" s="43"/>
      <c r="E9" s="43"/>
      <c r="F9" s="46"/>
      <c r="G9" s="41">
        <f t="shared" si="5"/>
        <v>0.38541666666666674</v>
      </c>
      <c r="H9" s="16" t="str">
        <f t="shared" si="0"/>
        <v>O</v>
      </c>
      <c r="I9" s="16" t="s">
        <v>17</v>
      </c>
      <c r="J9" s="45"/>
      <c r="K9" s="45"/>
      <c r="L9" s="46"/>
      <c r="M9" s="42">
        <f t="shared" si="6"/>
        <v>0.38541666666666674</v>
      </c>
      <c r="N9" s="14" t="str">
        <f t="shared" si="1"/>
        <v>O</v>
      </c>
      <c r="O9" s="14" t="s">
        <v>23</v>
      </c>
      <c r="P9" s="43"/>
      <c r="Q9" s="43"/>
      <c r="R9" s="46"/>
      <c r="S9" s="32">
        <f t="shared" si="7"/>
        <v>0.38541666666666674</v>
      </c>
      <c r="T9" s="32" t="str">
        <f t="shared" si="2"/>
        <v>OA</v>
      </c>
      <c r="U9" s="34" t="s">
        <v>25</v>
      </c>
      <c r="V9" s="43"/>
      <c r="W9" s="43"/>
      <c r="X9" s="46"/>
    </row>
    <row r="10" spans="1:24" ht="15.6">
      <c r="A10" s="32">
        <f t="shared" si="4"/>
        <v>0.39583333333333343</v>
      </c>
      <c r="B10" s="32" t="str">
        <f t="shared" si="3"/>
        <v>NB</v>
      </c>
      <c r="C10" s="34" t="s">
        <v>17</v>
      </c>
      <c r="D10" s="43"/>
      <c r="E10" s="43"/>
      <c r="F10" s="46"/>
      <c r="G10" s="41">
        <f t="shared" si="5"/>
        <v>0.39583333333333343</v>
      </c>
      <c r="H10" s="16" t="str">
        <f t="shared" si="0"/>
        <v>O</v>
      </c>
      <c r="I10" s="16" t="s">
        <v>17</v>
      </c>
      <c r="J10" s="45"/>
      <c r="K10" s="45"/>
      <c r="L10" s="46"/>
      <c r="M10" s="42">
        <f t="shared" si="6"/>
        <v>0.39583333333333343</v>
      </c>
      <c r="N10" s="14" t="str">
        <f t="shared" si="1"/>
        <v>O</v>
      </c>
      <c r="O10" s="14" t="s">
        <v>23</v>
      </c>
      <c r="P10" s="43"/>
      <c r="Q10" s="43"/>
      <c r="R10" s="46"/>
      <c r="S10" s="32">
        <f t="shared" si="7"/>
        <v>0.39583333333333343</v>
      </c>
      <c r="T10" s="32" t="str">
        <f t="shared" si="2"/>
        <v>OA</v>
      </c>
      <c r="U10" s="34" t="s">
        <v>25</v>
      </c>
      <c r="V10" s="43"/>
      <c r="W10" s="43"/>
      <c r="X10" s="46"/>
    </row>
    <row r="11" spans="1:24" ht="15.6">
      <c r="A11" s="32">
        <f t="shared" si="4"/>
        <v>0.40625000000000011</v>
      </c>
      <c r="B11" s="32" t="str">
        <f t="shared" si="3"/>
        <v>NB</v>
      </c>
      <c r="C11" s="34" t="s">
        <v>17</v>
      </c>
      <c r="D11" s="43"/>
      <c r="E11" s="43"/>
      <c r="F11" s="46"/>
      <c r="G11" s="41">
        <f t="shared" si="5"/>
        <v>0.40625000000000011</v>
      </c>
      <c r="H11" s="16" t="str">
        <f t="shared" si="0"/>
        <v>O</v>
      </c>
      <c r="I11" s="16" t="s">
        <v>17</v>
      </c>
      <c r="J11" s="43"/>
      <c r="K11" s="43"/>
      <c r="L11" s="46"/>
      <c r="M11" s="42">
        <f t="shared" si="6"/>
        <v>0.40625000000000011</v>
      </c>
      <c r="N11" s="14" t="str">
        <f t="shared" si="1"/>
        <v>O</v>
      </c>
      <c r="O11" s="14" t="s">
        <v>23</v>
      </c>
      <c r="P11" s="43"/>
      <c r="Q11" s="43"/>
      <c r="R11" s="46"/>
      <c r="S11" s="32">
        <f t="shared" si="7"/>
        <v>0.40625000000000011</v>
      </c>
      <c r="T11" s="32" t="str">
        <f t="shared" si="2"/>
        <v>OA</v>
      </c>
      <c r="U11" s="34" t="s">
        <v>25</v>
      </c>
      <c r="V11" s="43"/>
      <c r="W11" s="43"/>
      <c r="X11" s="46"/>
    </row>
    <row r="12" spans="1:24" ht="15.6">
      <c r="A12" s="32">
        <f t="shared" si="4"/>
        <v>0.4166666666666668</v>
      </c>
      <c r="B12" s="32" t="str">
        <f t="shared" si="3"/>
        <v>NB</v>
      </c>
      <c r="C12" s="34" t="s">
        <v>17</v>
      </c>
      <c r="D12" s="43"/>
      <c r="E12" s="43"/>
      <c r="F12" s="46"/>
      <c r="G12" s="41">
        <f t="shared" si="5"/>
        <v>0.4166666666666668</v>
      </c>
      <c r="H12" s="16" t="str">
        <f t="shared" si="0"/>
        <v>O</v>
      </c>
      <c r="I12" s="16" t="s">
        <v>17</v>
      </c>
      <c r="J12" s="45"/>
      <c r="K12" s="45"/>
      <c r="L12" s="46"/>
      <c r="M12" s="42">
        <f t="shared" si="6"/>
        <v>0.4166666666666668</v>
      </c>
      <c r="N12" s="14" t="str">
        <f t="shared" si="1"/>
        <v>O</v>
      </c>
      <c r="O12" s="14" t="s">
        <v>23</v>
      </c>
      <c r="P12" s="43"/>
      <c r="Q12" s="43"/>
      <c r="R12" s="46"/>
      <c r="S12" s="32">
        <f t="shared" si="7"/>
        <v>0.4166666666666668</v>
      </c>
      <c r="T12" s="32" t="str">
        <f t="shared" si="2"/>
        <v>OA</v>
      </c>
      <c r="U12" s="34" t="s">
        <v>25</v>
      </c>
      <c r="V12" s="43"/>
      <c r="W12" s="43"/>
      <c r="X12" s="46"/>
    </row>
    <row r="13" spans="1:24" ht="15.6">
      <c r="A13" s="32">
        <f t="shared" si="4"/>
        <v>0.42708333333333348</v>
      </c>
      <c r="B13" s="32" t="str">
        <f t="shared" si="3"/>
        <v>NB</v>
      </c>
      <c r="C13" s="34" t="s">
        <v>17</v>
      </c>
      <c r="D13" s="43"/>
      <c r="E13" s="43"/>
      <c r="F13" s="46"/>
      <c r="G13" s="41">
        <f t="shared" si="5"/>
        <v>0.42708333333333348</v>
      </c>
      <c r="H13" s="16" t="str">
        <f t="shared" si="0"/>
        <v>O</v>
      </c>
      <c r="I13" s="16" t="s">
        <v>17</v>
      </c>
      <c r="J13" s="45"/>
      <c r="K13" s="45"/>
      <c r="L13" s="46"/>
      <c r="M13" s="42">
        <f t="shared" si="6"/>
        <v>0.42708333333333348</v>
      </c>
      <c r="N13" s="14" t="str">
        <f t="shared" si="1"/>
        <v>O</v>
      </c>
      <c r="O13" s="14" t="s">
        <v>23</v>
      </c>
      <c r="P13" s="43"/>
      <c r="Q13" s="43"/>
      <c r="R13" s="46"/>
      <c r="S13" s="32">
        <f t="shared" si="7"/>
        <v>0.42708333333333348</v>
      </c>
      <c r="T13" s="32" t="str">
        <f t="shared" si="2"/>
        <v>OA</v>
      </c>
      <c r="U13" s="34" t="s">
        <v>25</v>
      </c>
      <c r="V13" s="43"/>
      <c r="W13" s="43"/>
      <c r="X13" s="46"/>
    </row>
    <row r="14" spans="1:24" ht="15.6">
      <c r="A14" s="32">
        <f t="shared" si="4"/>
        <v>0.43750000000000017</v>
      </c>
      <c r="B14" s="32" t="str">
        <f t="shared" si="3"/>
        <v>NB</v>
      </c>
      <c r="C14" s="34" t="s">
        <v>17</v>
      </c>
      <c r="D14" s="43"/>
      <c r="E14" s="43"/>
      <c r="F14" s="46"/>
      <c r="G14" s="41">
        <f t="shared" si="5"/>
        <v>0.43750000000000017</v>
      </c>
      <c r="H14" s="16" t="str">
        <f t="shared" si="0"/>
        <v>O</v>
      </c>
      <c r="I14" s="16" t="s">
        <v>17</v>
      </c>
      <c r="J14" s="43"/>
      <c r="K14" s="43"/>
      <c r="L14" s="46"/>
      <c r="M14" s="42">
        <f t="shared" si="6"/>
        <v>0.43750000000000017</v>
      </c>
      <c r="N14" s="14" t="str">
        <f t="shared" si="1"/>
        <v>O</v>
      </c>
      <c r="O14" s="14" t="s">
        <v>23</v>
      </c>
      <c r="P14" s="43"/>
      <c r="Q14" s="43"/>
      <c r="R14" s="46"/>
      <c r="S14" s="32">
        <f t="shared" si="7"/>
        <v>0.43750000000000017</v>
      </c>
      <c r="T14" s="32" t="str">
        <f t="shared" si="2"/>
        <v>OA</v>
      </c>
      <c r="U14" s="34" t="s">
        <v>25</v>
      </c>
      <c r="V14" s="43"/>
      <c r="W14" s="43"/>
      <c r="X14" s="46"/>
    </row>
    <row r="15" spans="1:24" ht="15.6">
      <c r="A15" s="32">
        <f t="shared" si="4"/>
        <v>0.44791666666666685</v>
      </c>
      <c r="B15" s="32" t="str">
        <f t="shared" si="3"/>
        <v>NB</v>
      </c>
      <c r="C15" s="34" t="s">
        <v>17</v>
      </c>
      <c r="D15" s="43"/>
      <c r="E15" s="43"/>
      <c r="F15" s="46"/>
      <c r="G15" s="41">
        <f t="shared" si="5"/>
        <v>0.44791666666666685</v>
      </c>
      <c r="H15" s="16" t="str">
        <f t="shared" si="0"/>
        <v>O</v>
      </c>
      <c r="I15" s="16" t="s">
        <v>17</v>
      </c>
      <c r="J15" s="45"/>
      <c r="K15" s="45"/>
      <c r="L15" s="46"/>
      <c r="M15" s="42">
        <f t="shared" si="6"/>
        <v>0.44791666666666685</v>
      </c>
      <c r="N15" s="14" t="str">
        <f t="shared" si="1"/>
        <v>O</v>
      </c>
      <c r="O15" s="14" t="s">
        <v>23</v>
      </c>
      <c r="P15" s="43"/>
      <c r="Q15" s="43"/>
      <c r="R15" s="46"/>
      <c r="S15" s="32">
        <f t="shared" si="7"/>
        <v>0.44791666666666685</v>
      </c>
      <c r="T15" s="32" t="str">
        <f t="shared" si="2"/>
        <v>OA</v>
      </c>
      <c r="U15" s="34" t="s">
        <v>25</v>
      </c>
      <c r="V15" s="43"/>
      <c r="W15" s="43"/>
      <c r="X15" s="46"/>
    </row>
    <row r="16" spans="1:24" ht="15.6">
      <c r="A16" s="32">
        <f t="shared" si="4"/>
        <v>0.45833333333333354</v>
      </c>
      <c r="B16" s="32" t="str">
        <f t="shared" si="3"/>
        <v>NB</v>
      </c>
      <c r="C16" s="34" t="s">
        <v>17</v>
      </c>
      <c r="D16" s="43"/>
      <c r="E16" s="43"/>
      <c r="F16" s="46"/>
      <c r="G16" s="41">
        <f t="shared" si="5"/>
        <v>0.45833333333333354</v>
      </c>
      <c r="H16" s="16" t="str">
        <f t="shared" si="0"/>
        <v>O</v>
      </c>
      <c r="I16" s="16" t="s">
        <v>17</v>
      </c>
      <c r="J16" s="45"/>
      <c r="K16" s="45"/>
      <c r="L16" s="46"/>
      <c r="M16" s="42">
        <f t="shared" si="6"/>
        <v>0.45833333333333354</v>
      </c>
      <c r="N16" s="14" t="str">
        <f t="shared" si="1"/>
        <v>O</v>
      </c>
      <c r="O16" s="14" t="s">
        <v>23</v>
      </c>
      <c r="P16" s="43"/>
      <c r="Q16" s="43"/>
      <c r="R16" s="46"/>
      <c r="S16" s="32">
        <f t="shared" si="7"/>
        <v>0.45833333333333354</v>
      </c>
      <c r="T16" s="32" t="str">
        <f t="shared" si="2"/>
        <v>OA</v>
      </c>
      <c r="U16" s="34" t="s">
        <v>25</v>
      </c>
      <c r="V16" s="43"/>
      <c r="W16" s="43"/>
      <c r="X16" s="46"/>
    </row>
    <row r="17" spans="1:24" ht="15.6">
      <c r="A17" s="32">
        <f t="shared" si="4"/>
        <v>0.46875000000000022</v>
      </c>
      <c r="B17" s="32" t="str">
        <f t="shared" si="3"/>
        <v>NB</v>
      </c>
      <c r="C17" s="34" t="s">
        <v>17</v>
      </c>
      <c r="D17" s="43"/>
      <c r="E17" s="43"/>
      <c r="F17" s="46"/>
      <c r="G17" s="41">
        <f t="shared" si="5"/>
        <v>0.46875000000000022</v>
      </c>
      <c r="H17" s="16" t="str">
        <f t="shared" si="0"/>
        <v>O</v>
      </c>
      <c r="I17" s="16" t="s">
        <v>17</v>
      </c>
      <c r="J17" s="45"/>
      <c r="K17" s="45"/>
      <c r="L17" s="46"/>
      <c r="M17" s="42">
        <f t="shared" si="6"/>
        <v>0.46875000000000022</v>
      </c>
      <c r="N17" s="14" t="str">
        <f t="shared" si="1"/>
        <v>O</v>
      </c>
      <c r="O17" s="14" t="s">
        <v>23</v>
      </c>
      <c r="P17" s="43"/>
      <c r="Q17" s="43"/>
      <c r="R17" s="46"/>
      <c r="S17" s="32">
        <f t="shared" si="7"/>
        <v>0.46875000000000022</v>
      </c>
      <c r="T17" s="32" t="str">
        <f t="shared" si="2"/>
        <v>OA</v>
      </c>
      <c r="U17" s="34" t="s">
        <v>25</v>
      </c>
      <c r="V17" s="43"/>
      <c r="W17" s="43"/>
      <c r="X17" s="46"/>
    </row>
    <row r="18" spans="1:24" ht="15.6">
      <c r="A18" s="32">
        <f t="shared" si="4"/>
        <v>0.47916666666666691</v>
      </c>
      <c r="B18" s="32" t="str">
        <f t="shared" si="3"/>
        <v>NB</v>
      </c>
      <c r="C18" s="34" t="s">
        <v>17</v>
      </c>
      <c r="D18" s="43"/>
      <c r="E18" s="43"/>
      <c r="F18" s="46"/>
      <c r="G18" s="41">
        <f t="shared" si="5"/>
        <v>0.47916666666666691</v>
      </c>
      <c r="H18" s="16" t="str">
        <f t="shared" si="0"/>
        <v>O</v>
      </c>
      <c r="I18" s="16" t="s">
        <v>17</v>
      </c>
      <c r="J18" s="45"/>
      <c r="K18" s="45"/>
      <c r="L18" s="46"/>
      <c r="M18" s="42">
        <f t="shared" si="6"/>
        <v>0.47916666666666691</v>
      </c>
      <c r="N18" s="14" t="str">
        <f t="shared" si="1"/>
        <v>O</v>
      </c>
      <c r="O18" s="14" t="s">
        <v>23</v>
      </c>
      <c r="P18" s="43"/>
      <c r="Q18" s="43"/>
      <c r="R18" s="46"/>
      <c r="S18" s="32">
        <f t="shared" si="7"/>
        <v>0.47916666666666691</v>
      </c>
      <c r="T18" s="32" t="str">
        <f t="shared" si="2"/>
        <v>OA</v>
      </c>
      <c r="U18" s="34" t="s">
        <v>25</v>
      </c>
      <c r="V18" s="43"/>
      <c r="W18" s="43"/>
      <c r="X18" s="46"/>
    </row>
    <row r="19" spans="1:24" ht="15.6">
      <c r="A19" s="32">
        <f t="shared" si="4"/>
        <v>0.48958333333333359</v>
      </c>
      <c r="B19" s="32" t="str">
        <f t="shared" si="3"/>
        <v>NB</v>
      </c>
      <c r="C19" s="34" t="s">
        <v>17</v>
      </c>
      <c r="D19" s="43"/>
      <c r="E19" s="43"/>
      <c r="F19" s="46"/>
      <c r="G19" s="41">
        <f t="shared" si="5"/>
        <v>0.48958333333333359</v>
      </c>
      <c r="H19" s="16" t="str">
        <f t="shared" si="0"/>
        <v>O</v>
      </c>
      <c r="I19" s="16" t="s">
        <v>17</v>
      </c>
      <c r="J19" s="45"/>
      <c r="K19" s="45"/>
      <c r="L19" s="46"/>
      <c r="M19" s="42">
        <f t="shared" si="6"/>
        <v>0.48958333333333359</v>
      </c>
      <c r="N19" s="14" t="str">
        <f t="shared" si="1"/>
        <v>O</v>
      </c>
      <c r="O19" s="14" t="s">
        <v>23</v>
      </c>
      <c r="P19" s="43"/>
      <c r="Q19" s="43"/>
      <c r="R19" s="46"/>
      <c r="S19" s="32">
        <f t="shared" si="7"/>
        <v>0.48958333333333359</v>
      </c>
      <c r="T19" s="32" t="str">
        <f t="shared" si="2"/>
        <v>OA</v>
      </c>
      <c r="U19" s="34" t="s">
        <v>25</v>
      </c>
      <c r="V19" s="43"/>
      <c r="W19" s="43"/>
      <c r="X19" s="46"/>
    </row>
    <row r="20" spans="1:24" ht="15.6">
      <c r="A20" s="32">
        <f t="shared" si="4"/>
        <v>0.50000000000000022</v>
      </c>
      <c r="B20" s="32" t="str">
        <f t="shared" si="3"/>
        <v>NB</v>
      </c>
      <c r="C20" s="34" t="s">
        <v>17</v>
      </c>
      <c r="D20" s="43"/>
      <c r="E20" s="43"/>
      <c r="F20" s="46"/>
      <c r="G20" s="41">
        <f t="shared" si="5"/>
        <v>0.50000000000000022</v>
      </c>
      <c r="H20" s="16" t="str">
        <f>IF(($I$3="Steph_Ma")+OR($I$3="Dominique")+OR($I$3="Julie")+OR($I$3="Dji")+OR($I$3="Martine")+OR($I$3="BF"),"O","X")</f>
        <v>O</v>
      </c>
      <c r="I20" s="16" t="s">
        <v>17</v>
      </c>
      <c r="J20" s="45"/>
      <c r="K20" s="45"/>
      <c r="L20" s="46"/>
      <c r="M20" s="42">
        <f t="shared" si="6"/>
        <v>0.50000000000000022</v>
      </c>
      <c r="N20" s="14" t="str">
        <f t="shared" si="1"/>
        <v>O</v>
      </c>
      <c r="O20" s="14" t="s">
        <v>23</v>
      </c>
      <c r="P20" s="43"/>
      <c r="Q20" s="43"/>
      <c r="R20" s="46"/>
      <c r="S20" s="32">
        <f t="shared" si="7"/>
        <v>0.50000000000000022</v>
      </c>
      <c r="T20" s="32" t="str">
        <f t="shared" si="2"/>
        <v>OA</v>
      </c>
      <c r="U20" s="34" t="s">
        <v>25</v>
      </c>
      <c r="V20" s="43"/>
      <c r="W20" s="43"/>
      <c r="X20" s="46"/>
    </row>
    <row r="21" spans="1:24" ht="15.6">
      <c r="A21" s="32"/>
      <c r="B21" s="32"/>
      <c r="C21" s="34"/>
      <c r="D21" s="43"/>
      <c r="E21" s="45"/>
      <c r="F21" s="46"/>
      <c r="G21" s="41"/>
      <c r="H21" s="16"/>
      <c r="I21" s="16"/>
      <c r="J21" s="45"/>
      <c r="K21" s="45"/>
      <c r="L21" s="46"/>
      <c r="M21" s="42"/>
      <c r="N21" s="14"/>
      <c r="O21" s="14"/>
      <c r="P21" s="45"/>
      <c r="Q21" s="45"/>
      <c r="R21" s="46"/>
      <c r="S21" s="32"/>
      <c r="T21" s="32"/>
      <c r="U21" s="34"/>
      <c r="V21" s="45"/>
      <c r="W21" s="45"/>
      <c r="X21" s="46"/>
    </row>
    <row r="22" spans="1:24" ht="15.6">
      <c r="A22" s="32"/>
      <c r="B22" s="32"/>
      <c r="C22" s="34"/>
      <c r="D22" s="43"/>
      <c r="E22" s="45"/>
      <c r="F22" s="46"/>
      <c r="G22" s="41"/>
      <c r="H22" s="16"/>
      <c r="I22" s="16"/>
      <c r="J22" s="45"/>
      <c r="K22" s="45"/>
      <c r="L22" s="46"/>
      <c r="M22" s="42"/>
      <c r="N22" s="14"/>
      <c r="O22" s="14"/>
      <c r="P22" s="45"/>
      <c r="Q22" s="45"/>
      <c r="R22" s="46"/>
      <c r="S22" s="32"/>
      <c r="T22" s="32"/>
      <c r="U22" s="34"/>
      <c r="V22" s="45"/>
      <c r="W22" s="45"/>
      <c r="X22" s="46"/>
    </row>
    <row r="23" spans="1:24" ht="15.6">
      <c r="A23" s="32"/>
      <c r="B23" s="32"/>
      <c r="C23" s="34"/>
      <c r="D23" s="43"/>
      <c r="E23" s="45"/>
      <c r="F23" s="46"/>
      <c r="G23" s="41"/>
      <c r="H23" s="16"/>
      <c r="I23" s="16"/>
      <c r="J23" s="45"/>
      <c r="K23" s="45"/>
      <c r="L23" s="46"/>
      <c r="M23" s="42"/>
      <c r="N23" s="14"/>
      <c r="O23" s="14"/>
      <c r="P23" s="45"/>
      <c r="Q23" s="45"/>
      <c r="R23" s="46"/>
      <c r="S23" s="32"/>
      <c r="T23" s="32"/>
      <c r="U23" s="34"/>
      <c r="V23" s="45"/>
      <c r="W23" s="45"/>
      <c r="X23" s="46"/>
    </row>
    <row r="24" spans="1:24" ht="15.6">
      <c r="A24" s="33"/>
      <c r="B24" s="33"/>
      <c r="C24" s="33" t="s">
        <v>58</v>
      </c>
      <c r="D24" s="34"/>
      <c r="E24" s="34"/>
      <c r="F24" s="34"/>
      <c r="G24" s="16"/>
      <c r="H24" s="16"/>
      <c r="I24" s="36" t="s">
        <v>17</v>
      </c>
      <c r="J24" s="35"/>
      <c r="K24" s="35"/>
      <c r="L24" s="35"/>
      <c r="M24" s="37"/>
      <c r="N24" s="37"/>
      <c r="O24" s="15" t="s">
        <v>49</v>
      </c>
      <c r="P24" s="37"/>
      <c r="Q24" s="37"/>
      <c r="R24" s="37"/>
      <c r="S24" s="38"/>
      <c r="T24" s="38"/>
      <c r="U24" s="33" t="s">
        <v>50</v>
      </c>
      <c r="V24" s="38"/>
      <c r="W24" s="38"/>
      <c r="X24" s="38"/>
    </row>
    <row r="25" spans="1:24" ht="15.6">
      <c r="A25" s="47"/>
      <c r="B25" s="47"/>
      <c r="C25" s="40" t="str">
        <f>Janvier!F5</f>
        <v>JNP</v>
      </c>
      <c r="D25" s="34"/>
      <c r="E25" s="34"/>
      <c r="F25" s="34"/>
      <c r="G25" s="41"/>
      <c r="H25" s="41"/>
      <c r="I25" s="40" t="s">
        <v>6</v>
      </c>
      <c r="J25" s="16"/>
      <c r="K25" s="16"/>
      <c r="L25" s="16"/>
      <c r="M25" s="37"/>
      <c r="N25" s="37"/>
      <c r="O25" s="40" t="s">
        <v>12</v>
      </c>
      <c r="P25" s="14"/>
      <c r="Q25" s="14"/>
      <c r="R25" s="14"/>
      <c r="S25" s="38"/>
      <c r="T25" s="38"/>
      <c r="U25" s="40" t="str">
        <f>Janvier!G5</f>
        <v>XX</v>
      </c>
      <c r="V25" s="38"/>
      <c r="W25" s="38"/>
      <c r="X25" s="38"/>
    </row>
    <row r="26" spans="1:24" ht="15.6">
      <c r="A26" s="32"/>
      <c r="B26" s="32"/>
      <c r="C26" s="34" t="s">
        <v>51</v>
      </c>
      <c r="D26" s="34" t="s">
        <v>52</v>
      </c>
      <c r="E26" s="34" t="s">
        <v>53</v>
      </c>
      <c r="F26" s="34" t="s">
        <v>54</v>
      </c>
      <c r="G26" s="41"/>
      <c r="H26" s="41"/>
      <c r="I26" s="16" t="s">
        <v>51</v>
      </c>
      <c r="J26" s="16" t="s">
        <v>52</v>
      </c>
      <c r="K26" s="16" t="s">
        <v>53</v>
      </c>
      <c r="L26" s="16" t="s">
        <v>54</v>
      </c>
      <c r="M26" s="42"/>
      <c r="N26" s="42"/>
      <c r="O26" s="14" t="s">
        <v>51</v>
      </c>
      <c r="P26" s="14" t="s">
        <v>52</v>
      </c>
      <c r="Q26" s="14" t="s">
        <v>53</v>
      </c>
      <c r="R26" s="14" t="s">
        <v>54</v>
      </c>
      <c r="S26" s="32"/>
      <c r="T26" s="32"/>
      <c r="U26" s="34" t="s">
        <v>51</v>
      </c>
      <c r="V26" s="34" t="s">
        <v>52</v>
      </c>
      <c r="W26" s="34" t="s">
        <v>53</v>
      </c>
      <c r="X26" s="34" t="s">
        <v>54</v>
      </c>
    </row>
    <row r="27" spans="1:24" ht="15.6">
      <c r="A27" s="32">
        <v>0.5625</v>
      </c>
      <c r="B27" s="32" t="str">
        <f t="shared" ref="B27:B41" si="8">$C$25</f>
        <v>JNP</v>
      </c>
      <c r="C27" s="34" t="s">
        <v>16</v>
      </c>
      <c r="D27" s="45"/>
      <c r="E27" s="45"/>
      <c r="F27" s="46"/>
      <c r="G27" s="41">
        <v>0.5625</v>
      </c>
      <c r="H27" s="16" t="str">
        <f>IF(($I$25="Steph_Ma")+OR($I$25="Dominique")+OR($I$25="Julie")+OR($I$25="Dji")+OR($I$25="Martine")+OR($I$25="BF"),"O","X")</f>
        <v>X</v>
      </c>
      <c r="I27" s="16" t="s">
        <v>17</v>
      </c>
      <c r="J27" s="45"/>
      <c r="K27" s="45"/>
      <c r="L27" s="46"/>
      <c r="M27" s="42">
        <v>0.5625</v>
      </c>
      <c r="N27" s="14" t="str">
        <f t="shared" ref="N27:N41" si="9">IF(($O$25="Steph_Rx")+OR($O$25="Vincent")+OR($O$25="Julie")+OR($O$25="Fred")+OR($O$25="Dominique"),"O","X")</f>
        <v>O</v>
      </c>
      <c r="O27" s="14" t="s">
        <v>19</v>
      </c>
      <c r="P27" s="45"/>
      <c r="Q27" s="45"/>
      <c r="R27" s="46"/>
      <c r="S27" s="32">
        <v>0.5625</v>
      </c>
      <c r="T27" s="32" t="str">
        <f t="shared" ref="T27:T41" si="10">$U$25</f>
        <v>XX</v>
      </c>
      <c r="U27" s="34"/>
      <c r="V27" s="45"/>
      <c r="W27" s="45"/>
      <c r="X27" s="46"/>
    </row>
    <row r="28" spans="1:24" ht="15.6">
      <c r="A28" s="32">
        <f>A27+"00:15"</f>
        <v>0.57291666666666663</v>
      </c>
      <c r="B28" s="32" t="str">
        <f t="shared" si="8"/>
        <v>JNP</v>
      </c>
      <c r="C28" s="34" t="s">
        <v>15</v>
      </c>
      <c r="D28" s="45"/>
      <c r="E28" s="45"/>
      <c r="F28" s="46"/>
      <c r="G28" s="41">
        <f>G27+"00:15"</f>
        <v>0.57291666666666663</v>
      </c>
      <c r="H28" s="16" t="str">
        <f t="shared" ref="H28:H41" si="11">IF(($I$25="Steph_Ma")+OR($I$25="Dominique")+OR($I$25="Julie")+OR($I$25="Dji")+OR($I$25="Martine")+OR($I$25="BF"),"O","X")</f>
        <v>X</v>
      </c>
      <c r="I28" s="16" t="s">
        <v>18</v>
      </c>
      <c r="J28" s="45"/>
      <c r="K28" s="45"/>
      <c r="L28" s="46"/>
      <c r="M28" s="42">
        <f>M27+"00:15"</f>
        <v>0.57291666666666663</v>
      </c>
      <c r="N28" s="14" t="str">
        <f t="shared" si="9"/>
        <v>O</v>
      </c>
      <c r="O28" s="14" t="s">
        <v>19</v>
      </c>
      <c r="P28" s="45"/>
      <c r="Q28" s="45"/>
      <c r="R28" s="46"/>
      <c r="S28" s="32">
        <f>S27+"00:15"</f>
        <v>0.57291666666666663</v>
      </c>
      <c r="T28" s="32" t="str">
        <f t="shared" si="10"/>
        <v>XX</v>
      </c>
      <c r="U28" s="34" t="s">
        <v>18</v>
      </c>
      <c r="V28" s="45"/>
      <c r="W28" s="45"/>
      <c r="X28" s="46"/>
    </row>
    <row r="29" spans="1:24" ht="15.6">
      <c r="A29" s="32">
        <f t="shared" ref="A29:A41" si="12">A28+"00:15"</f>
        <v>0.58333333333333326</v>
      </c>
      <c r="B29" s="32" t="str">
        <f t="shared" si="8"/>
        <v>JNP</v>
      </c>
      <c r="C29" s="34" t="s">
        <v>16</v>
      </c>
      <c r="D29" s="45"/>
      <c r="E29" s="45"/>
      <c r="F29" s="46"/>
      <c r="G29" s="41">
        <f t="shared" ref="G29:G41" si="13">G28+"00:15"</f>
        <v>0.58333333333333326</v>
      </c>
      <c r="H29" s="16" t="str">
        <f t="shared" si="11"/>
        <v>X</v>
      </c>
      <c r="I29" s="16" t="s">
        <v>18</v>
      </c>
      <c r="J29" s="43"/>
      <c r="K29" s="43"/>
      <c r="L29" s="43"/>
      <c r="M29" s="42">
        <f t="shared" ref="M29:M41" si="14">M28+"00:15"</f>
        <v>0.58333333333333326</v>
      </c>
      <c r="N29" s="14" t="str">
        <f t="shared" si="9"/>
        <v>O</v>
      </c>
      <c r="O29" s="14" t="s">
        <v>19</v>
      </c>
      <c r="P29" s="43"/>
      <c r="Q29" s="43"/>
      <c r="R29" s="43"/>
      <c r="S29" s="32">
        <f t="shared" ref="S29:S41" si="15">S28+"00:15"</f>
        <v>0.58333333333333326</v>
      </c>
      <c r="T29" s="32" t="str">
        <f t="shared" si="10"/>
        <v>XX</v>
      </c>
      <c r="U29" s="34" t="s">
        <v>18</v>
      </c>
      <c r="V29" s="45"/>
      <c r="W29" s="45"/>
      <c r="X29" s="46"/>
    </row>
    <row r="30" spans="1:24" ht="15.6">
      <c r="A30" s="32">
        <f t="shared" si="12"/>
        <v>0.59374999999999989</v>
      </c>
      <c r="B30" s="32" t="str">
        <f t="shared" si="8"/>
        <v>JNP</v>
      </c>
      <c r="C30" s="34" t="s">
        <v>15</v>
      </c>
      <c r="D30" s="45"/>
      <c r="E30" s="45"/>
      <c r="F30" s="46"/>
      <c r="G30" s="41">
        <f t="shared" si="13"/>
        <v>0.59374999999999989</v>
      </c>
      <c r="H30" s="16" t="str">
        <f t="shared" si="11"/>
        <v>X</v>
      </c>
      <c r="I30" s="16" t="s">
        <v>18</v>
      </c>
      <c r="J30" s="45"/>
      <c r="K30" s="45"/>
      <c r="L30" s="46"/>
      <c r="M30" s="42">
        <f t="shared" si="14"/>
        <v>0.59374999999999989</v>
      </c>
      <c r="N30" s="14" t="str">
        <f t="shared" si="9"/>
        <v>O</v>
      </c>
      <c r="O30" s="14" t="s">
        <v>19</v>
      </c>
      <c r="P30" s="45"/>
      <c r="Q30" s="45"/>
      <c r="R30" s="46"/>
      <c r="S30" s="32">
        <f t="shared" si="15"/>
        <v>0.59374999999999989</v>
      </c>
      <c r="T30" s="32" t="str">
        <f t="shared" si="10"/>
        <v>XX</v>
      </c>
      <c r="U30" s="34" t="s">
        <v>18</v>
      </c>
      <c r="V30" s="45"/>
      <c r="W30" s="45"/>
      <c r="X30" s="46"/>
    </row>
    <row r="31" spans="1:24" ht="15.6">
      <c r="A31" s="32">
        <f t="shared" si="12"/>
        <v>0.60416666666666652</v>
      </c>
      <c r="B31" s="32" t="str">
        <f t="shared" si="8"/>
        <v>JNP</v>
      </c>
      <c r="C31" s="34" t="s">
        <v>15</v>
      </c>
      <c r="D31" s="43"/>
      <c r="E31" s="43"/>
      <c r="F31" s="43"/>
      <c r="G31" s="41">
        <f t="shared" si="13"/>
        <v>0.60416666666666652</v>
      </c>
      <c r="H31" s="16" t="str">
        <f t="shared" si="11"/>
        <v>X</v>
      </c>
      <c r="I31" s="16" t="s">
        <v>18</v>
      </c>
      <c r="J31" s="45"/>
      <c r="K31" s="45"/>
      <c r="L31" s="46"/>
      <c r="M31" s="42">
        <f t="shared" si="14"/>
        <v>0.60416666666666652</v>
      </c>
      <c r="N31" s="14" t="str">
        <f t="shared" si="9"/>
        <v>O</v>
      </c>
      <c r="O31" s="14" t="s">
        <v>19</v>
      </c>
      <c r="P31" s="45"/>
      <c r="Q31" s="45"/>
      <c r="R31" s="46"/>
      <c r="S31" s="32">
        <f t="shared" si="15"/>
        <v>0.60416666666666652</v>
      </c>
      <c r="T31" s="32" t="str">
        <f t="shared" si="10"/>
        <v>XX</v>
      </c>
      <c r="U31" s="34" t="s">
        <v>18</v>
      </c>
      <c r="V31" s="45"/>
      <c r="W31" s="45"/>
      <c r="X31" s="46"/>
    </row>
    <row r="32" spans="1:24" ht="15.6">
      <c r="A32" s="32">
        <f t="shared" si="12"/>
        <v>0.61458333333333315</v>
      </c>
      <c r="B32" s="32" t="str">
        <f t="shared" si="8"/>
        <v>JNP</v>
      </c>
      <c r="C32" s="34" t="s">
        <v>15</v>
      </c>
      <c r="D32" s="45"/>
      <c r="E32" s="45"/>
      <c r="F32" s="46"/>
      <c r="G32" s="41">
        <f t="shared" si="13"/>
        <v>0.61458333333333315</v>
      </c>
      <c r="H32" s="16" t="str">
        <f t="shared" si="11"/>
        <v>X</v>
      </c>
      <c r="I32" s="16" t="s">
        <v>18</v>
      </c>
      <c r="J32" s="45"/>
      <c r="K32" s="45"/>
      <c r="L32" s="46"/>
      <c r="M32" s="42">
        <f t="shared" si="14"/>
        <v>0.61458333333333315</v>
      </c>
      <c r="N32" s="14" t="str">
        <f t="shared" si="9"/>
        <v>O</v>
      </c>
      <c r="O32" s="14" t="s">
        <v>19</v>
      </c>
      <c r="P32" s="45"/>
      <c r="Q32" s="45"/>
      <c r="R32" s="46"/>
      <c r="S32" s="32">
        <f t="shared" si="15"/>
        <v>0.61458333333333315</v>
      </c>
      <c r="T32" s="32" t="str">
        <f t="shared" si="10"/>
        <v>XX</v>
      </c>
      <c r="U32" s="34" t="s">
        <v>18</v>
      </c>
      <c r="V32" s="45"/>
      <c r="W32" s="45"/>
      <c r="X32" s="46"/>
    </row>
    <row r="33" spans="1:24" ht="15.6">
      <c r="A33" s="32">
        <f t="shared" si="12"/>
        <v>0.62499999999999978</v>
      </c>
      <c r="B33" s="32" t="str">
        <f t="shared" si="8"/>
        <v>JNP</v>
      </c>
      <c r="C33" s="34" t="s">
        <v>15</v>
      </c>
      <c r="D33" s="45"/>
      <c r="E33" s="45"/>
      <c r="F33" s="46"/>
      <c r="G33" s="41">
        <f t="shared" si="13"/>
        <v>0.62499999999999978</v>
      </c>
      <c r="H33" s="16" t="str">
        <f t="shared" si="11"/>
        <v>X</v>
      </c>
      <c r="I33" s="16" t="s">
        <v>18</v>
      </c>
      <c r="J33" s="45"/>
      <c r="K33" s="45"/>
      <c r="L33" s="46"/>
      <c r="M33" s="42">
        <f t="shared" si="14"/>
        <v>0.62499999999999978</v>
      </c>
      <c r="N33" s="14" t="str">
        <f t="shared" si="9"/>
        <v>O</v>
      </c>
      <c r="O33" s="14" t="s">
        <v>19</v>
      </c>
      <c r="P33" s="45"/>
      <c r="Q33" s="45"/>
      <c r="R33" s="46"/>
      <c r="S33" s="32">
        <f t="shared" si="15"/>
        <v>0.62499999999999978</v>
      </c>
      <c r="T33" s="32" t="str">
        <f t="shared" si="10"/>
        <v>XX</v>
      </c>
      <c r="U33" s="34" t="s">
        <v>18</v>
      </c>
      <c r="V33" s="45"/>
      <c r="W33" s="45"/>
      <c r="X33" s="46"/>
    </row>
    <row r="34" spans="1:24" ht="15.6">
      <c r="A34" s="32">
        <f t="shared" si="12"/>
        <v>0.63541666666666641</v>
      </c>
      <c r="B34" s="32" t="str">
        <f t="shared" si="8"/>
        <v>JNP</v>
      </c>
      <c r="C34" s="34" t="s">
        <v>15</v>
      </c>
      <c r="D34" s="45"/>
      <c r="E34" s="45"/>
      <c r="F34" s="46"/>
      <c r="G34" s="41">
        <f t="shared" si="13"/>
        <v>0.63541666666666641</v>
      </c>
      <c r="H34" s="16" t="str">
        <f t="shared" si="11"/>
        <v>X</v>
      </c>
      <c r="I34" s="16" t="s">
        <v>18</v>
      </c>
      <c r="J34" s="45"/>
      <c r="K34" s="45"/>
      <c r="L34" s="46"/>
      <c r="M34" s="42">
        <f t="shared" si="14"/>
        <v>0.63541666666666641</v>
      </c>
      <c r="N34" s="14" t="str">
        <f t="shared" si="9"/>
        <v>O</v>
      </c>
      <c r="O34" s="14" t="s">
        <v>19</v>
      </c>
      <c r="P34" s="45"/>
      <c r="Q34" s="45"/>
      <c r="R34" s="46"/>
      <c r="S34" s="32">
        <f t="shared" si="15"/>
        <v>0.63541666666666641</v>
      </c>
      <c r="T34" s="32" t="str">
        <f t="shared" si="10"/>
        <v>XX</v>
      </c>
      <c r="U34" s="34" t="s">
        <v>18</v>
      </c>
      <c r="V34" s="45"/>
      <c r="W34" s="45"/>
      <c r="X34" s="46"/>
    </row>
    <row r="35" spans="1:24" ht="15.6">
      <c r="A35" s="32">
        <f t="shared" si="12"/>
        <v>0.64583333333333304</v>
      </c>
      <c r="B35" s="32" t="str">
        <f t="shared" si="8"/>
        <v>JNP</v>
      </c>
      <c r="C35" s="34" t="s">
        <v>15</v>
      </c>
      <c r="D35" s="45"/>
      <c r="E35" s="45"/>
      <c r="F35" s="46"/>
      <c r="G35" s="41">
        <f t="shared" si="13"/>
        <v>0.64583333333333304</v>
      </c>
      <c r="H35" s="16" t="str">
        <f t="shared" si="11"/>
        <v>X</v>
      </c>
      <c r="I35" s="16" t="s">
        <v>18</v>
      </c>
      <c r="J35" s="45"/>
      <c r="K35" s="45"/>
      <c r="L35" s="46"/>
      <c r="M35" s="42">
        <f t="shared" si="14"/>
        <v>0.64583333333333304</v>
      </c>
      <c r="N35" s="14" t="str">
        <f t="shared" si="9"/>
        <v>O</v>
      </c>
      <c r="O35" s="14" t="s">
        <v>19</v>
      </c>
      <c r="P35" s="45"/>
      <c r="Q35" s="45"/>
      <c r="R35" s="46"/>
      <c r="S35" s="32">
        <f t="shared" si="15"/>
        <v>0.64583333333333304</v>
      </c>
      <c r="T35" s="32" t="str">
        <f t="shared" si="10"/>
        <v>XX</v>
      </c>
      <c r="U35" s="34" t="s">
        <v>18</v>
      </c>
      <c r="V35" s="45"/>
      <c r="W35" s="45"/>
      <c r="X35" s="46"/>
    </row>
    <row r="36" spans="1:24" ht="15.6">
      <c r="A36" s="32">
        <f t="shared" si="12"/>
        <v>0.65624999999999967</v>
      </c>
      <c r="B36" s="32" t="str">
        <f t="shared" si="8"/>
        <v>JNP</v>
      </c>
      <c r="C36" s="34" t="s">
        <v>15</v>
      </c>
      <c r="D36" s="45"/>
      <c r="E36" s="45"/>
      <c r="F36" s="46"/>
      <c r="G36" s="41">
        <f t="shared" si="13"/>
        <v>0.65624999999999967</v>
      </c>
      <c r="H36" s="16" t="str">
        <f t="shared" si="11"/>
        <v>X</v>
      </c>
      <c r="I36" s="16" t="s">
        <v>18</v>
      </c>
      <c r="J36" s="45"/>
      <c r="K36" s="45"/>
      <c r="L36" s="46"/>
      <c r="M36" s="42">
        <f t="shared" si="14"/>
        <v>0.65624999999999967</v>
      </c>
      <c r="N36" s="14" t="str">
        <f t="shared" si="9"/>
        <v>O</v>
      </c>
      <c r="O36" s="14" t="s">
        <v>19</v>
      </c>
      <c r="P36" s="45"/>
      <c r="Q36" s="45"/>
      <c r="R36" s="46"/>
      <c r="S36" s="32">
        <f t="shared" si="15"/>
        <v>0.65624999999999967</v>
      </c>
      <c r="T36" s="32" t="str">
        <f t="shared" si="10"/>
        <v>XX</v>
      </c>
      <c r="U36" s="34" t="s">
        <v>18</v>
      </c>
      <c r="V36" s="45"/>
      <c r="W36" s="45"/>
      <c r="X36" s="46"/>
    </row>
    <row r="37" spans="1:24" ht="15.6">
      <c r="A37" s="32">
        <f t="shared" si="12"/>
        <v>0.6666666666666663</v>
      </c>
      <c r="B37" s="32" t="str">
        <f t="shared" si="8"/>
        <v>JNP</v>
      </c>
      <c r="C37" s="34" t="s">
        <v>15</v>
      </c>
      <c r="D37" s="45"/>
      <c r="E37" s="45"/>
      <c r="F37" s="46"/>
      <c r="G37" s="41">
        <f t="shared" si="13"/>
        <v>0.6666666666666663</v>
      </c>
      <c r="H37" s="16" t="str">
        <f t="shared" si="11"/>
        <v>X</v>
      </c>
      <c r="I37" s="16" t="s">
        <v>18</v>
      </c>
      <c r="J37" s="45"/>
      <c r="K37" s="45"/>
      <c r="L37" s="46"/>
      <c r="M37" s="42">
        <f t="shared" si="14"/>
        <v>0.6666666666666663</v>
      </c>
      <c r="N37" s="14" t="str">
        <f t="shared" si="9"/>
        <v>O</v>
      </c>
      <c r="O37" s="14" t="s">
        <v>19</v>
      </c>
      <c r="P37" s="45"/>
      <c r="Q37" s="45"/>
      <c r="R37" s="46"/>
      <c r="S37" s="32">
        <f t="shared" si="15"/>
        <v>0.6666666666666663</v>
      </c>
      <c r="T37" s="32" t="str">
        <f t="shared" si="10"/>
        <v>XX</v>
      </c>
      <c r="U37" s="34" t="s">
        <v>18</v>
      </c>
      <c r="V37" s="45"/>
      <c r="W37" s="45"/>
      <c r="X37" s="46"/>
    </row>
    <row r="38" spans="1:24" ht="15.6">
      <c r="A38" s="32">
        <f t="shared" si="12"/>
        <v>0.67708333333333293</v>
      </c>
      <c r="B38" s="32" t="str">
        <f t="shared" si="8"/>
        <v>JNP</v>
      </c>
      <c r="C38" s="34" t="s">
        <v>15</v>
      </c>
      <c r="D38" s="45"/>
      <c r="E38" s="45"/>
      <c r="F38" s="46"/>
      <c r="G38" s="41">
        <f t="shared" si="13"/>
        <v>0.67708333333333293</v>
      </c>
      <c r="H38" s="16" t="str">
        <f t="shared" si="11"/>
        <v>X</v>
      </c>
      <c r="I38" s="16" t="s">
        <v>18</v>
      </c>
      <c r="J38" s="45"/>
      <c r="K38" s="45"/>
      <c r="L38" s="46"/>
      <c r="M38" s="42">
        <f t="shared" si="14"/>
        <v>0.67708333333333293</v>
      </c>
      <c r="N38" s="14" t="str">
        <f t="shared" si="9"/>
        <v>O</v>
      </c>
      <c r="O38" s="14" t="s">
        <v>19</v>
      </c>
      <c r="P38" s="45"/>
      <c r="Q38" s="45"/>
      <c r="R38" s="46"/>
      <c r="S38" s="32">
        <f t="shared" si="15"/>
        <v>0.67708333333333293</v>
      </c>
      <c r="T38" s="32" t="str">
        <f t="shared" si="10"/>
        <v>XX</v>
      </c>
      <c r="U38" s="34" t="s">
        <v>18</v>
      </c>
      <c r="V38" s="45"/>
      <c r="W38" s="45"/>
      <c r="X38" s="46"/>
    </row>
    <row r="39" spans="1:24" ht="15.6">
      <c r="A39" s="32">
        <f t="shared" si="12"/>
        <v>0.68749999999999956</v>
      </c>
      <c r="B39" s="32" t="str">
        <f t="shared" si="8"/>
        <v>JNP</v>
      </c>
      <c r="C39" s="34" t="s">
        <v>15</v>
      </c>
      <c r="D39" s="45"/>
      <c r="E39" s="45"/>
      <c r="F39" s="46"/>
      <c r="G39" s="41">
        <f t="shared" si="13"/>
        <v>0.68749999999999956</v>
      </c>
      <c r="H39" s="16" t="str">
        <f t="shared" si="11"/>
        <v>X</v>
      </c>
      <c r="I39" s="16" t="s">
        <v>18</v>
      </c>
      <c r="J39" s="45"/>
      <c r="K39" s="45"/>
      <c r="L39" s="46"/>
      <c r="M39" s="42">
        <f t="shared" si="14"/>
        <v>0.68749999999999956</v>
      </c>
      <c r="N39" s="14" t="str">
        <f t="shared" si="9"/>
        <v>O</v>
      </c>
      <c r="O39" s="14" t="s">
        <v>19</v>
      </c>
      <c r="P39" s="45"/>
      <c r="Q39" s="45"/>
      <c r="R39" s="46"/>
      <c r="S39" s="32">
        <f t="shared" si="15"/>
        <v>0.68749999999999956</v>
      </c>
      <c r="T39" s="32" t="str">
        <f t="shared" si="10"/>
        <v>XX</v>
      </c>
      <c r="U39" s="34" t="s">
        <v>18</v>
      </c>
      <c r="V39" s="45"/>
      <c r="W39" s="45"/>
      <c r="X39" s="46"/>
    </row>
    <row r="40" spans="1:24" ht="15.6">
      <c r="A40" s="32">
        <f t="shared" si="12"/>
        <v>0.69791666666666619</v>
      </c>
      <c r="B40" s="32" t="str">
        <f t="shared" si="8"/>
        <v>JNP</v>
      </c>
      <c r="C40" s="34" t="s">
        <v>15</v>
      </c>
      <c r="D40" s="45"/>
      <c r="E40" s="45"/>
      <c r="F40" s="46"/>
      <c r="G40" s="41">
        <f t="shared" si="13"/>
        <v>0.69791666666666619</v>
      </c>
      <c r="H40" s="16" t="str">
        <f t="shared" si="11"/>
        <v>X</v>
      </c>
      <c r="I40" s="16" t="s">
        <v>18</v>
      </c>
      <c r="J40" s="45"/>
      <c r="K40" s="45"/>
      <c r="L40" s="46"/>
      <c r="M40" s="42">
        <f t="shared" si="14"/>
        <v>0.69791666666666619</v>
      </c>
      <c r="N40" s="14" t="str">
        <f t="shared" si="9"/>
        <v>O</v>
      </c>
      <c r="O40" s="14" t="s">
        <v>19</v>
      </c>
      <c r="P40" s="45"/>
      <c r="Q40" s="45"/>
      <c r="R40" s="46"/>
      <c r="S40" s="32">
        <f t="shared" si="15"/>
        <v>0.69791666666666619</v>
      </c>
      <c r="T40" s="32" t="str">
        <f t="shared" si="10"/>
        <v>XX</v>
      </c>
      <c r="U40" s="34" t="s">
        <v>18</v>
      </c>
      <c r="V40" s="45"/>
      <c r="W40" s="45"/>
      <c r="X40" s="46"/>
    </row>
    <row r="41" spans="1:24" ht="15.6">
      <c r="A41" s="32">
        <f t="shared" si="12"/>
        <v>0.70833333333333282</v>
      </c>
      <c r="B41" s="32" t="str">
        <f t="shared" si="8"/>
        <v>JNP</v>
      </c>
      <c r="C41" s="34" t="s">
        <v>15</v>
      </c>
      <c r="D41" s="45"/>
      <c r="E41" s="45"/>
      <c r="F41" s="46"/>
      <c r="G41" s="41">
        <f t="shared" si="13"/>
        <v>0.70833333333333282</v>
      </c>
      <c r="H41" s="16" t="str">
        <f t="shared" si="11"/>
        <v>X</v>
      </c>
      <c r="I41" s="16" t="s">
        <v>18</v>
      </c>
      <c r="J41" s="45"/>
      <c r="K41" s="45"/>
      <c r="L41" s="46"/>
      <c r="M41" s="42">
        <f t="shared" si="14"/>
        <v>0.70833333333333282</v>
      </c>
      <c r="N41" s="14" t="str">
        <f t="shared" si="9"/>
        <v>O</v>
      </c>
      <c r="O41" s="14" t="s">
        <v>19</v>
      </c>
      <c r="P41" s="45"/>
      <c r="Q41" s="45"/>
      <c r="R41" s="46"/>
      <c r="S41" s="32">
        <f t="shared" si="15"/>
        <v>0.70833333333333282</v>
      </c>
      <c r="T41" s="32" t="str">
        <f t="shared" si="10"/>
        <v>XX</v>
      </c>
      <c r="U41" s="34" t="s">
        <v>18</v>
      </c>
      <c r="V41" s="45"/>
      <c r="W41" s="45"/>
      <c r="X41" s="46"/>
    </row>
    <row r="42" spans="1:24" ht="15.6">
      <c r="A42" s="32"/>
      <c r="B42" s="32"/>
      <c r="C42" s="34"/>
      <c r="D42" s="43"/>
      <c r="E42" s="45"/>
      <c r="F42" s="46"/>
      <c r="G42" s="41"/>
      <c r="H42" s="16"/>
      <c r="I42" s="16"/>
      <c r="J42" s="45"/>
      <c r="K42" s="45"/>
      <c r="L42" s="46"/>
      <c r="M42" s="42"/>
      <c r="N42" s="14"/>
      <c r="O42" s="14"/>
      <c r="P42" s="45"/>
      <c r="Q42" s="45"/>
      <c r="R42" s="46"/>
      <c r="S42" s="32"/>
      <c r="T42" s="32"/>
      <c r="U42" s="34"/>
      <c r="V42" s="45"/>
      <c r="W42" s="45"/>
      <c r="X42" s="46"/>
    </row>
    <row r="43" spans="1:24" ht="15.6">
      <c r="A43" s="32"/>
      <c r="B43" s="32"/>
      <c r="C43" s="34"/>
      <c r="D43" s="43"/>
      <c r="E43" s="45"/>
      <c r="F43" s="46"/>
      <c r="G43" s="41"/>
      <c r="H43" s="16"/>
      <c r="I43" s="16"/>
      <c r="J43" s="45"/>
      <c r="K43" s="45"/>
      <c r="L43" s="46"/>
      <c r="M43" s="42"/>
      <c r="N43" s="14"/>
      <c r="O43" s="14"/>
      <c r="P43" s="45"/>
      <c r="Q43" s="45"/>
      <c r="R43" s="46"/>
      <c r="S43" s="32"/>
      <c r="T43" s="32"/>
      <c r="U43" s="34"/>
      <c r="V43" s="45"/>
      <c r="W43" s="45"/>
      <c r="X43" s="46"/>
    </row>
    <row r="44" spans="1:24" ht="15.75">
      <c r="A44" s="32"/>
      <c r="B44" s="32"/>
      <c r="C44" s="34"/>
      <c r="D44" s="43"/>
      <c r="E44" s="45"/>
      <c r="F44" s="46"/>
      <c r="G44" s="41"/>
      <c r="H44" s="16"/>
      <c r="I44" s="16"/>
      <c r="J44" s="45"/>
      <c r="K44" s="45"/>
      <c r="L44" s="46"/>
      <c r="M44" s="42"/>
      <c r="N44" s="14"/>
      <c r="O44" s="14"/>
      <c r="P44" s="45"/>
      <c r="Q44" s="45"/>
      <c r="R44" s="46"/>
      <c r="S44" s="32"/>
      <c r="T44" s="32"/>
      <c r="U44" s="34"/>
      <c r="V44" s="45"/>
      <c r="W44" s="45"/>
      <c r="X44" s="46"/>
    </row>
    <row r="45" spans="1:24" ht="15.75">
      <c r="A45" s="5"/>
      <c r="B45" s="5"/>
      <c r="D45" s="50">
        <f t="shared" ref="D45:L45" si="16">SUM(D47:D51)</f>
        <v>0</v>
      </c>
      <c r="E45" s="50">
        <f t="shared" si="16"/>
        <v>30</v>
      </c>
      <c r="F45" s="50">
        <f t="shared" si="16"/>
        <v>12</v>
      </c>
      <c r="G45" s="50">
        <f t="shared" si="16"/>
        <v>41</v>
      </c>
      <c r="H45" s="50">
        <f t="shared" si="16"/>
        <v>12</v>
      </c>
      <c r="I45" s="50">
        <f t="shared" si="16"/>
        <v>0</v>
      </c>
      <c r="J45" s="50">
        <f t="shared" si="16"/>
        <v>0</v>
      </c>
      <c r="K45" s="50">
        <f t="shared" si="16"/>
        <v>14</v>
      </c>
      <c r="L45" s="50">
        <f t="shared" si="16"/>
        <v>15</v>
      </c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</row>
    <row r="46" spans="1:24" ht="15.75">
      <c r="A46" s="5"/>
      <c r="B46" s="5"/>
      <c r="D46" s="31" t="s">
        <v>59</v>
      </c>
      <c r="E46" s="31" t="s">
        <v>60</v>
      </c>
      <c r="F46" s="31" t="s">
        <v>31</v>
      </c>
      <c r="G46" s="31" t="s">
        <v>61</v>
      </c>
      <c r="H46" s="31" t="s">
        <v>62</v>
      </c>
      <c r="I46" s="31" t="s">
        <v>63</v>
      </c>
      <c r="J46" s="31" t="s">
        <v>64</v>
      </c>
      <c r="K46" s="51" t="s">
        <v>65</v>
      </c>
      <c r="L46" s="51" t="s">
        <v>35</v>
      </c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</row>
    <row r="47" spans="1:24" ht="15.75">
      <c r="A47" s="5"/>
      <c r="B47" s="5"/>
      <c r="D47" s="14"/>
      <c r="E47" s="14"/>
      <c r="F47" s="14">
        <f>COUNTIFS($D$27:$D$41,"",$B$27:$B$41,"NB")+COUNTIFS($D$5:$D$20,"",$B$5:$B$20,"NB")+COUNTIFS($V$27:$V$41,"",$T$27:$T$41,"NB")+COUNTIFS($V$5:$V$20,"",$T$5:$T$20,"NB")</f>
        <v>12</v>
      </c>
      <c r="G47" s="14">
        <f>COUNTIFS($V$5:$V$20,"",$T$5:$T$20,"OA*")+COUNTIFS($V$5:$V$20,"",$T$5:$T$20,"MG*")+COUNTIFS($V$5:$V$20,"",$T$5:$T$20,"JNP*")+COUNTIFS($V$5:$V$20,"",$T$5:$T$20,"CM*")+COUNTIFS($V$5:$V$20,"",$T$5:$T$20,"NB*")</f>
        <v>14</v>
      </c>
      <c r="H47" s="14"/>
      <c r="I47" s="37"/>
      <c r="J47" s="37"/>
      <c r="K47" s="14"/>
      <c r="L47" s="14">
        <f>COUNTIFS($J$5:$J$20,"",H5:H20,"O")+COUNTIFS(J27:J41,"",H27:H41,"O")</f>
        <v>15</v>
      </c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</row>
    <row r="48" spans="1:24" ht="15.75">
      <c r="A48" s="5"/>
      <c r="B48" s="5"/>
      <c r="D48" s="14">
        <f>COUNTIFS($D$27:$D$41,"",$B$27:$B$41,"BF*")+COUNTIFS($D$27:$D$41,"",$B$27:$B$41,"CM*")</f>
        <v>0</v>
      </c>
      <c r="E48" s="14">
        <f>COUNTIFS($P$27:$P$41,"",$N$27:$N$41,"O")</f>
        <v>15</v>
      </c>
      <c r="F48" s="14"/>
      <c r="G48" s="14">
        <f>COUNTIFS($V$27:$V$41,"",$T$27:$T$41,"MG*")+COUNTIFS($V$27:$V$41,"",$T$27:$T$41,"OA*")++COUNTIFS($V$27:$V$41,"",$T$27:$T$41,"JNP*")+COUNTIFS($V$27:$V$41,"",$T$27:$T$41,"CM*")+COUNTIFS($V$27:$V$41,"",$T$27:$T$41,"NB*")</f>
        <v>0</v>
      </c>
      <c r="H48" s="14"/>
      <c r="I48" s="14">
        <f>COUNTIFS($V$14:$V$19,"",$T$14:$T$19,"JNP*")*IF(A2="Jeudi",1,0)</f>
        <v>0</v>
      </c>
      <c r="J48" s="37"/>
      <c r="K48" s="37"/>
      <c r="L48" s="37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</row>
    <row r="49" spans="3:12" ht="15.75">
      <c r="D49" s="14">
        <f>COUNTIFS($D$5:$D$20,"",$B$5:$B$20,"BF*")+COUNTIFS($D$5:$D$20,"",$B$5:$B$20,"CM*")</f>
        <v>0</v>
      </c>
      <c r="E49" s="14">
        <f>COUNTIFS($P$5:$P$20,"",$N$5:$N$20,"O*")</f>
        <v>15</v>
      </c>
      <c r="F49" s="14"/>
      <c r="G49" s="14"/>
      <c r="H49" s="14">
        <f>COUNTIFS($V$5:$V$20,"",$T$5:$T$20,"NB*")+COUNTIFS($V$27:$V$41,"",$T$27:$T$41,"NB*")+COUNTIFS($D$27:$D$41,"",$B$27:$B$41,"NB*")+COUNTIFS($D$5:$D$20,"",$B$5:$B$20,"NB*")</f>
        <v>12</v>
      </c>
      <c r="I49" s="14"/>
      <c r="J49" s="14">
        <f>COUNTIFS($D$6:$D$20,"",$B$6:$B$20,"BF*",$H5:$H19,"O",$J5:$J19,"")+COUNTIFS($D$6:$D$20,"",$B$6:$B$20,"CM*",$H$5:$H$19,"O",$J5:$J19,"")+COUNTIFS($D$28:$D$41,"",$B$28:$B$41,"BF*",$H27:$H40,"O",$J27:$J40,"")+COUNTIFS($D$28:$D$41,"",$B$28:$B$41,"CM*",$H$27:$H$40,"O",$J27:$J40,"")</f>
        <v>0</v>
      </c>
      <c r="K49" s="14">
        <f>COUNTIFS($V$6:$V$20,"",$T$6:$T$20,"OA*",$N5:$N19,"O",$P5:$P19,"")+COUNTIFS($V$6:$V$20,"",$T$6:$T$20,"MG*",$N$5:$N$19,"O",$P5:$P19,"")+COUNTIFS($V$6:$V$20,"",$T$6:$T$20,"JNP*",$N$5:$N$19,"O",$P5:$P19,"")+COUNTIFS($V$6:$V$20,"",$T$6:$T$20,"CM*",$N$5:$N$19,"O",$P5:$P19,"")</f>
        <v>14</v>
      </c>
      <c r="L49" s="14"/>
    </row>
    <row r="50" spans="3:12" ht="15.75">
      <c r="D50" s="14"/>
      <c r="E50" s="14"/>
      <c r="F50" s="14"/>
      <c r="G50" s="14">
        <f>COUNTIFS($D$27:$D$41,"",$B$27:$B$41,"MG*")+COUNTIFS($D$27:$D$41,"",$B$27:$B$41,"OA*")+COUNTIFS($D$27:$D$41,"",$B$27:$B$41,"JNP*")+COUNTIFS($D$27:$D$41,"",$B$27:$B$41,"CM*")+COUNTIFS($D$27:$D$41,"",$B$27:$B$41,"NB*")</f>
        <v>15</v>
      </c>
      <c r="H50" s="14">
        <f>COUNTIFS($D$27:$D$41,"",$B$27:$B$41,"NB*")</f>
        <v>0</v>
      </c>
      <c r="I50" s="14"/>
      <c r="J50" s="14"/>
      <c r="K50" s="14"/>
      <c r="L50" s="14"/>
    </row>
    <row r="51" spans="3:12" ht="15.75">
      <c r="D51" s="14"/>
      <c r="E51" s="14"/>
      <c r="F51" s="14"/>
      <c r="G51" s="14">
        <f>COUNTIFS($D$5:$D$20,"",$B$5:$B$20,"MG*")+COUNTIFS($D$5:$D$20,"",$B$5:$B$20,"OA*")+COUNTIFS($D$5:$D$20,"",$B$5:$B$20,"JNP*")+COUNTIFS($D$5:$D$20,"",$B$5:$B$20,"CM*")+COUNTIFS($D$5:$D$20,"",$B$5:$B$20,"BF*")+COUNTIFS($D$5:$D$20,"",$B$5:$B$20,"NB*")</f>
        <v>12</v>
      </c>
      <c r="H51" s="14">
        <f>COUNTIFS($V$27:$V$41,"",$S$27:$S$41,"NB*")</f>
        <v>0</v>
      </c>
      <c r="I51" s="14"/>
      <c r="J51" s="14"/>
      <c r="K51" s="14"/>
      <c r="L51" s="14"/>
    </row>
    <row r="52" spans="3:12" ht="15.75">
      <c r="C52" s="5"/>
    </row>
    <row r="53" spans="3:12" ht="15.6">
      <c r="C53" s="28"/>
    </row>
    <row r="54" spans="3:12" ht="15.6">
      <c r="C54" s="28"/>
    </row>
    <row r="55" spans="3:12" ht="15.6">
      <c r="C55" s="28"/>
    </row>
    <row r="56" spans="3:12" ht="15.6">
      <c r="C56" s="28"/>
    </row>
    <row r="57" spans="3:12" ht="15.6">
      <c r="C57" s="28"/>
    </row>
    <row r="58" spans="3:12" ht="15.6">
      <c r="C58" s="28"/>
    </row>
  </sheetData>
  <dataValidations count="8">
    <dataValidation type="list" allowBlank="1" showInputMessage="1" showErrorMessage="1" sqref="C5:C23 C42:C44" xr:uid="{EA90B7F0-3B47-4BAA-B51F-8347CCE26952}">
      <formula1>INDIRECT($C$3)</formula1>
    </dataValidation>
    <dataValidation type="list" allowBlank="1" showInputMessage="1" showErrorMessage="1" sqref="C27:C41" xr:uid="{A0664097-394C-4349-8C10-945446E4250D}">
      <formula1>INDIRECT($C$25)</formula1>
    </dataValidation>
    <dataValidation type="list" allowBlank="1" showInputMessage="1" showErrorMessage="1" sqref="I5:I23 I42:I44" xr:uid="{77A855C8-A385-48A8-8ED2-E8C7E8C85916}">
      <formula1>INDIRECT($I$3)</formula1>
    </dataValidation>
    <dataValidation type="list" allowBlank="1" showInputMessage="1" showErrorMessage="1" sqref="O5:O23 O42:O44" xr:uid="{4BB1C5E9-B9E9-4274-BB3C-A1D67F780F94}">
      <formula1>INDIRECT($O$3)</formula1>
    </dataValidation>
    <dataValidation type="list" allowBlank="1" showInputMessage="1" showErrorMessage="1" sqref="U5:U23 U42:U44" xr:uid="{4A793AA2-1F30-4011-B62E-65D5521F4EC9}">
      <formula1>INDIRECT($U$3)</formula1>
    </dataValidation>
    <dataValidation type="list" allowBlank="1" showInputMessage="1" showErrorMessage="1" sqref="I27:I41" xr:uid="{6561E9C5-D181-473F-B038-4E43B587792A}">
      <formula1>INDIRECT($I$25)</formula1>
    </dataValidation>
    <dataValidation type="list" allowBlank="1" showInputMessage="1" showErrorMessage="1" sqref="O27:O41" xr:uid="{C9B11BE3-54CC-47FF-9C76-5178D511854C}">
      <formula1>INDIRECT($O$25)</formula1>
    </dataValidation>
    <dataValidation type="list" allowBlank="1" showInputMessage="1" showErrorMessage="1" sqref="U27:U41" xr:uid="{53159BD5-484B-4608-AA4A-B1DF8BA633C1}">
      <formula1>INDIRECT($U$25)</formula1>
    </dataValidation>
  </dataValidations>
  <hyperlinks>
    <hyperlink ref="A1" location="Calendier!A1" display="Menu" xr:uid="{638D9BB8-2BB0-4A90-8969-B487E434378A}"/>
  </hyperlink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254CF6D-2792-4459-A5EF-BC1500216246}">
          <x14:formula1>
            <xm:f>Skills!$J$1:$P$1</xm:f>
          </x14:formula1>
          <xm:sqref>I3 I25</xm:sqref>
        </x14:dataValidation>
        <x14:dataValidation type="list" allowBlank="1" showInputMessage="1" showErrorMessage="1" xr:uid="{2C3516D2-52C8-4651-9ACD-77B058A3693A}">
          <x14:formula1>
            <xm:f>Skills!$R$1:$U$1</xm:f>
          </x14:formula1>
          <xm:sqref>O25 O3</xm:sqref>
        </x14:dataValidation>
        <x14:dataValidation type="list" allowBlank="1" showInputMessage="1" showErrorMessage="1" xr:uid="{72AF9650-A446-4269-957C-F8CA6821B082}">
          <x14:formula1>
            <xm:f>Skills!$A$1:$G$1</xm:f>
          </x14:formula1>
          <xm:sqref>U3</xm:sqref>
        </x14:dataValidation>
        <x14:dataValidation type="list" allowBlank="1" showInputMessage="1" showErrorMessage="1" xr:uid="{F1470B8B-9BA0-421A-A119-B5C7933F9BDF}">
          <x14:formula1>
            <xm:f>Skills!$A$1:$H$1</xm:f>
          </x14:formula1>
          <xm:sqref>C25 C3 U25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708D4-89AB-4595-BFCE-17CE3E4A2A87}">
  <dimension ref="A1:X58"/>
  <sheetViews>
    <sheetView zoomScale="70" zoomScaleNormal="70" workbookViewId="0">
      <selection activeCell="A3" sqref="A3"/>
    </sheetView>
  </sheetViews>
  <sheetFormatPr defaultColWidth="11.42578125" defaultRowHeight="14.45"/>
  <cols>
    <col min="1" max="1" width="9.42578125" style="9" bestFit="1" customWidth="1"/>
    <col min="2" max="2" width="4.42578125" style="9" bestFit="1" customWidth="1"/>
    <col min="3" max="3" width="10.5703125" style="11" bestFit="1" customWidth="1"/>
    <col min="4" max="4" width="15.7109375" style="9" bestFit="1" customWidth="1"/>
    <col min="5" max="5" width="8.85546875" style="9" bestFit="1" customWidth="1"/>
    <col min="6" max="6" width="12.28515625" style="9" bestFit="1" customWidth="1"/>
    <col min="7" max="7" width="7.7109375" style="9" bestFit="1" customWidth="1"/>
    <col min="8" max="8" width="4.7109375" style="9" hidden="1" customWidth="1"/>
    <col min="9" max="9" width="10.7109375" style="10" bestFit="1" customWidth="1"/>
    <col min="10" max="10" width="15.7109375" style="10" bestFit="1" customWidth="1"/>
    <col min="11" max="11" width="8.28515625" style="10" bestFit="1" customWidth="1"/>
    <col min="12" max="12" width="12.28515625" style="10" bestFit="1" customWidth="1"/>
    <col min="13" max="13" width="7.7109375" style="10" bestFit="1" customWidth="1"/>
    <col min="14" max="14" width="2.42578125" style="10" hidden="1" customWidth="1"/>
    <col min="15" max="15" width="11" style="10" bestFit="1" customWidth="1"/>
    <col min="16" max="16" width="15.7109375" style="10" bestFit="1" customWidth="1"/>
    <col min="17" max="17" width="8.28515625" style="10" bestFit="1" customWidth="1"/>
    <col min="18" max="18" width="12.28515625" style="10" bestFit="1" customWidth="1"/>
    <col min="19" max="19" width="7.7109375" style="10" bestFit="1" customWidth="1"/>
    <col min="20" max="20" width="4.42578125" style="10" bestFit="1" customWidth="1"/>
    <col min="21" max="21" width="11.28515625" style="10" bestFit="1" customWidth="1"/>
    <col min="22" max="22" width="15.7109375" style="10" bestFit="1" customWidth="1"/>
    <col min="23" max="23" width="8.85546875" style="10" bestFit="1" customWidth="1"/>
    <col min="24" max="24" width="12.28515625" style="10" bestFit="1" customWidth="1"/>
  </cols>
  <sheetData>
    <row r="1" spans="1:24" ht="15.6">
      <c r="A1" s="27" t="s">
        <v>47</v>
      </c>
      <c r="B1" s="28"/>
      <c r="C1" s="28"/>
      <c r="D1" s="6"/>
      <c r="E1" s="6"/>
      <c r="F1" s="6"/>
      <c r="G1" s="6"/>
      <c r="H1" s="5"/>
      <c r="I1" s="6"/>
      <c r="J1" s="6"/>
      <c r="K1" s="29"/>
      <c r="L1" s="30"/>
      <c r="M1" s="6"/>
      <c r="N1" s="6"/>
      <c r="O1" s="6"/>
      <c r="P1" s="6"/>
      <c r="Q1" s="6"/>
      <c r="R1" s="5"/>
      <c r="S1" s="6"/>
      <c r="T1" s="6"/>
      <c r="U1" s="6"/>
      <c r="V1" s="6"/>
      <c r="W1" s="6"/>
      <c r="X1" s="6"/>
    </row>
    <row r="2" spans="1:24" ht="15.6">
      <c r="A2" s="31" t="s">
        <v>38</v>
      </c>
      <c r="B2" s="32"/>
      <c r="C2" s="33" t="s">
        <v>48</v>
      </c>
      <c r="D2" s="34"/>
      <c r="E2" s="34"/>
      <c r="F2" s="34"/>
      <c r="G2" s="35"/>
      <c r="H2" s="16"/>
      <c r="I2" s="36" t="s">
        <v>17</v>
      </c>
      <c r="J2" s="35"/>
      <c r="K2" s="35"/>
      <c r="L2" s="35"/>
      <c r="M2" s="37"/>
      <c r="N2" s="37"/>
      <c r="O2" s="15" t="s">
        <v>49</v>
      </c>
      <c r="P2" s="37"/>
      <c r="Q2" s="37"/>
      <c r="R2" s="37"/>
      <c r="S2" s="38"/>
      <c r="T2" s="38"/>
      <c r="U2" s="33" t="s">
        <v>50</v>
      </c>
      <c r="V2" s="38"/>
      <c r="W2" s="38"/>
      <c r="X2" s="38"/>
    </row>
    <row r="3" spans="1:24" ht="15.6">
      <c r="A3" s="39" t="e">
        <f ca="1">RIGHT(CELL("filename",A1),LEN(CELL("filename",A1))-SEARCH("]",CELL("filename",A1)))</f>
        <v>#VALUE!</v>
      </c>
      <c r="B3" s="32"/>
      <c r="C3" s="40" t="str">
        <f>Janvier!C6</f>
        <v>CM</v>
      </c>
      <c r="D3" s="34"/>
      <c r="E3" s="34"/>
      <c r="F3" s="34"/>
      <c r="G3" s="35"/>
      <c r="H3" s="16"/>
      <c r="I3" s="40" t="s">
        <v>7</v>
      </c>
      <c r="J3" s="16"/>
      <c r="K3" s="16"/>
      <c r="L3" s="16"/>
      <c r="M3" s="37"/>
      <c r="N3" s="37"/>
      <c r="O3" s="40" t="s">
        <v>12</v>
      </c>
      <c r="P3" s="14"/>
      <c r="Q3" s="14"/>
      <c r="R3" s="14"/>
      <c r="S3" s="38"/>
      <c r="T3" s="38"/>
      <c r="U3" s="40" t="str">
        <f>Janvier!D6</f>
        <v>XX</v>
      </c>
      <c r="V3" s="34"/>
      <c r="W3" s="34"/>
      <c r="X3" s="34"/>
    </row>
    <row r="4" spans="1:24" ht="15.6">
      <c r="A4" s="32"/>
      <c r="B4" s="32"/>
      <c r="C4" s="34" t="s">
        <v>51</v>
      </c>
      <c r="D4" s="34" t="s">
        <v>52</v>
      </c>
      <c r="E4" s="34" t="s">
        <v>53</v>
      </c>
      <c r="F4" s="34" t="s">
        <v>54</v>
      </c>
      <c r="G4" s="41"/>
      <c r="H4" s="41"/>
      <c r="I4" s="16" t="s">
        <v>51</v>
      </c>
      <c r="J4" s="16" t="s">
        <v>52</v>
      </c>
      <c r="K4" s="16" t="s">
        <v>53</v>
      </c>
      <c r="L4" s="16" t="s">
        <v>54</v>
      </c>
      <c r="M4" s="42"/>
      <c r="N4" s="42"/>
      <c r="O4" s="14" t="s">
        <v>51</v>
      </c>
      <c r="P4" s="14" t="s">
        <v>52</v>
      </c>
      <c r="Q4" s="14" t="s">
        <v>53</v>
      </c>
      <c r="R4" s="14" t="s">
        <v>54</v>
      </c>
      <c r="S4" s="32"/>
      <c r="T4" s="32"/>
      <c r="U4" s="34" t="s">
        <v>51</v>
      </c>
      <c r="V4" s="34" t="s">
        <v>52</v>
      </c>
      <c r="W4" s="34" t="s">
        <v>53</v>
      </c>
      <c r="X4" s="34" t="s">
        <v>54</v>
      </c>
    </row>
    <row r="5" spans="1:24" ht="15.6">
      <c r="A5" s="32">
        <v>0.34375</v>
      </c>
      <c r="B5" s="32" t="str">
        <f>$C$3</f>
        <v>CM</v>
      </c>
      <c r="C5" s="34" t="s">
        <v>17</v>
      </c>
      <c r="D5" s="43" t="s">
        <v>55</v>
      </c>
      <c r="E5" s="43" t="s">
        <v>55</v>
      </c>
      <c r="F5" s="43" t="s">
        <v>55</v>
      </c>
      <c r="G5" s="44">
        <v>0.34375</v>
      </c>
      <c r="H5" s="16" t="str">
        <f>IF(($I$3="Steph_Ma")+OR($I$3="Dominique")+OR($I$3="Julie")+OR($I$3="Dji")+OR($I$3="Martine")+OR($I$3="BF"),"O","X")</f>
        <v>O</v>
      </c>
      <c r="I5" s="16" t="s">
        <v>17</v>
      </c>
      <c r="J5" s="43" t="s">
        <v>56</v>
      </c>
      <c r="K5" s="43" t="s">
        <v>12</v>
      </c>
      <c r="L5" s="46">
        <v>478521245</v>
      </c>
      <c r="M5" s="42">
        <v>0.34375</v>
      </c>
      <c r="N5" s="14" t="str">
        <f>IF(($O$3="Steph_Rx")+OR($O$3="Vincent")+OR($O$3="Julie")+OR($O$3="Fred")+OR($O$3="Dominique"),"O","X")</f>
        <v>O</v>
      </c>
      <c r="O5" s="14" t="s">
        <v>19</v>
      </c>
      <c r="P5" s="43" t="s">
        <v>56</v>
      </c>
      <c r="Q5" s="43" t="s">
        <v>12</v>
      </c>
      <c r="R5" s="46">
        <v>478521245</v>
      </c>
      <c r="S5" s="32">
        <v>0.34375</v>
      </c>
      <c r="T5" s="32" t="str">
        <f>$U$3</f>
        <v>XX</v>
      </c>
      <c r="U5" s="34" t="s">
        <v>16</v>
      </c>
      <c r="V5" s="43" t="s">
        <v>55</v>
      </c>
      <c r="W5" s="43" t="s">
        <v>55</v>
      </c>
      <c r="X5" s="43" t="s">
        <v>55</v>
      </c>
    </row>
    <row r="6" spans="1:24" ht="15.6">
      <c r="A6" s="32">
        <v>0.35416666666666669</v>
      </c>
      <c r="B6" s="32" t="str">
        <f>$C$3</f>
        <v>CM</v>
      </c>
      <c r="C6" s="34" t="s">
        <v>17</v>
      </c>
      <c r="D6" s="43" t="s">
        <v>55</v>
      </c>
      <c r="E6" s="43" t="s">
        <v>55</v>
      </c>
      <c r="F6" s="43" t="s">
        <v>55</v>
      </c>
      <c r="G6" s="41">
        <v>0.35416666666666669</v>
      </c>
      <c r="H6" s="16" t="str">
        <f t="shared" ref="H6:H19" si="0">IF(($I$3="Steph_Ma")+OR($I$3="Dominique")+OR($I$3="Julie")+OR($I$3="Dji")+OR($I$3="Martine")+OR($I$3="BF"),"O","X")</f>
        <v>O</v>
      </c>
      <c r="I6" s="16" t="s">
        <v>17</v>
      </c>
      <c r="J6" s="43"/>
      <c r="K6" s="43"/>
      <c r="L6" s="43"/>
      <c r="M6" s="42">
        <v>0.35416666666666669</v>
      </c>
      <c r="N6" s="14" t="str">
        <f t="shared" ref="N6:N20" si="1">IF(($O$3="Steph_rx")+OR($O$3="Vincent")+OR($O$3="Julie")+OR($O$3="Fred")+OR($O$3="Dominique"),"O","X")</f>
        <v>O</v>
      </c>
      <c r="O6" s="14" t="s">
        <v>23</v>
      </c>
      <c r="P6" s="43"/>
      <c r="Q6" s="43"/>
      <c r="R6" s="46"/>
      <c r="S6" s="32">
        <v>0.35416666666666669</v>
      </c>
      <c r="T6" s="32" t="str">
        <f t="shared" ref="T6:T20" si="2">$U$3</f>
        <v>XX</v>
      </c>
      <c r="U6" s="34" t="s">
        <v>27</v>
      </c>
      <c r="V6" s="43" t="s">
        <v>56</v>
      </c>
      <c r="W6" s="43" t="s">
        <v>12</v>
      </c>
      <c r="X6" s="46">
        <v>478521245</v>
      </c>
    </row>
    <row r="7" spans="1:24" ht="15.6">
      <c r="A7" s="32">
        <f>A6+"00:15"</f>
        <v>0.36458333333333337</v>
      </c>
      <c r="B7" s="32" t="str">
        <f t="shared" ref="B7:B20" si="3">$C$3</f>
        <v>CM</v>
      </c>
      <c r="C7" s="34" t="s">
        <v>17</v>
      </c>
      <c r="D7" s="43" t="s">
        <v>55</v>
      </c>
      <c r="E7" s="43" t="s">
        <v>55</v>
      </c>
      <c r="F7" s="43" t="s">
        <v>55</v>
      </c>
      <c r="G7" s="41">
        <f>G6+"00:15"</f>
        <v>0.36458333333333337</v>
      </c>
      <c r="H7" s="16" t="str">
        <f t="shared" si="0"/>
        <v>O</v>
      </c>
      <c r="I7" s="16" t="s">
        <v>17</v>
      </c>
      <c r="J7" s="43"/>
      <c r="K7" s="43"/>
      <c r="L7" s="43"/>
      <c r="M7" s="42">
        <f>M6+"00:15"</f>
        <v>0.36458333333333337</v>
      </c>
      <c r="N7" s="14" t="str">
        <f t="shared" si="1"/>
        <v>O</v>
      </c>
      <c r="O7" s="14" t="s">
        <v>23</v>
      </c>
      <c r="P7" s="43"/>
      <c r="Q7" s="43"/>
      <c r="R7" s="46"/>
      <c r="S7" s="32">
        <f>S6+"00:15"</f>
        <v>0.36458333333333337</v>
      </c>
      <c r="T7" s="32" t="str">
        <f t="shared" si="2"/>
        <v>XX</v>
      </c>
      <c r="U7" s="34" t="s">
        <v>25</v>
      </c>
      <c r="V7" s="43"/>
      <c r="W7" s="43"/>
      <c r="X7" s="46"/>
    </row>
    <row r="8" spans="1:24" ht="15.6">
      <c r="A8" s="32">
        <f t="shared" ref="A8:A20" si="4">A7+"00:15"</f>
        <v>0.37500000000000006</v>
      </c>
      <c r="B8" s="32" t="str">
        <f t="shared" si="3"/>
        <v>CM</v>
      </c>
      <c r="C8" s="34" t="s">
        <v>17</v>
      </c>
      <c r="D8" s="43" t="s">
        <v>56</v>
      </c>
      <c r="E8" s="43" t="s">
        <v>12</v>
      </c>
      <c r="F8" s="46">
        <v>478521245</v>
      </c>
      <c r="G8" s="41">
        <f t="shared" ref="G8:G20" si="5">G7+"00:15"</f>
        <v>0.37500000000000006</v>
      </c>
      <c r="H8" s="16" t="str">
        <f t="shared" si="0"/>
        <v>O</v>
      </c>
      <c r="I8" s="16" t="s">
        <v>17</v>
      </c>
      <c r="J8" s="45"/>
      <c r="K8" s="45"/>
      <c r="L8" s="46"/>
      <c r="M8" s="42">
        <f t="shared" ref="M8:M20" si="6">M7+"00:15"</f>
        <v>0.37500000000000006</v>
      </c>
      <c r="N8" s="14" t="str">
        <f t="shared" si="1"/>
        <v>O</v>
      </c>
      <c r="O8" s="14" t="s">
        <v>23</v>
      </c>
      <c r="P8" s="43"/>
      <c r="Q8" s="43"/>
      <c r="R8" s="46"/>
      <c r="S8" s="32">
        <f t="shared" ref="S8:S20" si="7">S7+"00:15"</f>
        <v>0.37500000000000006</v>
      </c>
      <c r="T8" s="32" t="str">
        <f t="shared" si="2"/>
        <v>XX</v>
      </c>
      <c r="U8" s="34" t="s">
        <v>25</v>
      </c>
      <c r="V8" s="43"/>
      <c r="W8" s="43"/>
      <c r="X8" s="46"/>
    </row>
    <row r="9" spans="1:24" ht="15.6">
      <c r="A9" s="32">
        <f t="shared" si="4"/>
        <v>0.38541666666666674</v>
      </c>
      <c r="B9" s="32" t="str">
        <f t="shared" si="3"/>
        <v>CM</v>
      </c>
      <c r="C9" s="34" t="s">
        <v>17</v>
      </c>
      <c r="D9" s="43"/>
      <c r="E9" s="43"/>
      <c r="F9" s="46"/>
      <c r="G9" s="41">
        <f t="shared" si="5"/>
        <v>0.38541666666666674</v>
      </c>
      <c r="H9" s="16" t="str">
        <f t="shared" si="0"/>
        <v>O</v>
      </c>
      <c r="I9" s="16" t="s">
        <v>17</v>
      </c>
      <c r="J9" s="45"/>
      <c r="K9" s="45"/>
      <c r="L9" s="46"/>
      <c r="M9" s="42">
        <f t="shared" si="6"/>
        <v>0.38541666666666674</v>
      </c>
      <c r="N9" s="14" t="str">
        <f t="shared" si="1"/>
        <v>O</v>
      </c>
      <c r="O9" s="14" t="s">
        <v>23</v>
      </c>
      <c r="P9" s="43"/>
      <c r="Q9" s="43"/>
      <c r="R9" s="46"/>
      <c r="S9" s="32">
        <f t="shared" si="7"/>
        <v>0.38541666666666674</v>
      </c>
      <c r="T9" s="32" t="str">
        <f t="shared" si="2"/>
        <v>XX</v>
      </c>
      <c r="U9" s="34" t="s">
        <v>25</v>
      </c>
      <c r="V9" s="43"/>
      <c r="W9" s="43"/>
      <c r="X9" s="46"/>
    </row>
    <row r="10" spans="1:24" ht="15.6">
      <c r="A10" s="32">
        <f t="shared" si="4"/>
        <v>0.39583333333333343</v>
      </c>
      <c r="B10" s="32" t="str">
        <f t="shared" si="3"/>
        <v>CM</v>
      </c>
      <c r="C10" s="34" t="s">
        <v>17</v>
      </c>
      <c r="D10" s="43"/>
      <c r="E10" s="43"/>
      <c r="F10" s="46"/>
      <c r="G10" s="41">
        <f t="shared" si="5"/>
        <v>0.39583333333333343</v>
      </c>
      <c r="H10" s="16" t="str">
        <f t="shared" si="0"/>
        <v>O</v>
      </c>
      <c r="I10" s="16" t="s">
        <v>17</v>
      </c>
      <c r="J10" s="45"/>
      <c r="K10" s="45"/>
      <c r="L10" s="46"/>
      <c r="M10" s="42">
        <f t="shared" si="6"/>
        <v>0.39583333333333343</v>
      </c>
      <c r="N10" s="14" t="str">
        <f t="shared" si="1"/>
        <v>O</v>
      </c>
      <c r="O10" s="14" t="s">
        <v>23</v>
      </c>
      <c r="P10" s="43"/>
      <c r="Q10" s="43"/>
      <c r="R10" s="46"/>
      <c r="S10" s="32">
        <f t="shared" si="7"/>
        <v>0.39583333333333343</v>
      </c>
      <c r="T10" s="32" t="str">
        <f t="shared" si="2"/>
        <v>XX</v>
      </c>
      <c r="U10" s="34" t="s">
        <v>25</v>
      </c>
      <c r="V10" s="43"/>
      <c r="W10" s="43"/>
      <c r="X10" s="46"/>
    </row>
    <row r="11" spans="1:24" ht="15.6">
      <c r="A11" s="32">
        <f t="shared" si="4"/>
        <v>0.40625000000000011</v>
      </c>
      <c r="B11" s="32" t="str">
        <f t="shared" si="3"/>
        <v>CM</v>
      </c>
      <c r="C11" s="34" t="s">
        <v>17</v>
      </c>
      <c r="D11" s="43"/>
      <c r="E11" s="43"/>
      <c r="F11" s="46"/>
      <c r="G11" s="41">
        <f t="shared" si="5"/>
        <v>0.40625000000000011</v>
      </c>
      <c r="H11" s="16" t="str">
        <f t="shared" si="0"/>
        <v>O</v>
      </c>
      <c r="I11" s="16" t="s">
        <v>17</v>
      </c>
      <c r="J11" s="43"/>
      <c r="K11" s="43"/>
      <c r="L11" s="46"/>
      <c r="M11" s="42">
        <f t="shared" si="6"/>
        <v>0.40625000000000011</v>
      </c>
      <c r="N11" s="14" t="str">
        <f t="shared" si="1"/>
        <v>O</v>
      </c>
      <c r="O11" s="14" t="s">
        <v>23</v>
      </c>
      <c r="P11" s="43"/>
      <c r="Q11" s="43"/>
      <c r="R11" s="46"/>
      <c r="S11" s="32">
        <f t="shared" si="7"/>
        <v>0.40625000000000011</v>
      </c>
      <c r="T11" s="32" t="str">
        <f t="shared" si="2"/>
        <v>XX</v>
      </c>
      <c r="U11" s="34" t="s">
        <v>25</v>
      </c>
      <c r="V11" s="43"/>
      <c r="W11" s="43"/>
      <c r="X11" s="46"/>
    </row>
    <row r="12" spans="1:24" ht="15.6">
      <c r="A12" s="32">
        <f t="shared" si="4"/>
        <v>0.4166666666666668</v>
      </c>
      <c r="B12" s="32" t="str">
        <f t="shared" si="3"/>
        <v>CM</v>
      </c>
      <c r="C12" s="34" t="s">
        <v>17</v>
      </c>
      <c r="D12" s="43"/>
      <c r="E12" s="43"/>
      <c r="F12" s="46"/>
      <c r="G12" s="41">
        <f t="shared" si="5"/>
        <v>0.4166666666666668</v>
      </c>
      <c r="H12" s="16" t="str">
        <f t="shared" si="0"/>
        <v>O</v>
      </c>
      <c r="I12" s="16" t="s">
        <v>17</v>
      </c>
      <c r="J12" s="45"/>
      <c r="K12" s="45"/>
      <c r="L12" s="46"/>
      <c r="M12" s="42">
        <f t="shared" si="6"/>
        <v>0.4166666666666668</v>
      </c>
      <c r="N12" s="14" t="str">
        <f t="shared" si="1"/>
        <v>O</v>
      </c>
      <c r="O12" s="14" t="s">
        <v>23</v>
      </c>
      <c r="P12" s="43"/>
      <c r="Q12" s="43"/>
      <c r="R12" s="46"/>
      <c r="S12" s="32">
        <f t="shared" si="7"/>
        <v>0.4166666666666668</v>
      </c>
      <c r="T12" s="32" t="str">
        <f t="shared" si="2"/>
        <v>XX</v>
      </c>
      <c r="U12" s="34" t="s">
        <v>25</v>
      </c>
      <c r="V12" s="43"/>
      <c r="W12" s="43"/>
      <c r="X12" s="46"/>
    </row>
    <row r="13" spans="1:24" ht="15.6">
      <c r="A13" s="32">
        <f t="shared" si="4"/>
        <v>0.42708333333333348</v>
      </c>
      <c r="B13" s="32" t="str">
        <f t="shared" si="3"/>
        <v>CM</v>
      </c>
      <c r="C13" s="34" t="s">
        <v>17</v>
      </c>
      <c r="D13" s="43"/>
      <c r="E13" s="43"/>
      <c r="F13" s="46"/>
      <c r="G13" s="41">
        <f t="shared" si="5"/>
        <v>0.42708333333333348</v>
      </c>
      <c r="H13" s="16" t="str">
        <f t="shared" si="0"/>
        <v>O</v>
      </c>
      <c r="I13" s="16" t="s">
        <v>17</v>
      </c>
      <c r="J13" s="45"/>
      <c r="K13" s="45"/>
      <c r="L13" s="46"/>
      <c r="M13" s="42">
        <f t="shared" si="6"/>
        <v>0.42708333333333348</v>
      </c>
      <c r="N13" s="14" t="str">
        <f t="shared" si="1"/>
        <v>O</v>
      </c>
      <c r="O13" s="14" t="s">
        <v>23</v>
      </c>
      <c r="P13" s="43"/>
      <c r="Q13" s="43"/>
      <c r="R13" s="46"/>
      <c r="S13" s="32">
        <f t="shared" si="7"/>
        <v>0.42708333333333348</v>
      </c>
      <c r="T13" s="32" t="str">
        <f t="shared" si="2"/>
        <v>XX</v>
      </c>
      <c r="U13" s="34" t="s">
        <v>25</v>
      </c>
      <c r="V13" s="43"/>
      <c r="W13" s="43"/>
      <c r="X13" s="46"/>
    </row>
    <row r="14" spans="1:24" ht="15.6">
      <c r="A14" s="32">
        <f t="shared" si="4"/>
        <v>0.43750000000000017</v>
      </c>
      <c r="B14" s="32" t="str">
        <f t="shared" si="3"/>
        <v>CM</v>
      </c>
      <c r="C14" s="34" t="s">
        <v>17</v>
      </c>
      <c r="D14" s="43"/>
      <c r="E14" s="43"/>
      <c r="F14" s="46"/>
      <c r="G14" s="41">
        <f t="shared" si="5"/>
        <v>0.43750000000000017</v>
      </c>
      <c r="H14" s="16" t="str">
        <f t="shared" si="0"/>
        <v>O</v>
      </c>
      <c r="I14" s="16" t="s">
        <v>17</v>
      </c>
      <c r="J14" s="43"/>
      <c r="K14" s="43"/>
      <c r="L14" s="46"/>
      <c r="M14" s="42">
        <f t="shared" si="6"/>
        <v>0.43750000000000017</v>
      </c>
      <c r="N14" s="14" t="str">
        <f t="shared" si="1"/>
        <v>O</v>
      </c>
      <c r="O14" s="14" t="s">
        <v>23</v>
      </c>
      <c r="P14" s="43"/>
      <c r="Q14" s="43"/>
      <c r="R14" s="46"/>
      <c r="S14" s="32">
        <f t="shared" si="7"/>
        <v>0.43750000000000017</v>
      </c>
      <c r="T14" s="32" t="str">
        <f t="shared" si="2"/>
        <v>XX</v>
      </c>
      <c r="U14" s="34" t="s">
        <v>25</v>
      </c>
      <c r="V14" s="43"/>
      <c r="W14" s="43"/>
      <c r="X14" s="46"/>
    </row>
    <row r="15" spans="1:24" ht="15.6">
      <c r="A15" s="32">
        <f t="shared" si="4"/>
        <v>0.44791666666666685</v>
      </c>
      <c r="B15" s="32" t="str">
        <f t="shared" si="3"/>
        <v>CM</v>
      </c>
      <c r="C15" s="34" t="s">
        <v>17</v>
      </c>
      <c r="D15" s="43"/>
      <c r="E15" s="43"/>
      <c r="F15" s="46"/>
      <c r="G15" s="41">
        <f t="shared" si="5"/>
        <v>0.44791666666666685</v>
      </c>
      <c r="H15" s="16" t="str">
        <f t="shared" si="0"/>
        <v>O</v>
      </c>
      <c r="I15" s="16" t="s">
        <v>17</v>
      </c>
      <c r="J15" s="45"/>
      <c r="K15" s="45"/>
      <c r="L15" s="46"/>
      <c r="M15" s="42">
        <f t="shared" si="6"/>
        <v>0.44791666666666685</v>
      </c>
      <c r="N15" s="14" t="str">
        <f t="shared" si="1"/>
        <v>O</v>
      </c>
      <c r="O15" s="14" t="s">
        <v>23</v>
      </c>
      <c r="P15" s="43"/>
      <c r="Q15" s="43"/>
      <c r="R15" s="46"/>
      <c r="S15" s="32">
        <f t="shared" si="7"/>
        <v>0.44791666666666685</v>
      </c>
      <c r="T15" s="32" t="str">
        <f t="shared" si="2"/>
        <v>XX</v>
      </c>
      <c r="U15" s="34" t="s">
        <v>25</v>
      </c>
      <c r="V15" s="43"/>
      <c r="W15" s="43"/>
      <c r="X15" s="46"/>
    </row>
    <row r="16" spans="1:24" ht="15.6">
      <c r="A16" s="32">
        <f t="shared" si="4"/>
        <v>0.45833333333333354</v>
      </c>
      <c r="B16" s="32" t="str">
        <f t="shared" si="3"/>
        <v>CM</v>
      </c>
      <c r="C16" s="34" t="s">
        <v>17</v>
      </c>
      <c r="D16" s="43"/>
      <c r="E16" s="43"/>
      <c r="F16" s="46"/>
      <c r="G16" s="41">
        <f t="shared" si="5"/>
        <v>0.45833333333333354</v>
      </c>
      <c r="H16" s="16" t="str">
        <f t="shared" si="0"/>
        <v>O</v>
      </c>
      <c r="I16" s="16" t="s">
        <v>17</v>
      </c>
      <c r="J16" s="45"/>
      <c r="K16" s="45"/>
      <c r="L16" s="46"/>
      <c r="M16" s="42">
        <f t="shared" si="6"/>
        <v>0.45833333333333354</v>
      </c>
      <c r="N16" s="14" t="str">
        <f t="shared" si="1"/>
        <v>O</v>
      </c>
      <c r="O16" s="14" t="s">
        <v>23</v>
      </c>
      <c r="P16" s="43"/>
      <c r="Q16" s="43"/>
      <c r="R16" s="46"/>
      <c r="S16" s="32">
        <f t="shared" si="7"/>
        <v>0.45833333333333354</v>
      </c>
      <c r="T16" s="32" t="str">
        <f t="shared" si="2"/>
        <v>XX</v>
      </c>
      <c r="U16" s="34" t="s">
        <v>25</v>
      </c>
      <c r="V16" s="43"/>
      <c r="W16" s="43"/>
      <c r="X16" s="46"/>
    </row>
    <row r="17" spans="1:24" ht="15.6">
      <c r="A17" s="32">
        <f t="shared" si="4"/>
        <v>0.46875000000000022</v>
      </c>
      <c r="B17" s="32" t="str">
        <f t="shared" si="3"/>
        <v>CM</v>
      </c>
      <c r="C17" s="34" t="s">
        <v>17</v>
      </c>
      <c r="D17" s="43"/>
      <c r="E17" s="43"/>
      <c r="F17" s="46"/>
      <c r="G17" s="41">
        <f t="shared" si="5"/>
        <v>0.46875000000000022</v>
      </c>
      <c r="H17" s="16" t="str">
        <f t="shared" si="0"/>
        <v>O</v>
      </c>
      <c r="I17" s="16" t="s">
        <v>17</v>
      </c>
      <c r="J17" s="45"/>
      <c r="K17" s="45"/>
      <c r="L17" s="46"/>
      <c r="M17" s="42">
        <f t="shared" si="6"/>
        <v>0.46875000000000022</v>
      </c>
      <c r="N17" s="14" t="str">
        <f t="shared" si="1"/>
        <v>O</v>
      </c>
      <c r="O17" s="14" t="s">
        <v>23</v>
      </c>
      <c r="P17" s="43"/>
      <c r="Q17" s="43"/>
      <c r="R17" s="46"/>
      <c r="S17" s="32">
        <f t="shared" si="7"/>
        <v>0.46875000000000022</v>
      </c>
      <c r="T17" s="32" t="str">
        <f t="shared" si="2"/>
        <v>XX</v>
      </c>
      <c r="U17" s="34" t="s">
        <v>25</v>
      </c>
      <c r="V17" s="43"/>
      <c r="W17" s="43"/>
      <c r="X17" s="46"/>
    </row>
    <row r="18" spans="1:24" ht="15.6">
      <c r="A18" s="32">
        <f t="shared" si="4"/>
        <v>0.47916666666666691</v>
      </c>
      <c r="B18" s="32" t="str">
        <f t="shared" si="3"/>
        <v>CM</v>
      </c>
      <c r="C18" s="34" t="s">
        <v>17</v>
      </c>
      <c r="D18" s="43"/>
      <c r="E18" s="43"/>
      <c r="F18" s="46"/>
      <c r="G18" s="41">
        <f t="shared" si="5"/>
        <v>0.47916666666666691</v>
      </c>
      <c r="H18" s="16" t="str">
        <f t="shared" si="0"/>
        <v>O</v>
      </c>
      <c r="I18" s="16" t="s">
        <v>17</v>
      </c>
      <c r="J18" s="45"/>
      <c r="K18" s="45"/>
      <c r="L18" s="46"/>
      <c r="M18" s="42">
        <f t="shared" si="6"/>
        <v>0.47916666666666691</v>
      </c>
      <c r="N18" s="14" t="str">
        <f t="shared" si="1"/>
        <v>O</v>
      </c>
      <c r="O18" s="14" t="s">
        <v>23</v>
      </c>
      <c r="P18" s="43"/>
      <c r="Q18" s="43"/>
      <c r="R18" s="46"/>
      <c r="S18" s="32">
        <f t="shared" si="7"/>
        <v>0.47916666666666691</v>
      </c>
      <c r="T18" s="32" t="str">
        <f t="shared" si="2"/>
        <v>XX</v>
      </c>
      <c r="U18" s="34" t="s">
        <v>25</v>
      </c>
      <c r="V18" s="43"/>
      <c r="W18" s="43"/>
      <c r="X18" s="46"/>
    </row>
    <row r="19" spans="1:24" ht="15.6">
      <c r="A19" s="32">
        <f t="shared" si="4"/>
        <v>0.48958333333333359</v>
      </c>
      <c r="B19" s="32" t="str">
        <f t="shared" si="3"/>
        <v>CM</v>
      </c>
      <c r="C19" s="34" t="s">
        <v>17</v>
      </c>
      <c r="D19" s="43"/>
      <c r="E19" s="43"/>
      <c r="F19" s="46"/>
      <c r="G19" s="41">
        <f t="shared" si="5"/>
        <v>0.48958333333333359</v>
      </c>
      <c r="H19" s="16" t="str">
        <f t="shared" si="0"/>
        <v>O</v>
      </c>
      <c r="I19" s="16" t="s">
        <v>17</v>
      </c>
      <c r="J19" s="45"/>
      <c r="K19" s="45"/>
      <c r="L19" s="46"/>
      <c r="M19" s="42">
        <f t="shared" si="6"/>
        <v>0.48958333333333359</v>
      </c>
      <c r="N19" s="14" t="str">
        <f t="shared" si="1"/>
        <v>O</v>
      </c>
      <c r="O19" s="14" t="s">
        <v>23</v>
      </c>
      <c r="P19" s="43"/>
      <c r="Q19" s="43"/>
      <c r="R19" s="46"/>
      <c r="S19" s="32">
        <f t="shared" si="7"/>
        <v>0.48958333333333359</v>
      </c>
      <c r="T19" s="32" t="str">
        <f t="shared" si="2"/>
        <v>XX</v>
      </c>
      <c r="U19" s="34" t="s">
        <v>25</v>
      </c>
      <c r="V19" s="43"/>
      <c r="W19" s="43"/>
      <c r="X19" s="46"/>
    </row>
    <row r="20" spans="1:24" ht="15.6">
      <c r="A20" s="32">
        <f t="shared" si="4"/>
        <v>0.50000000000000022</v>
      </c>
      <c r="B20" s="32" t="str">
        <f t="shared" si="3"/>
        <v>CM</v>
      </c>
      <c r="C20" s="34" t="s">
        <v>17</v>
      </c>
      <c r="D20" s="43"/>
      <c r="E20" s="43"/>
      <c r="F20" s="46"/>
      <c r="G20" s="41">
        <f t="shared" si="5"/>
        <v>0.50000000000000022</v>
      </c>
      <c r="H20" s="16" t="str">
        <f>IF(($I$3="Steph_Ma")+OR($I$3="Dominique")+OR($I$3="Julie")+OR($I$3="Dji")+OR($I$3="Martine")+OR($I$3="BF"),"O","X")</f>
        <v>O</v>
      </c>
      <c r="I20" s="16" t="s">
        <v>17</v>
      </c>
      <c r="J20" s="45"/>
      <c r="K20" s="45"/>
      <c r="L20" s="46"/>
      <c r="M20" s="42">
        <f t="shared" si="6"/>
        <v>0.50000000000000022</v>
      </c>
      <c r="N20" s="14" t="str">
        <f t="shared" si="1"/>
        <v>O</v>
      </c>
      <c r="O20" s="14" t="s">
        <v>23</v>
      </c>
      <c r="P20" s="43"/>
      <c r="Q20" s="43"/>
      <c r="R20" s="46"/>
      <c r="S20" s="32">
        <f t="shared" si="7"/>
        <v>0.50000000000000022</v>
      </c>
      <c r="T20" s="32" t="str">
        <f t="shared" si="2"/>
        <v>XX</v>
      </c>
      <c r="U20" s="34" t="s">
        <v>25</v>
      </c>
      <c r="V20" s="43"/>
      <c r="W20" s="43"/>
      <c r="X20" s="46"/>
    </row>
    <row r="21" spans="1:24" ht="15.6">
      <c r="A21" s="32"/>
      <c r="B21" s="32"/>
      <c r="C21" s="34"/>
      <c r="D21" s="43"/>
      <c r="E21" s="45"/>
      <c r="F21" s="46"/>
      <c r="G21" s="41"/>
      <c r="H21" s="16"/>
      <c r="I21" s="16"/>
      <c r="J21" s="45"/>
      <c r="K21" s="45"/>
      <c r="L21" s="46"/>
      <c r="M21" s="42"/>
      <c r="N21" s="14"/>
      <c r="O21" s="14"/>
      <c r="P21" s="45"/>
      <c r="Q21" s="45"/>
      <c r="R21" s="46"/>
      <c r="S21" s="32"/>
      <c r="T21" s="32"/>
      <c r="U21" s="34"/>
      <c r="V21" s="45"/>
      <c r="W21" s="45"/>
      <c r="X21" s="46"/>
    </row>
    <row r="22" spans="1:24" ht="15.6">
      <c r="A22" s="32"/>
      <c r="B22" s="32"/>
      <c r="C22" s="34"/>
      <c r="D22" s="43"/>
      <c r="E22" s="45"/>
      <c r="F22" s="46"/>
      <c r="G22" s="41"/>
      <c r="H22" s="16"/>
      <c r="I22" s="16"/>
      <c r="J22" s="45"/>
      <c r="K22" s="45"/>
      <c r="L22" s="46"/>
      <c r="M22" s="42"/>
      <c r="N22" s="14"/>
      <c r="O22" s="14"/>
      <c r="P22" s="45"/>
      <c r="Q22" s="45"/>
      <c r="R22" s="46"/>
      <c r="S22" s="32"/>
      <c r="T22" s="32"/>
      <c r="U22" s="34"/>
      <c r="V22" s="45"/>
      <c r="W22" s="45"/>
      <c r="X22" s="46"/>
    </row>
    <row r="23" spans="1:24" ht="15.6">
      <c r="A23" s="32"/>
      <c r="B23" s="32"/>
      <c r="C23" s="34"/>
      <c r="D23" s="43"/>
      <c r="E23" s="45"/>
      <c r="F23" s="46"/>
      <c r="G23" s="41"/>
      <c r="H23" s="16"/>
      <c r="I23" s="16"/>
      <c r="J23" s="45"/>
      <c r="K23" s="45"/>
      <c r="L23" s="46"/>
      <c r="M23" s="42"/>
      <c r="N23" s="14"/>
      <c r="O23" s="14"/>
      <c r="P23" s="45"/>
      <c r="Q23" s="45"/>
      <c r="R23" s="46"/>
      <c r="S23" s="32"/>
      <c r="T23" s="32"/>
      <c r="U23" s="34"/>
      <c r="V23" s="45"/>
      <c r="W23" s="45"/>
      <c r="X23" s="46"/>
    </row>
    <row r="24" spans="1:24" ht="15.6">
      <c r="A24" s="33"/>
      <c r="B24" s="33"/>
      <c r="C24" s="33" t="s">
        <v>58</v>
      </c>
      <c r="D24" s="34"/>
      <c r="E24" s="34"/>
      <c r="F24" s="34"/>
      <c r="G24" s="16"/>
      <c r="H24" s="16"/>
      <c r="I24" s="36" t="s">
        <v>17</v>
      </c>
      <c r="J24" s="35"/>
      <c r="K24" s="35"/>
      <c r="L24" s="35"/>
      <c r="M24" s="37"/>
      <c r="N24" s="37"/>
      <c r="O24" s="15" t="s">
        <v>49</v>
      </c>
      <c r="P24" s="37"/>
      <c r="Q24" s="37"/>
      <c r="R24" s="37"/>
      <c r="S24" s="38"/>
      <c r="T24" s="38"/>
      <c r="U24" s="33" t="s">
        <v>50</v>
      </c>
      <c r="V24" s="38"/>
      <c r="W24" s="38"/>
      <c r="X24" s="38"/>
    </row>
    <row r="25" spans="1:24" ht="15.6">
      <c r="A25" s="47"/>
      <c r="B25" s="47"/>
      <c r="C25" s="40" t="str">
        <f>Janvier!F6</f>
        <v>CM</v>
      </c>
      <c r="D25" s="34"/>
      <c r="E25" s="34"/>
      <c r="F25" s="34"/>
      <c r="G25" s="41"/>
      <c r="H25" s="41"/>
      <c r="I25" s="40" t="s">
        <v>7</v>
      </c>
      <c r="J25" s="16"/>
      <c r="K25" s="16"/>
      <c r="L25" s="16"/>
      <c r="M25" s="37"/>
      <c r="N25" s="37"/>
      <c r="O25" s="40" t="s">
        <v>6</v>
      </c>
      <c r="P25" s="14"/>
      <c r="Q25" s="14"/>
      <c r="R25" s="14"/>
      <c r="S25" s="38"/>
      <c r="T25" s="38"/>
      <c r="U25" s="40" t="str">
        <f>Janvier!G6</f>
        <v>XX</v>
      </c>
      <c r="V25" s="38"/>
      <c r="W25" s="38"/>
      <c r="X25" s="38"/>
    </row>
    <row r="26" spans="1:24" ht="15.6">
      <c r="A26" s="32"/>
      <c r="B26" s="32"/>
      <c r="C26" s="34" t="s">
        <v>66</v>
      </c>
      <c r="D26" s="34" t="s">
        <v>52</v>
      </c>
      <c r="E26" s="34" t="s">
        <v>53</v>
      </c>
      <c r="F26" s="34" t="s">
        <v>54</v>
      </c>
      <c r="G26" s="41"/>
      <c r="H26" s="41"/>
      <c r="I26" s="16" t="s">
        <v>51</v>
      </c>
      <c r="J26" s="16" t="s">
        <v>52</v>
      </c>
      <c r="K26" s="16" t="s">
        <v>53</v>
      </c>
      <c r="L26" s="16" t="s">
        <v>54</v>
      </c>
      <c r="M26" s="42"/>
      <c r="N26" s="42"/>
      <c r="O26" s="14" t="s">
        <v>51</v>
      </c>
      <c r="P26" s="14" t="s">
        <v>52</v>
      </c>
      <c r="Q26" s="14" t="s">
        <v>53</v>
      </c>
      <c r="R26" s="14" t="s">
        <v>54</v>
      </c>
      <c r="S26" s="32"/>
      <c r="T26" s="32"/>
      <c r="U26" s="34" t="s">
        <v>51</v>
      </c>
      <c r="V26" s="34" t="s">
        <v>52</v>
      </c>
      <c r="W26" s="34" t="s">
        <v>53</v>
      </c>
      <c r="X26" s="34" t="s">
        <v>54</v>
      </c>
    </row>
    <row r="27" spans="1:24" ht="15.6">
      <c r="A27" s="32">
        <v>0.5625</v>
      </c>
      <c r="B27" s="32" t="str">
        <f t="shared" ref="B27:B41" si="8">$C$25</f>
        <v>CM</v>
      </c>
      <c r="C27" s="34" t="s">
        <v>16</v>
      </c>
      <c r="D27" s="45"/>
      <c r="E27" s="45"/>
      <c r="F27" s="46"/>
      <c r="G27" s="41">
        <v>0.5625</v>
      </c>
      <c r="H27" s="16" t="str">
        <f>IF(($I$25="Steph_Ma")+OR($I$25="Dominique")+OR($I$25="Julie")+OR($I$25="Dji")+OR($I$25="Martine")+OR($I$25="BF"),"O","X")</f>
        <v>O</v>
      </c>
      <c r="I27" s="16" t="s">
        <v>17</v>
      </c>
      <c r="J27" s="45"/>
      <c r="K27" s="45"/>
      <c r="L27" s="46"/>
      <c r="M27" s="42">
        <v>0.5625</v>
      </c>
      <c r="N27" s="14" t="str">
        <f t="shared" ref="N27:N41" si="9">IF(($O$25="Steph_Rx")+OR($O$25="Vincent")+OR($O$25="Julie")+OR($O$25="Fred")+OR($O$25="Dominique"),"O","X")</f>
        <v>X</v>
      </c>
      <c r="O27" s="14" t="s">
        <v>19</v>
      </c>
      <c r="P27" s="45"/>
      <c r="Q27" s="45"/>
      <c r="R27" s="46"/>
      <c r="S27" s="32">
        <v>0.5625</v>
      </c>
      <c r="T27" s="32" t="str">
        <f t="shared" ref="T27:T41" si="10">$U$25</f>
        <v>XX</v>
      </c>
      <c r="U27" s="34"/>
      <c r="V27" s="45"/>
      <c r="W27" s="45"/>
      <c r="X27" s="46"/>
    </row>
    <row r="28" spans="1:24" ht="15.6">
      <c r="A28" s="32">
        <f>A27+"00:15"</f>
        <v>0.57291666666666663</v>
      </c>
      <c r="B28" s="32" t="str">
        <f t="shared" si="8"/>
        <v>CM</v>
      </c>
      <c r="C28" s="34" t="s">
        <v>15</v>
      </c>
      <c r="D28" s="45"/>
      <c r="E28" s="45"/>
      <c r="F28" s="46"/>
      <c r="G28" s="41">
        <f>G27+"00:15"</f>
        <v>0.57291666666666663</v>
      </c>
      <c r="H28" s="16" t="str">
        <f t="shared" ref="H28:H41" si="11">IF(($I$25="Steph_Ma")+OR($I$25="Dominique")+OR($I$25="Julie")+OR($I$25="Dji")+OR($I$25="Martine")+OR($I$25="BF"),"O","X")</f>
        <v>O</v>
      </c>
      <c r="I28" s="16" t="s">
        <v>18</v>
      </c>
      <c r="J28" s="45"/>
      <c r="K28" s="45"/>
      <c r="L28" s="46"/>
      <c r="M28" s="42">
        <f>M27+"00:15"</f>
        <v>0.57291666666666663</v>
      </c>
      <c r="N28" s="14" t="str">
        <f t="shared" si="9"/>
        <v>X</v>
      </c>
      <c r="O28" s="14" t="s">
        <v>19</v>
      </c>
      <c r="P28" s="45"/>
      <c r="Q28" s="45"/>
      <c r="R28" s="46"/>
      <c r="S28" s="32">
        <f>S27+"00:15"</f>
        <v>0.57291666666666663</v>
      </c>
      <c r="T28" s="32" t="str">
        <f t="shared" si="10"/>
        <v>XX</v>
      </c>
      <c r="U28" s="34" t="s">
        <v>18</v>
      </c>
      <c r="V28" s="45"/>
      <c r="W28" s="45"/>
      <c r="X28" s="46"/>
    </row>
    <row r="29" spans="1:24" ht="15.6">
      <c r="A29" s="32">
        <f t="shared" ref="A29:A41" si="12">A28+"00:15"</f>
        <v>0.58333333333333326</v>
      </c>
      <c r="B29" s="32" t="str">
        <f t="shared" si="8"/>
        <v>CM</v>
      </c>
      <c r="C29" s="34" t="s">
        <v>15</v>
      </c>
      <c r="D29" s="45"/>
      <c r="E29" s="45"/>
      <c r="F29" s="46"/>
      <c r="G29" s="41">
        <f t="shared" ref="G29:G41" si="13">G28+"00:15"</f>
        <v>0.58333333333333326</v>
      </c>
      <c r="H29" s="16" t="str">
        <f t="shared" si="11"/>
        <v>O</v>
      </c>
      <c r="I29" s="16" t="s">
        <v>18</v>
      </c>
      <c r="J29" s="43"/>
      <c r="K29" s="43"/>
      <c r="L29" s="43"/>
      <c r="M29" s="42">
        <f t="shared" ref="M29:M41" si="14">M28+"00:15"</f>
        <v>0.58333333333333326</v>
      </c>
      <c r="N29" s="14" t="str">
        <f t="shared" si="9"/>
        <v>X</v>
      </c>
      <c r="O29" s="14" t="s">
        <v>19</v>
      </c>
      <c r="P29" s="43"/>
      <c r="Q29" s="43"/>
      <c r="R29" s="43"/>
      <c r="S29" s="32">
        <f t="shared" ref="S29:S41" si="15">S28+"00:15"</f>
        <v>0.58333333333333326</v>
      </c>
      <c r="T29" s="32" t="str">
        <f t="shared" si="10"/>
        <v>XX</v>
      </c>
      <c r="U29" s="34" t="s">
        <v>18</v>
      </c>
      <c r="V29" s="45"/>
      <c r="W29" s="45"/>
      <c r="X29" s="46"/>
    </row>
    <row r="30" spans="1:24" ht="15.6">
      <c r="A30" s="32">
        <f t="shared" si="12"/>
        <v>0.59374999999999989</v>
      </c>
      <c r="B30" s="32" t="str">
        <f t="shared" si="8"/>
        <v>CM</v>
      </c>
      <c r="C30" s="34" t="s">
        <v>15</v>
      </c>
      <c r="D30" s="45"/>
      <c r="E30" s="45"/>
      <c r="F30" s="46"/>
      <c r="G30" s="41">
        <f t="shared" si="13"/>
        <v>0.59374999999999989</v>
      </c>
      <c r="H30" s="16" t="str">
        <f t="shared" si="11"/>
        <v>O</v>
      </c>
      <c r="I30" s="16" t="s">
        <v>18</v>
      </c>
      <c r="J30" s="45"/>
      <c r="K30" s="45"/>
      <c r="L30" s="46"/>
      <c r="M30" s="42">
        <f t="shared" si="14"/>
        <v>0.59374999999999989</v>
      </c>
      <c r="N30" s="14" t="str">
        <f t="shared" si="9"/>
        <v>X</v>
      </c>
      <c r="O30" s="14" t="s">
        <v>19</v>
      </c>
      <c r="P30" s="45"/>
      <c r="Q30" s="45"/>
      <c r="R30" s="46"/>
      <c r="S30" s="32">
        <f t="shared" si="15"/>
        <v>0.59374999999999989</v>
      </c>
      <c r="T30" s="32" t="str">
        <f t="shared" si="10"/>
        <v>XX</v>
      </c>
      <c r="U30" s="34" t="s">
        <v>18</v>
      </c>
      <c r="V30" s="45"/>
      <c r="W30" s="45"/>
      <c r="X30" s="46"/>
    </row>
    <row r="31" spans="1:24" ht="15.6">
      <c r="A31" s="32">
        <f t="shared" si="12"/>
        <v>0.60416666666666652</v>
      </c>
      <c r="B31" s="32" t="str">
        <f t="shared" si="8"/>
        <v>CM</v>
      </c>
      <c r="C31" s="34" t="s">
        <v>15</v>
      </c>
      <c r="D31" s="43"/>
      <c r="E31" s="43"/>
      <c r="F31" s="43"/>
      <c r="G31" s="41">
        <f t="shared" si="13"/>
        <v>0.60416666666666652</v>
      </c>
      <c r="H31" s="16" t="str">
        <f t="shared" si="11"/>
        <v>O</v>
      </c>
      <c r="I31" s="16" t="s">
        <v>18</v>
      </c>
      <c r="J31" s="45"/>
      <c r="K31" s="45"/>
      <c r="L31" s="46"/>
      <c r="M31" s="42">
        <f t="shared" si="14"/>
        <v>0.60416666666666652</v>
      </c>
      <c r="N31" s="14" t="str">
        <f t="shared" si="9"/>
        <v>X</v>
      </c>
      <c r="O31" s="14" t="s">
        <v>19</v>
      </c>
      <c r="P31" s="45"/>
      <c r="Q31" s="45"/>
      <c r="R31" s="46"/>
      <c r="S31" s="32">
        <f t="shared" si="15"/>
        <v>0.60416666666666652</v>
      </c>
      <c r="T31" s="32" t="str">
        <f t="shared" si="10"/>
        <v>XX</v>
      </c>
      <c r="U31" s="34" t="s">
        <v>18</v>
      </c>
      <c r="V31" s="45"/>
      <c r="W31" s="45"/>
      <c r="X31" s="46"/>
    </row>
    <row r="32" spans="1:24" ht="15.6">
      <c r="A32" s="32">
        <f t="shared" si="12"/>
        <v>0.61458333333333315</v>
      </c>
      <c r="B32" s="32" t="str">
        <f t="shared" si="8"/>
        <v>CM</v>
      </c>
      <c r="C32" s="34" t="s">
        <v>15</v>
      </c>
      <c r="D32" s="45"/>
      <c r="E32" s="45"/>
      <c r="F32" s="46"/>
      <c r="G32" s="41">
        <f t="shared" si="13"/>
        <v>0.61458333333333315</v>
      </c>
      <c r="H32" s="16" t="str">
        <f t="shared" si="11"/>
        <v>O</v>
      </c>
      <c r="I32" s="16" t="s">
        <v>18</v>
      </c>
      <c r="J32" s="45"/>
      <c r="K32" s="45"/>
      <c r="L32" s="46"/>
      <c r="M32" s="42">
        <f t="shared" si="14"/>
        <v>0.61458333333333315</v>
      </c>
      <c r="N32" s="14" t="str">
        <f t="shared" si="9"/>
        <v>X</v>
      </c>
      <c r="O32" s="14" t="s">
        <v>19</v>
      </c>
      <c r="P32" s="45"/>
      <c r="Q32" s="45"/>
      <c r="R32" s="46"/>
      <c r="S32" s="32">
        <f t="shared" si="15"/>
        <v>0.61458333333333315</v>
      </c>
      <c r="T32" s="32" t="str">
        <f t="shared" si="10"/>
        <v>XX</v>
      </c>
      <c r="U32" s="34" t="s">
        <v>18</v>
      </c>
      <c r="V32" s="45"/>
      <c r="W32" s="45"/>
      <c r="X32" s="46"/>
    </row>
    <row r="33" spans="1:24" ht="15.6">
      <c r="A33" s="32">
        <f t="shared" si="12"/>
        <v>0.62499999999999978</v>
      </c>
      <c r="B33" s="32" t="str">
        <f t="shared" si="8"/>
        <v>CM</v>
      </c>
      <c r="C33" s="34" t="s">
        <v>15</v>
      </c>
      <c r="D33" s="45"/>
      <c r="E33" s="45"/>
      <c r="F33" s="46"/>
      <c r="G33" s="41">
        <f t="shared" si="13"/>
        <v>0.62499999999999978</v>
      </c>
      <c r="H33" s="16" t="str">
        <f t="shared" si="11"/>
        <v>O</v>
      </c>
      <c r="I33" s="16" t="s">
        <v>18</v>
      </c>
      <c r="J33" s="45"/>
      <c r="K33" s="45"/>
      <c r="L33" s="46"/>
      <c r="M33" s="42">
        <f t="shared" si="14"/>
        <v>0.62499999999999978</v>
      </c>
      <c r="N33" s="14" t="str">
        <f t="shared" si="9"/>
        <v>X</v>
      </c>
      <c r="O33" s="14" t="s">
        <v>19</v>
      </c>
      <c r="P33" s="45"/>
      <c r="Q33" s="45"/>
      <c r="R33" s="46"/>
      <c r="S33" s="32">
        <f t="shared" si="15"/>
        <v>0.62499999999999978</v>
      </c>
      <c r="T33" s="32" t="str">
        <f t="shared" si="10"/>
        <v>XX</v>
      </c>
      <c r="U33" s="34" t="s">
        <v>18</v>
      </c>
      <c r="V33" s="45"/>
      <c r="W33" s="45"/>
      <c r="X33" s="46"/>
    </row>
    <row r="34" spans="1:24" ht="15.6">
      <c r="A34" s="32">
        <f t="shared" si="12"/>
        <v>0.63541666666666641</v>
      </c>
      <c r="B34" s="32" t="str">
        <f t="shared" si="8"/>
        <v>CM</v>
      </c>
      <c r="C34" s="34" t="s">
        <v>15</v>
      </c>
      <c r="D34" s="45"/>
      <c r="E34" s="45"/>
      <c r="F34" s="46"/>
      <c r="G34" s="41">
        <f t="shared" si="13"/>
        <v>0.63541666666666641</v>
      </c>
      <c r="H34" s="16" t="str">
        <f t="shared" si="11"/>
        <v>O</v>
      </c>
      <c r="I34" s="16" t="s">
        <v>18</v>
      </c>
      <c r="J34" s="45"/>
      <c r="K34" s="45"/>
      <c r="L34" s="46"/>
      <c r="M34" s="42">
        <f t="shared" si="14"/>
        <v>0.63541666666666641</v>
      </c>
      <c r="N34" s="14" t="str">
        <f t="shared" si="9"/>
        <v>X</v>
      </c>
      <c r="O34" s="14" t="s">
        <v>19</v>
      </c>
      <c r="P34" s="45"/>
      <c r="Q34" s="45"/>
      <c r="R34" s="46"/>
      <c r="S34" s="32">
        <f t="shared" si="15"/>
        <v>0.63541666666666641</v>
      </c>
      <c r="T34" s="32" t="str">
        <f t="shared" si="10"/>
        <v>XX</v>
      </c>
      <c r="U34" s="34" t="s">
        <v>18</v>
      </c>
      <c r="V34" s="45"/>
      <c r="W34" s="45"/>
      <c r="X34" s="46"/>
    </row>
    <row r="35" spans="1:24" ht="15.6">
      <c r="A35" s="32">
        <f t="shared" si="12"/>
        <v>0.64583333333333304</v>
      </c>
      <c r="B35" s="32" t="str">
        <f t="shared" si="8"/>
        <v>CM</v>
      </c>
      <c r="C35" s="34" t="s">
        <v>15</v>
      </c>
      <c r="D35" s="45"/>
      <c r="E35" s="45"/>
      <c r="F35" s="46"/>
      <c r="G35" s="41">
        <f t="shared" si="13"/>
        <v>0.64583333333333304</v>
      </c>
      <c r="H35" s="16" t="str">
        <f t="shared" si="11"/>
        <v>O</v>
      </c>
      <c r="I35" s="16" t="s">
        <v>18</v>
      </c>
      <c r="J35" s="45"/>
      <c r="K35" s="45"/>
      <c r="L35" s="46"/>
      <c r="M35" s="42">
        <f t="shared" si="14"/>
        <v>0.64583333333333304</v>
      </c>
      <c r="N35" s="14" t="str">
        <f t="shared" si="9"/>
        <v>X</v>
      </c>
      <c r="O35" s="14" t="s">
        <v>19</v>
      </c>
      <c r="P35" s="45"/>
      <c r="Q35" s="45"/>
      <c r="R35" s="46"/>
      <c r="S35" s="32">
        <f t="shared" si="15"/>
        <v>0.64583333333333304</v>
      </c>
      <c r="T35" s="32" t="str">
        <f t="shared" si="10"/>
        <v>XX</v>
      </c>
      <c r="U35" s="34" t="s">
        <v>18</v>
      </c>
      <c r="V35" s="45"/>
      <c r="W35" s="45"/>
      <c r="X35" s="46"/>
    </row>
    <row r="36" spans="1:24" ht="15.6">
      <c r="A36" s="32">
        <f t="shared" si="12"/>
        <v>0.65624999999999967</v>
      </c>
      <c r="B36" s="32" t="str">
        <f t="shared" si="8"/>
        <v>CM</v>
      </c>
      <c r="C36" s="34" t="s">
        <v>15</v>
      </c>
      <c r="D36" s="45"/>
      <c r="E36" s="45"/>
      <c r="F36" s="46"/>
      <c r="G36" s="41">
        <f t="shared" si="13"/>
        <v>0.65624999999999967</v>
      </c>
      <c r="H36" s="16" t="str">
        <f t="shared" si="11"/>
        <v>O</v>
      </c>
      <c r="I36" s="16" t="s">
        <v>18</v>
      </c>
      <c r="J36" s="45"/>
      <c r="K36" s="45"/>
      <c r="L36" s="46"/>
      <c r="M36" s="42">
        <f t="shared" si="14"/>
        <v>0.65624999999999967</v>
      </c>
      <c r="N36" s="14" t="str">
        <f t="shared" si="9"/>
        <v>X</v>
      </c>
      <c r="O36" s="14" t="s">
        <v>19</v>
      </c>
      <c r="P36" s="45"/>
      <c r="Q36" s="45"/>
      <c r="R36" s="46"/>
      <c r="S36" s="32">
        <f t="shared" si="15"/>
        <v>0.65624999999999967</v>
      </c>
      <c r="T36" s="32" t="str">
        <f t="shared" si="10"/>
        <v>XX</v>
      </c>
      <c r="U36" s="34" t="s">
        <v>18</v>
      </c>
      <c r="V36" s="45"/>
      <c r="W36" s="45"/>
      <c r="X36" s="46"/>
    </row>
    <row r="37" spans="1:24" ht="15.6">
      <c r="A37" s="32">
        <f t="shared" si="12"/>
        <v>0.6666666666666663</v>
      </c>
      <c r="B37" s="32" t="str">
        <f t="shared" si="8"/>
        <v>CM</v>
      </c>
      <c r="C37" s="34" t="s">
        <v>15</v>
      </c>
      <c r="D37" s="45"/>
      <c r="E37" s="45"/>
      <c r="F37" s="46"/>
      <c r="G37" s="41">
        <f t="shared" si="13"/>
        <v>0.6666666666666663</v>
      </c>
      <c r="H37" s="16" t="str">
        <f t="shared" si="11"/>
        <v>O</v>
      </c>
      <c r="I37" s="16" t="s">
        <v>18</v>
      </c>
      <c r="J37" s="45"/>
      <c r="K37" s="45"/>
      <c r="L37" s="46"/>
      <c r="M37" s="42">
        <f t="shared" si="14"/>
        <v>0.6666666666666663</v>
      </c>
      <c r="N37" s="14" t="str">
        <f t="shared" si="9"/>
        <v>X</v>
      </c>
      <c r="O37" s="14" t="s">
        <v>19</v>
      </c>
      <c r="P37" s="45"/>
      <c r="Q37" s="45"/>
      <c r="R37" s="46"/>
      <c r="S37" s="32">
        <f t="shared" si="15"/>
        <v>0.6666666666666663</v>
      </c>
      <c r="T37" s="32" t="str">
        <f t="shared" si="10"/>
        <v>XX</v>
      </c>
      <c r="U37" s="34" t="s">
        <v>18</v>
      </c>
      <c r="V37" s="45"/>
      <c r="W37" s="45"/>
      <c r="X37" s="46"/>
    </row>
    <row r="38" spans="1:24" ht="15.6">
      <c r="A38" s="32">
        <f t="shared" si="12"/>
        <v>0.67708333333333293</v>
      </c>
      <c r="B38" s="32" t="str">
        <f t="shared" si="8"/>
        <v>CM</v>
      </c>
      <c r="C38" s="34" t="s">
        <v>15</v>
      </c>
      <c r="D38" s="45"/>
      <c r="E38" s="45"/>
      <c r="F38" s="46"/>
      <c r="G38" s="41">
        <f t="shared" si="13"/>
        <v>0.67708333333333293</v>
      </c>
      <c r="H38" s="16" t="str">
        <f t="shared" si="11"/>
        <v>O</v>
      </c>
      <c r="I38" s="16" t="s">
        <v>18</v>
      </c>
      <c r="J38" s="45"/>
      <c r="K38" s="45"/>
      <c r="L38" s="46"/>
      <c r="M38" s="42">
        <f t="shared" si="14"/>
        <v>0.67708333333333293</v>
      </c>
      <c r="N38" s="14" t="str">
        <f t="shared" si="9"/>
        <v>X</v>
      </c>
      <c r="O38" s="14" t="s">
        <v>19</v>
      </c>
      <c r="P38" s="45"/>
      <c r="Q38" s="45"/>
      <c r="R38" s="46"/>
      <c r="S38" s="32">
        <f t="shared" si="15"/>
        <v>0.67708333333333293</v>
      </c>
      <c r="T38" s="32" t="str">
        <f t="shared" si="10"/>
        <v>XX</v>
      </c>
      <c r="U38" s="34" t="s">
        <v>18</v>
      </c>
      <c r="V38" s="45"/>
      <c r="W38" s="45"/>
      <c r="X38" s="46"/>
    </row>
    <row r="39" spans="1:24" ht="15.6">
      <c r="A39" s="32">
        <f t="shared" si="12"/>
        <v>0.68749999999999956</v>
      </c>
      <c r="B39" s="32" t="str">
        <f t="shared" si="8"/>
        <v>CM</v>
      </c>
      <c r="C39" s="34" t="s">
        <v>15</v>
      </c>
      <c r="D39" s="45"/>
      <c r="E39" s="45"/>
      <c r="F39" s="46"/>
      <c r="G39" s="41">
        <f t="shared" si="13"/>
        <v>0.68749999999999956</v>
      </c>
      <c r="H39" s="16" t="str">
        <f t="shared" si="11"/>
        <v>O</v>
      </c>
      <c r="I39" s="16" t="s">
        <v>18</v>
      </c>
      <c r="J39" s="45"/>
      <c r="K39" s="45"/>
      <c r="L39" s="46"/>
      <c r="M39" s="42">
        <f t="shared" si="14"/>
        <v>0.68749999999999956</v>
      </c>
      <c r="N39" s="14" t="str">
        <f t="shared" si="9"/>
        <v>X</v>
      </c>
      <c r="O39" s="14" t="s">
        <v>19</v>
      </c>
      <c r="P39" s="45"/>
      <c r="Q39" s="45"/>
      <c r="R39" s="46"/>
      <c r="S39" s="32">
        <f t="shared" si="15"/>
        <v>0.68749999999999956</v>
      </c>
      <c r="T39" s="32" t="str">
        <f t="shared" si="10"/>
        <v>XX</v>
      </c>
      <c r="U39" s="34" t="s">
        <v>18</v>
      </c>
      <c r="V39" s="45"/>
      <c r="W39" s="45"/>
      <c r="X39" s="46"/>
    </row>
    <row r="40" spans="1:24" ht="15.6">
      <c r="A40" s="32">
        <f t="shared" si="12"/>
        <v>0.69791666666666619</v>
      </c>
      <c r="B40" s="32" t="str">
        <f t="shared" si="8"/>
        <v>CM</v>
      </c>
      <c r="C40" s="34" t="s">
        <v>15</v>
      </c>
      <c r="D40" s="45"/>
      <c r="E40" s="45"/>
      <c r="F40" s="46"/>
      <c r="G40" s="41">
        <f t="shared" si="13"/>
        <v>0.69791666666666619</v>
      </c>
      <c r="H40" s="16" t="str">
        <f t="shared" si="11"/>
        <v>O</v>
      </c>
      <c r="I40" s="16" t="s">
        <v>18</v>
      </c>
      <c r="J40" s="45"/>
      <c r="K40" s="45"/>
      <c r="L40" s="46"/>
      <c r="M40" s="42">
        <f t="shared" si="14"/>
        <v>0.69791666666666619</v>
      </c>
      <c r="N40" s="14" t="str">
        <f t="shared" si="9"/>
        <v>X</v>
      </c>
      <c r="O40" s="14" t="s">
        <v>19</v>
      </c>
      <c r="P40" s="45"/>
      <c r="Q40" s="45"/>
      <c r="R40" s="46"/>
      <c r="S40" s="32">
        <f t="shared" si="15"/>
        <v>0.69791666666666619</v>
      </c>
      <c r="T40" s="32" t="str">
        <f t="shared" si="10"/>
        <v>XX</v>
      </c>
      <c r="U40" s="34" t="s">
        <v>18</v>
      </c>
      <c r="V40" s="45"/>
      <c r="W40" s="45"/>
      <c r="X40" s="46"/>
    </row>
    <row r="41" spans="1:24" ht="15.6">
      <c r="A41" s="32">
        <f t="shared" si="12"/>
        <v>0.70833333333333282</v>
      </c>
      <c r="B41" s="32" t="str">
        <f t="shared" si="8"/>
        <v>CM</v>
      </c>
      <c r="C41" s="34" t="s">
        <v>15</v>
      </c>
      <c r="D41" s="45"/>
      <c r="E41" s="45"/>
      <c r="F41" s="46"/>
      <c r="G41" s="41">
        <f t="shared" si="13"/>
        <v>0.70833333333333282</v>
      </c>
      <c r="H41" s="16" t="str">
        <f t="shared" si="11"/>
        <v>O</v>
      </c>
      <c r="I41" s="16" t="s">
        <v>18</v>
      </c>
      <c r="J41" s="45"/>
      <c r="K41" s="45"/>
      <c r="L41" s="46"/>
      <c r="M41" s="42">
        <f t="shared" si="14"/>
        <v>0.70833333333333282</v>
      </c>
      <c r="N41" s="14" t="str">
        <f t="shared" si="9"/>
        <v>X</v>
      </c>
      <c r="O41" s="14" t="s">
        <v>19</v>
      </c>
      <c r="P41" s="45"/>
      <c r="Q41" s="45"/>
      <c r="R41" s="46"/>
      <c r="S41" s="32">
        <f t="shared" si="15"/>
        <v>0.70833333333333282</v>
      </c>
      <c r="T41" s="32" t="str">
        <f t="shared" si="10"/>
        <v>XX</v>
      </c>
      <c r="U41" s="34" t="s">
        <v>18</v>
      </c>
      <c r="V41" s="45"/>
      <c r="W41" s="45"/>
      <c r="X41" s="46"/>
    </row>
    <row r="42" spans="1:24" ht="15.6">
      <c r="A42" s="32"/>
      <c r="B42" s="32"/>
      <c r="C42" s="34"/>
      <c r="D42" s="43"/>
      <c r="E42" s="45"/>
      <c r="F42" s="46"/>
      <c r="G42" s="41"/>
      <c r="H42" s="16"/>
      <c r="I42" s="16"/>
      <c r="J42" s="45"/>
      <c r="K42" s="45"/>
      <c r="L42" s="46"/>
      <c r="M42" s="42"/>
      <c r="N42" s="14"/>
      <c r="O42" s="14"/>
      <c r="P42" s="45"/>
      <c r="Q42" s="45"/>
      <c r="R42" s="46"/>
      <c r="S42" s="32"/>
      <c r="T42" s="32"/>
      <c r="U42" s="34"/>
      <c r="V42" s="45"/>
      <c r="W42" s="45"/>
      <c r="X42" s="46"/>
    </row>
    <row r="43" spans="1:24" ht="15.6">
      <c r="A43" s="32"/>
      <c r="B43" s="32"/>
      <c r="C43" s="34"/>
      <c r="D43" s="43"/>
      <c r="E43" s="45"/>
      <c r="F43" s="46"/>
      <c r="G43" s="41"/>
      <c r="H43" s="16"/>
      <c r="I43" s="16"/>
      <c r="J43" s="45"/>
      <c r="K43" s="45"/>
      <c r="L43" s="46"/>
      <c r="M43" s="42"/>
      <c r="N43" s="14"/>
      <c r="O43" s="14"/>
      <c r="P43" s="45"/>
      <c r="Q43" s="45"/>
      <c r="R43" s="46"/>
      <c r="S43" s="32"/>
      <c r="T43" s="32"/>
      <c r="U43" s="34"/>
      <c r="V43" s="45"/>
      <c r="W43" s="45"/>
      <c r="X43" s="46"/>
    </row>
    <row r="44" spans="1:24" ht="15.6">
      <c r="A44" s="32"/>
      <c r="B44" s="32"/>
      <c r="C44" s="34"/>
      <c r="D44" s="43"/>
      <c r="E44" s="45"/>
      <c r="F44" s="46"/>
      <c r="G44" s="41"/>
      <c r="H44" s="16"/>
      <c r="I44" s="16"/>
      <c r="J44" s="45"/>
      <c r="K44" s="45"/>
      <c r="L44" s="46"/>
      <c r="M44" s="42"/>
      <c r="N44" s="14"/>
      <c r="O44" s="14"/>
      <c r="P44" s="45"/>
      <c r="Q44" s="45"/>
      <c r="R44" s="46"/>
      <c r="S44" s="32"/>
      <c r="T44" s="32"/>
      <c r="U44" s="34"/>
      <c r="V44" s="45"/>
      <c r="W44" s="45"/>
      <c r="X44" s="46"/>
    </row>
    <row r="45" spans="1:24" ht="15.6" hidden="1">
      <c r="A45" s="5"/>
      <c r="B45" s="5"/>
      <c r="D45" s="50">
        <f t="shared" ref="D45:L45" si="16">SUM(D47:D51)</f>
        <v>27</v>
      </c>
      <c r="E45" s="50">
        <f t="shared" si="16"/>
        <v>15</v>
      </c>
      <c r="F45" s="50">
        <f t="shared" si="16"/>
        <v>0</v>
      </c>
      <c r="G45" s="50">
        <f t="shared" si="16"/>
        <v>27</v>
      </c>
      <c r="H45" s="50">
        <f t="shared" si="16"/>
        <v>0</v>
      </c>
      <c r="I45" s="50">
        <f t="shared" si="16"/>
        <v>0</v>
      </c>
      <c r="J45" s="50">
        <f t="shared" si="16"/>
        <v>26</v>
      </c>
      <c r="K45" s="50">
        <f t="shared" si="16"/>
        <v>0</v>
      </c>
      <c r="L45" s="50">
        <f t="shared" si="16"/>
        <v>30</v>
      </c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</row>
    <row r="46" spans="1:24" ht="15.6" hidden="1">
      <c r="A46" s="5"/>
      <c r="B46" s="5"/>
      <c r="D46" s="31" t="s">
        <v>59</v>
      </c>
      <c r="E46" s="31" t="s">
        <v>60</v>
      </c>
      <c r="F46" s="31" t="s">
        <v>31</v>
      </c>
      <c r="G46" s="31" t="s">
        <v>61</v>
      </c>
      <c r="H46" s="31" t="s">
        <v>62</v>
      </c>
      <c r="I46" s="31" t="s">
        <v>63</v>
      </c>
      <c r="J46" s="31" t="s">
        <v>64</v>
      </c>
      <c r="K46" s="51" t="s">
        <v>65</v>
      </c>
      <c r="L46" s="51" t="s">
        <v>35</v>
      </c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</row>
    <row r="47" spans="1:24" ht="15.6" hidden="1">
      <c r="A47" s="5"/>
      <c r="B47" s="5"/>
      <c r="D47" s="14"/>
      <c r="E47" s="14"/>
      <c r="F47" s="14">
        <f>COUNTIFS($D$27:$D$41,"",$B$27:$B$41,"NB")+COUNTIFS($D$5:$D$20,"",$B$5:$B$20,"NB")+COUNTIFS($V$27:$V$41,"",$T$27:$T$41,"NB")+COUNTIFS($V$5:$V$20,"",$T$5:$T$20,"NB")</f>
        <v>0</v>
      </c>
      <c r="G47" s="14">
        <f>COUNTIFS($V$5:$V$20,"",$T$5:$T$20,"OA*")+COUNTIFS($V$5:$V$20,"",$T$5:$T$20,"MG*")+COUNTIFS($V$5:$V$20,"",$T$5:$T$20,"JNP*")+COUNTIFS($V$5:$V$20,"",$T$5:$T$20,"CM*")+COUNTIFS($V$5:$V$20,"",$T$5:$T$20,"NB*")</f>
        <v>0</v>
      </c>
      <c r="H47" s="14"/>
      <c r="I47" s="37"/>
      <c r="J47" s="37"/>
      <c r="K47" s="14"/>
      <c r="L47" s="14">
        <f>COUNTIFS($J$5:$J$20,"",H5:H20,"O")+COUNTIFS(J27:J41,"",H27:H41,"O")</f>
        <v>30</v>
      </c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</row>
    <row r="48" spans="1:24" ht="15.6" hidden="1">
      <c r="A48" s="5"/>
      <c r="B48" s="5"/>
      <c r="D48" s="14">
        <f>COUNTIFS($D$27:$D$41,"",$B$27:$B$41,"BF*")+COUNTIFS($D$27:$D$41,"",$B$27:$B$41,"CM*")</f>
        <v>15</v>
      </c>
      <c r="E48" s="14">
        <f>COUNTIFS($P$27:$P$41,"",$N$27:$N$41,"O")</f>
        <v>0</v>
      </c>
      <c r="F48" s="14"/>
      <c r="G48" s="14">
        <f>COUNTIFS($V$27:$V$41,"",$T$27:$T$41,"MG*")+COUNTIFS($V$27:$V$41,"",$T$27:$T$41,"OA*")++COUNTIFS($V$27:$V$41,"",$T$27:$T$41,"JNP*")+COUNTIFS($V$27:$V$41,"",$T$27:$T$41,"CM*")+COUNTIFS($V$27:$V$41,"",$T$27:$T$41,"NB*")</f>
        <v>0</v>
      </c>
      <c r="H48" s="14"/>
      <c r="I48" s="14">
        <f>COUNTIFS($V$14:$V$19,"",$T$14:$T$19,"JNP*")*IF(A2="Jeudi",1,0)</f>
        <v>0</v>
      </c>
      <c r="J48" s="37"/>
      <c r="K48" s="37"/>
      <c r="L48" s="37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</row>
    <row r="49" spans="3:12" ht="15.6" hidden="1">
      <c r="D49" s="14">
        <f>COUNTIFS($D$5:$D$20,"",$B$5:$B$20,"BF*")+COUNTIFS($D$5:$D$20,"",$B$5:$B$20,"CM*")</f>
        <v>12</v>
      </c>
      <c r="E49" s="14">
        <f>COUNTIFS($P$5:$P$20,"",$N$5:$N$20,"O*")</f>
        <v>15</v>
      </c>
      <c r="F49" s="14"/>
      <c r="G49" s="14"/>
      <c r="H49" s="14">
        <f>COUNTIFS($V$5:$V$20,"",$T$5:$T$20,"NB*")+COUNTIFS($V$27:$V$41,"",$T$27:$T$41,"NB*")+COUNTIFS($D$27:$D$41,"",$B$27:$B$41,"NB*")+COUNTIFS($D$5:$D$20,"",$B$5:$B$20,"NB*")</f>
        <v>0</v>
      </c>
      <c r="I49" s="14"/>
      <c r="J49" s="14">
        <f>COUNTIFS($D$6:$D$20,"",$B$6:$B$20,"BF*",$H5:$H19,"O",$J5:$J19,"")+COUNTIFS($D$6:$D$20,"",$B$6:$B$20,"CM*",$H$5:$H$19,"O",$J5:$J19,"")+COUNTIFS($D$28:$D$41,"",$B$28:$B$41,"BF*",$H27:$H40,"O",$J27:$J40,"")+COUNTIFS($D$28:$D$41,"",$B$28:$B$41,"CM*",$H$27:$H$40,"O",$J27:$J40,"")</f>
        <v>26</v>
      </c>
      <c r="K49" s="14">
        <f>COUNTIFS($V$6:$V$20,"",$T$6:$T$20,"OA*",$N5:$N19,"O",$P5:$P19,"")+COUNTIFS($V$6:$V$20,"",$T$6:$T$20,"MG*",$N$5:$N$19,"O",$P5:$P19,"")+COUNTIFS($V$6:$V$20,"",$T$6:$T$20,"JNP*",$N$5:$N$19,"O",$P5:$P19,"")+COUNTIFS($V$6:$V$20,"",$T$6:$T$20,"CM*",$N$5:$N$19,"O",$P5:$P19,"")</f>
        <v>0</v>
      </c>
      <c r="L49" s="14"/>
    </row>
    <row r="50" spans="3:12" ht="15.6" hidden="1">
      <c r="D50" s="14"/>
      <c r="E50" s="14"/>
      <c r="F50" s="14"/>
      <c r="G50" s="14">
        <f>COUNTIFS($D$27:$D$41,"",$B$27:$B$41,"MG*")+COUNTIFS($D$27:$D$41,"",$B$27:$B$41,"OA*")+COUNTIFS($D$27:$D$41,"",$B$27:$B$41,"JNP*")+COUNTIFS($D$27:$D$41,"",$B$27:$B$41,"CM*")+COUNTIFS($D$27:$D$41,"",$B$27:$B$41,"NB*")</f>
        <v>15</v>
      </c>
      <c r="H50" s="14">
        <f>COUNTIFS($D$27:$D$41,"",$B$27:$B$41,"NB*")</f>
        <v>0</v>
      </c>
      <c r="I50" s="14"/>
      <c r="J50" s="14"/>
      <c r="K50" s="14"/>
      <c r="L50" s="14"/>
    </row>
    <row r="51" spans="3:12" ht="15.6" hidden="1">
      <c r="D51" s="14"/>
      <c r="E51" s="14"/>
      <c r="F51" s="14"/>
      <c r="G51" s="14">
        <f>COUNTIFS($D$5:$D$20,"",$B$5:$B$20,"MG*")+COUNTIFS($D$5:$D$20,"",$B$5:$B$20,"OA*")+COUNTIFS($D$5:$D$20,"",$B$5:$B$20,"JNP*")+COUNTIFS($D$5:$D$20,"",$B$5:$B$20,"CM*")+COUNTIFS($D$5:$D$20,"",$B$5:$B$20,"BF*")+COUNTIFS($D$5:$D$20,"",$B$5:$B$20,"NB*")</f>
        <v>12</v>
      </c>
      <c r="H51" s="14">
        <f>COUNTIFS($V$27:$V$41,"",$S$27:$S$41,"NB*")</f>
        <v>0</v>
      </c>
      <c r="I51" s="14"/>
      <c r="J51" s="14"/>
      <c r="K51" s="14"/>
      <c r="L51" s="14"/>
    </row>
    <row r="52" spans="3:12" ht="15.6">
      <c r="C52" s="5"/>
    </row>
    <row r="53" spans="3:12" ht="15.6">
      <c r="C53" s="28"/>
    </row>
    <row r="54" spans="3:12" ht="15.6">
      <c r="C54" s="28"/>
    </row>
    <row r="55" spans="3:12" ht="15.6">
      <c r="C55" s="28"/>
    </row>
    <row r="56" spans="3:12" ht="15.6">
      <c r="C56" s="28"/>
    </row>
    <row r="57" spans="3:12" ht="15.6">
      <c r="C57" s="28"/>
    </row>
    <row r="58" spans="3:12" ht="15.6">
      <c r="C58" s="28"/>
    </row>
  </sheetData>
  <dataValidations count="8">
    <dataValidation type="list" allowBlank="1" showInputMessage="1" showErrorMessage="1" sqref="C5:C23 C42:C44" xr:uid="{35A2FBC0-B6A2-4BF4-9632-0CA7D244E178}">
      <formula1>INDIRECT($C$3)</formula1>
    </dataValidation>
    <dataValidation type="list" allowBlank="1" showInputMessage="1" showErrorMessage="1" sqref="C27:C41" xr:uid="{51748E5C-46E9-48D4-8180-9E27A3CCF3C2}">
      <formula1>INDIRECT($C$25)</formula1>
    </dataValidation>
    <dataValidation type="list" allowBlank="1" showInputMessage="1" showErrorMessage="1" sqref="I5:I23 I42:I44" xr:uid="{51E53074-E5C1-49FF-B10E-2D1FD7BC40C6}">
      <formula1>INDIRECT($I$3)</formula1>
    </dataValidation>
    <dataValidation type="list" allowBlank="1" showInputMessage="1" showErrorMessage="1" sqref="O5:O23 O42:O44" xr:uid="{7C148510-7BAB-480B-B66B-F7D6EBF6BEF3}">
      <formula1>INDIRECT($O$3)</formula1>
    </dataValidation>
    <dataValidation type="list" allowBlank="1" showInputMessage="1" showErrorMessage="1" sqref="U5:U23 U42:U44" xr:uid="{424E8D6E-DE26-4810-ADE4-6E276D49EDA0}">
      <formula1>INDIRECT($U$3)</formula1>
    </dataValidation>
    <dataValidation type="list" allowBlank="1" showInputMessage="1" showErrorMessage="1" sqref="I27:I41" xr:uid="{2B4D83D6-E3BD-4C89-AAD0-B3BF6C49BCD6}">
      <formula1>INDIRECT($I$25)</formula1>
    </dataValidation>
    <dataValidation type="list" allowBlank="1" showInputMessage="1" showErrorMessage="1" sqref="O27:O41" xr:uid="{D0CFEE46-8B89-4E33-8950-DADE67D0E89D}">
      <formula1>INDIRECT($O$25)</formula1>
    </dataValidation>
    <dataValidation type="list" allowBlank="1" showInputMessage="1" showErrorMessage="1" sqref="U27:U41" xr:uid="{1E5DD3C1-0BDD-4862-8442-2B4653DE8F24}">
      <formula1>INDIRECT($U$25)</formula1>
    </dataValidation>
  </dataValidations>
  <hyperlinks>
    <hyperlink ref="A1" location="Calendier!A1" display="Menu" xr:uid="{80522A1D-D274-48CE-9FED-92499E4EADCE}"/>
  </hyperlink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E9FDDA3-EAB4-4B44-B251-CE73E708F3CF}">
          <x14:formula1>
            <xm:f>Skills!$J$1:$P$1</xm:f>
          </x14:formula1>
          <xm:sqref>I3 I25</xm:sqref>
        </x14:dataValidation>
        <x14:dataValidation type="list" allowBlank="1" showInputMessage="1" showErrorMessage="1" xr:uid="{FB0B25AD-484F-46BF-AA86-A6ADE4C40E33}">
          <x14:formula1>
            <xm:f>Skills!$R$1:$U$1</xm:f>
          </x14:formula1>
          <xm:sqref>O25 O3</xm:sqref>
        </x14:dataValidation>
        <x14:dataValidation type="list" allowBlank="1" showInputMessage="1" showErrorMessage="1" xr:uid="{91C07FF8-4C2B-4581-81E4-1862440468F7}">
          <x14:formula1>
            <xm:f>Skills!$A$1:$G$1</xm:f>
          </x14:formula1>
          <xm:sqref>U3</xm:sqref>
        </x14:dataValidation>
        <x14:dataValidation type="list" allowBlank="1" showInputMessage="1" showErrorMessage="1" xr:uid="{0DD9D0DB-409E-4820-A8DA-1DFFB2CA0587}">
          <x14:formula1>
            <xm:f>Skills!$A$1:$H$1</xm:f>
          </x14:formula1>
          <xm:sqref>C25 C3 U25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85953-193F-42A6-B256-89C9C8B8E4CB}">
  <dimension ref="A1:X58"/>
  <sheetViews>
    <sheetView zoomScale="70" zoomScaleNormal="70" workbookViewId="0">
      <selection activeCell="A3" sqref="A3"/>
    </sheetView>
  </sheetViews>
  <sheetFormatPr defaultColWidth="11.42578125" defaultRowHeight="14.45"/>
  <cols>
    <col min="1" max="1" width="7.7109375" style="9" bestFit="1" customWidth="1"/>
    <col min="2" max="2" width="4.42578125" style="9" bestFit="1" customWidth="1"/>
    <col min="3" max="3" width="10.5703125" style="11" bestFit="1" customWidth="1"/>
    <col min="4" max="4" width="15.7109375" style="9" bestFit="1" customWidth="1"/>
    <col min="5" max="5" width="8.85546875" style="9" bestFit="1" customWidth="1"/>
    <col min="6" max="6" width="12.28515625" style="9" bestFit="1" customWidth="1"/>
    <col min="7" max="7" width="7.7109375" style="9" bestFit="1" customWidth="1"/>
    <col min="8" max="8" width="4.7109375" style="9" hidden="1" customWidth="1"/>
    <col min="9" max="9" width="10.7109375" style="10" bestFit="1" customWidth="1"/>
    <col min="10" max="10" width="15.7109375" style="10" bestFit="1" customWidth="1"/>
    <col min="11" max="11" width="8.28515625" style="10" bestFit="1" customWidth="1"/>
    <col min="12" max="12" width="12.28515625" style="10" bestFit="1" customWidth="1"/>
    <col min="13" max="13" width="7.7109375" style="10" bestFit="1" customWidth="1"/>
    <col min="14" max="14" width="2.42578125" style="10" hidden="1" customWidth="1"/>
    <col min="15" max="15" width="11" style="10" bestFit="1" customWidth="1"/>
    <col min="16" max="16" width="15.7109375" style="10" bestFit="1" customWidth="1"/>
    <col min="17" max="17" width="8.28515625" style="10" bestFit="1" customWidth="1"/>
    <col min="18" max="18" width="12.28515625" style="10" bestFit="1" customWidth="1"/>
    <col min="19" max="19" width="7.7109375" style="10" bestFit="1" customWidth="1"/>
    <col min="20" max="20" width="4.42578125" style="10" bestFit="1" customWidth="1"/>
    <col min="21" max="21" width="11.28515625" style="10" bestFit="1" customWidth="1"/>
    <col min="22" max="22" width="15.7109375" style="10" bestFit="1" customWidth="1"/>
    <col min="23" max="23" width="8.85546875" style="10" bestFit="1" customWidth="1"/>
    <col min="24" max="24" width="12.28515625" style="10" bestFit="1" customWidth="1"/>
  </cols>
  <sheetData>
    <row r="1" spans="1:24" ht="15.6">
      <c r="A1" s="27" t="s">
        <v>47</v>
      </c>
      <c r="B1" s="28"/>
      <c r="C1" s="28"/>
      <c r="D1" s="6"/>
      <c r="E1" s="6"/>
      <c r="F1" s="6"/>
      <c r="G1" s="6"/>
      <c r="H1" s="5"/>
      <c r="I1" s="6"/>
      <c r="J1" s="6"/>
      <c r="K1" s="29"/>
      <c r="L1" s="30"/>
      <c r="M1" s="6"/>
      <c r="N1" s="6"/>
      <c r="O1" s="6"/>
      <c r="P1" s="6"/>
      <c r="Q1" s="6"/>
      <c r="R1" s="5"/>
      <c r="S1" s="6"/>
      <c r="T1" s="6"/>
      <c r="U1" s="6"/>
      <c r="V1" s="6"/>
      <c r="W1" s="6"/>
      <c r="X1" s="6"/>
    </row>
    <row r="2" spans="1:24" ht="15.6">
      <c r="A2" s="31" t="s">
        <v>39</v>
      </c>
      <c r="B2" s="32"/>
      <c r="C2" s="33" t="s">
        <v>48</v>
      </c>
      <c r="D2" s="34"/>
      <c r="E2" s="34"/>
      <c r="F2" s="34"/>
      <c r="G2" s="35"/>
      <c r="H2" s="16"/>
      <c r="I2" s="36" t="s">
        <v>17</v>
      </c>
      <c r="J2" s="35"/>
      <c r="K2" s="35"/>
      <c r="L2" s="35"/>
      <c r="M2" s="37"/>
      <c r="N2" s="37"/>
      <c r="O2" s="15" t="s">
        <v>49</v>
      </c>
      <c r="P2" s="37"/>
      <c r="Q2" s="37"/>
      <c r="R2" s="37"/>
      <c r="S2" s="38"/>
      <c r="T2" s="38"/>
      <c r="U2" s="33" t="s">
        <v>50</v>
      </c>
      <c r="V2" s="38"/>
      <c r="W2" s="38"/>
      <c r="X2" s="38"/>
    </row>
    <row r="3" spans="1:24" ht="15.6">
      <c r="A3" s="39" t="e">
        <f ca="1">RIGHT(CELL("filename",A1),LEN(CELL("filename",A1))-SEARCH("]",CELL("filename",A1)))</f>
        <v>#VALUE!</v>
      </c>
      <c r="B3" s="32"/>
      <c r="C3" s="40" t="str">
        <f>Janvier!C7</f>
        <v>CM</v>
      </c>
      <c r="D3" s="34"/>
      <c r="E3" s="34"/>
      <c r="F3" s="34"/>
      <c r="G3" s="35"/>
      <c r="H3" s="16"/>
      <c r="I3" s="40" t="s">
        <v>7</v>
      </c>
      <c r="J3" s="16"/>
      <c r="K3" s="16"/>
      <c r="L3" s="16"/>
      <c r="M3" s="37"/>
      <c r="N3" s="37"/>
      <c r="O3" s="40" t="s">
        <v>12</v>
      </c>
      <c r="P3" s="14"/>
      <c r="Q3" s="14"/>
      <c r="R3" s="14"/>
      <c r="S3" s="38"/>
      <c r="T3" s="38"/>
      <c r="U3" s="40" t="str">
        <f>Janvier!D7</f>
        <v>JNP</v>
      </c>
      <c r="V3" s="34"/>
      <c r="W3" s="34"/>
      <c r="X3" s="34"/>
    </row>
    <row r="4" spans="1:24" ht="15.6">
      <c r="A4" s="32"/>
      <c r="B4" s="32"/>
      <c r="C4" s="34" t="s">
        <v>51</v>
      </c>
      <c r="D4" s="34" t="s">
        <v>52</v>
      </c>
      <c r="E4" s="34" t="s">
        <v>53</v>
      </c>
      <c r="F4" s="34" t="s">
        <v>54</v>
      </c>
      <c r="G4" s="41"/>
      <c r="H4" s="41"/>
      <c r="I4" s="16" t="s">
        <v>51</v>
      </c>
      <c r="J4" s="16" t="s">
        <v>52</v>
      </c>
      <c r="K4" s="16" t="s">
        <v>53</v>
      </c>
      <c r="L4" s="16" t="s">
        <v>54</v>
      </c>
      <c r="M4" s="42"/>
      <c r="N4" s="42"/>
      <c r="O4" s="14" t="s">
        <v>51</v>
      </c>
      <c r="P4" s="14" t="s">
        <v>52</v>
      </c>
      <c r="Q4" s="14" t="s">
        <v>53</v>
      </c>
      <c r="R4" s="14" t="s">
        <v>54</v>
      </c>
      <c r="S4" s="32"/>
      <c r="T4" s="32"/>
      <c r="U4" s="34" t="s">
        <v>51</v>
      </c>
      <c r="V4" s="34" t="s">
        <v>52</v>
      </c>
      <c r="W4" s="34" t="s">
        <v>53</v>
      </c>
      <c r="X4" s="34" t="s">
        <v>54</v>
      </c>
    </row>
    <row r="5" spans="1:24" ht="15.6">
      <c r="A5" s="32">
        <v>0.34375</v>
      </c>
      <c r="B5" s="32" t="str">
        <f>$C$3</f>
        <v>CM</v>
      </c>
      <c r="C5" s="34" t="s">
        <v>17</v>
      </c>
      <c r="D5" s="43" t="s">
        <v>55</v>
      </c>
      <c r="E5" s="43" t="s">
        <v>55</v>
      </c>
      <c r="F5" s="43" t="s">
        <v>55</v>
      </c>
      <c r="G5" s="44">
        <v>0.34375</v>
      </c>
      <c r="H5" s="16" t="str">
        <f>IF(($I$3="Steph_Ma")+OR($I$3="Dominique")+OR($I$3="Julie")+OR($I$3="Dji")+OR($I$3="Martine")+OR($I$3="BF"),"O","X")</f>
        <v>O</v>
      </c>
      <c r="I5" s="16" t="s">
        <v>17</v>
      </c>
      <c r="J5" s="43" t="s">
        <v>56</v>
      </c>
      <c r="K5" s="43" t="s">
        <v>12</v>
      </c>
      <c r="L5" s="46">
        <v>478521245</v>
      </c>
      <c r="M5" s="42">
        <v>0.34375</v>
      </c>
      <c r="N5" s="14" t="str">
        <f>IF(($O$3="Steph_Rx")+OR($O$3="Vincent")+OR($O$3="Julie")+OR($O$3="Fred")+OR($O$3="Dominique"),"O","X")</f>
        <v>O</v>
      </c>
      <c r="O5" s="14" t="s">
        <v>19</v>
      </c>
      <c r="P5" s="43" t="s">
        <v>56</v>
      </c>
      <c r="Q5" s="43" t="s">
        <v>12</v>
      </c>
      <c r="R5" s="46">
        <v>478521245</v>
      </c>
      <c r="S5" s="32">
        <v>0.34375</v>
      </c>
      <c r="T5" s="32" t="str">
        <f>$U$3</f>
        <v>JNP</v>
      </c>
      <c r="U5" s="34" t="s">
        <v>16</v>
      </c>
      <c r="V5" s="43" t="s">
        <v>55</v>
      </c>
      <c r="W5" s="43" t="s">
        <v>55</v>
      </c>
      <c r="X5" s="43" t="s">
        <v>55</v>
      </c>
    </row>
    <row r="6" spans="1:24" ht="15.6">
      <c r="A6" s="32">
        <v>0.35416666666666669</v>
      </c>
      <c r="B6" s="32" t="str">
        <f>$C$3</f>
        <v>CM</v>
      </c>
      <c r="C6" s="34" t="s">
        <v>17</v>
      </c>
      <c r="D6" s="43" t="s">
        <v>55</v>
      </c>
      <c r="E6" s="43" t="s">
        <v>55</v>
      </c>
      <c r="F6" s="43" t="s">
        <v>55</v>
      </c>
      <c r="G6" s="41">
        <v>0.35416666666666669</v>
      </c>
      <c r="H6" s="16" t="str">
        <f t="shared" ref="H6:H19" si="0">IF(($I$3="Steph_Ma")+OR($I$3="Dominique")+OR($I$3="Julie")+OR($I$3="Dji")+OR($I$3="Martine")+OR($I$3="BF"),"O","X")</f>
        <v>O</v>
      </c>
      <c r="I6" s="16" t="s">
        <v>17</v>
      </c>
      <c r="J6" s="43"/>
      <c r="K6" s="43"/>
      <c r="L6" s="43"/>
      <c r="M6" s="42">
        <v>0.35416666666666669</v>
      </c>
      <c r="N6" s="14" t="str">
        <f t="shared" ref="N6:N20" si="1">IF(($O$3="Steph_rx")+OR($O$3="Vincent")+OR($O$3="Julie")+OR($O$3="Fred")+OR($O$3="Dominique"),"O","X")</f>
        <v>O</v>
      </c>
      <c r="O6" s="14" t="s">
        <v>23</v>
      </c>
      <c r="P6" s="43"/>
      <c r="Q6" s="43"/>
      <c r="R6" s="46"/>
      <c r="S6" s="32">
        <v>0.35416666666666669</v>
      </c>
      <c r="T6" s="32" t="str">
        <f t="shared" ref="T6:T20" si="2">$U$3</f>
        <v>JNP</v>
      </c>
      <c r="U6" s="34" t="s">
        <v>27</v>
      </c>
      <c r="V6" s="43" t="s">
        <v>56</v>
      </c>
      <c r="W6" s="43" t="s">
        <v>12</v>
      </c>
      <c r="X6" s="46">
        <v>478521245</v>
      </c>
    </row>
    <row r="7" spans="1:24" ht="15.6">
      <c r="A7" s="32">
        <f>A6+"00:15"</f>
        <v>0.36458333333333337</v>
      </c>
      <c r="B7" s="32" t="str">
        <f t="shared" ref="B7:B20" si="3">$C$3</f>
        <v>CM</v>
      </c>
      <c r="C7" s="34" t="s">
        <v>17</v>
      </c>
      <c r="D7" s="43" t="s">
        <v>55</v>
      </c>
      <c r="E7" s="43" t="s">
        <v>55</v>
      </c>
      <c r="F7" s="43" t="s">
        <v>55</v>
      </c>
      <c r="G7" s="41">
        <f>G6+"00:15"</f>
        <v>0.36458333333333337</v>
      </c>
      <c r="H7" s="16" t="str">
        <f t="shared" si="0"/>
        <v>O</v>
      </c>
      <c r="I7" s="16" t="s">
        <v>17</v>
      </c>
      <c r="J7" s="43"/>
      <c r="K7" s="43"/>
      <c r="L7" s="43"/>
      <c r="M7" s="42">
        <f>M6+"00:15"</f>
        <v>0.36458333333333337</v>
      </c>
      <c r="N7" s="14" t="str">
        <f t="shared" si="1"/>
        <v>O</v>
      </c>
      <c r="O7" s="14" t="s">
        <v>23</v>
      </c>
      <c r="P7" s="43"/>
      <c r="Q7" s="43"/>
      <c r="R7" s="46"/>
      <c r="S7" s="32">
        <f>S6+"00:15"</f>
        <v>0.36458333333333337</v>
      </c>
      <c r="T7" s="32" t="str">
        <f t="shared" si="2"/>
        <v>JNP</v>
      </c>
      <c r="U7" s="34" t="s">
        <v>25</v>
      </c>
      <c r="V7" s="43"/>
      <c r="W7" s="43"/>
      <c r="X7" s="46"/>
    </row>
    <row r="8" spans="1:24" ht="15.6">
      <c r="A8" s="32">
        <f t="shared" ref="A8:A20" si="4">A7+"00:15"</f>
        <v>0.37500000000000006</v>
      </c>
      <c r="B8" s="32" t="str">
        <f t="shared" si="3"/>
        <v>CM</v>
      </c>
      <c r="C8" s="34" t="s">
        <v>17</v>
      </c>
      <c r="D8" s="43" t="s">
        <v>56</v>
      </c>
      <c r="E8" s="43" t="s">
        <v>12</v>
      </c>
      <c r="F8" s="46">
        <v>478521245</v>
      </c>
      <c r="G8" s="41">
        <f t="shared" ref="G8:G20" si="5">G7+"00:15"</f>
        <v>0.37500000000000006</v>
      </c>
      <c r="H8" s="16" t="str">
        <f t="shared" si="0"/>
        <v>O</v>
      </c>
      <c r="I8" s="16" t="s">
        <v>17</v>
      </c>
      <c r="J8" s="45"/>
      <c r="K8" s="45"/>
      <c r="L8" s="46"/>
      <c r="M8" s="42">
        <f t="shared" ref="M8:M20" si="6">M7+"00:15"</f>
        <v>0.37500000000000006</v>
      </c>
      <c r="N8" s="14" t="str">
        <f t="shared" si="1"/>
        <v>O</v>
      </c>
      <c r="O8" s="14" t="s">
        <v>23</v>
      </c>
      <c r="P8" s="43"/>
      <c r="Q8" s="43"/>
      <c r="R8" s="46"/>
      <c r="S8" s="32">
        <f t="shared" ref="S8:S20" si="7">S7+"00:15"</f>
        <v>0.37500000000000006</v>
      </c>
      <c r="T8" s="32" t="str">
        <f t="shared" si="2"/>
        <v>JNP</v>
      </c>
      <c r="U8" s="34" t="s">
        <v>25</v>
      </c>
      <c r="V8" s="43"/>
      <c r="W8" s="43"/>
      <c r="X8" s="46"/>
    </row>
    <row r="9" spans="1:24" ht="15.6">
      <c r="A9" s="32">
        <f t="shared" si="4"/>
        <v>0.38541666666666674</v>
      </c>
      <c r="B9" s="32" t="str">
        <f t="shared" si="3"/>
        <v>CM</v>
      </c>
      <c r="C9" s="34" t="s">
        <v>17</v>
      </c>
      <c r="D9" s="43"/>
      <c r="E9" s="43"/>
      <c r="F9" s="46"/>
      <c r="G9" s="41">
        <f t="shared" si="5"/>
        <v>0.38541666666666674</v>
      </c>
      <c r="H9" s="16" t="str">
        <f t="shared" si="0"/>
        <v>O</v>
      </c>
      <c r="I9" s="16" t="s">
        <v>17</v>
      </c>
      <c r="J9" s="45"/>
      <c r="K9" s="45"/>
      <c r="L9" s="46"/>
      <c r="M9" s="42">
        <f t="shared" si="6"/>
        <v>0.38541666666666674</v>
      </c>
      <c r="N9" s="14" t="str">
        <f t="shared" si="1"/>
        <v>O</v>
      </c>
      <c r="O9" s="14" t="s">
        <v>23</v>
      </c>
      <c r="P9" s="43"/>
      <c r="Q9" s="43"/>
      <c r="R9" s="46"/>
      <c r="S9" s="32">
        <f t="shared" si="7"/>
        <v>0.38541666666666674</v>
      </c>
      <c r="T9" s="32" t="str">
        <f t="shared" si="2"/>
        <v>JNP</v>
      </c>
      <c r="U9" s="34" t="s">
        <v>25</v>
      </c>
      <c r="V9" s="43"/>
      <c r="W9" s="43"/>
      <c r="X9" s="46"/>
    </row>
    <row r="10" spans="1:24" ht="15.6">
      <c r="A10" s="32">
        <f t="shared" si="4"/>
        <v>0.39583333333333343</v>
      </c>
      <c r="B10" s="32" t="str">
        <f t="shared" si="3"/>
        <v>CM</v>
      </c>
      <c r="C10" s="34" t="s">
        <v>17</v>
      </c>
      <c r="D10" s="43"/>
      <c r="E10" s="43"/>
      <c r="F10" s="46"/>
      <c r="G10" s="41">
        <f t="shared" si="5"/>
        <v>0.39583333333333343</v>
      </c>
      <c r="H10" s="16" t="str">
        <f t="shared" si="0"/>
        <v>O</v>
      </c>
      <c r="I10" s="16" t="s">
        <v>17</v>
      </c>
      <c r="J10" s="45"/>
      <c r="K10" s="45"/>
      <c r="L10" s="46"/>
      <c r="M10" s="42">
        <f t="shared" si="6"/>
        <v>0.39583333333333343</v>
      </c>
      <c r="N10" s="14" t="str">
        <f t="shared" si="1"/>
        <v>O</v>
      </c>
      <c r="O10" s="14" t="s">
        <v>23</v>
      </c>
      <c r="P10" s="43"/>
      <c r="Q10" s="43"/>
      <c r="R10" s="46"/>
      <c r="S10" s="32">
        <f t="shared" si="7"/>
        <v>0.39583333333333343</v>
      </c>
      <c r="T10" s="32" t="str">
        <f t="shared" si="2"/>
        <v>JNP</v>
      </c>
      <c r="U10" s="34" t="s">
        <v>25</v>
      </c>
      <c r="V10" s="43"/>
      <c r="W10" s="43"/>
      <c r="X10" s="46"/>
    </row>
    <row r="11" spans="1:24" ht="15.6">
      <c r="A11" s="32">
        <f t="shared" si="4"/>
        <v>0.40625000000000011</v>
      </c>
      <c r="B11" s="32" t="str">
        <f t="shared" si="3"/>
        <v>CM</v>
      </c>
      <c r="C11" s="34" t="s">
        <v>17</v>
      </c>
      <c r="D11" s="43"/>
      <c r="E11" s="43"/>
      <c r="F11" s="46"/>
      <c r="G11" s="41">
        <f t="shared" si="5"/>
        <v>0.40625000000000011</v>
      </c>
      <c r="H11" s="16" t="str">
        <f t="shared" si="0"/>
        <v>O</v>
      </c>
      <c r="I11" s="16" t="s">
        <v>17</v>
      </c>
      <c r="J11" s="43"/>
      <c r="K11" s="43"/>
      <c r="L11" s="46"/>
      <c r="M11" s="42">
        <f t="shared" si="6"/>
        <v>0.40625000000000011</v>
      </c>
      <c r="N11" s="14" t="str">
        <f t="shared" si="1"/>
        <v>O</v>
      </c>
      <c r="O11" s="14" t="s">
        <v>23</v>
      </c>
      <c r="P11" s="43"/>
      <c r="Q11" s="43"/>
      <c r="R11" s="46"/>
      <c r="S11" s="32">
        <f t="shared" si="7"/>
        <v>0.40625000000000011</v>
      </c>
      <c r="T11" s="32" t="str">
        <f t="shared" si="2"/>
        <v>JNP</v>
      </c>
      <c r="U11" s="34" t="s">
        <v>25</v>
      </c>
      <c r="V11" s="43"/>
      <c r="W11" s="43"/>
      <c r="X11" s="46"/>
    </row>
    <row r="12" spans="1:24" ht="15.6">
      <c r="A12" s="32">
        <f t="shared" si="4"/>
        <v>0.4166666666666668</v>
      </c>
      <c r="B12" s="32" t="str">
        <f t="shared" si="3"/>
        <v>CM</v>
      </c>
      <c r="C12" s="34" t="s">
        <v>17</v>
      </c>
      <c r="D12" s="43"/>
      <c r="E12" s="43"/>
      <c r="F12" s="46"/>
      <c r="G12" s="41">
        <f t="shared" si="5"/>
        <v>0.4166666666666668</v>
      </c>
      <c r="H12" s="16" t="str">
        <f t="shared" si="0"/>
        <v>O</v>
      </c>
      <c r="I12" s="16" t="s">
        <v>17</v>
      </c>
      <c r="J12" s="45"/>
      <c r="K12" s="45"/>
      <c r="L12" s="46"/>
      <c r="M12" s="42">
        <f t="shared" si="6"/>
        <v>0.4166666666666668</v>
      </c>
      <c r="N12" s="14" t="str">
        <f t="shared" si="1"/>
        <v>O</v>
      </c>
      <c r="O12" s="14" t="s">
        <v>23</v>
      </c>
      <c r="P12" s="43"/>
      <c r="Q12" s="43"/>
      <c r="R12" s="46"/>
      <c r="S12" s="32">
        <f t="shared" si="7"/>
        <v>0.4166666666666668</v>
      </c>
      <c r="T12" s="32" t="str">
        <f t="shared" si="2"/>
        <v>JNP</v>
      </c>
      <c r="U12" s="34" t="s">
        <v>25</v>
      </c>
      <c r="V12" s="43"/>
      <c r="W12" s="43"/>
      <c r="X12" s="46"/>
    </row>
    <row r="13" spans="1:24" ht="15.6">
      <c r="A13" s="32">
        <f t="shared" si="4"/>
        <v>0.42708333333333348</v>
      </c>
      <c r="B13" s="32" t="str">
        <f t="shared" si="3"/>
        <v>CM</v>
      </c>
      <c r="C13" s="34" t="s">
        <v>17</v>
      </c>
      <c r="D13" s="43"/>
      <c r="E13" s="43"/>
      <c r="F13" s="46"/>
      <c r="G13" s="41">
        <f t="shared" si="5"/>
        <v>0.42708333333333348</v>
      </c>
      <c r="H13" s="16" t="str">
        <f t="shared" si="0"/>
        <v>O</v>
      </c>
      <c r="I13" s="16" t="s">
        <v>17</v>
      </c>
      <c r="J13" s="45"/>
      <c r="K13" s="45"/>
      <c r="L13" s="46"/>
      <c r="M13" s="42">
        <f t="shared" si="6"/>
        <v>0.42708333333333348</v>
      </c>
      <c r="N13" s="14" t="str">
        <f t="shared" si="1"/>
        <v>O</v>
      </c>
      <c r="O13" s="14" t="s">
        <v>23</v>
      </c>
      <c r="P13" s="43"/>
      <c r="Q13" s="43"/>
      <c r="R13" s="46"/>
      <c r="S13" s="32">
        <f t="shared" si="7"/>
        <v>0.42708333333333348</v>
      </c>
      <c r="T13" s="32" t="str">
        <f t="shared" si="2"/>
        <v>JNP</v>
      </c>
      <c r="U13" s="34" t="s">
        <v>25</v>
      </c>
      <c r="V13" s="43"/>
      <c r="W13" s="43"/>
      <c r="X13" s="46"/>
    </row>
    <row r="14" spans="1:24" ht="15.6">
      <c r="A14" s="32">
        <f t="shared" si="4"/>
        <v>0.43750000000000017</v>
      </c>
      <c r="B14" s="32" t="str">
        <f t="shared" si="3"/>
        <v>CM</v>
      </c>
      <c r="C14" s="34" t="s">
        <v>17</v>
      </c>
      <c r="D14" s="43"/>
      <c r="E14" s="43"/>
      <c r="F14" s="46"/>
      <c r="G14" s="41">
        <f t="shared" si="5"/>
        <v>0.43750000000000017</v>
      </c>
      <c r="H14" s="16" t="str">
        <f t="shared" si="0"/>
        <v>O</v>
      </c>
      <c r="I14" s="16" t="s">
        <v>17</v>
      </c>
      <c r="J14" s="43"/>
      <c r="K14" s="43"/>
      <c r="L14" s="46"/>
      <c r="M14" s="42">
        <f t="shared" si="6"/>
        <v>0.43750000000000017</v>
      </c>
      <c r="N14" s="14" t="str">
        <f t="shared" si="1"/>
        <v>O</v>
      </c>
      <c r="O14" s="14" t="s">
        <v>23</v>
      </c>
      <c r="P14" s="43"/>
      <c r="Q14" s="43"/>
      <c r="R14" s="46"/>
      <c r="S14" s="32">
        <f t="shared" si="7"/>
        <v>0.43750000000000017</v>
      </c>
      <c r="T14" s="32" t="str">
        <f t="shared" si="2"/>
        <v>JNP</v>
      </c>
      <c r="U14" s="34" t="s">
        <v>25</v>
      </c>
      <c r="V14" s="43"/>
      <c r="W14" s="43"/>
      <c r="X14" s="46"/>
    </row>
    <row r="15" spans="1:24" ht="15.6">
      <c r="A15" s="32">
        <f t="shared" si="4"/>
        <v>0.44791666666666685</v>
      </c>
      <c r="B15" s="32" t="str">
        <f t="shared" si="3"/>
        <v>CM</v>
      </c>
      <c r="C15" s="34" t="s">
        <v>17</v>
      </c>
      <c r="D15" s="43"/>
      <c r="E15" s="43"/>
      <c r="F15" s="46"/>
      <c r="G15" s="41">
        <f t="shared" si="5"/>
        <v>0.44791666666666685</v>
      </c>
      <c r="H15" s="16" t="str">
        <f t="shared" si="0"/>
        <v>O</v>
      </c>
      <c r="I15" s="16" t="s">
        <v>17</v>
      </c>
      <c r="J15" s="45"/>
      <c r="K15" s="45"/>
      <c r="L15" s="46"/>
      <c r="M15" s="42">
        <f t="shared" si="6"/>
        <v>0.44791666666666685</v>
      </c>
      <c r="N15" s="14" t="str">
        <f t="shared" si="1"/>
        <v>O</v>
      </c>
      <c r="O15" s="14" t="s">
        <v>23</v>
      </c>
      <c r="P15" s="43"/>
      <c r="Q15" s="43"/>
      <c r="R15" s="46"/>
      <c r="S15" s="32">
        <f t="shared" si="7"/>
        <v>0.44791666666666685</v>
      </c>
      <c r="T15" s="32" t="str">
        <f t="shared" si="2"/>
        <v>JNP</v>
      </c>
      <c r="U15" s="34" t="s">
        <v>25</v>
      </c>
      <c r="V15" s="43"/>
      <c r="W15" s="43"/>
      <c r="X15" s="46"/>
    </row>
    <row r="16" spans="1:24" ht="15.6">
      <c r="A16" s="32">
        <f t="shared" si="4"/>
        <v>0.45833333333333354</v>
      </c>
      <c r="B16" s="32" t="str">
        <f t="shared" si="3"/>
        <v>CM</v>
      </c>
      <c r="C16" s="34" t="s">
        <v>17</v>
      </c>
      <c r="D16" s="43"/>
      <c r="E16" s="43"/>
      <c r="F16" s="46"/>
      <c r="G16" s="41">
        <f t="shared" si="5"/>
        <v>0.45833333333333354</v>
      </c>
      <c r="H16" s="16" t="str">
        <f t="shared" si="0"/>
        <v>O</v>
      </c>
      <c r="I16" s="16" t="s">
        <v>17</v>
      </c>
      <c r="J16" s="45"/>
      <c r="K16" s="45"/>
      <c r="L16" s="46"/>
      <c r="M16" s="42">
        <f t="shared" si="6"/>
        <v>0.45833333333333354</v>
      </c>
      <c r="N16" s="14" t="str">
        <f t="shared" si="1"/>
        <v>O</v>
      </c>
      <c r="O16" s="14" t="s">
        <v>23</v>
      </c>
      <c r="P16" s="43"/>
      <c r="Q16" s="43"/>
      <c r="R16" s="46"/>
      <c r="S16" s="32">
        <f t="shared" si="7"/>
        <v>0.45833333333333354</v>
      </c>
      <c r="T16" s="32" t="str">
        <f t="shared" si="2"/>
        <v>JNP</v>
      </c>
      <c r="U16" s="34" t="s">
        <v>25</v>
      </c>
      <c r="V16" s="43"/>
      <c r="W16" s="43"/>
      <c r="X16" s="46"/>
    </row>
    <row r="17" spans="1:24" ht="15.6">
      <c r="A17" s="32">
        <f t="shared" si="4"/>
        <v>0.46875000000000022</v>
      </c>
      <c r="B17" s="32" t="str">
        <f t="shared" si="3"/>
        <v>CM</v>
      </c>
      <c r="C17" s="34" t="s">
        <v>17</v>
      </c>
      <c r="D17" s="43"/>
      <c r="E17" s="43"/>
      <c r="F17" s="46"/>
      <c r="G17" s="41">
        <f t="shared" si="5"/>
        <v>0.46875000000000022</v>
      </c>
      <c r="H17" s="16" t="str">
        <f t="shared" si="0"/>
        <v>O</v>
      </c>
      <c r="I17" s="16" t="s">
        <v>17</v>
      </c>
      <c r="J17" s="45"/>
      <c r="K17" s="45"/>
      <c r="L17" s="46"/>
      <c r="M17" s="42">
        <f t="shared" si="6"/>
        <v>0.46875000000000022</v>
      </c>
      <c r="N17" s="14" t="str">
        <f t="shared" si="1"/>
        <v>O</v>
      </c>
      <c r="O17" s="14" t="s">
        <v>23</v>
      </c>
      <c r="P17" s="43"/>
      <c r="Q17" s="43"/>
      <c r="R17" s="46"/>
      <c r="S17" s="32">
        <f t="shared" si="7"/>
        <v>0.46875000000000022</v>
      </c>
      <c r="T17" s="32" t="str">
        <f t="shared" si="2"/>
        <v>JNP</v>
      </c>
      <c r="U17" s="34" t="s">
        <v>25</v>
      </c>
      <c r="V17" s="43"/>
      <c r="W17" s="43"/>
      <c r="X17" s="46"/>
    </row>
    <row r="18" spans="1:24" ht="15.6">
      <c r="A18" s="32">
        <f t="shared" si="4"/>
        <v>0.47916666666666691</v>
      </c>
      <c r="B18" s="32" t="str">
        <f t="shared" si="3"/>
        <v>CM</v>
      </c>
      <c r="C18" s="34" t="s">
        <v>17</v>
      </c>
      <c r="D18" s="43"/>
      <c r="E18" s="43"/>
      <c r="F18" s="46"/>
      <c r="G18" s="41">
        <f t="shared" si="5"/>
        <v>0.47916666666666691</v>
      </c>
      <c r="H18" s="16" t="str">
        <f t="shared" si="0"/>
        <v>O</v>
      </c>
      <c r="I18" s="16" t="s">
        <v>17</v>
      </c>
      <c r="J18" s="45"/>
      <c r="K18" s="45"/>
      <c r="L18" s="46"/>
      <c r="M18" s="42">
        <f t="shared" si="6"/>
        <v>0.47916666666666691</v>
      </c>
      <c r="N18" s="14" t="str">
        <f t="shared" si="1"/>
        <v>O</v>
      </c>
      <c r="O18" s="14" t="s">
        <v>23</v>
      </c>
      <c r="P18" s="43"/>
      <c r="Q18" s="43"/>
      <c r="R18" s="46"/>
      <c r="S18" s="32">
        <f t="shared" si="7"/>
        <v>0.47916666666666691</v>
      </c>
      <c r="T18" s="32" t="str">
        <f t="shared" si="2"/>
        <v>JNP</v>
      </c>
      <c r="U18" s="34" t="s">
        <v>25</v>
      </c>
      <c r="V18" s="43"/>
      <c r="W18" s="43"/>
      <c r="X18" s="46"/>
    </row>
    <row r="19" spans="1:24" ht="15.6">
      <c r="A19" s="32">
        <f t="shared" si="4"/>
        <v>0.48958333333333359</v>
      </c>
      <c r="B19" s="32" t="str">
        <f t="shared" si="3"/>
        <v>CM</v>
      </c>
      <c r="C19" s="34" t="s">
        <v>17</v>
      </c>
      <c r="D19" s="43"/>
      <c r="E19" s="43"/>
      <c r="F19" s="46"/>
      <c r="G19" s="41">
        <f t="shared" si="5"/>
        <v>0.48958333333333359</v>
      </c>
      <c r="H19" s="16" t="str">
        <f t="shared" si="0"/>
        <v>O</v>
      </c>
      <c r="I19" s="16" t="s">
        <v>17</v>
      </c>
      <c r="J19" s="45"/>
      <c r="K19" s="45"/>
      <c r="L19" s="46"/>
      <c r="M19" s="42">
        <f t="shared" si="6"/>
        <v>0.48958333333333359</v>
      </c>
      <c r="N19" s="14" t="str">
        <f t="shared" si="1"/>
        <v>O</v>
      </c>
      <c r="O19" s="14" t="s">
        <v>23</v>
      </c>
      <c r="P19" s="43"/>
      <c r="Q19" s="43"/>
      <c r="R19" s="46"/>
      <c r="S19" s="32">
        <f t="shared" si="7"/>
        <v>0.48958333333333359</v>
      </c>
      <c r="T19" s="32" t="str">
        <f t="shared" si="2"/>
        <v>JNP</v>
      </c>
      <c r="U19" s="34" t="s">
        <v>25</v>
      </c>
      <c r="V19" s="43"/>
      <c r="W19" s="43"/>
      <c r="X19" s="46"/>
    </row>
    <row r="20" spans="1:24" ht="15.6">
      <c r="A20" s="32">
        <f t="shared" si="4"/>
        <v>0.50000000000000022</v>
      </c>
      <c r="B20" s="32" t="str">
        <f t="shared" si="3"/>
        <v>CM</v>
      </c>
      <c r="C20" s="34" t="s">
        <v>17</v>
      </c>
      <c r="D20" s="43"/>
      <c r="E20" s="43"/>
      <c r="F20" s="46"/>
      <c r="G20" s="41">
        <f t="shared" si="5"/>
        <v>0.50000000000000022</v>
      </c>
      <c r="H20" s="16" t="str">
        <f>IF(($I$3="Steph_Ma")+OR($I$3="Dominique")+OR($I$3="Julie")+OR($I$3="Dji")+OR($I$3="Martine")+OR($I$3="BF"),"O","X")</f>
        <v>O</v>
      </c>
      <c r="I20" s="16" t="s">
        <v>17</v>
      </c>
      <c r="J20" s="45"/>
      <c r="K20" s="45"/>
      <c r="L20" s="46"/>
      <c r="M20" s="42">
        <f t="shared" si="6"/>
        <v>0.50000000000000022</v>
      </c>
      <c r="N20" s="14" t="str">
        <f t="shared" si="1"/>
        <v>O</v>
      </c>
      <c r="O20" s="14" t="s">
        <v>23</v>
      </c>
      <c r="P20" s="43"/>
      <c r="Q20" s="43"/>
      <c r="R20" s="46"/>
      <c r="S20" s="32">
        <f t="shared" si="7"/>
        <v>0.50000000000000022</v>
      </c>
      <c r="T20" s="32" t="str">
        <f t="shared" si="2"/>
        <v>JNP</v>
      </c>
      <c r="U20" s="34" t="s">
        <v>25</v>
      </c>
      <c r="V20" s="43"/>
      <c r="W20" s="43"/>
      <c r="X20" s="46"/>
    </row>
    <row r="21" spans="1:24" ht="15.6">
      <c r="A21" s="32"/>
      <c r="B21" s="32"/>
      <c r="C21" s="34"/>
      <c r="D21" s="43"/>
      <c r="E21" s="45"/>
      <c r="F21" s="46"/>
      <c r="G21" s="41"/>
      <c r="H21" s="16"/>
      <c r="I21" s="16"/>
      <c r="J21" s="45"/>
      <c r="K21" s="45"/>
      <c r="L21" s="46"/>
      <c r="M21" s="42"/>
      <c r="N21" s="14"/>
      <c r="O21" s="14"/>
      <c r="P21" s="45"/>
      <c r="Q21" s="45"/>
      <c r="R21" s="46"/>
      <c r="S21" s="32"/>
      <c r="T21" s="32"/>
      <c r="U21" s="34"/>
      <c r="V21" s="45"/>
      <c r="W21" s="45"/>
      <c r="X21" s="46"/>
    </row>
    <row r="22" spans="1:24" ht="15.6">
      <c r="A22" s="32"/>
      <c r="B22" s="32"/>
      <c r="C22" s="34"/>
      <c r="D22" s="43"/>
      <c r="E22" s="45"/>
      <c r="F22" s="46"/>
      <c r="G22" s="41"/>
      <c r="H22" s="16"/>
      <c r="I22" s="16"/>
      <c r="J22" s="45"/>
      <c r="K22" s="45"/>
      <c r="L22" s="46"/>
      <c r="M22" s="42"/>
      <c r="N22" s="14"/>
      <c r="O22" s="14"/>
      <c r="P22" s="45"/>
      <c r="Q22" s="45"/>
      <c r="R22" s="46"/>
      <c r="S22" s="32"/>
      <c r="T22" s="32"/>
      <c r="U22" s="34"/>
      <c r="V22" s="45"/>
      <c r="W22" s="45"/>
      <c r="X22" s="46"/>
    </row>
    <row r="23" spans="1:24" ht="15.6">
      <c r="A23" s="32"/>
      <c r="B23" s="32"/>
      <c r="C23" s="34"/>
      <c r="D23" s="43"/>
      <c r="E23" s="45"/>
      <c r="F23" s="46"/>
      <c r="G23" s="41"/>
      <c r="H23" s="16"/>
      <c r="I23" s="16"/>
      <c r="J23" s="45"/>
      <c r="K23" s="45"/>
      <c r="L23" s="46"/>
      <c r="M23" s="42"/>
      <c r="N23" s="14"/>
      <c r="O23" s="14"/>
      <c r="P23" s="45"/>
      <c r="Q23" s="45"/>
      <c r="R23" s="46"/>
      <c r="S23" s="32"/>
      <c r="T23" s="32"/>
      <c r="U23" s="34"/>
      <c r="V23" s="45"/>
      <c r="W23" s="45"/>
      <c r="X23" s="46"/>
    </row>
    <row r="24" spans="1:24" ht="15.6">
      <c r="A24" s="33"/>
      <c r="B24" s="33"/>
      <c r="C24" s="33" t="s">
        <v>58</v>
      </c>
      <c r="D24" s="34"/>
      <c r="E24" s="34"/>
      <c r="F24" s="34"/>
      <c r="G24" s="16"/>
      <c r="H24" s="16"/>
      <c r="I24" s="36" t="s">
        <v>17</v>
      </c>
      <c r="J24" s="35"/>
      <c r="K24" s="35"/>
      <c r="L24" s="35"/>
      <c r="M24" s="37"/>
      <c r="N24" s="37"/>
      <c r="O24" s="15" t="s">
        <v>49</v>
      </c>
      <c r="P24" s="37"/>
      <c r="Q24" s="37"/>
      <c r="R24" s="37"/>
      <c r="S24" s="38"/>
      <c r="T24" s="38"/>
      <c r="U24" s="33" t="s">
        <v>50</v>
      </c>
      <c r="V24" s="38"/>
      <c r="W24" s="38"/>
      <c r="X24" s="38"/>
    </row>
    <row r="25" spans="1:24" ht="15.6">
      <c r="A25" s="47"/>
      <c r="B25" s="47"/>
      <c r="C25" s="40" t="str">
        <f>Janvier!F7</f>
        <v>CM</v>
      </c>
      <c r="D25" s="34"/>
      <c r="E25" s="34"/>
      <c r="F25" s="34"/>
      <c r="G25" s="41"/>
      <c r="H25" s="41"/>
      <c r="I25" s="40" t="s">
        <v>7</v>
      </c>
      <c r="J25" s="16"/>
      <c r="K25" s="16"/>
      <c r="L25" s="16"/>
      <c r="M25" s="37"/>
      <c r="N25" s="37"/>
      <c r="O25" s="40" t="s">
        <v>12</v>
      </c>
      <c r="P25" s="14"/>
      <c r="Q25" s="14"/>
      <c r="R25" s="14"/>
      <c r="S25" s="38"/>
      <c r="T25" s="38"/>
      <c r="U25" s="40" t="str">
        <f>Janvier!G7</f>
        <v>XX</v>
      </c>
      <c r="V25" s="38"/>
      <c r="W25" s="38"/>
      <c r="X25" s="38"/>
    </row>
    <row r="26" spans="1:24" ht="15.6">
      <c r="A26" s="32"/>
      <c r="B26" s="32"/>
      <c r="C26" s="34" t="s">
        <v>66</v>
      </c>
      <c r="D26" s="34" t="s">
        <v>52</v>
      </c>
      <c r="E26" s="34" t="s">
        <v>53</v>
      </c>
      <c r="F26" s="34" t="s">
        <v>54</v>
      </c>
      <c r="G26" s="41"/>
      <c r="H26" s="41"/>
      <c r="I26" s="16" t="s">
        <v>51</v>
      </c>
      <c r="J26" s="16" t="s">
        <v>52</v>
      </c>
      <c r="K26" s="16" t="s">
        <v>53</v>
      </c>
      <c r="L26" s="16" t="s">
        <v>54</v>
      </c>
      <c r="M26" s="42"/>
      <c r="N26" s="42"/>
      <c r="O26" s="14" t="s">
        <v>51</v>
      </c>
      <c r="P26" s="14" t="s">
        <v>52</v>
      </c>
      <c r="Q26" s="14" t="s">
        <v>53</v>
      </c>
      <c r="R26" s="14" t="s">
        <v>54</v>
      </c>
      <c r="S26" s="32"/>
      <c r="T26" s="32"/>
      <c r="U26" s="34" t="s">
        <v>51</v>
      </c>
      <c r="V26" s="34" t="s">
        <v>52</v>
      </c>
      <c r="W26" s="34" t="s">
        <v>53</v>
      </c>
      <c r="X26" s="34" t="s">
        <v>54</v>
      </c>
    </row>
    <row r="27" spans="1:24" ht="15.6">
      <c r="A27" s="32">
        <v>0.5625</v>
      </c>
      <c r="B27" s="32" t="str">
        <f t="shared" ref="B27:B41" si="8">$C$25</f>
        <v>CM</v>
      </c>
      <c r="C27" s="34" t="s">
        <v>16</v>
      </c>
      <c r="D27" s="45"/>
      <c r="E27" s="45"/>
      <c r="F27" s="46"/>
      <c r="G27" s="41">
        <v>0.5625</v>
      </c>
      <c r="H27" s="16" t="str">
        <f>IF(($I$25="Steph_Ma")+OR($I$25="Dominique")+OR($I$25="Julie")+OR($I$25="Dji")+OR($I$25="Martine")+OR($I$25="BF"),"O","X")</f>
        <v>O</v>
      </c>
      <c r="I27" s="16" t="s">
        <v>17</v>
      </c>
      <c r="J27" s="45"/>
      <c r="K27" s="45"/>
      <c r="L27" s="46"/>
      <c r="M27" s="42">
        <v>0.5625</v>
      </c>
      <c r="N27" s="14" t="str">
        <f t="shared" ref="N27:N41" si="9">IF(($O$25="Steph_Rx")+OR($O$25="Vincent")+OR($O$25="Julie")+OR($O$25="Fred")+OR($O$25="Dominique"),"O","X")</f>
        <v>O</v>
      </c>
      <c r="O27" s="14" t="s">
        <v>19</v>
      </c>
      <c r="P27" s="45"/>
      <c r="Q27" s="45"/>
      <c r="R27" s="46"/>
      <c r="S27" s="32">
        <v>0.5625</v>
      </c>
      <c r="T27" s="32" t="str">
        <f t="shared" ref="T27:T41" si="10">$U$25</f>
        <v>XX</v>
      </c>
      <c r="U27" s="34"/>
      <c r="V27" s="45"/>
      <c r="W27" s="45"/>
      <c r="X27" s="46"/>
    </row>
    <row r="28" spans="1:24" ht="15.6">
      <c r="A28" s="32">
        <f>A27+"00:15"</f>
        <v>0.57291666666666663</v>
      </c>
      <c r="B28" s="32" t="str">
        <f t="shared" si="8"/>
        <v>CM</v>
      </c>
      <c r="C28" s="34" t="s">
        <v>15</v>
      </c>
      <c r="D28" s="45"/>
      <c r="E28" s="45"/>
      <c r="F28" s="46"/>
      <c r="G28" s="41">
        <f>G27+"00:15"</f>
        <v>0.57291666666666663</v>
      </c>
      <c r="H28" s="16" t="str">
        <f t="shared" ref="H28:H41" si="11">IF(($I$25="Steph_Ma")+OR($I$25="Dominique")+OR($I$25="Julie")+OR($I$25="Dji")+OR($I$25="Martine")+OR($I$25="BF"),"O","X")</f>
        <v>O</v>
      </c>
      <c r="I28" s="16" t="s">
        <v>18</v>
      </c>
      <c r="J28" s="45"/>
      <c r="K28" s="45"/>
      <c r="L28" s="46"/>
      <c r="M28" s="42">
        <f>M27+"00:15"</f>
        <v>0.57291666666666663</v>
      </c>
      <c r="N28" s="14" t="str">
        <f t="shared" si="9"/>
        <v>O</v>
      </c>
      <c r="O28" s="14" t="s">
        <v>19</v>
      </c>
      <c r="P28" s="45"/>
      <c r="Q28" s="45"/>
      <c r="R28" s="46"/>
      <c r="S28" s="32">
        <f>S27+"00:15"</f>
        <v>0.57291666666666663</v>
      </c>
      <c r="T28" s="32" t="str">
        <f t="shared" si="10"/>
        <v>XX</v>
      </c>
      <c r="U28" s="34" t="s">
        <v>18</v>
      </c>
      <c r="V28" s="45"/>
      <c r="W28" s="45"/>
      <c r="X28" s="46"/>
    </row>
    <row r="29" spans="1:24" ht="15.6">
      <c r="A29" s="32">
        <f t="shared" ref="A29:A41" si="12">A28+"00:15"</f>
        <v>0.58333333333333326</v>
      </c>
      <c r="B29" s="32" t="str">
        <f t="shared" si="8"/>
        <v>CM</v>
      </c>
      <c r="C29" s="34" t="s">
        <v>15</v>
      </c>
      <c r="D29" s="45"/>
      <c r="E29" s="45"/>
      <c r="F29" s="46"/>
      <c r="G29" s="41">
        <f t="shared" ref="G29:G41" si="13">G28+"00:15"</f>
        <v>0.58333333333333326</v>
      </c>
      <c r="H29" s="16" t="str">
        <f t="shared" si="11"/>
        <v>O</v>
      </c>
      <c r="I29" s="16" t="s">
        <v>18</v>
      </c>
      <c r="J29" s="43"/>
      <c r="K29" s="43"/>
      <c r="L29" s="43"/>
      <c r="M29" s="42">
        <f t="shared" ref="M29:M41" si="14">M28+"00:15"</f>
        <v>0.58333333333333326</v>
      </c>
      <c r="N29" s="14" t="str">
        <f t="shared" si="9"/>
        <v>O</v>
      </c>
      <c r="O29" s="14" t="s">
        <v>19</v>
      </c>
      <c r="P29" s="43"/>
      <c r="Q29" s="43"/>
      <c r="R29" s="43"/>
      <c r="S29" s="32">
        <f t="shared" ref="S29:S41" si="15">S28+"00:15"</f>
        <v>0.58333333333333326</v>
      </c>
      <c r="T29" s="32" t="str">
        <f t="shared" si="10"/>
        <v>XX</v>
      </c>
      <c r="U29" s="34" t="s">
        <v>18</v>
      </c>
      <c r="V29" s="45"/>
      <c r="W29" s="45"/>
      <c r="X29" s="46"/>
    </row>
    <row r="30" spans="1:24" ht="15.6">
      <c r="A30" s="32">
        <f t="shared" si="12"/>
        <v>0.59374999999999989</v>
      </c>
      <c r="B30" s="32" t="str">
        <f t="shared" si="8"/>
        <v>CM</v>
      </c>
      <c r="C30" s="34" t="s">
        <v>15</v>
      </c>
      <c r="D30" s="45"/>
      <c r="E30" s="45"/>
      <c r="F30" s="46"/>
      <c r="G30" s="41">
        <f t="shared" si="13"/>
        <v>0.59374999999999989</v>
      </c>
      <c r="H30" s="16" t="str">
        <f t="shared" si="11"/>
        <v>O</v>
      </c>
      <c r="I30" s="16" t="s">
        <v>18</v>
      </c>
      <c r="J30" s="45"/>
      <c r="K30" s="45"/>
      <c r="L30" s="46"/>
      <c r="M30" s="42">
        <f t="shared" si="14"/>
        <v>0.59374999999999989</v>
      </c>
      <c r="N30" s="14" t="str">
        <f t="shared" si="9"/>
        <v>O</v>
      </c>
      <c r="O30" s="14" t="s">
        <v>19</v>
      </c>
      <c r="P30" s="45"/>
      <c r="Q30" s="45"/>
      <c r="R30" s="46"/>
      <c r="S30" s="32">
        <f t="shared" si="15"/>
        <v>0.59374999999999989</v>
      </c>
      <c r="T30" s="32" t="str">
        <f t="shared" si="10"/>
        <v>XX</v>
      </c>
      <c r="U30" s="34" t="s">
        <v>18</v>
      </c>
      <c r="V30" s="45"/>
      <c r="W30" s="45"/>
      <c r="X30" s="46"/>
    </row>
    <row r="31" spans="1:24" ht="15.6">
      <c r="A31" s="32">
        <f t="shared" si="12"/>
        <v>0.60416666666666652</v>
      </c>
      <c r="B31" s="32" t="str">
        <f t="shared" si="8"/>
        <v>CM</v>
      </c>
      <c r="C31" s="34" t="s">
        <v>15</v>
      </c>
      <c r="D31" s="43"/>
      <c r="E31" s="43"/>
      <c r="F31" s="43"/>
      <c r="G31" s="41">
        <f t="shared" si="13"/>
        <v>0.60416666666666652</v>
      </c>
      <c r="H31" s="16" t="str">
        <f t="shared" si="11"/>
        <v>O</v>
      </c>
      <c r="I31" s="16" t="s">
        <v>18</v>
      </c>
      <c r="J31" s="45"/>
      <c r="K31" s="45"/>
      <c r="L31" s="46"/>
      <c r="M31" s="42">
        <f t="shared" si="14"/>
        <v>0.60416666666666652</v>
      </c>
      <c r="N31" s="14" t="str">
        <f t="shared" si="9"/>
        <v>O</v>
      </c>
      <c r="O31" s="14" t="s">
        <v>19</v>
      </c>
      <c r="P31" s="45"/>
      <c r="Q31" s="45"/>
      <c r="R31" s="46"/>
      <c r="S31" s="32">
        <f t="shared" si="15"/>
        <v>0.60416666666666652</v>
      </c>
      <c r="T31" s="32" t="str">
        <f t="shared" si="10"/>
        <v>XX</v>
      </c>
      <c r="U31" s="34" t="s">
        <v>18</v>
      </c>
      <c r="V31" s="45"/>
      <c r="W31" s="45"/>
      <c r="X31" s="46"/>
    </row>
    <row r="32" spans="1:24" ht="15.6">
      <c r="A32" s="32">
        <f t="shared" si="12"/>
        <v>0.61458333333333315</v>
      </c>
      <c r="B32" s="32" t="str">
        <f t="shared" si="8"/>
        <v>CM</v>
      </c>
      <c r="C32" s="34" t="s">
        <v>15</v>
      </c>
      <c r="D32" s="45"/>
      <c r="E32" s="45"/>
      <c r="F32" s="46"/>
      <c r="G32" s="41">
        <f t="shared" si="13"/>
        <v>0.61458333333333315</v>
      </c>
      <c r="H32" s="16" t="str">
        <f t="shared" si="11"/>
        <v>O</v>
      </c>
      <c r="I32" s="16" t="s">
        <v>18</v>
      </c>
      <c r="J32" s="45"/>
      <c r="K32" s="45"/>
      <c r="L32" s="46"/>
      <c r="M32" s="42">
        <f t="shared" si="14"/>
        <v>0.61458333333333315</v>
      </c>
      <c r="N32" s="14" t="str">
        <f t="shared" si="9"/>
        <v>O</v>
      </c>
      <c r="O32" s="14" t="s">
        <v>19</v>
      </c>
      <c r="P32" s="45"/>
      <c r="Q32" s="45"/>
      <c r="R32" s="46"/>
      <c r="S32" s="32">
        <f t="shared" si="15"/>
        <v>0.61458333333333315</v>
      </c>
      <c r="T32" s="32" t="str">
        <f t="shared" si="10"/>
        <v>XX</v>
      </c>
      <c r="U32" s="34" t="s">
        <v>18</v>
      </c>
      <c r="V32" s="45"/>
      <c r="W32" s="45"/>
      <c r="X32" s="46"/>
    </row>
    <row r="33" spans="1:24" ht="15.6">
      <c r="A33" s="32">
        <f t="shared" si="12"/>
        <v>0.62499999999999978</v>
      </c>
      <c r="B33" s="32" t="str">
        <f t="shared" si="8"/>
        <v>CM</v>
      </c>
      <c r="C33" s="34" t="s">
        <v>15</v>
      </c>
      <c r="D33" s="45"/>
      <c r="E33" s="45"/>
      <c r="F33" s="46"/>
      <c r="G33" s="41">
        <f t="shared" si="13"/>
        <v>0.62499999999999978</v>
      </c>
      <c r="H33" s="16" t="str">
        <f t="shared" si="11"/>
        <v>O</v>
      </c>
      <c r="I33" s="16" t="s">
        <v>18</v>
      </c>
      <c r="J33" s="45"/>
      <c r="K33" s="45"/>
      <c r="L33" s="46"/>
      <c r="M33" s="42">
        <f t="shared" si="14"/>
        <v>0.62499999999999978</v>
      </c>
      <c r="N33" s="14" t="str">
        <f t="shared" si="9"/>
        <v>O</v>
      </c>
      <c r="O33" s="14" t="s">
        <v>19</v>
      </c>
      <c r="P33" s="45"/>
      <c r="Q33" s="45"/>
      <c r="R33" s="46"/>
      <c r="S33" s="32">
        <f t="shared" si="15"/>
        <v>0.62499999999999978</v>
      </c>
      <c r="T33" s="32" t="str">
        <f t="shared" si="10"/>
        <v>XX</v>
      </c>
      <c r="U33" s="34" t="s">
        <v>18</v>
      </c>
      <c r="V33" s="45"/>
      <c r="W33" s="45"/>
      <c r="X33" s="46"/>
    </row>
    <row r="34" spans="1:24" ht="15.6">
      <c r="A34" s="32">
        <f t="shared" si="12"/>
        <v>0.63541666666666641</v>
      </c>
      <c r="B34" s="32" t="str">
        <f t="shared" si="8"/>
        <v>CM</v>
      </c>
      <c r="C34" s="34" t="s">
        <v>15</v>
      </c>
      <c r="D34" s="45"/>
      <c r="E34" s="45"/>
      <c r="F34" s="46"/>
      <c r="G34" s="41">
        <f t="shared" si="13"/>
        <v>0.63541666666666641</v>
      </c>
      <c r="H34" s="16" t="str">
        <f t="shared" si="11"/>
        <v>O</v>
      </c>
      <c r="I34" s="16" t="s">
        <v>18</v>
      </c>
      <c r="J34" s="45"/>
      <c r="K34" s="45"/>
      <c r="L34" s="46"/>
      <c r="M34" s="42">
        <f t="shared" si="14"/>
        <v>0.63541666666666641</v>
      </c>
      <c r="N34" s="14" t="str">
        <f t="shared" si="9"/>
        <v>O</v>
      </c>
      <c r="O34" s="14" t="s">
        <v>19</v>
      </c>
      <c r="P34" s="45"/>
      <c r="Q34" s="45"/>
      <c r="R34" s="46"/>
      <c r="S34" s="32">
        <f t="shared" si="15"/>
        <v>0.63541666666666641</v>
      </c>
      <c r="T34" s="32" t="str">
        <f t="shared" si="10"/>
        <v>XX</v>
      </c>
      <c r="U34" s="34" t="s">
        <v>18</v>
      </c>
      <c r="V34" s="45"/>
      <c r="W34" s="45"/>
      <c r="X34" s="46"/>
    </row>
    <row r="35" spans="1:24" ht="15.6">
      <c r="A35" s="32">
        <f t="shared" si="12"/>
        <v>0.64583333333333304</v>
      </c>
      <c r="B35" s="32" t="str">
        <f t="shared" si="8"/>
        <v>CM</v>
      </c>
      <c r="C35" s="34" t="s">
        <v>15</v>
      </c>
      <c r="D35" s="45"/>
      <c r="E35" s="45"/>
      <c r="F35" s="46"/>
      <c r="G35" s="41">
        <f t="shared" si="13"/>
        <v>0.64583333333333304</v>
      </c>
      <c r="H35" s="16" t="str">
        <f t="shared" si="11"/>
        <v>O</v>
      </c>
      <c r="I35" s="16" t="s">
        <v>18</v>
      </c>
      <c r="J35" s="45"/>
      <c r="K35" s="45"/>
      <c r="L35" s="46"/>
      <c r="M35" s="42">
        <f t="shared" si="14"/>
        <v>0.64583333333333304</v>
      </c>
      <c r="N35" s="14" t="str">
        <f t="shared" si="9"/>
        <v>O</v>
      </c>
      <c r="O35" s="14" t="s">
        <v>19</v>
      </c>
      <c r="P35" s="45"/>
      <c r="Q35" s="45"/>
      <c r="R35" s="46"/>
      <c r="S35" s="32">
        <f t="shared" si="15"/>
        <v>0.64583333333333304</v>
      </c>
      <c r="T35" s="32" t="str">
        <f t="shared" si="10"/>
        <v>XX</v>
      </c>
      <c r="U35" s="34" t="s">
        <v>18</v>
      </c>
      <c r="V35" s="45"/>
      <c r="W35" s="45"/>
      <c r="X35" s="46"/>
    </row>
    <row r="36" spans="1:24" ht="15.6">
      <c r="A36" s="32">
        <f t="shared" si="12"/>
        <v>0.65624999999999967</v>
      </c>
      <c r="B36" s="32" t="str">
        <f t="shared" si="8"/>
        <v>CM</v>
      </c>
      <c r="C36" s="34" t="s">
        <v>15</v>
      </c>
      <c r="D36" s="45"/>
      <c r="E36" s="45"/>
      <c r="F36" s="46"/>
      <c r="G36" s="41">
        <f t="shared" si="13"/>
        <v>0.65624999999999967</v>
      </c>
      <c r="H36" s="16" t="str">
        <f t="shared" si="11"/>
        <v>O</v>
      </c>
      <c r="I36" s="16" t="s">
        <v>18</v>
      </c>
      <c r="J36" s="45"/>
      <c r="K36" s="45"/>
      <c r="L36" s="46"/>
      <c r="M36" s="42">
        <f t="shared" si="14"/>
        <v>0.65624999999999967</v>
      </c>
      <c r="N36" s="14" t="str">
        <f t="shared" si="9"/>
        <v>O</v>
      </c>
      <c r="O36" s="14" t="s">
        <v>19</v>
      </c>
      <c r="P36" s="45"/>
      <c r="Q36" s="45"/>
      <c r="R36" s="46"/>
      <c r="S36" s="32">
        <f t="shared" si="15"/>
        <v>0.65624999999999967</v>
      </c>
      <c r="T36" s="32" t="str">
        <f t="shared" si="10"/>
        <v>XX</v>
      </c>
      <c r="U36" s="34" t="s">
        <v>18</v>
      </c>
      <c r="V36" s="45"/>
      <c r="W36" s="45"/>
      <c r="X36" s="46"/>
    </row>
    <row r="37" spans="1:24" ht="15.6">
      <c r="A37" s="32">
        <f t="shared" si="12"/>
        <v>0.6666666666666663</v>
      </c>
      <c r="B37" s="32" t="str">
        <f t="shared" si="8"/>
        <v>CM</v>
      </c>
      <c r="C37" s="34" t="s">
        <v>15</v>
      </c>
      <c r="D37" s="45"/>
      <c r="E37" s="45"/>
      <c r="F37" s="46"/>
      <c r="G37" s="41">
        <f t="shared" si="13"/>
        <v>0.6666666666666663</v>
      </c>
      <c r="H37" s="16" t="str">
        <f t="shared" si="11"/>
        <v>O</v>
      </c>
      <c r="I37" s="16" t="s">
        <v>18</v>
      </c>
      <c r="J37" s="45"/>
      <c r="K37" s="45"/>
      <c r="L37" s="46"/>
      <c r="M37" s="42">
        <f t="shared" si="14"/>
        <v>0.6666666666666663</v>
      </c>
      <c r="N37" s="14" t="str">
        <f t="shared" si="9"/>
        <v>O</v>
      </c>
      <c r="O37" s="14" t="s">
        <v>19</v>
      </c>
      <c r="P37" s="45"/>
      <c r="Q37" s="45"/>
      <c r="R37" s="46"/>
      <c r="S37" s="32">
        <f t="shared" si="15"/>
        <v>0.6666666666666663</v>
      </c>
      <c r="T37" s="32" t="str">
        <f t="shared" si="10"/>
        <v>XX</v>
      </c>
      <c r="U37" s="34" t="s">
        <v>18</v>
      </c>
      <c r="V37" s="45"/>
      <c r="W37" s="45"/>
      <c r="X37" s="46"/>
    </row>
    <row r="38" spans="1:24" ht="15.6">
      <c r="A38" s="32">
        <f t="shared" si="12"/>
        <v>0.67708333333333293</v>
      </c>
      <c r="B38" s="32" t="str">
        <f t="shared" si="8"/>
        <v>CM</v>
      </c>
      <c r="C38" s="34" t="s">
        <v>15</v>
      </c>
      <c r="D38" s="45"/>
      <c r="E38" s="45"/>
      <c r="F38" s="46"/>
      <c r="G38" s="41">
        <f t="shared" si="13"/>
        <v>0.67708333333333293</v>
      </c>
      <c r="H38" s="16" t="str">
        <f t="shared" si="11"/>
        <v>O</v>
      </c>
      <c r="I38" s="16" t="s">
        <v>18</v>
      </c>
      <c r="J38" s="45"/>
      <c r="K38" s="45"/>
      <c r="L38" s="46"/>
      <c r="M38" s="42">
        <f t="shared" si="14"/>
        <v>0.67708333333333293</v>
      </c>
      <c r="N38" s="14" t="str">
        <f t="shared" si="9"/>
        <v>O</v>
      </c>
      <c r="O38" s="14" t="s">
        <v>19</v>
      </c>
      <c r="P38" s="45"/>
      <c r="Q38" s="45"/>
      <c r="R38" s="46"/>
      <c r="S38" s="32">
        <f t="shared" si="15"/>
        <v>0.67708333333333293</v>
      </c>
      <c r="T38" s="32" t="str">
        <f t="shared" si="10"/>
        <v>XX</v>
      </c>
      <c r="U38" s="34" t="s">
        <v>18</v>
      </c>
      <c r="V38" s="45"/>
      <c r="W38" s="45"/>
      <c r="X38" s="46"/>
    </row>
    <row r="39" spans="1:24" ht="15.6">
      <c r="A39" s="32">
        <f t="shared" si="12"/>
        <v>0.68749999999999956</v>
      </c>
      <c r="B39" s="32" t="str">
        <f t="shared" si="8"/>
        <v>CM</v>
      </c>
      <c r="C39" s="34" t="s">
        <v>15</v>
      </c>
      <c r="D39" s="45"/>
      <c r="E39" s="45"/>
      <c r="F39" s="46"/>
      <c r="G39" s="41">
        <f t="shared" si="13"/>
        <v>0.68749999999999956</v>
      </c>
      <c r="H39" s="16" t="str">
        <f t="shared" si="11"/>
        <v>O</v>
      </c>
      <c r="I39" s="16" t="s">
        <v>18</v>
      </c>
      <c r="J39" s="45"/>
      <c r="K39" s="45"/>
      <c r="L39" s="46"/>
      <c r="M39" s="42">
        <f t="shared" si="14"/>
        <v>0.68749999999999956</v>
      </c>
      <c r="N39" s="14" t="str">
        <f t="shared" si="9"/>
        <v>O</v>
      </c>
      <c r="O39" s="14" t="s">
        <v>19</v>
      </c>
      <c r="P39" s="45"/>
      <c r="Q39" s="45"/>
      <c r="R39" s="46"/>
      <c r="S39" s="32">
        <f t="shared" si="15"/>
        <v>0.68749999999999956</v>
      </c>
      <c r="T39" s="32" t="str">
        <f t="shared" si="10"/>
        <v>XX</v>
      </c>
      <c r="U39" s="34" t="s">
        <v>18</v>
      </c>
      <c r="V39" s="45"/>
      <c r="W39" s="45"/>
      <c r="X39" s="46"/>
    </row>
    <row r="40" spans="1:24" ht="15.6">
      <c r="A40" s="32">
        <f t="shared" si="12"/>
        <v>0.69791666666666619</v>
      </c>
      <c r="B40" s="32" t="str">
        <f t="shared" si="8"/>
        <v>CM</v>
      </c>
      <c r="C40" s="34" t="s">
        <v>15</v>
      </c>
      <c r="D40" s="45"/>
      <c r="E40" s="45"/>
      <c r="F40" s="46"/>
      <c r="G40" s="41">
        <f t="shared" si="13"/>
        <v>0.69791666666666619</v>
      </c>
      <c r="H40" s="16" t="str">
        <f t="shared" si="11"/>
        <v>O</v>
      </c>
      <c r="I40" s="16" t="s">
        <v>18</v>
      </c>
      <c r="J40" s="45"/>
      <c r="K40" s="45"/>
      <c r="L40" s="46"/>
      <c r="M40" s="42">
        <f t="shared" si="14"/>
        <v>0.69791666666666619</v>
      </c>
      <c r="N40" s="14" t="str">
        <f t="shared" si="9"/>
        <v>O</v>
      </c>
      <c r="O40" s="14" t="s">
        <v>19</v>
      </c>
      <c r="P40" s="45"/>
      <c r="Q40" s="45"/>
      <c r="R40" s="46"/>
      <c r="S40" s="32">
        <f t="shared" si="15"/>
        <v>0.69791666666666619</v>
      </c>
      <c r="T40" s="32" t="str">
        <f t="shared" si="10"/>
        <v>XX</v>
      </c>
      <c r="U40" s="34" t="s">
        <v>18</v>
      </c>
      <c r="V40" s="45"/>
      <c r="W40" s="45"/>
      <c r="X40" s="46"/>
    </row>
    <row r="41" spans="1:24" ht="15.6">
      <c r="A41" s="32">
        <f t="shared" si="12"/>
        <v>0.70833333333333282</v>
      </c>
      <c r="B41" s="32" t="str">
        <f t="shared" si="8"/>
        <v>CM</v>
      </c>
      <c r="C41" s="34" t="s">
        <v>15</v>
      </c>
      <c r="D41" s="45"/>
      <c r="E41" s="45"/>
      <c r="F41" s="46"/>
      <c r="G41" s="41">
        <f t="shared" si="13"/>
        <v>0.70833333333333282</v>
      </c>
      <c r="H41" s="16" t="str">
        <f t="shared" si="11"/>
        <v>O</v>
      </c>
      <c r="I41" s="16" t="s">
        <v>18</v>
      </c>
      <c r="J41" s="45"/>
      <c r="K41" s="45"/>
      <c r="L41" s="46"/>
      <c r="M41" s="42">
        <f t="shared" si="14"/>
        <v>0.70833333333333282</v>
      </c>
      <c r="N41" s="14" t="str">
        <f t="shared" si="9"/>
        <v>O</v>
      </c>
      <c r="O41" s="14" t="s">
        <v>19</v>
      </c>
      <c r="P41" s="45"/>
      <c r="Q41" s="45"/>
      <c r="R41" s="46"/>
      <c r="S41" s="32">
        <f t="shared" si="15"/>
        <v>0.70833333333333282</v>
      </c>
      <c r="T41" s="32" t="str">
        <f t="shared" si="10"/>
        <v>XX</v>
      </c>
      <c r="U41" s="34" t="s">
        <v>18</v>
      </c>
      <c r="V41" s="45"/>
      <c r="W41" s="45"/>
      <c r="X41" s="46"/>
    </row>
    <row r="42" spans="1:24" ht="15.6">
      <c r="A42" s="32"/>
      <c r="B42" s="32"/>
      <c r="C42" s="34"/>
      <c r="D42" s="43"/>
      <c r="E42" s="45"/>
      <c r="F42" s="46"/>
      <c r="G42" s="41"/>
      <c r="H42" s="16"/>
      <c r="I42" s="16"/>
      <c r="J42" s="45"/>
      <c r="K42" s="45"/>
      <c r="L42" s="46"/>
      <c r="M42" s="42"/>
      <c r="N42" s="14"/>
      <c r="O42" s="14"/>
      <c r="P42" s="45"/>
      <c r="Q42" s="45"/>
      <c r="R42" s="46"/>
      <c r="S42" s="32"/>
      <c r="T42" s="32"/>
      <c r="U42" s="34"/>
      <c r="V42" s="45"/>
      <c r="W42" s="45"/>
      <c r="X42" s="46"/>
    </row>
    <row r="43" spans="1:24" ht="15.6">
      <c r="A43" s="32"/>
      <c r="B43" s="32"/>
      <c r="C43" s="34"/>
      <c r="D43" s="43"/>
      <c r="E43" s="45"/>
      <c r="F43" s="46"/>
      <c r="G43" s="41"/>
      <c r="H43" s="16"/>
      <c r="I43" s="16"/>
      <c r="J43" s="45"/>
      <c r="K43" s="45"/>
      <c r="L43" s="46"/>
      <c r="M43" s="42"/>
      <c r="N43" s="14"/>
      <c r="O43" s="14"/>
      <c r="P43" s="45"/>
      <c r="Q43" s="45"/>
      <c r="R43" s="46"/>
      <c r="S43" s="32"/>
      <c r="T43" s="32"/>
      <c r="U43" s="34"/>
      <c r="V43" s="45"/>
      <c r="W43" s="45"/>
      <c r="X43" s="46"/>
    </row>
    <row r="44" spans="1:24" ht="15.6">
      <c r="A44" s="32"/>
      <c r="B44" s="32"/>
      <c r="C44" s="34"/>
      <c r="D44" s="43"/>
      <c r="E44" s="45"/>
      <c r="F44" s="46"/>
      <c r="G44" s="41"/>
      <c r="H44" s="16"/>
      <c r="I44" s="16"/>
      <c r="J44" s="45"/>
      <c r="K44" s="45"/>
      <c r="L44" s="46"/>
      <c r="M44" s="42"/>
      <c r="N44" s="14"/>
      <c r="O44" s="14"/>
      <c r="P44" s="45"/>
      <c r="Q44" s="45"/>
      <c r="R44" s="46"/>
      <c r="S44" s="32"/>
      <c r="T44" s="32"/>
      <c r="U44" s="34"/>
      <c r="V44" s="45"/>
      <c r="W44" s="45"/>
      <c r="X44" s="46"/>
    </row>
    <row r="45" spans="1:24" ht="15.6" hidden="1">
      <c r="A45" s="5"/>
      <c r="B45" s="5"/>
      <c r="D45" s="50">
        <f t="shared" ref="D45:L45" si="16">SUM(D47:D51)</f>
        <v>27</v>
      </c>
      <c r="E45" s="50">
        <f t="shared" si="16"/>
        <v>30</v>
      </c>
      <c r="F45" s="50">
        <f t="shared" si="16"/>
        <v>0</v>
      </c>
      <c r="G45" s="50">
        <f t="shared" si="16"/>
        <v>41</v>
      </c>
      <c r="H45" s="50">
        <f t="shared" si="16"/>
        <v>0</v>
      </c>
      <c r="I45" s="50">
        <f t="shared" si="16"/>
        <v>6</v>
      </c>
      <c r="J45" s="50">
        <f t="shared" si="16"/>
        <v>26</v>
      </c>
      <c r="K45" s="50">
        <f t="shared" si="16"/>
        <v>14</v>
      </c>
      <c r="L45" s="50">
        <f t="shared" si="16"/>
        <v>30</v>
      </c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</row>
    <row r="46" spans="1:24" ht="15.6" hidden="1">
      <c r="A46" s="5"/>
      <c r="B46" s="5"/>
      <c r="D46" s="31" t="s">
        <v>59</v>
      </c>
      <c r="E46" s="31" t="s">
        <v>60</v>
      </c>
      <c r="F46" s="31" t="s">
        <v>31</v>
      </c>
      <c r="G46" s="31" t="s">
        <v>61</v>
      </c>
      <c r="H46" s="31" t="s">
        <v>62</v>
      </c>
      <c r="I46" s="31" t="s">
        <v>63</v>
      </c>
      <c r="J46" s="31" t="s">
        <v>64</v>
      </c>
      <c r="K46" s="51" t="s">
        <v>65</v>
      </c>
      <c r="L46" s="51" t="s">
        <v>35</v>
      </c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</row>
    <row r="47" spans="1:24" ht="15.6" hidden="1">
      <c r="A47" s="5"/>
      <c r="B47" s="5"/>
      <c r="D47" s="14"/>
      <c r="E47" s="14"/>
      <c r="F47" s="14">
        <f>COUNTIFS($D$27:$D$41,"",$B$27:$B$41,"NB")+COUNTIFS($D$5:$D$20,"",$B$5:$B$20,"NB")+COUNTIFS($V$27:$V$41,"",$T$27:$T$41,"NB")+COUNTIFS($V$5:$V$20,"",$T$5:$T$20,"NB")</f>
        <v>0</v>
      </c>
      <c r="G47" s="14">
        <f>COUNTIFS($V$5:$V$20,"",$T$5:$T$20,"OA*")+COUNTIFS($V$5:$V$20,"",$T$5:$T$20,"MG*")+COUNTIFS($V$5:$V$20,"",$T$5:$T$20,"JNP*")+COUNTIFS($V$5:$V$20,"",$T$5:$T$20,"CM*")+COUNTIFS($V$5:$V$20,"",$T$5:$T$20,"NB*")</f>
        <v>14</v>
      </c>
      <c r="H47" s="14"/>
      <c r="I47" s="37"/>
      <c r="J47" s="37"/>
      <c r="K47" s="14"/>
      <c r="L47" s="14">
        <f>COUNTIFS($J$5:$J$20,"",H5:H20,"O")+COUNTIFS(J27:J41,"",H27:H41,"O")</f>
        <v>30</v>
      </c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</row>
    <row r="48" spans="1:24" ht="15.6" hidden="1">
      <c r="A48" s="5"/>
      <c r="B48" s="5"/>
      <c r="D48" s="14">
        <f>COUNTIFS($D$27:$D$41,"",$B$27:$B$41,"BF*")+COUNTIFS($D$27:$D$41,"",$B$27:$B$41,"CM*")</f>
        <v>15</v>
      </c>
      <c r="E48" s="14">
        <f>COUNTIFS($P$27:$P$41,"",$N$27:$N$41,"O")</f>
        <v>15</v>
      </c>
      <c r="F48" s="14"/>
      <c r="G48" s="14">
        <f>COUNTIFS($V$27:$V$41,"",$T$27:$T$41,"MG*")+COUNTIFS($V$27:$V$41,"",$T$27:$T$41,"OA*")++COUNTIFS($V$27:$V$41,"",$T$27:$T$41,"JNP*")+COUNTIFS($V$27:$V$41,"",$T$27:$T$41,"CM*")+COUNTIFS($V$27:$V$41,"",$T$27:$T$41,"NB*")</f>
        <v>0</v>
      </c>
      <c r="H48" s="14"/>
      <c r="I48" s="14">
        <f>COUNTIFS($V$14:$V$19,"",$T$14:$T$19,"JNP*")*IF(A2="Jeudi",1,0)</f>
        <v>6</v>
      </c>
      <c r="J48" s="37"/>
      <c r="K48" s="37"/>
      <c r="L48" s="37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</row>
    <row r="49" spans="3:12" ht="15.6" hidden="1">
      <c r="D49" s="14">
        <f>COUNTIFS($D$5:$D$20,"",$B$5:$B$20,"BF*")+COUNTIFS($D$5:$D$20,"",$B$5:$B$20,"CM*")</f>
        <v>12</v>
      </c>
      <c r="E49" s="14">
        <f>COUNTIFS($P$5:$P$20,"",$N$5:$N$20,"O*")</f>
        <v>15</v>
      </c>
      <c r="F49" s="14"/>
      <c r="G49" s="14"/>
      <c r="H49" s="14">
        <f>COUNTIFS($V$5:$V$20,"",$T$5:$T$20,"NB*")+COUNTIFS($V$27:$V$41,"",$T$27:$T$41,"NB*")+COUNTIFS($D$27:$D$41,"",$B$27:$B$41,"NB*")+COUNTIFS($D$5:$D$20,"",$B$5:$B$20,"NB*")</f>
        <v>0</v>
      </c>
      <c r="I49" s="14"/>
      <c r="J49" s="14">
        <f>COUNTIFS($D$6:$D$20,"",$B$6:$B$20,"BF*",$H5:$H19,"O",$J5:$J19,"")+COUNTIFS($D$6:$D$20,"",$B$6:$B$20,"CM*",$H$5:$H$19,"O",$J5:$J19,"")+COUNTIFS($D$28:$D$41,"",$B$28:$B$41,"BF*",$H27:$H40,"O",$J27:$J40,"")+COUNTIFS($D$28:$D$41,"",$B$28:$B$41,"CM*",$H$27:$H$40,"O",$J27:$J40,"")</f>
        <v>26</v>
      </c>
      <c r="K49" s="14">
        <f>COUNTIFS($V$6:$V$20,"",$T$6:$T$20,"OA*",$N5:$N19,"O",$P5:$P19,"")+COUNTIFS($V$6:$V$20,"",$T$6:$T$20,"MG*",$N$5:$N$19,"O",$P5:$P19,"")+COUNTIFS($V$6:$V$20,"",$T$6:$T$20,"JNP*",$N$5:$N$19,"O",$P5:$P19,"")+COUNTIFS($V$6:$V$20,"",$T$6:$T$20,"CM*",$N$5:$N$19,"O",$P5:$P19,"")</f>
        <v>14</v>
      </c>
      <c r="L49" s="14"/>
    </row>
    <row r="50" spans="3:12" ht="15.6" hidden="1">
      <c r="D50" s="14"/>
      <c r="E50" s="14"/>
      <c r="F50" s="14"/>
      <c r="G50" s="14">
        <f>COUNTIFS($D$27:$D$41,"",$B$27:$B$41,"MG*")+COUNTIFS($D$27:$D$41,"",$B$27:$B$41,"OA*")+COUNTIFS($D$27:$D$41,"",$B$27:$B$41,"JNP*")+COUNTIFS($D$27:$D$41,"",$B$27:$B$41,"CM*")+COUNTIFS($D$27:$D$41,"",$B$27:$B$41,"NB*")</f>
        <v>15</v>
      </c>
      <c r="H50" s="14">
        <f>COUNTIFS($D$27:$D$41,"",$B$27:$B$41,"NB*")</f>
        <v>0</v>
      </c>
      <c r="I50" s="14"/>
      <c r="J50" s="14"/>
      <c r="K50" s="14"/>
      <c r="L50" s="14"/>
    </row>
    <row r="51" spans="3:12" ht="15.6" hidden="1">
      <c r="D51" s="14"/>
      <c r="E51" s="14"/>
      <c r="F51" s="14"/>
      <c r="G51" s="14">
        <f>COUNTIFS($D$5:$D$20,"",$B$5:$B$20,"MG*")+COUNTIFS($D$5:$D$20,"",$B$5:$B$20,"OA*")+COUNTIFS($D$5:$D$20,"",$B$5:$B$20,"JNP*")+COUNTIFS($D$5:$D$20,"",$B$5:$B$20,"CM*")+COUNTIFS($D$5:$D$20,"",$B$5:$B$20,"BF*")+COUNTIFS($D$5:$D$20,"",$B$5:$B$20,"NB*")</f>
        <v>12</v>
      </c>
      <c r="H51" s="14">
        <f>COUNTIFS($V$27:$V$41,"",$S$27:$S$41,"NB*")</f>
        <v>0</v>
      </c>
      <c r="I51" s="14"/>
      <c r="J51" s="14"/>
      <c r="K51" s="14"/>
      <c r="L51" s="14"/>
    </row>
    <row r="52" spans="3:12" ht="15.6">
      <c r="C52" s="5"/>
    </row>
    <row r="53" spans="3:12" ht="15.6">
      <c r="C53" s="28"/>
    </row>
    <row r="54" spans="3:12" ht="15.6">
      <c r="C54" s="28"/>
    </row>
    <row r="55" spans="3:12" ht="15.6">
      <c r="C55" s="28"/>
    </row>
    <row r="56" spans="3:12" ht="15.6">
      <c r="C56" s="28"/>
    </row>
    <row r="57" spans="3:12" ht="15.6">
      <c r="C57" s="28"/>
    </row>
    <row r="58" spans="3:12" ht="15.6">
      <c r="C58" s="28"/>
    </row>
  </sheetData>
  <dataValidations count="8">
    <dataValidation type="list" allowBlank="1" showInputMessage="1" showErrorMessage="1" sqref="U27:U41" xr:uid="{CA61FB7E-33D3-45CD-8017-C53E027AA55A}">
      <formula1>INDIRECT($U$25)</formula1>
    </dataValidation>
    <dataValidation type="list" allowBlank="1" showInputMessage="1" showErrorMessage="1" sqref="O27:O41" xr:uid="{AB5AECFF-E195-48D0-9CA4-A163CD3DEE58}">
      <formula1>INDIRECT($O$25)</formula1>
    </dataValidation>
    <dataValidation type="list" allowBlank="1" showInputMessage="1" showErrorMessage="1" sqref="I27:I41" xr:uid="{69F3000F-7256-42DD-9CA9-B2E26B55E5EB}">
      <formula1>INDIRECT($I$25)</formula1>
    </dataValidation>
    <dataValidation type="list" allowBlank="1" showInputMessage="1" showErrorMessage="1" sqref="U5:U23 U42:U44" xr:uid="{CF7C2023-2810-4A6D-94F9-57F1BBA20F42}">
      <formula1>INDIRECT($U$3)</formula1>
    </dataValidation>
    <dataValidation type="list" allowBlank="1" showInputMessage="1" showErrorMessage="1" sqref="O5:O23 O42:O44" xr:uid="{3D97FD50-E407-4237-B01C-1B7F141EED48}">
      <formula1>INDIRECT($O$3)</formula1>
    </dataValidation>
    <dataValidation type="list" allowBlank="1" showInputMessage="1" showErrorMessage="1" sqref="I5:I23 I42:I44" xr:uid="{BA7B88D1-A94F-492F-8A11-F3EF392E37D4}">
      <formula1>INDIRECT($I$3)</formula1>
    </dataValidation>
    <dataValidation type="list" allowBlank="1" showInputMessage="1" showErrorMessage="1" sqref="C27:C41" xr:uid="{2F3D4760-1720-4A43-A3DB-2DB94CFB4207}">
      <formula1>INDIRECT($C$25)</formula1>
    </dataValidation>
    <dataValidation type="list" allowBlank="1" showInputMessage="1" showErrorMessage="1" sqref="C5:C23 C42:C44" xr:uid="{A418289D-B8E5-4CA5-B371-78B52F9951C5}">
      <formula1>INDIRECT($C$3)</formula1>
    </dataValidation>
  </dataValidations>
  <hyperlinks>
    <hyperlink ref="A1" location="Calendier!A1" display="Menu" xr:uid="{90DB8B0A-0185-4AD4-8DB1-3BF410BF7D9A}"/>
  </hyperlink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EBA7B30-0978-4FCF-A029-6ED6050364D2}">
          <x14:formula1>
            <xm:f>Skills!$A$1:$H$1</xm:f>
          </x14:formula1>
          <xm:sqref>C25 C3 U25</xm:sqref>
        </x14:dataValidation>
        <x14:dataValidation type="list" allowBlank="1" showInputMessage="1" showErrorMessage="1" xr:uid="{4245B2D4-D958-4ECB-BA11-243B56DDC519}">
          <x14:formula1>
            <xm:f>Skills!$A$1:$G$1</xm:f>
          </x14:formula1>
          <xm:sqref>U3</xm:sqref>
        </x14:dataValidation>
        <x14:dataValidation type="list" allowBlank="1" showInputMessage="1" showErrorMessage="1" xr:uid="{56054E3D-143F-40A4-B61C-8BD509781232}">
          <x14:formula1>
            <xm:f>Skills!$R$1:$U$1</xm:f>
          </x14:formula1>
          <xm:sqref>O25 O3</xm:sqref>
        </x14:dataValidation>
        <x14:dataValidation type="list" allowBlank="1" showInputMessage="1" showErrorMessage="1" xr:uid="{46BEB11F-5E13-4A3B-B552-6244F001D21D}">
          <x14:formula1>
            <xm:f>Skills!$J$1:$P$1</xm:f>
          </x14:formula1>
          <xm:sqref>I3 I25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D618F-64A4-45A5-A48F-15B9EA551A39}">
  <dimension ref="A1:X58"/>
  <sheetViews>
    <sheetView zoomScale="70" zoomScaleNormal="70" workbookViewId="0">
      <selection activeCell="A3" sqref="A3"/>
    </sheetView>
  </sheetViews>
  <sheetFormatPr defaultColWidth="11.42578125" defaultRowHeight="14.45"/>
  <cols>
    <col min="1" max="1" width="7.7109375" style="9" bestFit="1" customWidth="1"/>
    <col min="2" max="2" width="4.42578125" style="9" bestFit="1" customWidth="1"/>
    <col min="3" max="3" width="10.5703125" style="11" bestFit="1" customWidth="1"/>
    <col min="4" max="4" width="15.7109375" style="9" bestFit="1" customWidth="1"/>
    <col min="5" max="5" width="8.85546875" style="9" bestFit="1" customWidth="1"/>
    <col min="6" max="6" width="12.28515625" style="9" bestFit="1" customWidth="1"/>
    <col min="7" max="7" width="7.7109375" style="9" bestFit="1" customWidth="1"/>
    <col min="8" max="8" width="4.7109375" style="9" hidden="1" customWidth="1"/>
    <col min="9" max="9" width="10.7109375" style="10" bestFit="1" customWidth="1"/>
    <col min="10" max="10" width="15.7109375" style="10" bestFit="1" customWidth="1"/>
    <col min="11" max="11" width="8.28515625" style="10" bestFit="1" customWidth="1"/>
    <col min="12" max="12" width="12.28515625" style="10" bestFit="1" customWidth="1"/>
    <col min="13" max="13" width="7.7109375" style="10" bestFit="1" customWidth="1"/>
    <col min="14" max="14" width="2.42578125" style="10" hidden="1" customWidth="1"/>
    <col min="15" max="15" width="11" style="10" bestFit="1" customWidth="1"/>
    <col min="16" max="16" width="15.7109375" style="10" bestFit="1" customWidth="1"/>
    <col min="17" max="17" width="8.28515625" style="10" bestFit="1" customWidth="1"/>
    <col min="18" max="18" width="12.28515625" style="10" bestFit="1" customWidth="1"/>
    <col min="19" max="19" width="7.7109375" style="10" bestFit="1" customWidth="1"/>
    <col min="20" max="20" width="4.42578125" style="10" bestFit="1" customWidth="1"/>
    <col min="21" max="21" width="11.28515625" style="10" bestFit="1" customWidth="1"/>
    <col min="22" max="22" width="15.7109375" style="10" bestFit="1" customWidth="1"/>
    <col min="23" max="23" width="8.85546875" style="10" bestFit="1" customWidth="1"/>
    <col min="24" max="24" width="12.28515625" style="10" bestFit="1" customWidth="1"/>
  </cols>
  <sheetData>
    <row r="1" spans="1:24" ht="15.6">
      <c r="A1" s="27" t="s">
        <v>47</v>
      </c>
      <c r="B1" s="28"/>
      <c r="C1" s="28"/>
      <c r="D1" s="6"/>
      <c r="E1" s="6"/>
      <c r="F1" s="6"/>
      <c r="G1" s="6"/>
      <c r="H1" s="5"/>
      <c r="I1" s="6"/>
      <c r="J1" s="6"/>
      <c r="K1" s="29"/>
      <c r="L1" s="30"/>
      <c r="M1" s="6"/>
      <c r="N1" s="6"/>
      <c r="O1" s="6"/>
      <c r="P1" s="6"/>
      <c r="Q1" s="6"/>
      <c r="R1" s="5"/>
      <c r="S1" s="6"/>
      <c r="T1" s="6"/>
      <c r="U1" s="6"/>
      <c r="V1" s="6"/>
      <c r="W1" s="6"/>
      <c r="X1" s="6"/>
    </row>
    <row r="2" spans="1:24" ht="15.6">
      <c r="A2" s="31" t="s">
        <v>39</v>
      </c>
      <c r="B2" s="32"/>
      <c r="C2" s="33" t="s">
        <v>48</v>
      </c>
      <c r="D2" s="34"/>
      <c r="E2" s="34"/>
      <c r="F2" s="34"/>
      <c r="G2" s="35"/>
      <c r="H2" s="16"/>
      <c r="I2" s="36" t="s">
        <v>17</v>
      </c>
      <c r="J2" s="35"/>
      <c r="K2" s="35"/>
      <c r="L2" s="35"/>
      <c r="M2" s="37"/>
      <c r="N2" s="37"/>
      <c r="O2" s="15" t="s">
        <v>49</v>
      </c>
      <c r="P2" s="37"/>
      <c r="Q2" s="37"/>
      <c r="R2" s="37"/>
      <c r="S2" s="38"/>
      <c r="T2" s="38"/>
      <c r="U2" s="33" t="s">
        <v>50</v>
      </c>
      <c r="V2" s="38"/>
      <c r="W2" s="38"/>
      <c r="X2" s="38"/>
    </row>
    <row r="3" spans="1:24" ht="15.6">
      <c r="A3" s="39" t="e">
        <f ca="1">RIGHT(CELL("filename",A1),LEN(CELL("filename",A1))-SEARCH("]",CELL("filename",A1)))</f>
        <v>#VALUE!</v>
      </c>
      <c r="B3" s="32"/>
      <c r="C3" s="40" t="str">
        <f>Janvier!C8</f>
        <v>CM</v>
      </c>
      <c r="D3" s="34"/>
      <c r="E3" s="34"/>
      <c r="F3" s="34"/>
      <c r="G3" s="35"/>
      <c r="H3" s="16"/>
      <c r="I3" s="40" t="s">
        <v>7</v>
      </c>
      <c r="J3" s="16"/>
      <c r="K3" s="16"/>
      <c r="L3" s="16"/>
      <c r="M3" s="37"/>
      <c r="N3" s="37"/>
      <c r="O3" s="40" t="s">
        <v>12</v>
      </c>
      <c r="P3" s="14"/>
      <c r="Q3" s="14"/>
      <c r="R3" s="14"/>
      <c r="S3" s="38"/>
      <c r="T3" s="38"/>
      <c r="U3" s="40" t="str">
        <f>Janvier!D8</f>
        <v>OA</v>
      </c>
      <c r="V3" s="34"/>
      <c r="W3" s="34"/>
      <c r="X3" s="34"/>
    </row>
    <row r="4" spans="1:24" ht="15.6">
      <c r="A4" s="32"/>
      <c r="B4" s="32"/>
      <c r="C4" s="34" t="s">
        <v>51</v>
      </c>
      <c r="D4" s="34" t="s">
        <v>52</v>
      </c>
      <c r="E4" s="34" t="s">
        <v>53</v>
      </c>
      <c r="F4" s="34" t="s">
        <v>54</v>
      </c>
      <c r="G4" s="41"/>
      <c r="H4" s="41"/>
      <c r="I4" s="16" t="s">
        <v>51</v>
      </c>
      <c r="J4" s="16" t="s">
        <v>52</v>
      </c>
      <c r="K4" s="16" t="s">
        <v>53</v>
      </c>
      <c r="L4" s="16" t="s">
        <v>54</v>
      </c>
      <c r="M4" s="42"/>
      <c r="N4" s="42"/>
      <c r="O4" s="14" t="s">
        <v>51</v>
      </c>
      <c r="P4" s="14" t="s">
        <v>52</v>
      </c>
      <c r="Q4" s="14" t="s">
        <v>53</v>
      </c>
      <c r="R4" s="14" t="s">
        <v>54</v>
      </c>
      <c r="S4" s="32"/>
      <c r="T4" s="32"/>
      <c r="U4" s="34" t="s">
        <v>51</v>
      </c>
      <c r="V4" s="34" t="s">
        <v>52</v>
      </c>
      <c r="W4" s="34" t="s">
        <v>53</v>
      </c>
      <c r="X4" s="34" t="s">
        <v>54</v>
      </c>
    </row>
    <row r="5" spans="1:24" ht="15.6">
      <c r="A5" s="32">
        <v>0.34375</v>
      </c>
      <c r="B5" s="32" t="str">
        <f>$C$3</f>
        <v>CM</v>
      </c>
      <c r="C5" s="34" t="s">
        <v>15</v>
      </c>
      <c r="D5" s="43" t="s">
        <v>55</v>
      </c>
      <c r="E5" s="43" t="s">
        <v>55</v>
      </c>
      <c r="F5" s="43" t="s">
        <v>55</v>
      </c>
      <c r="G5" s="44">
        <v>0.34375</v>
      </c>
      <c r="H5" s="16" t="str">
        <f>IF(($I$3="Steph_Ma")+OR($I$3="Dominique")+OR($I$3="Julie")+OR($I$3="Dji")+OR($I$3="Martine")+OR($I$3="BF"),"O","X")</f>
        <v>O</v>
      </c>
      <c r="I5" s="16" t="s">
        <v>17</v>
      </c>
      <c r="J5" s="43" t="s">
        <v>56</v>
      </c>
      <c r="K5" s="43" t="s">
        <v>12</v>
      </c>
      <c r="L5" s="46">
        <v>478521245</v>
      </c>
      <c r="M5" s="42">
        <v>0.34375</v>
      </c>
      <c r="N5" s="14" t="str">
        <f>IF(($O$3="Steph_Rx")+OR($O$3="Vincent")+OR($O$3="Julie")+OR($O$3="Fred")+OR($O$3="Dominique"),"O","X")</f>
        <v>O</v>
      </c>
      <c r="O5" s="14" t="s">
        <v>19</v>
      </c>
      <c r="P5" s="43" t="s">
        <v>56</v>
      </c>
      <c r="Q5" s="43" t="s">
        <v>12</v>
      </c>
      <c r="R5" s="46">
        <v>478521245</v>
      </c>
      <c r="S5" s="32">
        <v>0.34375</v>
      </c>
      <c r="T5" s="32" t="str">
        <f>$U$3</f>
        <v>OA</v>
      </c>
      <c r="U5" s="34" t="s">
        <v>16</v>
      </c>
      <c r="V5" s="43" t="s">
        <v>55</v>
      </c>
      <c r="W5" s="43" t="s">
        <v>55</v>
      </c>
      <c r="X5" s="43" t="s">
        <v>55</v>
      </c>
    </row>
    <row r="6" spans="1:24" ht="15.6">
      <c r="A6" s="32">
        <v>0.35416666666666669</v>
      </c>
      <c r="B6" s="32" t="str">
        <f>$C$3</f>
        <v>CM</v>
      </c>
      <c r="C6" s="34" t="s">
        <v>15</v>
      </c>
      <c r="D6" s="43" t="s">
        <v>55</v>
      </c>
      <c r="E6" s="43" t="s">
        <v>55</v>
      </c>
      <c r="F6" s="43" t="s">
        <v>55</v>
      </c>
      <c r="G6" s="41">
        <v>0.35416666666666669</v>
      </c>
      <c r="H6" s="16" t="str">
        <f t="shared" ref="H6:H19" si="0">IF(($I$3="Steph_Ma")+OR($I$3="Dominique")+OR($I$3="Julie")+OR($I$3="Dji")+OR($I$3="Martine")+OR($I$3="BF"),"O","X")</f>
        <v>O</v>
      </c>
      <c r="I6" s="16" t="s">
        <v>17</v>
      </c>
      <c r="J6" s="43"/>
      <c r="K6" s="43"/>
      <c r="L6" s="43"/>
      <c r="M6" s="42">
        <v>0.35416666666666669</v>
      </c>
      <c r="N6" s="14" t="str">
        <f t="shared" ref="N6:N20" si="1">IF(($O$3="Steph_rx")+OR($O$3="Vincent")+OR($O$3="Julie")+OR($O$3="Fred")+OR($O$3="Dominique"),"O","X")</f>
        <v>O</v>
      </c>
      <c r="O6" s="14" t="s">
        <v>23</v>
      </c>
      <c r="P6" s="43"/>
      <c r="Q6" s="43"/>
      <c r="R6" s="46"/>
      <c r="S6" s="32">
        <v>0.35416666666666669</v>
      </c>
      <c r="T6" s="32" t="str">
        <f t="shared" ref="T6:T20" si="2">$U$3</f>
        <v>OA</v>
      </c>
      <c r="U6" s="34" t="s">
        <v>16</v>
      </c>
      <c r="V6" s="43" t="s">
        <v>56</v>
      </c>
      <c r="W6" s="43" t="s">
        <v>12</v>
      </c>
      <c r="X6" s="46">
        <v>478521245</v>
      </c>
    </row>
    <row r="7" spans="1:24" ht="15.6">
      <c r="A7" s="32">
        <f>A6+"00:15"</f>
        <v>0.36458333333333337</v>
      </c>
      <c r="B7" s="32" t="str">
        <f t="shared" ref="B7:B20" si="3">$C$3</f>
        <v>CM</v>
      </c>
      <c r="C7" s="34" t="s">
        <v>15</v>
      </c>
      <c r="D7" s="43" t="s">
        <v>55</v>
      </c>
      <c r="E7" s="43" t="s">
        <v>55</v>
      </c>
      <c r="F7" s="43" t="s">
        <v>55</v>
      </c>
      <c r="G7" s="41">
        <f>G6+"00:15"</f>
        <v>0.36458333333333337</v>
      </c>
      <c r="H7" s="16" t="str">
        <f t="shared" si="0"/>
        <v>O</v>
      </c>
      <c r="I7" s="16" t="s">
        <v>17</v>
      </c>
      <c r="J7" s="43"/>
      <c r="K7" s="43"/>
      <c r="L7" s="43"/>
      <c r="M7" s="42">
        <f>M6+"00:15"</f>
        <v>0.36458333333333337</v>
      </c>
      <c r="N7" s="14" t="str">
        <f t="shared" si="1"/>
        <v>O</v>
      </c>
      <c r="O7" s="14" t="s">
        <v>23</v>
      </c>
      <c r="P7" s="43"/>
      <c r="Q7" s="43"/>
      <c r="R7" s="46"/>
      <c r="S7" s="32">
        <f>S6+"00:15"</f>
        <v>0.36458333333333337</v>
      </c>
      <c r="T7" s="32" t="str">
        <f t="shared" si="2"/>
        <v>OA</v>
      </c>
      <c r="U7" s="34" t="s">
        <v>16</v>
      </c>
      <c r="V7" s="43"/>
      <c r="W7" s="43"/>
      <c r="X7" s="46"/>
    </row>
    <row r="8" spans="1:24" ht="15.6">
      <c r="A8" s="32">
        <f t="shared" ref="A8:A20" si="4">A7+"00:15"</f>
        <v>0.37500000000000006</v>
      </c>
      <c r="B8" s="32" t="str">
        <f t="shared" si="3"/>
        <v>CM</v>
      </c>
      <c r="C8" s="34" t="s">
        <v>15</v>
      </c>
      <c r="D8" s="43" t="s">
        <v>56</v>
      </c>
      <c r="E8" s="43" t="s">
        <v>12</v>
      </c>
      <c r="F8" s="46">
        <v>478521245</v>
      </c>
      <c r="G8" s="41">
        <f t="shared" ref="G8:G20" si="5">G7+"00:15"</f>
        <v>0.37500000000000006</v>
      </c>
      <c r="H8" s="16" t="str">
        <f t="shared" si="0"/>
        <v>O</v>
      </c>
      <c r="I8" s="16" t="s">
        <v>17</v>
      </c>
      <c r="J8" s="45"/>
      <c r="K8" s="45"/>
      <c r="L8" s="46"/>
      <c r="M8" s="42">
        <f t="shared" ref="M8:M20" si="6">M7+"00:15"</f>
        <v>0.37500000000000006</v>
      </c>
      <c r="N8" s="14" t="str">
        <f t="shared" si="1"/>
        <v>O</v>
      </c>
      <c r="O8" s="14" t="s">
        <v>23</v>
      </c>
      <c r="P8" s="43"/>
      <c r="Q8" s="43"/>
      <c r="R8" s="46"/>
      <c r="S8" s="32">
        <f t="shared" ref="S8:S20" si="7">S7+"00:15"</f>
        <v>0.37500000000000006</v>
      </c>
      <c r="T8" s="32" t="str">
        <f t="shared" si="2"/>
        <v>OA</v>
      </c>
      <c r="U8" s="34" t="s">
        <v>25</v>
      </c>
      <c r="V8" s="43"/>
      <c r="W8" s="43"/>
      <c r="X8" s="46"/>
    </row>
    <row r="9" spans="1:24" ht="15.6">
      <c r="A9" s="32">
        <f t="shared" si="4"/>
        <v>0.38541666666666674</v>
      </c>
      <c r="B9" s="32" t="str">
        <f t="shared" si="3"/>
        <v>CM</v>
      </c>
      <c r="C9" s="34" t="s">
        <v>15</v>
      </c>
      <c r="D9" s="43"/>
      <c r="E9" s="43"/>
      <c r="F9" s="46"/>
      <c r="G9" s="41">
        <f t="shared" si="5"/>
        <v>0.38541666666666674</v>
      </c>
      <c r="H9" s="16" t="str">
        <f t="shared" si="0"/>
        <v>O</v>
      </c>
      <c r="I9" s="16" t="s">
        <v>17</v>
      </c>
      <c r="J9" s="45"/>
      <c r="K9" s="45"/>
      <c r="L9" s="46"/>
      <c r="M9" s="42">
        <f t="shared" si="6"/>
        <v>0.38541666666666674</v>
      </c>
      <c r="N9" s="14" t="str">
        <f t="shared" si="1"/>
        <v>O</v>
      </c>
      <c r="O9" s="14" t="s">
        <v>23</v>
      </c>
      <c r="P9" s="43"/>
      <c r="Q9" s="43"/>
      <c r="R9" s="46"/>
      <c r="S9" s="32">
        <f t="shared" si="7"/>
        <v>0.38541666666666674</v>
      </c>
      <c r="T9" s="32" t="str">
        <f t="shared" si="2"/>
        <v>OA</v>
      </c>
      <c r="U9" s="34" t="s">
        <v>25</v>
      </c>
      <c r="V9" s="43"/>
      <c r="W9" s="43"/>
      <c r="X9" s="46"/>
    </row>
    <row r="10" spans="1:24" ht="15.6">
      <c r="A10" s="32">
        <f t="shared" si="4"/>
        <v>0.39583333333333343</v>
      </c>
      <c r="B10" s="32" t="str">
        <f t="shared" si="3"/>
        <v>CM</v>
      </c>
      <c r="C10" s="34" t="s">
        <v>15</v>
      </c>
      <c r="D10" s="43"/>
      <c r="E10" s="43"/>
      <c r="F10" s="46"/>
      <c r="G10" s="41">
        <f t="shared" si="5"/>
        <v>0.39583333333333343</v>
      </c>
      <c r="H10" s="16" t="str">
        <f t="shared" si="0"/>
        <v>O</v>
      </c>
      <c r="I10" s="16" t="s">
        <v>17</v>
      </c>
      <c r="J10" s="45"/>
      <c r="K10" s="45"/>
      <c r="L10" s="46"/>
      <c r="M10" s="42">
        <f t="shared" si="6"/>
        <v>0.39583333333333343</v>
      </c>
      <c r="N10" s="14" t="str">
        <f t="shared" si="1"/>
        <v>O</v>
      </c>
      <c r="O10" s="14" t="s">
        <v>23</v>
      </c>
      <c r="P10" s="43"/>
      <c r="Q10" s="43"/>
      <c r="R10" s="46"/>
      <c r="S10" s="32">
        <f t="shared" si="7"/>
        <v>0.39583333333333343</v>
      </c>
      <c r="T10" s="32" t="str">
        <f t="shared" si="2"/>
        <v>OA</v>
      </c>
      <c r="U10" s="34" t="s">
        <v>25</v>
      </c>
      <c r="V10" s="43"/>
      <c r="W10" s="43"/>
      <c r="X10" s="46"/>
    </row>
    <row r="11" spans="1:24" ht="15.6">
      <c r="A11" s="32">
        <f t="shared" si="4"/>
        <v>0.40625000000000011</v>
      </c>
      <c r="B11" s="32" t="str">
        <f t="shared" si="3"/>
        <v>CM</v>
      </c>
      <c r="C11" s="34" t="s">
        <v>15</v>
      </c>
      <c r="D11" s="43"/>
      <c r="E11" s="43"/>
      <c r="F11" s="46"/>
      <c r="G11" s="41">
        <f t="shared" si="5"/>
        <v>0.40625000000000011</v>
      </c>
      <c r="H11" s="16" t="str">
        <f t="shared" si="0"/>
        <v>O</v>
      </c>
      <c r="I11" s="16" t="s">
        <v>17</v>
      </c>
      <c r="J11" s="43"/>
      <c r="K11" s="43"/>
      <c r="L11" s="46"/>
      <c r="M11" s="42">
        <f t="shared" si="6"/>
        <v>0.40625000000000011</v>
      </c>
      <c r="N11" s="14" t="str">
        <f t="shared" si="1"/>
        <v>O</v>
      </c>
      <c r="O11" s="14" t="s">
        <v>23</v>
      </c>
      <c r="P11" s="43"/>
      <c r="Q11" s="43"/>
      <c r="R11" s="46"/>
      <c r="S11" s="32">
        <f t="shared" si="7"/>
        <v>0.40625000000000011</v>
      </c>
      <c r="T11" s="32" t="str">
        <f t="shared" si="2"/>
        <v>OA</v>
      </c>
      <c r="U11" s="34" t="s">
        <v>25</v>
      </c>
      <c r="V11" s="43"/>
      <c r="W11" s="43"/>
      <c r="X11" s="46"/>
    </row>
    <row r="12" spans="1:24" ht="15.6">
      <c r="A12" s="32">
        <f t="shared" si="4"/>
        <v>0.4166666666666668</v>
      </c>
      <c r="B12" s="32" t="str">
        <f t="shared" si="3"/>
        <v>CM</v>
      </c>
      <c r="C12" s="34" t="s">
        <v>15</v>
      </c>
      <c r="D12" s="43"/>
      <c r="E12" s="43"/>
      <c r="F12" s="46"/>
      <c r="G12" s="41">
        <f t="shared" si="5"/>
        <v>0.4166666666666668</v>
      </c>
      <c r="H12" s="16" t="str">
        <f t="shared" si="0"/>
        <v>O</v>
      </c>
      <c r="I12" s="16" t="s">
        <v>17</v>
      </c>
      <c r="J12" s="45"/>
      <c r="K12" s="45"/>
      <c r="L12" s="46"/>
      <c r="M12" s="42">
        <f t="shared" si="6"/>
        <v>0.4166666666666668</v>
      </c>
      <c r="N12" s="14" t="str">
        <f t="shared" si="1"/>
        <v>O</v>
      </c>
      <c r="O12" s="14" t="s">
        <v>23</v>
      </c>
      <c r="P12" s="43"/>
      <c r="Q12" s="43"/>
      <c r="R12" s="46"/>
      <c r="S12" s="32">
        <f t="shared" si="7"/>
        <v>0.4166666666666668</v>
      </c>
      <c r="T12" s="32" t="str">
        <f t="shared" si="2"/>
        <v>OA</v>
      </c>
      <c r="U12" s="34" t="s">
        <v>25</v>
      </c>
      <c r="V12" s="43"/>
      <c r="W12" s="43"/>
      <c r="X12" s="46"/>
    </row>
    <row r="13" spans="1:24" ht="15.6">
      <c r="A13" s="32">
        <f t="shared" si="4"/>
        <v>0.42708333333333348</v>
      </c>
      <c r="B13" s="32" t="str">
        <f t="shared" si="3"/>
        <v>CM</v>
      </c>
      <c r="C13" s="34" t="s">
        <v>15</v>
      </c>
      <c r="D13" s="43"/>
      <c r="E13" s="43"/>
      <c r="F13" s="46"/>
      <c r="G13" s="41">
        <f t="shared" si="5"/>
        <v>0.42708333333333348</v>
      </c>
      <c r="H13" s="16" t="str">
        <f t="shared" si="0"/>
        <v>O</v>
      </c>
      <c r="I13" s="16" t="s">
        <v>17</v>
      </c>
      <c r="J13" s="45"/>
      <c r="K13" s="45"/>
      <c r="L13" s="46"/>
      <c r="M13" s="42">
        <f t="shared" si="6"/>
        <v>0.42708333333333348</v>
      </c>
      <c r="N13" s="14" t="str">
        <f t="shared" si="1"/>
        <v>O</v>
      </c>
      <c r="O13" s="14" t="s">
        <v>23</v>
      </c>
      <c r="P13" s="43"/>
      <c r="Q13" s="43"/>
      <c r="R13" s="46"/>
      <c r="S13" s="32">
        <f t="shared" si="7"/>
        <v>0.42708333333333348</v>
      </c>
      <c r="T13" s="32" t="str">
        <f t="shared" si="2"/>
        <v>OA</v>
      </c>
      <c r="U13" s="34" t="s">
        <v>25</v>
      </c>
      <c r="V13" s="43"/>
      <c r="W13" s="43"/>
      <c r="X13" s="46"/>
    </row>
    <row r="14" spans="1:24" ht="15.6">
      <c r="A14" s="32">
        <f t="shared" si="4"/>
        <v>0.43750000000000017</v>
      </c>
      <c r="B14" s="32" t="str">
        <f t="shared" si="3"/>
        <v>CM</v>
      </c>
      <c r="C14" s="34" t="s">
        <v>15</v>
      </c>
      <c r="D14" s="43"/>
      <c r="E14" s="43"/>
      <c r="F14" s="46"/>
      <c r="G14" s="41">
        <f t="shared" si="5"/>
        <v>0.43750000000000017</v>
      </c>
      <c r="H14" s="16" t="str">
        <f t="shared" si="0"/>
        <v>O</v>
      </c>
      <c r="I14" s="16" t="s">
        <v>17</v>
      </c>
      <c r="J14" s="43"/>
      <c r="K14" s="43"/>
      <c r="L14" s="46"/>
      <c r="M14" s="42">
        <f t="shared" si="6"/>
        <v>0.43750000000000017</v>
      </c>
      <c r="N14" s="14" t="str">
        <f t="shared" si="1"/>
        <v>O</v>
      </c>
      <c r="O14" s="14" t="s">
        <v>23</v>
      </c>
      <c r="P14" s="43"/>
      <c r="Q14" s="43"/>
      <c r="R14" s="46"/>
      <c r="S14" s="32">
        <f t="shared" si="7"/>
        <v>0.43750000000000017</v>
      </c>
      <c r="T14" s="32" t="str">
        <f t="shared" si="2"/>
        <v>OA</v>
      </c>
      <c r="U14" s="34" t="s">
        <v>25</v>
      </c>
      <c r="V14" s="43"/>
      <c r="W14" s="43"/>
      <c r="X14" s="46"/>
    </row>
    <row r="15" spans="1:24" ht="15.6">
      <c r="A15" s="32">
        <f t="shared" si="4"/>
        <v>0.44791666666666685</v>
      </c>
      <c r="B15" s="32" t="str">
        <f t="shared" si="3"/>
        <v>CM</v>
      </c>
      <c r="C15" s="34" t="s">
        <v>15</v>
      </c>
      <c r="D15" s="43"/>
      <c r="E15" s="43"/>
      <c r="F15" s="46"/>
      <c r="G15" s="41">
        <f t="shared" si="5"/>
        <v>0.44791666666666685</v>
      </c>
      <c r="H15" s="16" t="str">
        <f t="shared" si="0"/>
        <v>O</v>
      </c>
      <c r="I15" s="16" t="s">
        <v>17</v>
      </c>
      <c r="J15" s="45"/>
      <c r="K15" s="45"/>
      <c r="L15" s="46"/>
      <c r="M15" s="42">
        <f t="shared" si="6"/>
        <v>0.44791666666666685</v>
      </c>
      <c r="N15" s="14" t="str">
        <f t="shared" si="1"/>
        <v>O</v>
      </c>
      <c r="O15" s="14" t="s">
        <v>23</v>
      </c>
      <c r="P15" s="43"/>
      <c r="Q15" s="43"/>
      <c r="R15" s="46"/>
      <c r="S15" s="32">
        <f t="shared" si="7"/>
        <v>0.44791666666666685</v>
      </c>
      <c r="T15" s="32" t="str">
        <f t="shared" si="2"/>
        <v>OA</v>
      </c>
      <c r="U15" s="34" t="s">
        <v>25</v>
      </c>
      <c r="V15" s="43"/>
      <c r="W15" s="43"/>
      <c r="X15" s="46"/>
    </row>
    <row r="16" spans="1:24" ht="15.6">
      <c r="A16" s="32">
        <f t="shared" si="4"/>
        <v>0.45833333333333354</v>
      </c>
      <c r="B16" s="32" t="str">
        <f t="shared" si="3"/>
        <v>CM</v>
      </c>
      <c r="C16" s="34" t="s">
        <v>15</v>
      </c>
      <c r="D16" s="43"/>
      <c r="E16" s="43"/>
      <c r="F16" s="46"/>
      <c r="G16" s="41">
        <f t="shared" si="5"/>
        <v>0.45833333333333354</v>
      </c>
      <c r="H16" s="16" t="str">
        <f t="shared" si="0"/>
        <v>O</v>
      </c>
      <c r="I16" s="16" t="s">
        <v>17</v>
      </c>
      <c r="J16" s="45"/>
      <c r="K16" s="45"/>
      <c r="L16" s="46"/>
      <c r="M16" s="42">
        <f t="shared" si="6"/>
        <v>0.45833333333333354</v>
      </c>
      <c r="N16" s="14" t="str">
        <f t="shared" si="1"/>
        <v>O</v>
      </c>
      <c r="O16" s="14" t="s">
        <v>23</v>
      </c>
      <c r="P16" s="43"/>
      <c r="Q16" s="43"/>
      <c r="R16" s="46"/>
      <c r="S16" s="32">
        <f t="shared" si="7"/>
        <v>0.45833333333333354</v>
      </c>
      <c r="T16" s="32" t="str">
        <f t="shared" si="2"/>
        <v>OA</v>
      </c>
      <c r="U16" s="34" t="s">
        <v>25</v>
      </c>
      <c r="V16" s="43"/>
      <c r="W16" s="43"/>
      <c r="X16" s="46"/>
    </row>
    <row r="17" spans="1:24" ht="15.6">
      <c r="A17" s="32">
        <f t="shared" si="4"/>
        <v>0.46875000000000022</v>
      </c>
      <c r="B17" s="32" t="str">
        <f t="shared" si="3"/>
        <v>CM</v>
      </c>
      <c r="C17" s="34" t="s">
        <v>15</v>
      </c>
      <c r="D17" s="43"/>
      <c r="E17" s="43"/>
      <c r="F17" s="46"/>
      <c r="G17" s="41">
        <f t="shared" si="5"/>
        <v>0.46875000000000022</v>
      </c>
      <c r="H17" s="16" t="str">
        <f t="shared" si="0"/>
        <v>O</v>
      </c>
      <c r="I17" s="16" t="s">
        <v>17</v>
      </c>
      <c r="J17" s="45"/>
      <c r="K17" s="45"/>
      <c r="L17" s="46"/>
      <c r="M17" s="42">
        <f t="shared" si="6"/>
        <v>0.46875000000000022</v>
      </c>
      <c r="N17" s="14" t="str">
        <f t="shared" si="1"/>
        <v>O</v>
      </c>
      <c r="O17" s="14" t="s">
        <v>23</v>
      </c>
      <c r="P17" s="43"/>
      <c r="Q17" s="43"/>
      <c r="R17" s="46"/>
      <c r="S17" s="32">
        <f t="shared" si="7"/>
        <v>0.46875000000000022</v>
      </c>
      <c r="T17" s="32" t="str">
        <f t="shared" si="2"/>
        <v>OA</v>
      </c>
      <c r="U17" s="34" t="s">
        <v>25</v>
      </c>
      <c r="V17" s="43"/>
      <c r="W17" s="43"/>
      <c r="X17" s="46"/>
    </row>
    <row r="18" spans="1:24" ht="15.6">
      <c r="A18" s="32">
        <f t="shared" si="4"/>
        <v>0.47916666666666691</v>
      </c>
      <c r="B18" s="32" t="str">
        <f t="shared" si="3"/>
        <v>CM</v>
      </c>
      <c r="C18" s="34" t="s">
        <v>15</v>
      </c>
      <c r="D18" s="43"/>
      <c r="E18" s="43"/>
      <c r="F18" s="46"/>
      <c r="G18" s="41">
        <f t="shared" si="5"/>
        <v>0.47916666666666691</v>
      </c>
      <c r="H18" s="16" t="str">
        <f t="shared" si="0"/>
        <v>O</v>
      </c>
      <c r="I18" s="16" t="s">
        <v>17</v>
      </c>
      <c r="J18" s="45"/>
      <c r="K18" s="45"/>
      <c r="L18" s="46"/>
      <c r="M18" s="42">
        <f t="shared" si="6"/>
        <v>0.47916666666666691</v>
      </c>
      <c r="N18" s="14" t="str">
        <f t="shared" si="1"/>
        <v>O</v>
      </c>
      <c r="O18" s="14" t="s">
        <v>23</v>
      </c>
      <c r="P18" s="43"/>
      <c r="Q18" s="43"/>
      <c r="R18" s="46"/>
      <c r="S18" s="32">
        <f t="shared" si="7"/>
        <v>0.47916666666666691</v>
      </c>
      <c r="T18" s="32" t="str">
        <f t="shared" si="2"/>
        <v>OA</v>
      </c>
      <c r="U18" s="34" t="s">
        <v>25</v>
      </c>
      <c r="V18" s="43"/>
      <c r="W18" s="43"/>
      <c r="X18" s="46"/>
    </row>
    <row r="19" spans="1:24" ht="15.6">
      <c r="A19" s="32">
        <f t="shared" si="4"/>
        <v>0.48958333333333359</v>
      </c>
      <c r="B19" s="32" t="str">
        <f t="shared" si="3"/>
        <v>CM</v>
      </c>
      <c r="C19" s="34" t="s">
        <v>15</v>
      </c>
      <c r="D19" s="43"/>
      <c r="E19" s="43"/>
      <c r="F19" s="46"/>
      <c r="G19" s="41">
        <f t="shared" si="5"/>
        <v>0.48958333333333359</v>
      </c>
      <c r="H19" s="16" t="str">
        <f t="shared" si="0"/>
        <v>O</v>
      </c>
      <c r="I19" s="16" t="s">
        <v>17</v>
      </c>
      <c r="J19" s="45"/>
      <c r="K19" s="45"/>
      <c r="L19" s="46"/>
      <c r="M19" s="42">
        <f t="shared" si="6"/>
        <v>0.48958333333333359</v>
      </c>
      <c r="N19" s="14" t="str">
        <f t="shared" si="1"/>
        <v>O</v>
      </c>
      <c r="O19" s="14" t="s">
        <v>23</v>
      </c>
      <c r="P19" s="43"/>
      <c r="Q19" s="43"/>
      <c r="R19" s="46"/>
      <c r="S19" s="32">
        <f t="shared" si="7"/>
        <v>0.48958333333333359</v>
      </c>
      <c r="T19" s="32" t="str">
        <f t="shared" si="2"/>
        <v>OA</v>
      </c>
      <c r="U19" s="34" t="s">
        <v>25</v>
      </c>
      <c r="V19" s="43"/>
      <c r="W19" s="43"/>
      <c r="X19" s="46"/>
    </row>
    <row r="20" spans="1:24" ht="15.6">
      <c r="A20" s="32">
        <f t="shared" si="4"/>
        <v>0.50000000000000022</v>
      </c>
      <c r="B20" s="32" t="str">
        <f t="shared" si="3"/>
        <v>CM</v>
      </c>
      <c r="C20" s="34" t="s">
        <v>15</v>
      </c>
      <c r="D20" s="43"/>
      <c r="E20" s="43"/>
      <c r="F20" s="46"/>
      <c r="G20" s="41">
        <f t="shared" si="5"/>
        <v>0.50000000000000022</v>
      </c>
      <c r="H20" s="16" t="str">
        <f>IF(($I$3="Steph_Ma")+OR($I$3="Dominique")+OR($I$3="Julie")+OR($I$3="Dji")+OR($I$3="Martine")+OR($I$3="BF"),"O","X")</f>
        <v>O</v>
      </c>
      <c r="I20" s="16" t="s">
        <v>17</v>
      </c>
      <c r="J20" s="45"/>
      <c r="K20" s="45"/>
      <c r="L20" s="46"/>
      <c r="M20" s="42">
        <f t="shared" si="6"/>
        <v>0.50000000000000022</v>
      </c>
      <c r="N20" s="14" t="str">
        <f t="shared" si="1"/>
        <v>O</v>
      </c>
      <c r="O20" s="14" t="s">
        <v>23</v>
      </c>
      <c r="P20" s="43"/>
      <c r="Q20" s="43"/>
      <c r="R20" s="46"/>
      <c r="S20" s="32">
        <f t="shared" si="7"/>
        <v>0.50000000000000022</v>
      </c>
      <c r="T20" s="32" t="str">
        <f t="shared" si="2"/>
        <v>OA</v>
      </c>
      <c r="U20" s="34" t="s">
        <v>25</v>
      </c>
      <c r="V20" s="43"/>
      <c r="W20" s="43"/>
      <c r="X20" s="46"/>
    </row>
    <row r="21" spans="1:24" ht="15.6">
      <c r="A21" s="32"/>
      <c r="B21" s="32"/>
      <c r="C21" s="34"/>
      <c r="D21" s="43"/>
      <c r="E21" s="45"/>
      <c r="F21" s="46"/>
      <c r="G21" s="41"/>
      <c r="H21" s="16"/>
      <c r="I21" s="16"/>
      <c r="J21" s="45"/>
      <c r="K21" s="45"/>
      <c r="L21" s="46"/>
      <c r="M21" s="42"/>
      <c r="N21" s="14"/>
      <c r="O21" s="14"/>
      <c r="P21" s="45"/>
      <c r="Q21" s="45"/>
      <c r="R21" s="46"/>
      <c r="S21" s="32"/>
      <c r="T21" s="32"/>
      <c r="U21" s="34"/>
      <c r="V21" s="45"/>
      <c r="W21" s="45"/>
      <c r="X21" s="46"/>
    </row>
    <row r="22" spans="1:24" ht="15.6">
      <c r="A22" s="32"/>
      <c r="B22" s="32"/>
      <c r="C22" s="34"/>
      <c r="D22" s="43"/>
      <c r="E22" s="45"/>
      <c r="F22" s="46"/>
      <c r="G22" s="41"/>
      <c r="H22" s="16"/>
      <c r="I22" s="16"/>
      <c r="J22" s="45"/>
      <c r="K22" s="45"/>
      <c r="L22" s="46"/>
      <c r="M22" s="42"/>
      <c r="N22" s="14"/>
      <c r="O22" s="14"/>
      <c r="P22" s="45"/>
      <c r="Q22" s="45"/>
      <c r="R22" s="46"/>
      <c r="S22" s="32"/>
      <c r="T22" s="32"/>
      <c r="U22" s="34"/>
      <c r="V22" s="45"/>
      <c r="W22" s="45"/>
      <c r="X22" s="46"/>
    </row>
    <row r="23" spans="1:24" ht="15.6">
      <c r="A23" s="32"/>
      <c r="B23" s="32"/>
      <c r="C23" s="34"/>
      <c r="D23" s="43"/>
      <c r="E23" s="45"/>
      <c r="F23" s="46"/>
      <c r="G23" s="41"/>
      <c r="H23" s="16"/>
      <c r="I23" s="16"/>
      <c r="J23" s="45"/>
      <c r="K23" s="45"/>
      <c r="L23" s="46"/>
      <c r="M23" s="42"/>
      <c r="N23" s="14"/>
      <c r="O23" s="14"/>
      <c r="P23" s="45"/>
      <c r="Q23" s="45"/>
      <c r="R23" s="46"/>
      <c r="S23" s="32"/>
      <c r="T23" s="32"/>
      <c r="U23" s="34"/>
      <c r="V23" s="45"/>
      <c r="W23" s="45"/>
      <c r="X23" s="46"/>
    </row>
    <row r="24" spans="1:24" ht="15.6">
      <c r="A24" s="33"/>
      <c r="B24" s="33"/>
      <c r="C24" s="33" t="s">
        <v>58</v>
      </c>
      <c r="D24" s="34"/>
      <c r="E24" s="34"/>
      <c r="F24" s="34"/>
      <c r="G24" s="16"/>
      <c r="H24" s="16"/>
      <c r="I24" s="36" t="s">
        <v>17</v>
      </c>
      <c r="J24" s="35"/>
      <c r="K24" s="35"/>
      <c r="L24" s="35"/>
      <c r="M24" s="37"/>
      <c r="N24" s="37"/>
      <c r="O24" s="15" t="s">
        <v>49</v>
      </c>
      <c r="P24" s="37"/>
      <c r="Q24" s="37"/>
      <c r="R24" s="37"/>
      <c r="S24" s="38"/>
      <c r="T24" s="38"/>
      <c r="U24" s="33" t="s">
        <v>50</v>
      </c>
      <c r="V24" s="38"/>
      <c r="W24" s="38"/>
      <c r="X24" s="38"/>
    </row>
    <row r="25" spans="1:24" ht="15.6">
      <c r="A25" s="47"/>
      <c r="B25" s="47"/>
      <c r="C25" s="40" t="str">
        <f>Janvier!F8</f>
        <v>CM</v>
      </c>
      <c r="D25" s="34"/>
      <c r="E25" s="34"/>
      <c r="F25" s="34"/>
      <c r="G25" s="41"/>
      <c r="H25" s="41"/>
      <c r="I25" s="40" t="s">
        <v>7</v>
      </c>
      <c r="J25" s="16"/>
      <c r="K25" s="16"/>
      <c r="L25" s="16"/>
      <c r="M25" s="37"/>
      <c r="N25" s="37"/>
      <c r="O25" s="40" t="s">
        <v>12</v>
      </c>
      <c r="P25" s="14"/>
      <c r="Q25" s="14"/>
      <c r="R25" s="14"/>
      <c r="S25" s="38"/>
      <c r="T25" s="38"/>
      <c r="U25" s="40" t="str">
        <f>Janvier!G8</f>
        <v>XX</v>
      </c>
      <c r="V25" s="38"/>
      <c r="W25" s="38"/>
      <c r="X25" s="38"/>
    </row>
    <row r="26" spans="1:24" ht="15.6">
      <c r="A26" s="32"/>
      <c r="B26" s="32"/>
      <c r="C26" s="34" t="s">
        <v>51</v>
      </c>
      <c r="D26" s="34" t="s">
        <v>52</v>
      </c>
      <c r="E26" s="34" t="s">
        <v>53</v>
      </c>
      <c r="F26" s="34" t="s">
        <v>54</v>
      </c>
      <c r="G26" s="41"/>
      <c r="H26" s="41"/>
      <c r="I26" s="16" t="s">
        <v>51</v>
      </c>
      <c r="J26" s="16" t="s">
        <v>52</v>
      </c>
      <c r="K26" s="16" t="s">
        <v>53</v>
      </c>
      <c r="L26" s="16" t="s">
        <v>54</v>
      </c>
      <c r="M26" s="42"/>
      <c r="N26" s="42"/>
      <c r="O26" s="14" t="s">
        <v>51</v>
      </c>
      <c r="P26" s="14" t="s">
        <v>52</v>
      </c>
      <c r="Q26" s="14" t="s">
        <v>53</v>
      </c>
      <c r="R26" s="14" t="s">
        <v>54</v>
      </c>
      <c r="S26" s="32"/>
      <c r="T26" s="32"/>
      <c r="U26" s="34" t="s">
        <v>51</v>
      </c>
      <c r="V26" s="34" t="s">
        <v>52</v>
      </c>
      <c r="W26" s="34" t="s">
        <v>53</v>
      </c>
      <c r="X26" s="34" t="s">
        <v>54</v>
      </c>
    </row>
    <row r="27" spans="1:24" ht="15.6">
      <c r="A27" s="32">
        <v>0.5625</v>
      </c>
      <c r="B27" s="32" t="str">
        <f t="shared" ref="B27:B41" si="8">$C$25</f>
        <v>CM</v>
      </c>
      <c r="C27" s="34" t="s">
        <v>17</v>
      </c>
      <c r="D27" s="45"/>
      <c r="E27" s="45"/>
      <c r="F27" s="46"/>
      <c r="G27" s="41">
        <v>0.5625</v>
      </c>
      <c r="H27" s="16" t="str">
        <f>IF(($I$25="Steph_Ma")+OR($I$25="Dominique")+OR($I$25="Julie")+OR($I$25="Dji")+OR($I$25="Martine")+OR($I$25="BF"),"O","X")</f>
        <v>O</v>
      </c>
      <c r="I27" s="16" t="s">
        <v>17</v>
      </c>
      <c r="J27" s="45"/>
      <c r="K27" s="45"/>
      <c r="L27" s="46"/>
      <c r="M27" s="42">
        <v>0.5625</v>
      </c>
      <c r="N27" s="14" t="str">
        <f t="shared" ref="N27:N41" si="9">IF(($O$25="Steph_Rx")+OR($O$25="Vincent")+OR($O$25="Julie")+OR($O$25="Fred")+OR($O$25="Dominique"),"O","X")</f>
        <v>O</v>
      </c>
      <c r="O27" s="14" t="s">
        <v>19</v>
      </c>
      <c r="P27" s="45"/>
      <c r="Q27" s="45"/>
      <c r="R27" s="46"/>
      <c r="S27" s="32">
        <v>0.5625</v>
      </c>
      <c r="T27" s="32" t="str">
        <f t="shared" ref="T27:T41" si="10">$U$25</f>
        <v>XX</v>
      </c>
      <c r="U27" s="34"/>
      <c r="V27" s="45"/>
      <c r="W27" s="45"/>
      <c r="X27" s="46"/>
    </row>
    <row r="28" spans="1:24" ht="15.6">
      <c r="A28" s="32">
        <f>A27+"00:15"</f>
        <v>0.57291666666666663</v>
      </c>
      <c r="B28" s="32" t="str">
        <f t="shared" si="8"/>
        <v>CM</v>
      </c>
      <c r="C28" s="34" t="s">
        <v>17</v>
      </c>
      <c r="D28" s="45"/>
      <c r="E28" s="45"/>
      <c r="F28" s="46"/>
      <c r="G28" s="41">
        <f>G27+"00:15"</f>
        <v>0.57291666666666663</v>
      </c>
      <c r="H28" s="16" t="str">
        <f t="shared" ref="H28:H41" si="11">IF(($I$25="Steph_Ma")+OR($I$25="Dominique")+OR($I$25="Julie")+OR($I$25="Dji")+OR($I$25="Martine")+OR($I$25="BF"),"O","X")</f>
        <v>O</v>
      </c>
      <c r="I28" s="16" t="s">
        <v>18</v>
      </c>
      <c r="J28" s="45"/>
      <c r="K28" s="45"/>
      <c r="L28" s="46"/>
      <c r="M28" s="42">
        <f>M27+"00:15"</f>
        <v>0.57291666666666663</v>
      </c>
      <c r="N28" s="14" t="str">
        <f t="shared" si="9"/>
        <v>O</v>
      </c>
      <c r="O28" s="14" t="s">
        <v>19</v>
      </c>
      <c r="P28" s="45"/>
      <c r="Q28" s="45"/>
      <c r="R28" s="46"/>
      <c r="S28" s="32">
        <f>S27+"00:15"</f>
        <v>0.57291666666666663</v>
      </c>
      <c r="T28" s="32" t="str">
        <f t="shared" si="10"/>
        <v>XX</v>
      </c>
      <c r="U28" s="34" t="s">
        <v>18</v>
      </c>
      <c r="V28" s="45"/>
      <c r="W28" s="45"/>
      <c r="X28" s="46"/>
    </row>
    <row r="29" spans="1:24" ht="15.6">
      <c r="A29" s="32">
        <f t="shared" ref="A29:A41" si="12">A28+"00:15"</f>
        <v>0.58333333333333326</v>
      </c>
      <c r="B29" s="32" t="str">
        <f t="shared" si="8"/>
        <v>CM</v>
      </c>
      <c r="C29" s="34" t="s">
        <v>17</v>
      </c>
      <c r="D29" s="45"/>
      <c r="E29" s="45"/>
      <c r="F29" s="46"/>
      <c r="G29" s="41">
        <f t="shared" ref="G29:G41" si="13">G28+"00:15"</f>
        <v>0.58333333333333326</v>
      </c>
      <c r="H29" s="16" t="str">
        <f t="shared" si="11"/>
        <v>O</v>
      </c>
      <c r="I29" s="16" t="s">
        <v>18</v>
      </c>
      <c r="J29" s="43"/>
      <c r="K29" s="43"/>
      <c r="L29" s="43"/>
      <c r="M29" s="42">
        <f t="shared" ref="M29:M41" si="14">M28+"00:15"</f>
        <v>0.58333333333333326</v>
      </c>
      <c r="N29" s="14" t="str">
        <f t="shared" si="9"/>
        <v>O</v>
      </c>
      <c r="O29" s="14" t="s">
        <v>19</v>
      </c>
      <c r="P29" s="43"/>
      <c r="Q29" s="43"/>
      <c r="R29" s="43"/>
      <c r="S29" s="32">
        <f t="shared" ref="S29:S41" si="15">S28+"00:15"</f>
        <v>0.58333333333333326</v>
      </c>
      <c r="T29" s="32" t="str">
        <f t="shared" si="10"/>
        <v>XX</v>
      </c>
      <c r="U29" s="34" t="s">
        <v>18</v>
      </c>
      <c r="V29" s="45"/>
      <c r="W29" s="45"/>
      <c r="X29" s="46"/>
    </row>
    <row r="30" spans="1:24" ht="15.6">
      <c r="A30" s="32">
        <f t="shared" si="12"/>
        <v>0.59374999999999989</v>
      </c>
      <c r="B30" s="32" t="str">
        <f t="shared" si="8"/>
        <v>CM</v>
      </c>
      <c r="C30" s="34" t="s">
        <v>17</v>
      </c>
      <c r="D30" s="45"/>
      <c r="E30" s="45"/>
      <c r="F30" s="46"/>
      <c r="G30" s="41">
        <f t="shared" si="13"/>
        <v>0.59374999999999989</v>
      </c>
      <c r="H30" s="16" t="str">
        <f t="shared" si="11"/>
        <v>O</v>
      </c>
      <c r="I30" s="16" t="s">
        <v>18</v>
      </c>
      <c r="J30" s="45"/>
      <c r="K30" s="45"/>
      <c r="L30" s="46"/>
      <c r="M30" s="42">
        <f t="shared" si="14"/>
        <v>0.59374999999999989</v>
      </c>
      <c r="N30" s="14" t="str">
        <f t="shared" si="9"/>
        <v>O</v>
      </c>
      <c r="O30" s="14" t="s">
        <v>19</v>
      </c>
      <c r="P30" s="45"/>
      <c r="Q30" s="45"/>
      <c r="R30" s="46"/>
      <c r="S30" s="32">
        <f t="shared" si="15"/>
        <v>0.59374999999999989</v>
      </c>
      <c r="T30" s="32" t="str">
        <f t="shared" si="10"/>
        <v>XX</v>
      </c>
      <c r="U30" s="34" t="s">
        <v>18</v>
      </c>
      <c r="V30" s="45"/>
      <c r="W30" s="45"/>
      <c r="X30" s="46"/>
    </row>
    <row r="31" spans="1:24" ht="15.6">
      <c r="A31" s="32">
        <f t="shared" si="12"/>
        <v>0.60416666666666652</v>
      </c>
      <c r="B31" s="32" t="str">
        <f t="shared" si="8"/>
        <v>CM</v>
      </c>
      <c r="C31" s="34" t="s">
        <v>17</v>
      </c>
      <c r="D31" s="43"/>
      <c r="E31" s="43"/>
      <c r="F31" s="43"/>
      <c r="G31" s="41">
        <f t="shared" si="13"/>
        <v>0.60416666666666652</v>
      </c>
      <c r="H31" s="16" t="str">
        <f t="shared" si="11"/>
        <v>O</v>
      </c>
      <c r="I31" s="16" t="s">
        <v>18</v>
      </c>
      <c r="J31" s="45"/>
      <c r="K31" s="45"/>
      <c r="L31" s="46"/>
      <c r="M31" s="42">
        <f t="shared" si="14"/>
        <v>0.60416666666666652</v>
      </c>
      <c r="N31" s="14" t="str">
        <f t="shared" si="9"/>
        <v>O</v>
      </c>
      <c r="O31" s="14" t="s">
        <v>19</v>
      </c>
      <c r="P31" s="45"/>
      <c r="Q31" s="45"/>
      <c r="R31" s="46"/>
      <c r="S31" s="32">
        <f t="shared" si="15"/>
        <v>0.60416666666666652</v>
      </c>
      <c r="T31" s="32" t="str">
        <f t="shared" si="10"/>
        <v>XX</v>
      </c>
      <c r="U31" s="34" t="s">
        <v>18</v>
      </c>
      <c r="V31" s="45"/>
      <c r="W31" s="45"/>
      <c r="X31" s="46"/>
    </row>
    <row r="32" spans="1:24" ht="15.6">
      <c r="A32" s="32">
        <f t="shared" si="12"/>
        <v>0.61458333333333315</v>
      </c>
      <c r="B32" s="32" t="str">
        <f t="shared" si="8"/>
        <v>CM</v>
      </c>
      <c r="C32" s="34" t="s">
        <v>17</v>
      </c>
      <c r="D32" s="45"/>
      <c r="E32" s="45"/>
      <c r="F32" s="46"/>
      <c r="G32" s="41">
        <f t="shared" si="13"/>
        <v>0.61458333333333315</v>
      </c>
      <c r="H32" s="16" t="str">
        <f t="shared" si="11"/>
        <v>O</v>
      </c>
      <c r="I32" s="16" t="s">
        <v>18</v>
      </c>
      <c r="J32" s="45"/>
      <c r="K32" s="45"/>
      <c r="L32" s="46"/>
      <c r="M32" s="42">
        <f t="shared" si="14"/>
        <v>0.61458333333333315</v>
      </c>
      <c r="N32" s="14" t="str">
        <f t="shared" si="9"/>
        <v>O</v>
      </c>
      <c r="O32" s="14" t="s">
        <v>19</v>
      </c>
      <c r="P32" s="45"/>
      <c r="Q32" s="45"/>
      <c r="R32" s="46"/>
      <c r="S32" s="32">
        <f t="shared" si="15"/>
        <v>0.61458333333333315</v>
      </c>
      <c r="T32" s="32" t="str">
        <f t="shared" si="10"/>
        <v>XX</v>
      </c>
      <c r="U32" s="34" t="s">
        <v>18</v>
      </c>
      <c r="V32" s="45"/>
      <c r="W32" s="45"/>
      <c r="X32" s="46"/>
    </row>
    <row r="33" spans="1:24" ht="15.6">
      <c r="A33" s="32">
        <f t="shared" si="12"/>
        <v>0.62499999999999978</v>
      </c>
      <c r="B33" s="32" t="str">
        <f t="shared" si="8"/>
        <v>CM</v>
      </c>
      <c r="C33" s="34" t="s">
        <v>17</v>
      </c>
      <c r="D33" s="45"/>
      <c r="E33" s="45"/>
      <c r="F33" s="46"/>
      <c r="G33" s="41">
        <f t="shared" si="13"/>
        <v>0.62499999999999978</v>
      </c>
      <c r="H33" s="16" t="str">
        <f t="shared" si="11"/>
        <v>O</v>
      </c>
      <c r="I33" s="16" t="s">
        <v>18</v>
      </c>
      <c r="J33" s="45"/>
      <c r="K33" s="45"/>
      <c r="L33" s="46"/>
      <c r="M33" s="42">
        <f t="shared" si="14"/>
        <v>0.62499999999999978</v>
      </c>
      <c r="N33" s="14" t="str">
        <f t="shared" si="9"/>
        <v>O</v>
      </c>
      <c r="O33" s="14" t="s">
        <v>19</v>
      </c>
      <c r="P33" s="45"/>
      <c r="Q33" s="45"/>
      <c r="R33" s="46"/>
      <c r="S33" s="32">
        <f t="shared" si="15"/>
        <v>0.62499999999999978</v>
      </c>
      <c r="T33" s="32" t="str">
        <f t="shared" si="10"/>
        <v>XX</v>
      </c>
      <c r="U33" s="34" t="s">
        <v>18</v>
      </c>
      <c r="V33" s="45"/>
      <c r="W33" s="45"/>
      <c r="X33" s="46"/>
    </row>
    <row r="34" spans="1:24" ht="15.6">
      <c r="A34" s="32">
        <f t="shared" si="12"/>
        <v>0.63541666666666641</v>
      </c>
      <c r="B34" s="32" t="str">
        <f t="shared" si="8"/>
        <v>CM</v>
      </c>
      <c r="C34" s="34" t="s">
        <v>17</v>
      </c>
      <c r="D34" s="45"/>
      <c r="E34" s="45"/>
      <c r="F34" s="46"/>
      <c r="G34" s="41">
        <f t="shared" si="13"/>
        <v>0.63541666666666641</v>
      </c>
      <c r="H34" s="16" t="str">
        <f t="shared" si="11"/>
        <v>O</v>
      </c>
      <c r="I34" s="16" t="s">
        <v>18</v>
      </c>
      <c r="J34" s="45"/>
      <c r="K34" s="45"/>
      <c r="L34" s="46"/>
      <c r="M34" s="42">
        <f t="shared" si="14"/>
        <v>0.63541666666666641</v>
      </c>
      <c r="N34" s="14" t="str">
        <f t="shared" si="9"/>
        <v>O</v>
      </c>
      <c r="O34" s="14" t="s">
        <v>19</v>
      </c>
      <c r="P34" s="45"/>
      <c r="Q34" s="45"/>
      <c r="R34" s="46"/>
      <c r="S34" s="32">
        <f t="shared" si="15"/>
        <v>0.63541666666666641</v>
      </c>
      <c r="T34" s="32" t="str">
        <f t="shared" si="10"/>
        <v>XX</v>
      </c>
      <c r="U34" s="34" t="s">
        <v>18</v>
      </c>
      <c r="V34" s="45"/>
      <c r="W34" s="45"/>
      <c r="X34" s="46"/>
    </row>
    <row r="35" spans="1:24" ht="15.6">
      <c r="A35" s="32">
        <f t="shared" si="12"/>
        <v>0.64583333333333304</v>
      </c>
      <c r="B35" s="32" t="str">
        <f t="shared" si="8"/>
        <v>CM</v>
      </c>
      <c r="C35" s="34" t="s">
        <v>17</v>
      </c>
      <c r="D35" s="45"/>
      <c r="E35" s="45"/>
      <c r="F35" s="46"/>
      <c r="G35" s="41">
        <f t="shared" si="13"/>
        <v>0.64583333333333304</v>
      </c>
      <c r="H35" s="16" t="str">
        <f t="shared" si="11"/>
        <v>O</v>
      </c>
      <c r="I35" s="16" t="s">
        <v>18</v>
      </c>
      <c r="J35" s="45"/>
      <c r="K35" s="45"/>
      <c r="L35" s="46"/>
      <c r="M35" s="42">
        <f t="shared" si="14"/>
        <v>0.64583333333333304</v>
      </c>
      <c r="N35" s="14" t="str">
        <f t="shared" si="9"/>
        <v>O</v>
      </c>
      <c r="O35" s="14" t="s">
        <v>19</v>
      </c>
      <c r="P35" s="45"/>
      <c r="Q35" s="45"/>
      <c r="R35" s="46"/>
      <c r="S35" s="32">
        <f t="shared" si="15"/>
        <v>0.64583333333333304</v>
      </c>
      <c r="T35" s="32" t="str">
        <f t="shared" si="10"/>
        <v>XX</v>
      </c>
      <c r="U35" s="34" t="s">
        <v>18</v>
      </c>
      <c r="V35" s="45"/>
      <c r="W35" s="45"/>
      <c r="X35" s="46"/>
    </row>
    <row r="36" spans="1:24" ht="15.6">
      <c r="A36" s="32">
        <f t="shared" si="12"/>
        <v>0.65624999999999967</v>
      </c>
      <c r="B36" s="32" t="str">
        <f t="shared" si="8"/>
        <v>CM</v>
      </c>
      <c r="C36" s="34" t="s">
        <v>17</v>
      </c>
      <c r="D36" s="45"/>
      <c r="E36" s="45"/>
      <c r="F36" s="46"/>
      <c r="G36" s="41">
        <f t="shared" si="13"/>
        <v>0.65624999999999967</v>
      </c>
      <c r="H36" s="16" t="str">
        <f t="shared" si="11"/>
        <v>O</v>
      </c>
      <c r="I36" s="16" t="s">
        <v>18</v>
      </c>
      <c r="J36" s="45"/>
      <c r="K36" s="45"/>
      <c r="L36" s="46"/>
      <c r="M36" s="42">
        <f t="shared" si="14"/>
        <v>0.65624999999999967</v>
      </c>
      <c r="N36" s="14" t="str">
        <f t="shared" si="9"/>
        <v>O</v>
      </c>
      <c r="O36" s="14" t="s">
        <v>19</v>
      </c>
      <c r="P36" s="45"/>
      <c r="Q36" s="45"/>
      <c r="R36" s="46"/>
      <c r="S36" s="32">
        <f t="shared" si="15"/>
        <v>0.65624999999999967</v>
      </c>
      <c r="T36" s="32" t="str">
        <f t="shared" si="10"/>
        <v>XX</v>
      </c>
      <c r="U36" s="34" t="s">
        <v>18</v>
      </c>
      <c r="V36" s="45"/>
      <c r="W36" s="45"/>
      <c r="X36" s="46"/>
    </row>
    <row r="37" spans="1:24" ht="15.6">
      <c r="A37" s="32">
        <f t="shared" si="12"/>
        <v>0.6666666666666663</v>
      </c>
      <c r="B37" s="32" t="str">
        <f t="shared" si="8"/>
        <v>CM</v>
      </c>
      <c r="C37" s="34" t="s">
        <v>17</v>
      </c>
      <c r="D37" s="45"/>
      <c r="E37" s="45"/>
      <c r="F37" s="46"/>
      <c r="G37" s="41">
        <f t="shared" si="13"/>
        <v>0.6666666666666663</v>
      </c>
      <c r="H37" s="16" t="str">
        <f t="shared" si="11"/>
        <v>O</v>
      </c>
      <c r="I37" s="16" t="s">
        <v>18</v>
      </c>
      <c r="J37" s="45"/>
      <c r="K37" s="45"/>
      <c r="L37" s="46"/>
      <c r="M37" s="42">
        <f t="shared" si="14"/>
        <v>0.6666666666666663</v>
      </c>
      <c r="N37" s="14" t="str">
        <f t="shared" si="9"/>
        <v>O</v>
      </c>
      <c r="O37" s="14" t="s">
        <v>19</v>
      </c>
      <c r="P37" s="45"/>
      <c r="Q37" s="45"/>
      <c r="R37" s="46"/>
      <c r="S37" s="32">
        <f t="shared" si="15"/>
        <v>0.6666666666666663</v>
      </c>
      <c r="T37" s="32" t="str">
        <f t="shared" si="10"/>
        <v>XX</v>
      </c>
      <c r="U37" s="34" t="s">
        <v>18</v>
      </c>
      <c r="V37" s="45"/>
      <c r="W37" s="45"/>
      <c r="X37" s="46"/>
    </row>
    <row r="38" spans="1:24" ht="15.6">
      <c r="A38" s="32">
        <f t="shared" si="12"/>
        <v>0.67708333333333293</v>
      </c>
      <c r="B38" s="32" t="str">
        <f t="shared" si="8"/>
        <v>CM</v>
      </c>
      <c r="C38" s="34" t="s">
        <v>17</v>
      </c>
      <c r="D38" s="45"/>
      <c r="E38" s="45"/>
      <c r="F38" s="46"/>
      <c r="G38" s="41">
        <f t="shared" si="13"/>
        <v>0.67708333333333293</v>
      </c>
      <c r="H38" s="16" t="str">
        <f t="shared" si="11"/>
        <v>O</v>
      </c>
      <c r="I38" s="16" t="s">
        <v>18</v>
      </c>
      <c r="J38" s="45"/>
      <c r="K38" s="45"/>
      <c r="L38" s="46"/>
      <c r="M38" s="42">
        <f t="shared" si="14"/>
        <v>0.67708333333333293</v>
      </c>
      <c r="N38" s="14" t="str">
        <f t="shared" si="9"/>
        <v>O</v>
      </c>
      <c r="O38" s="14" t="s">
        <v>19</v>
      </c>
      <c r="P38" s="45"/>
      <c r="Q38" s="45"/>
      <c r="R38" s="46"/>
      <c r="S38" s="32">
        <f t="shared" si="15"/>
        <v>0.67708333333333293</v>
      </c>
      <c r="T38" s="32" t="str">
        <f t="shared" si="10"/>
        <v>XX</v>
      </c>
      <c r="U38" s="34" t="s">
        <v>18</v>
      </c>
      <c r="V38" s="45"/>
      <c r="W38" s="45"/>
      <c r="X38" s="46"/>
    </row>
    <row r="39" spans="1:24" ht="15.6">
      <c r="A39" s="32">
        <f t="shared" si="12"/>
        <v>0.68749999999999956</v>
      </c>
      <c r="B39" s="32" t="str">
        <f t="shared" si="8"/>
        <v>CM</v>
      </c>
      <c r="C39" s="34" t="s">
        <v>17</v>
      </c>
      <c r="D39" s="45"/>
      <c r="E39" s="45"/>
      <c r="F39" s="46"/>
      <c r="G39" s="41">
        <f t="shared" si="13"/>
        <v>0.68749999999999956</v>
      </c>
      <c r="H39" s="16" t="str">
        <f t="shared" si="11"/>
        <v>O</v>
      </c>
      <c r="I39" s="16" t="s">
        <v>18</v>
      </c>
      <c r="J39" s="45"/>
      <c r="K39" s="45"/>
      <c r="L39" s="46"/>
      <c r="M39" s="42">
        <f t="shared" si="14"/>
        <v>0.68749999999999956</v>
      </c>
      <c r="N39" s="14" t="str">
        <f t="shared" si="9"/>
        <v>O</v>
      </c>
      <c r="O39" s="14" t="s">
        <v>19</v>
      </c>
      <c r="P39" s="45"/>
      <c r="Q39" s="45"/>
      <c r="R39" s="46"/>
      <c r="S39" s="32">
        <f t="shared" si="15"/>
        <v>0.68749999999999956</v>
      </c>
      <c r="T39" s="32" t="str">
        <f t="shared" si="10"/>
        <v>XX</v>
      </c>
      <c r="U39" s="34" t="s">
        <v>18</v>
      </c>
      <c r="V39" s="45"/>
      <c r="W39" s="45"/>
      <c r="X39" s="46"/>
    </row>
    <row r="40" spans="1:24" ht="15.6">
      <c r="A40" s="32">
        <f t="shared" si="12"/>
        <v>0.69791666666666619</v>
      </c>
      <c r="B40" s="32" t="str">
        <f t="shared" si="8"/>
        <v>CM</v>
      </c>
      <c r="C40" s="34" t="s">
        <v>17</v>
      </c>
      <c r="D40" s="45"/>
      <c r="E40" s="45"/>
      <c r="F40" s="46"/>
      <c r="G40" s="41">
        <f t="shared" si="13"/>
        <v>0.69791666666666619</v>
      </c>
      <c r="H40" s="16" t="str">
        <f t="shared" si="11"/>
        <v>O</v>
      </c>
      <c r="I40" s="16" t="s">
        <v>18</v>
      </c>
      <c r="J40" s="45"/>
      <c r="K40" s="45"/>
      <c r="L40" s="46"/>
      <c r="M40" s="42">
        <f t="shared" si="14"/>
        <v>0.69791666666666619</v>
      </c>
      <c r="N40" s="14" t="str">
        <f t="shared" si="9"/>
        <v>O</v>
      </c>
      <c r="O40" s="14" t="s">
        <v>19</v>
      </c>
      <c r="P40" s="45"/>
      <c r="Q40" s="45"/>
      <c r="R40" s="46"/>
      <c r="S40" s="32">
        <f t="shared" si="15"/>
        <v>0.69791666666666619</v>
      </c>
      <c r="T40" s="32" t="str">
        <f t="shared" si="10"/>
        <v>XX</v>
      </c>
      <c r="U40" s="34" t="s">
        <v>18</v>
      </c>
      <c r="V40" s="45"/>
      <c r="W40" s="45"/>
      <c r="X40" s="46"/>
    </row>
    <row r="41" spans="1:24" ht="15.6">
      <c r="A41" s="32">
        <f t="shared" si="12"/>
        <v>0.70833333333333282</v>
      </c>
      <c r="B41" s="32" t="str">
        <f t="shared" si="8"/>
        <v>CM</v>
      </c>
      <c r="C41" s="34" t="s">
        <v>17</v>
      </c>
      <c r="D41" s="45"/>
      <c r="E41" s="45"/>
      <c r="F41" s="46"/>
      <c r="G41" s="41">
        <f t="shared" si="13"/>
        <v>0.70833333333333282</v>
      </c>
      <c r="H41" s="16" t="str">
        <f t="shared" si="11"/>
        <v>O</v>
      </c>
      <c r="I41" s="16" t="s">
        <v>18</v>
      </c>
      <c r="J41" s="45"/>
      <c r="K41" s="45"/>
      <c r="L41" s="46"/>
      <c r="M41" s="42">
        <f t="shared" si="14"/>
        <v>0.70833333333333282</v>
      </c>
      <c r="N41" s="14" t="str">
        <f t="shared" si="9"/>
        <v>O</v>
      </c>
      <c r="O41" s="14" t="s">
        <v>19</v>
      </c>
      <c r="P41" s="45"/>
      <c r="Q41" s="45"/>
      <c r="R41" s="46"/>
      <c r="S41" s="32">
        <f t="shared" si="15"/>
        <v>0.70833333333333282</v>
      </c>
      <c r="T41" s="32" t="str">
        <f t="shared" si="10"/>
        <v>XX</v>
      </c>
      <c r="U41" s="34" t="s">
        <v>18</v>
      </c>
      <c r="V41" s="45"/>
      <c r="W41" s="45"/>
      <c r="X41" s="46"/>
    </row>
    <row r="42" spans="1:24" ht="15.6">
      <c r="A42" s="32"/>
      <c r="B42" s="32"/>
      <c r="C42" s="34"/>
      <c r="D42" s="43"/>
      <c r="E42" s="45"/>
      <c r="F42" s="46"/>
      <c r="G42" s="41"/>
      <c r="H42" s="16"/>
      <c r="I42" s="16"/>
      <c r="J42" s="45"/>
      <c r="K42" s="45"/>
      <c r="L42" s="46"/>
      <c r="M42" s="42"/>
      <c r="N42" s="14"/>
      <c r="O42" s="14"/>
      <c r="P42" s="45"/>
      <c r="Q42" s="45"/>
      <c r="R42" s="46"/>
      <c r="S42" s="32"/>
      <c r="T42" s="32"/>
      <c r="U42" s="34"/>
      <c r="V42" s="45"/>
      <c r="W42" s="45"/>
      <c r="X42" s="46"/>
    </row>
    <row r="43" spans="1:24" ht="15.6">
      <c r="A43" s="32"/>
      <c r="B43" s="32"/>
      <c r="C43" s="34"/>
      <c r="D43" s="43"/>
      <c r="E43" s="45"/>
      <c r="F43" s="46"/>
      <c r="G43" s="41"/>
      <c r="H43" s="16"/>
      <c r="I43" s="16"/>
      <c r="J43" s="45"/>
      <c r="K43" s="45"/>
      <c r="L43" s="46"/>
      <c r="M43" s="42"/>
      <c r="N43" s="14"/>
      <c r="O43" s="14"/>
      <c r="P43" s="45"/>
      <c r="Q43" s="45"/>
      <c r="R43" s="46"/>
      <c r="S43" s="32"/>
      <c r="T43" s="32"/>
      <c r="U43" s="34"/>
      <c r="V43" s="45"/>
      <c r="W43" s="45"/>
      <c r="X43" s="46"/>
    </row>
    <row r="44" spans="1:24" ht="15.6">
      <c r="A44" s="32"/>
      <c r="B44" s="32"/>
      <c r="C44" s="34"/>
      <c r="D44" s="43"/>
      <c r="E44" s="45"/>
      <c r="F44" s="46"/>
      <c r="G44" s="41"/>
      <c r="H44" s="16"/>
      <c r="I44" s="16"/>
      <c r="J44" s="45"/>
      <c r="K44" s="45"/>
      <c r="L44" s="46"/>
      <c r="M44" s="42"/>
      <c r="N44" s="14"/>
      <c r="O44" s="14"/>
      <c r="P44" s="45"/>
      <c r="Q44" s="45"/>
      <c r="R44" s="46"/>
      <c r="S44" s="32"/>
      <c r="T44" s="32"/>
      <c r="U44" s="34"/>
      <c r="V44" s="45"/>
      <c r="W44" s="45"/>
      <c r="X44" s="46"/>
    </row>
    <row r="45" spans="1:24" ht="15.6" hidden="1">
      <c r="A45" s="5"/>
      <c r="B45" s="5"/>
      <c r="D45" s="50">
        <f t="shared" ref="D45:L45" si="16">SUM(D47:D51)</f>
        <v>27</v>
      </c>
      <c r="E45" s="50">
        <f t="shared" si="16"/>
        <v>30</v>
      </c>
      <c r="F45" s="50">
        <f t="shared" si="16"/>
        <v>0</v>
      </c>
      <c r="G45" s="50">
        <f t="shared" si="16"/>
        <v>41</v>
      </c>
      <c r="H45" s="50">
        <f t="shared" si="16"/>
        <v>0</v>
      </c>
      <c r="I45" s="50">
        <f t="shared" si="16"/>
        <v>0</v>
      </c>
      <c r="J45" s="50">
        <f t="shared" si="16"/>
        <v>26</v>
      </c>
      <c r="K45" s="50">
        <f t="shared" si="16"/>
        <v>14</v>
      </c>
      <c r="L45" s="50">
        <f t="shared" si="16"/>
        <v>30</v>
      </c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</row>
    <row r="46" spans="1:24" ht="15.6" hidden="1">
      <c r="A46" s="5"/>
      <c r="B46" s="5"/>
      <c r="D46" s="31" t="s">
        <v>59</v>
      </c>
      <c r="E46" s="31" t="s">
        <v>60</v>
      </c>
      <c r="F46" s="31" t="s">
        <v>31</v>
      </c>
      <c r="G46" s="31" t="s">
        <v>61</v>
      </c>
      <c r="H46" s="31" t="s">
        <v>62</v>
      </c>
      <c r="I46" s="31" t="s">
        <v>63</v>
      </c>
      <c r="J46" s="31" t="s">
        <v>64</v>
      </c>
      <c r="K46" s="51" t="s">
        <v>65</v>
      </c>
      <c r="L46" s="51" t="s">
        <v>35</v>
      </c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</row>
    <row r="47" spans="1:24" ht="15.6" hidden="1">
      <c r="A47" s="5"/>
      <c r="B47" s="5"/>
      <c r="D47" s="14"/>
      <c r="E47" s="14"/>
      <c r="F47" s="14">
        <f>COUNTIFS($D$27:$D$41,"",$B$27:$B$41,"NB")+COUNTIFS($D$5:$D$20,"",$B$5:$B$20,"NB")+COUNTIFS($V$27:$V$41,"",$T$27:$T$41,"NB")+COUNTIFS($V$5:$V$20,"",$T$5:$T$20,"NB")</f>
        <v>0</v>
      </c>
      <c r="G47" s="14">
        <f>COUNTIFS($V$5:$V$20,"",$T$5:$T$20,"OA*")+COUNTIFS($V$5:$V$20,"",$T$5:$T$20,"MG*")+COUNTIFS($V$5:$V$20,"",$T$5:$T$20,"JNP*")+COUNTIFS($V$5:$V$20,"",$T$5:$T$20,"CM*")+COUNTIFS($V$5:$V$20,"",$T$5:$T$20,"NB*")</f>
        <v>14</v>
      </c>
      <c r="H47" s="14"/>
      <c r="I47" s="37"/>
      <c r="J47" s="37"/>
      <c r="K47" s="14"/>
      <c r="L47" s="14">
        <f>COUNTIFS($J$5:$J$20,"",H5:H20,"O")+COUNTIFS(J27:J41,"",H27:H41,"O")</f>
        <v>30</v>
      </c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</row>
    <row r="48" spans="1:24" ht="15.6" hidden="1">
      <c r="A48" s="5"/>
      <c r="B48" s="5"/>
      <c r="D48" s="14">
        <f>COUNTIFS($D$27:$D$41,"",$B$27:$B$41,"BF*")+COUNTIFS($D$27:$D$41,"",$B$27:$B$41,"CM*")</f>
        <v>15</v>
      </c>
      <c r="E48" s="14">
        <f>COUNTIFS($P$27:$P$41,"",$N$27:$N$41,"O")</f>
        <v>15</v>
      </c>
      <c r="F48" s="14"/>
      <c r="G48" s="14">
        <f>COUNTIFS($V$27:$V$41,"",$T$27:$T$41,"MG*")+COUNTIFS($V$27:$V$41,"",$T$27:$T$41,"OA*")++COUNTIFS($V$27:$V$41,"",$T$27:$T$41,"JNP*")+COUNTIFS($V$27:$V$41,"",$T$27:$T$41,"CM*")+COUNTIFS($V$27:$V$41,"",$T$27:$T$41,"NB*")</f>
        <v>0</v>
      </c>
      <c r="H48" s="14"/>
      <c r="I48" s="14">
        <f>COUNTIFS($V$14:$V$19,"",$T$14:$T$19,"JNP*")*IF(A2="Jeudi",1,0)</f>
        <v>0</v>
      </c>
      <c r="J48" s="37"/>
      <c r="K48" s="37"/>
      <c r="L48" s="37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</row>
    <row r="49" spans="3:12" ht="15.6" hidden="1">
      <c r="D49" s="14">
        <f>COUNTIFS($D$5:$D$20,"",$B$5:$B$20,"BF*")+COUNTIFS($D$5:$D$20,"",$B$5:$B$20,"CM*")</f>
        <v>12</v>
      </c>
      <c r="E49" s="14">
        <f>COUNTIFS($P$5:$P$20,"",$N$5:$N$20,"O*")</f>
        <v>15</v>
      </c>
      <c r="F49" s="14"/>
      <c r="G49" s="14"/>
      <c r="H49" s="14">
        <f>COUNTIFS($V$5:$V$20,"",$T$5:$T$20,"NB*")+COUNTIFS($V$27:$V$41,"",$T$27:$T$41,"NB*")+COUNTIFS($D$27:$D$41,"",$B$27:$B$41,"NB*")+COUNTIFS($D$5:$D$20,"",$B$5:$B$20,"NB*")</f>
        <v>0</v>
      </c>
      <c r="I49" s="14"/>
      <c r="J49" s="14">
        <f>COUNTIFS($D$6:$D$20,"",$B$6:$B$20,"BF*",$H5:$H19,"O",$J5:$J19,"")+COUNTIFS($D$6:$D$20,"",$B$6:$B$20,"CM*",$H$5:$H$19,"O",$J5:$J19,"")+COUNTIFS($D$28:$D$41,"",$B$28:$B$41,"BF*",$H27:$H40,"O",$J27:$J40,"")+COUNTIFS($D$28:$D$41,"",$B$28:$B$41,"CM*",$H$27:$H$40,"O",$J27:$J40,"")</f>
        <v>26</v>
      </c>
      <c r="K49" s="14">
        <f>COUNTIFS($V$6:$V$20,"",$T$6:$T$20,"OA*",$N5:$N19,"O",$P5:$P19,"")+COUNTIFS($V$6:$V$20,"",$T$6:$T$20,"MG*",$N$5:$N$19,"O",$P5:$P19,"")+COUNTIFS($V$6:$V$20,"",$T$6:$T$20,"JNP*",$N$5:$N$19,"O",$P5:$P19,"")+COUNTIFS($V$6:$V$20,"",$T$6:$T$20,"CM*",$N$5:$N$19,"O",$P5:$P19,"")</f>
        <v>14</v>
      </c>
      <c r="L49" s="14"/>
    </row>
    <row r="50" spans="3:12" ht="15.6" hidden="1">
      <c r="D50" s="14"/>
      <c r="E50" s="14"/>
      <c r="F50" s="14"/>
      <c r="G50" s="14">
        <f>COUNTIFS($D$27:$D$41,"",$B$27:$B$41,"MG*")+COUNTIFS($D$27:$D$41,"",$B$27:$B$41,"OA*")+COUNTIFS($D$27:$D$41,"",$B$27:$B$41,"JNP*")+COUNTIFS($D$27:$D$41,"",$B$27:$B$41,"CM*")+COUNTIFS($D$27:$D$41,"",$B$27:$B$41,"NB*")</f>
        <v>15</v>
      </c>
      <c r="H50" s="14">
        <f>COUNTIFS($D$27:$D$41,"",$B$27:$B$41,"NB*")</f>
        <v>0</v>
      </c>
      <c r="I50" s="14"/>
      <c r="J50" s="14"/>
      <c r="K50" s="14"/>
      <c r="L50" s="14"/>
    </row>
    <row r="51" spans="3:12" ht="15.6" hidden="1">
      <c r="D51" s="14"/>
      <c r="E51" s="14"/>
      <c r="F51" s="14"/>
      <c r="G51" s="14">
        <f>COUNTIFS($D$5:$D$20,"",$B$5:$B$20,"MG*")+COUNTIFS($D$5:$D$20,"",$B$5:$B$20,"OA*")+COUNTIFS($D$5:$D$20,"",$B$5:$B$20,"JNP*")+COUNTIFS($D$5:$D$20,"",$B$5:$B$20,"CM*")+COUNTIFS($D$5:$D$20,"",$B$5:$B$20,"BF*")+COUNTIFS($D$5:$D$20,"",$B$5:$B$20,"NB*")</f>
        <v>12</v>
      </c>
      <c r="H51" s="14">
        <f>COUNTIFS($V$27:$V$41,"",$S$27:$S$41,"NB*")</f>
        <v>0</v>
      </c>
      <c r="I51" s="14"/>
      <c r="J51" s="14"/>
      <c r="K51" s="14"/>
      <c r="L51" s="14"/>
    </row>
    <row r="52" spans="3:12" ht="15.6">
      <c r="C52" s="5"/>
    </row>
    <row r="53" spans="3:12" ht="15.6">
      <c r="C53" s="28"/>
    </row>
    <row r="54" spans="3:12" ht="15.6">
      <c r="C54" s="28"/>
    </row>
    <row r="55" spans="3:12" ht="15.6">
      <c r="C55" s="28"/>
    </row>
    <row r="56" spans="3:12" ht="15.6">
      <c r="C56" s="28"/>
    </row>
    <row r="57" spans="3:12" ht="15.6">
      <c r="C57" s="28"/>
    </row>
    <row r="58" spans="3:12" ht="15.6">
      <c r="C58" s="28"/>
    </row>
  </sheetData>
  <dataValidations count="8">
    <dataValidation type="list" allowBlank="1" showInputMessage="1" showErrorMessage="1" sqref="C42:C44 C5:C23" xr:uid="{C9895064-1456-4B4A-9B1E-69A500792580}">
      <formula1>INDIRECT($C$3)</formula1>
    </dataValidation>
    <dataValidation type="list" allowBlank="1" showInputMessage="1" showErrorMessage="1" sqref="C27:C41" xr:uid="{B128F3D6-5107-4DDA-9792-32C8FB5C6BD1}">
      <formula1>INDIRECT($C$25)</formula1>
    </dataValidation>
    <dataValidation type="list" allowBlank="1" showInputMessage="1" showErrorMessage="1" sqref="I5:I23 I42:I44" xr:uid="{505A84E8-DCDC-4778-9917-8204476544D3}">
      <formula1>INDIRECT($I$3)</formula1>
    </dataValidation>
    <dataValidation type="list" allowBlank="1" showInputMessage="1" showErrorMessage="1" sqref="O5:O23 O42:O44" xr:uid="{F5698EF0-D1D2-4862-B191-B6969A1EFE10}">
      <formula1>INDIRECT($O$3)</formula1>
    </dataValidation>
    <dataValidation type="list" allowBlank="1" showInputMessage="1" showErrorMessage="1" sqref="U42:U44 U5:U23" xr:uid="{06E3C8AF-E132-42A5-9A0E-888E8173A153}">
      <formula1>INDIRECT($U$3)</formula1>
    </dataValidation>
    <dataValidation type="list" allowBlank="1" showInputMessage="1" showErrorMessage="1" sqref="I27:I41" xr:uid="{42571449-8AF6-4DF3-9C3E-E8314FB53DBB}">
      <formula1>INDIRECT($I$25)</formula1>
    </dataValidation>
    <dataValidation type="list" allowBlank="1" showInputMessage="1" showErrorMessage="1" sqref="O27:O41" xr:uid="{44D60166-7C84-425B-A764-72F74066A67B}">
      <formula1>INDIRECT($O$25)</formula1>
    </dataValidation>
    <dataValidation type="list" allowBlank="1" showInputMessage="1" showErrorMessage="1" sqref="U27:U41" xr:uid="{54A9D562-1EAE-4074-8D83-63C41B32B3F7}">
      <formula1>INDIRECT($U$25)</formula1>
    </dataValidation>
  </dataValidations>
  <hyperlinks>
    <hyperlink ref="A1" location="Calendier!A1" display="Menu" xr:uid="{7C023F6F-9B86-457D-9A77-FE7F9A9CA3A3}"/>
  </hyperlinks>
  <pageMargins left="0.7" right="0.7" top="0.75" bottom="0.75" header="0.3" footer="0.3"/>
  <pageSetup paperSize="9" orientation="landscape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5480F50-3FD5-457E-A7F1-8155172D3060}">
          <x14:formula1>
            <xm:f>Skills!$J$1:$P$1</xm:f>
          </x14:formula1>
          <xm:sqref>I3 I25</xm:sqref>
        </x14:dataValidation>
        <x14:dataValidation type="list" allowBlank="1" showInputMessage="1" showErrorMessage="1" xr:uid="{81EF900D-5B9B-46D4-A7C7-71634434AAB7}">
          <x14:formula1>
            <xm:f>Skills!$R$1:$U$1</xm:f>
          </x14:formula1>
          <xm:sqref>O25 O3</xm:sqref>
        </x14:dataValidation>
        <x14:dataValidation type="list" allowBlank="1" showInputMessage="1" showErrorMessage="1" xr:uid="{2DDCFFE8-69E0-4FBC-88D8-F161547B5C6E}">
          <x14:formula1>
            <xm:f>Skills!$A$1:$G$1</xm:f>
          </x14:formula1>
          <xm:sqref>U3</xm:sqref>
        </x14:dataValidation>
        <x14:dataValidation type="list" allowBlank="1" showInputMessage="1" showErrorMessage="1" xr:uid="{D15F9C5E-6D82-4DBE-BA65-7B6524944F7E}">
          <x14:formula1>
            <xm:f>Skills!$A$1:$H$1</xm:f>
          </x14:formula1>
          <xm:sqref>U25 C3 C25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2FB3A-2CD5-4A92-B1FC-5330B1503F06}">
  <dimension ref="A1:X58"/>
  <sheetViews>
    <sheetView zoomScale="70" zoomScaleNormal="70" workbookViewId="0">
      <selection activeCell="A3" sqref="A3"/>
    </sheetView>
  </sheetViews>
  <sheetFormatPr defaultColWidth="11.42578125" defaultRowHeight="14.45"/>
  <cols>
    <col min="1" max="1" width="10.5703125" style="9" bestFit="1" customWidth="1"/>
    <col min="2" max="2" width="4.42578125" style="9" bestFit="1" customWidth="1"/>
    <col min="3" max="3" width="10.5703125" style="11" bestFit="1" customWidth="1"/>
    <col min="4" max="4" width="15.7109375" style="9" bestFit="1" customWidth="1"/>
    <col min="5" max="5" width="8.85546875" style="9" bestFit="1" customWidth="1"/>
    <col min="6" max="6" width="12.28515625" style="9" bestFit="1" customWidth="1"/>
    <col min="7" max="7" width="7.7109375" style="9" bestFit="1" customWidth="1"/>
    <col min="8" max="8" width="4.7109375" style="9" hidden="1" customWidth="1"/>
    <col min="9" max="9" width="10.7109375" style="10" bestFit="1" customWidth="1"/>
    <col min="10" max="10" width="15.7109375" style="10" bestFit="1" customWidth="1"/>
    <col min="11" max="11" width="8.28515625" style="10" bestFit="1" customWidth="1"/>
    <col min="12" max="12" width="12.28515625" style="10" bestFit="1" customWidth="1"/>
    <col min="13" max="13" width="7.7109375" style="10" bestFit="1" customWidth="1"/>
    <col min="14" max="14" width="2.42578125" style="10" hidden="1" customWidth="1"/>
    <col min="15" max="15" width="11" style="10" bestFit="1" customWidth="1"/>
    <col min="16" max="16" width="15.7109375" style="10" bestFit="1" customWidth="1"/>
    <col min="17" max="17" width="8.28515625" style="10" bestFit="1" customWidth="1"/>
    <col min="18" max="18" width="12.28515625" style="10" bestFit="1" customWidth="1"/>
    <col min="19" max="19" width="7.7109375" style="10" bestFit="1" customWidth="1"/>
    <col min="20" max="20" width="4.42578125" style="10" bestFit="1" customWidth="1"/>
    <col min="21" max="21" width="11.28515625" style="10" bestFit="1" customWidth="1"/>
    <col min="22" max="22" width="15.7109375" style="10" bestFit="1" customWidth="1"/>
    <col min="23" max="23" width="8.85546875" style="10" bestFit="1" customWidth="1"/>
    <col min="24" max="24" width="12.28515625" style="10" bestFit="1" customWidth="1"/>
  </cols>
  <sheetData>
    <row r="1" spans="1:24" ht="15.6">
      <c r="A1" s="27" t="s">
        <v>47</v>
      </c>
      <c r="B1" s="28"/>
      <c r="C1" s="28"/>
      <c r="D1" s="6"/>
      <c r="E1" s="6"/>
      <c r="F1" s="6"/>
      <c r="G1" s="6"/>
      <c r="H1" s="5"/>
      <c r="I1" s="6"/>
      <c r="J1" s="6"/>
      <c r="K1" s="29"/>
      <c r="L1" s="30"/>
      <c r="M1" s="6"/>
      <c r="N1" s="6"/>
      <c r="O1" s="6"/>
      <c r="P1" s="6"/>
      <c r="Q1" s="6"/>
      <c r="R1" s="5"/>
      <c r="S1" s="6"/>
      <c r="T1" s="6"/>
      <c r="U1" s="6"/>
      <c r="V1" s="6"/>
      <c r="W1" s="6"/>
      <c r="X1" s="6"/>
    </row>
    <row r="2" spans="1:24" ht="15.6">
      <c r="A2" s="31" t="s">
        <v>39</v>
      </c>
      <c r="B2" s="32"/>
      <c r="C2" s="33" t="s">
        <v>48</v>
      </c>
      <c r="D2" s="34"/>
      <c r="E2" s="34"/>
      <c r="F2" s="34"/>
      <c r="G2" s="35"/>
      <c r="H2" s="16"/>
      <c r="I2" s="36" t="s">
        <v>17</v>
      </c>
      <c r="J2" s="35"/>
      <c r="K2" s="35"/>
      <c r="L2" s="35"/>
      <c r="M2" s="37"/>
      <c r="N2" s="37"/>
      <c r="O2" s="15" t="s">
        <v>49</v>
      </c>
      <c r="P2" s="37"/>
      <c r="Q2" s="37"/>
      <c r="R2" s="37"/>
      <c r="S2" s="38"/>
      <c r="T2" s="38"/>
      <c r="U2" s="33" t="s">
        <v>50</v>
      </c>
      <c r="V2" s="38"/>
      <c r="W2" s="38"/>
      <c r="X2" s="38"/>
    </row>
    <row r="3" spans="1:24" ht="15.6">
      <c r="A3" s="39" t="e">
        <f ca="1">RIGHT(CELL("filename",A1),LEN(CELL("filename",A1))-SEARCH("]",CELL("filename",A1)))</f>
        <v>#VALUE!</v>
      </c>
      <c r="B3" s="32"/>
      <c r="C3" s="40" t="str">
        <f>Janvier!C8</f>
        <v>CM</v>
      </c>
      <c r="D3" s="34"/>
      <c r="E3" s="34"/>
      <c r="F3" s="34"/>
      <c r="G3" s="35"/>
      <c r="H3" s="16"/>
      <c r="I3" s="40" t="s">
        <v>7</v>
      </c>
      <c r="J3" s="16"/>
      <c r="K3" s="16"/>
      <c r="L3" s="16"/>
      <c r="M3" s="37"/>
      <c r="N3" s="37"/>
      <c r="O3" s="40" t="s">
        <v>12</v>
      </c>
      <c r="P3" s="14"/>
      <c r="Q3" s="14"/>
      <c r="R3" s="14"/>
      <c r="S3" s="38"/>
      <c r="T3" s="38"/>
      <c r="U3" s="40" t="str">
        <f>Janvier!D8</f>
        <v>OA</v>
      </c>
      <c r="V3" s="34"/>
      <c r="W3" s="34"/>
      <c r="X3" s="34"/>
    </row>
    <row r="4" spans="1:24" ht="15.6">
      <c r="A4" s="32"/>
      <c r="B4" s="32"/>
      <c r="C4" s="34" t="s">
        <v>51</v>
      </c>
      <c r="D4" s="34" t="s">
        <v>52</v>
      </c>
      <c r="E4" s="34" t="s">
        <v>53</v>
      </c>
      <c r="F4" s="34" t="s">
        <v>54</v>
      </c>
      <c r="G4" s="41"/>
      <c r="H4" s="41"/>
      <c r="I4" s="16" t="s">
        <v>51</v>
      </c>
      <c r="J4" s="16" t="s">
        <v>52</v>
      </c>
      <c r="K4" s="16" t="s">
        <v>53</v>
      </c>
      <c r="L4" s="16" t="s">
        <v>54</v>
      </c>
      <c r="M4" s="42"/>
      <c r="N4" s="42"/>
      <c r="O4" s="14" t="s">
        <v>51</v>
      </c>
      <c r="P4" s="14" t="s">
        <v>52</v>
      </c>
      <c r="Q4" s="14" t="s">
        <v>53</v>
      </c>
      <c r="R4" s="14" t="s">
        <v>54</v>
      </c>
      <c r="S4" s="32"/>
      <c r="T4" s="32"/>
      <c r="U4" s="34" t="s">
        <v>51</v>
      </c>
      <c r="V4" s="34" t="s">
        <v>52</v>
      </c>
      <c r="W4" s="34" t="s">
        <v>53</v>
      </c>
      <c r="X4" s="34" t="s">
        <v>54</v>
      </c>
    </row>
    <row r="5" spans="1:24" ht="15.6">
      <c r="A5" s="32">
        <v>0.34375</v>
      </c>
      <c r="B5" s="32" t="str">
        <f>$C$3</f>
        <v>CM</v>
      </c>
      <c r="C5" s="34" t="s">
        <v>15</v>
      </c>
      <c r="D5" s="43" t="s">
        <v>55</v>
      </c>
      <c r="E5" s="43" t="s">
        <v>55</v>
      </c>
      <c r="F5" s="43" t="s">
        <v>55</v>
      </c>
      <c r="G5" s="44">
        <v>0.34375</v>
      </c>
      <c r="H5" s="16" t="str">
        <f>IF(($I$3="Steph_Ma")+OR($I$3="Dominique")+OR($I$3="Julie")+OR($I$3="Dji")+OR($I$3="Martine")+OR($I$3="BF"),"O","X")</f>
        <v>O</v>
      </c>
      <c r="I5" s="16" t="s">
        <v>17</v>
      </c>
      <c r="J5" s="43" t="s">
        <v>56</v>
      </c>
      <c r="K5" s="43" t="s">
        <v>12</v>
      </c>
      <c r="L5" s="46">
        <v>478521245</v>
      </c>
      <c r="M5" s="42">
        <v>0.34375</v>
      </c>
      <c r="N5" s="14" t="str">
        <f>IF(($O$3="Steph_Rx")+OR($O$3="Vincent")+OR($O$3="Julie")+OR($O$3="Fred")+OR($O$3="Dominique"),"O","X")</f>
        <v>O</v>
      </c>
      <c r="O5" s="14" t="s">
        <v>19</v>
      </c>
      <c r="P5" s="43" t="s">
        <v>56</v>
      </c>
      <c r="Q5" s="43" t="s">
        <v>12</v>
      </c>
      <c r="R5" s="46">
        <v>478521245</v>
      </c>
      <c r="S5" s="32">
        <v>0.34375</v>
      </c>
      <c r="T5" s="32" t="str">
        <f>$U$3</f>
        <v>OA</v>
      </c>
      <c r="U5" s="34" t="s">
        <v>16</v>
      </c>
      <c r="V5" s="43" t="s">
        <v>55</v>
      </c>
      <c r="W5" s="43" t="s">
        <v>55</v>
      </c>
      <c r="X5" s="43" t="s">
        <v>55</v>
      </c>
    </row>
    <row r="6" spans="1:24" ht="15.6">
      <c r="A6" s="32">
        <v>0.35416666666666669</v>
      </c>
      <c r="B6" s="32" t="str">
        <f>$C$3</f>
        <v>CM</v>
      </c>
      <c r="C6" s="34" t="s">
        <v>15</v>
      </c>
      <c r="D6" s="43" t="s">
        <v>55</v>
      </c>
      <c r="E6" s="43" t="s">
        <v>55</v>
      </c>
      <c r="F6" s="43" t="s">
        <v>55</v>
      </c>
      <c r="G6" s="41">
        <v>0.35416666666666669</v>
      </c>
      <c r="H6" s="16" t="str">
        <f t="shared" ref="H6:H19" si="0">IF(($I$3="Steph_Ma")+OR($I$3="Dominique")+OR($I$3="Julie")+OR($I$3="Dji")+OR($I$3="Martine")+OR($I$3="BF"),"O","X")</f>
        <v>O</v>
      </c>
      <c r="I6" s="16" t="s">
        <v>17</v>
      </c>
      <c r="J6" s="43"/>
      <c r="K6" s="43"/>
      <c r="L6" s="43"/>
      <c r="M6" s="42">
        <v>0.35416666666666669</v>
      </c>
      <c r="N6" s="14" t="str">
        <f t="shared" ref="N6:N20" si="1">IF(($O$3="Steph_rx")+OR($O$3="Vincent")+OR($O$3="Julie")+OR($O$3="Fred")+OR($O$3="Dominique"),"O","X")</f>
        <v>O</v>
      </c>
      <c r="O6" s="14" t="s">
        <v>23</v>
      </c>
      <c r="P6" s="43"/>
      <c r="Q6" s="43"/>
      <c r="R6" s="46"/>
      <c r="S6" s="32">
        <v>0.35416666666666669</v>
      </c>
      <c r="T6" s="32" t="str">
        <f t="shared" ref="T6:T20" si="2">$U$3</f>
        <v>OA</v>
      </c>
      <c r="U6" s="34" t="s">
        <v>16</v>
      </c>
      <c r="V6" s="43" t="s">
        <v>56</v>
      </c>
      <c r="W6" s="43" t="s">
        <v>12</v>
      </c>
      <c r="X6" s="46">
        <v>478521245</v>
      </c>
    </row>
    <row r="7" spans="1:24" ht="15.6">
      <c r="A7" s="32">
        <f>A6+"00:15"</f>
        <v>0.36458333333333337</v>
      </c>
      <c r="B7" s="32" t="str">
        <f t="shared" ref="B7:B20" si="3">$C$3</f>
        <v>CM</v>
      </c>
      <c r="C7" s="34" t="s">
        <v>15</v>
      </c>
      <c r="D7" s="43" t="s">
        <v>55</v>
      </c>
      <c r="E7" s="43" t="s">
        <v>55</v>
      </c>
      <c r="F7" s="43" t="s">
        <v>55</v>
      </c>
      <c r="G7" s="41">
        <f>G6+"00:15"</f>
        <v>0.36458333333333337</v>
      </c>
      <c r="H7" s="16" t="str">
        <f t="shared" si="0"/>
        <v>O</v>
      </c>
      <c r="I7" s="16" t="s">
        <v>17</v>
      </c>
      <c r="J7" s="43"/>
      <c r="K7" s="43"/>
      <c r="L7" s="43"/>
      <c r="M7" s="42">
        <f>M6+"00:15"</f>
        <v>0.36458333333333337</v>
      </c>
      <c r="N7" s="14" t="str">
        <f t="shared" si="1"/>
        <v>O</v>
      </c>
      <c r="O7" s="14" t="s">
        <v>23</v>
      </c>
      <c r="P7" s="43"/>
      <c r="Q7" s="43"/>
      <c r="R7" s="46"/>
      <c r="S7" s="32">
        <f>S6+"00:15"</f>
        <v>0.36458333333333337</v>
      </c>
      <c r="T7" s="32" t="str">
        <f t="shared" si="2"/>
        <v>OA</v>
      </c>
      <c r="U7" s="34" t="s">
        <v>16</v>
      </c>
      <c r="V7" s="43"/>
      <c r="W7" s="43"/>
      <c r="X7" s="46"/>
    </row>
    <row r="8" spans="1:24" ht="15.6">
      <c r="A8" s="32">
        <f t="shared" ref="A8:A20" si="4">A7+"00:15"</f>
        <v>0.37500000000000006</v>
      </c>
      <c r="B8" s="32" t="str">
        <f t="shared" si="3"/>
        <v>CM</v>
      </c>
      <c r="C8" s="34" t="s">
        <v>15</v>
      </c>
      <c r="D8" s="43" t="s">
        <v>56</v>
      </c>
      <c r="E8" s="43" t="s">
        <v>12</v>
      </c>
      <c r="F8" s="46">
        <v>478521245</v>
      </c>
      <c r="G8" s="41">
        <f t="shared" ref="G8:G20" si="5">G7+"00:15"</f>
        <v>0.37500000000000006</v>
      </c>
      <c r="H8" s="16" t="str">
        <f t="shared" si="0"/>
        <v>O</v>
      </c>
      <c r="I8" s="16" t="s">
        <v>17</v>
      </c>
      <c r="J8" s="45"/>
      <c r="K8" s="45"/>
      <c r="L8" s="46"/>
      <c r="M8" s="42">
        <f t="shared" ref="M8:M20" si="6">M7+"00:15"</f>
        <v>0.37500000000000006</v>
      </c>
      <c r="N8" s="14" t="str">
        <f t="shared" si="1"/>
        <v>O</v>
      </c>
      <c r="O8" s="14" t="s">
        <v>23</v>
      </c>
      <c r="P8" s="43"/>
      <c r="Q8" s="43"/>
      <c r="R8" s="46"/>
      <c r="S8" s="32">
        <f t="shared" ref="S8:S20" si="7">S7+"00:15"</f>
        <v>0.37500000000000006</v>
      </c>
      <c r="T8" s="32" t="str">
        <f t="shared" si="2"/>
        <v>OA</v>
      </c>
      <c r="U8" s="34" t="s">
        <v>25</v>
      </c>
      <c r="V8" s="43"/>
      <c r="W8" s="43"/>
      <c r="X8" s="46"/>
    </row>
    <row r="9" spans="1:24" ht="15.6">
      <c r="A9" s="32">
        <f t="shared" si="4"/>
        <v>0.38541666666666674</v>
      </c>
      <c r="B9" s="32" t="str">
        <f t="shared" si="3"/>
        <v>CM</v>
      </c>
      <c r="C9" s="34" t="s">
        <v>15</v>
      </c>
      <c r="D9" s="43"/>
      <c r="E9" s="43"/>
      <c r="F9" s="46"/>
      <c r="G9" s="41">
        <f t="shared" si="5"/>
        <v>0.38541666666666674</v>
      </c>
      <c r="H9" s="16" t="str">
        <f t="shared" si="0"/>
        <v>O</v>
      </c>
      <c r="I9" s="16" t="s">
        <v>17</v>
      </c>
      <c r="J9" s="45"/>
      <c r="K9" s="45"/>
      <c r="L9" s="46"/>
      <c r="M9" s="42">
        <f t="shared" si="6"/>
        <v>0.38541666666666674</v>
      </c>
      <c r="N9" s="14" t="str">
        <f t="shared" si="1"/>
        <v>O</v>
      </c>
      <c r="O9" s="14" t="s">
        <v>23</v>
      </c>
      <c r="P9" s="43"/>
      <c r="Q9" s="43"/>
      <c r="R9" s="46"/>
      <c r="S9" s="32">
        <f t="shared" si="7"/>
        <v>0.38541666666666674</v>
      </c>
      <c r="T9" s="32" t="str">
        <f t="shared" si="2"/>
        <v>OA</v>
      </c>
      <c r="U9" s="34" t="s">
        <v>25</v>
      </c>
      <c r="V9" s="43"/>
      <c r="W9" s="43"/>
      <c r="X9" s="46"/>
    </row>
    <row r="10" spans="1:24" ht="15.6">
      <c r="A10" s="32">
        <f t="shared" si="4"/>
        <v>0.39583333333333343</v>
      </c>
      <c r="B10" s="32" t="str">
        <f t="shared" si="3"/>
        <v>CM</v>
      </c>
      <c r="C10" s="34" t="s">
        <v>15</v>
      </c>
      <c r="D10" s="43"/>
      <c r="E10" s="43"/>
      <c r="F10" s="46"/>
      <c r="G10" s="41">
        <f t="shared" si="5"/>
        <v>0.39583333333333343</v>
      </c>
      <c r="H10" s="16" t="str">
        <f t="shared" si="0"/>
        <v>O</v>
      </c>
      <c r="I10" s="16" t="s">
        <v>17</v>
      </c>
      <c r="J10" s="45"/>
      <c r="K10" s="45"/>
      <c r="L10" s="46"/>
      <c r="M10" s="42">
        <f t="shared" si="6"/>
        <v>0.39583333333333343</v>
      </c>
      <c r="N10" s="14" t="str">
        <f t="shared" si="1"/>
        <v>O</v>
      </c>
      <c r="O10" s="14" t="s">
        <v>23</v>
      </c>
      <c r="P10" s="43"/>
      <c r="Q10" s="43"/>
      <c r="R10" s="46"/>
      <c r="S10" s="32">
        <f t="shared" si="7"/>
        <v>0.39583333333333343</v>
      </c>
      <c r="T10" s="32" t="str">
        <f t="shared" si="2"/>
        <v>OA</v>
      </c>
      <c r="U10" s="34" t="s">
        <v>25</v>
      </c>
      <c r="V10" s="43"/>
      <c r="W10" s="43"/>
      <c r="X10" s="46"/>
    </row>
    <row r="11" spans="1:24" ht="15.6">
      <c r="A11" s="32">
        <f t="shared" si="4"/>
        <v>0.40625000000000011</v>
      </c>
      <c r="B11" s="32" t="str">
        <f t="shared" si="3"/>
        <v>CM</v>
      </c>
      <c r="C11" s="34" t="s">
        <v>15</v>
      </c>
      <c r="D11" s="43"/>
      <c r="E11" s="43"/>
      <c r="F11" s="46"/>
      <c r="G11" s="41">
        <f t="shared" si="5"/>
        <v>0.40625000000000011</v>
      </c>
      <c r="H11" s="16" t="str">
        <f t="shared" si="0"/>
        <v>O</v>
      </c>
      <c r="I11" s="16" t="s">
        <v>17</v>
      </c>
      <c r="J11" s="43"/>
      <c r="K11" s="43"/>
      <c r="L11" s="46"/>
      <c r="M11" s="42">
        <f t="shared" si="6"/>
        <v>0.40625000000000011</v>
      </c>
      <c r="N11" s="14" t="str">
        <f t="shared" si="1"/>
        <v>O</v>
      </c>
      <c r="O11" s="14" t="s">
        <v>23</v>
      </c>
      <c r="P11" s="43"/>
      <c r="Q11" s="43"/>
      <c r="R11" s="46"/>
      <c r="S11" s="32">
        <f t="shared" si="7"/>
        <v>0.40625000000000011</v>
      </c>
      <c r="T11" s="32" t="str">
        <f t="shared" si="2"/>
        <v>OA</v>
      </c>
      <c r="U11" s="34" t="s">
        <v>25</v>
      </c>
      <c r="V11" s="43"/>
      <c r="W11" s="43"/>
      <c r="X11" s="46"/>
    </row>
    <row r="12" spans="1:24" ht="15.6">
      <c r="A12" s="32">
        <f t="shared" si="4"/>
        <v>0.4166666666666668</v>
      </c>
      <c r="B12" s="32" t="str">
        <f t="shared" si="3"/>
        <v>CM</v>
      </c>
      <c r="C12" s="34" t="s">
        <v>15</v>
      </c>
      <c r="D12" s="43"/>
      <c r="E12" s="43"/>
      <c r="F12" s="46"/>
      <c r="G12" s="41">
        <f t="shared" si="5"/>
        <v>0.4166666666666668</v>
      </c>
      <c r="H12" s="16" t="str">
        <f t="shared" si="0"/>
        <v>O</v>
      </c>
      <c r="I12" s="16" t="s">
        <v>17</v>
      </c>
      <c r="J12" s="45"/>
      <c r="K12" s="45"/>
      <c r="L12" s="46"/>
      <c r="M12" s="42">
        <f t="shared" si="6"/>
        <v>0.4166666666666668</v>
      </c>
      <c r="N12" s="14" t="str">
        <f t="shared" si="1"/>
        <v>O</v>
      </c>
      <c r="O12" s="14" t="s">
        <v>23</v>
      </c>
      <c r="P12" s="43"/>
      <c r="Q12" s="43"/>
      <c r="R12" s="46"/>
      <c r="S12" s="32">
        <f t="shared" si="7"/>
        <v>0.4166666666666668</v>
      </c>
      <c r="T12" s="32" t="str">
        <f t="shared" si="2"/>
        <v>OA</v>
      </c>
      <c r="U12" s="34" t="s">
        <v>25</v>
      </c>
      <c r="V12" s="43"/>
      <c r="W12" s="43"/>
      <c r="X12" s="46"/>
    </row>
    <row r="13" spans="1:24" ht="15.6">
      <c r="A13" s="32">
        <f t="shared" si="4"/>
        <v>0.42708333333333348</v>
      </c>
      <c r="B13" s="32" t="str">
        <f t="shared" si="3"/>
        <v>CM</v>
      </c>
      <c r="C13" s="34" t="s">
        <v>15</v>
      </c>
      <c r="D13" s="43"/>
      <c r="E13" s="43"/>
      <c r="F13" s="46"/>
      <c r="G13" s="41">
        <f t="shared" si="5"/>
        <v>0.42708333333333348</v>
      </c>
      <c r="H13" s="16" t="str">
        <f t="shared" si="0"/>
        <v>O</v>
      </c>
      <c r="I13" s="16" t="s">
        <v>17</v>
      </c>
      <c r="J13" s="45"/>
      <c r="K13" s="45"/>
      <c r="L13" s="46"/>
      <c r="M13" s="42">
        <f t="shared" si="6"/>
        <v>0.42708333333333348</v>
      </c>
      <c r="N13" s="14" t="str">
        <f t="shared" si="1"/>
        <v>O</v>
      </c>
      <c r="O13" s="14" t="s">
        <v>23</v>
      </c>
      <c r="P13" s="43"/>
      <c r="Q13" s="43"/>
      <c r="R13" s="46"/>
      <c r="S13" s="32">
        <f t="shared" si="7"/>
        <v>0.42708333333333348</v>
      </c>
      <c r="T13" s="32" t="str">
        <f t="shared" si="2"/>
        <v>OA</v>
      </c>
      <c r="U13" s="34" t="s">
        <v>25</v>
      </c>
      <c r="V13" s="43"/>
      <c r="W13" s="43"/>
      <c r="X13" s="46"/>
    </row>
    <row r="14" spans="1:24" ht="15.6">
      <c r="A14" s="32">
        <f t="shared" si="4"/>
        <v>0.43750000000000017</v>
      </c>
      <c r="B14" s="32" t="str">
        <f t="shared" si="3"/>
        <v>CM</v>
      </c>
      <c r="C14" s="34" t="s">
        <v>15</v>
      </c>
      <c r="D14" s="43"/>
      <c r="E14" s="43"/>
      <c r="F14" s="46"/>
      <c r="G14" s="41">
        <f t="shared" si="5"/>
        <v>0.43750000000000017</v>
      </c>
      <c r="H14" s="16" t="str">
        <f t="shared" si="0"/>
        <v>O</v>
      </c>
      <c r="I14" s="16" t="s">
        <v>17</v>
      </c>
      <c r="J14" s="43"/>
      <c r="K14" s="43"/>
      <c r="L14" s="46"/>
      <c r="M14" s="42">
        <f t="shared" si="6"/>
        <v>0.43750000000000017</v>
      </c>
      <c r="N14" s="14" t="str">
        <f t="shared" si="1"/>
        <v>O</v>
      </c>
      <c r="O14" s="14" t="s">
        <v>23</v>
      </c>
      <c r="P14" s="43"/>
      <c r="Q14" s="43"/>
      <c r="R14" s="46"/>
      <c r="S14" s="32">
        <f t="shared" si="7"/>
        <v>0.43750000000000017</v>
      </c>
      <c r="T14" s="32" t="str">
        <f t="shared" si="2"/>
        <v>OA</v>
      </c>
      <c r="U14" s="34" t="s">
        <v>25</v>
      </c>
      <c r="V14" s="43"/>
      <c r="W14" s="43"/>
      <c r="X14" s="46"/>
    </row>
    <row r="15" spans="1:24" ht="15.6">
      <c r="A15" s="32">
        <f t="shared" si="4"/>
        <v>0.44791666666666685</v>
      </c>
      <c r="B15" s="32" t="str">
        <f t="shared" si="3"/>
        <v>CM</v>
      </c>
      <c r="C15" s="34" t="s">
        <v>15</v>
      </c>
      <c r="D15" s="43"/>
      <c r="E15" s="43"/>
      <c r="F15" s="46"/>
      <c r="G15" s="41">
        <f t="shared" si="5"/>
        <v>0.44791666666666685</v>
      </c>
      <c r="H15" s="16" t="str">
        <f t="shared" si="0"/>
        <v>O</v>
      </c>
      <c r="I15" s="16" t="s">
        <v>17</v>
      </c>
      <c r="J15" s="45"/>
      <c r="K15" s="45"/>
      <c r="L15" s="46"/>
      <c r="M15" s="42">
        <f t="shared" si="6"/>
        <v>0.44791666666666685</v>
      </c>
      <c r="N15" s="14" t="str">
        <f t="shared" si="1"/>
        <v>O</v>
      </c>
      <c r="O15" s="14" t="s">
        <v>23</v>
      </c>
      <c r="P15" s="43"/>
      <c r="Q15" s="43"/>
      <c r="R15" s="46"/>
      <c r="S15" s="32">
        <f t="shared" si="7"/>
        <v>0.44791666666666685</v>
      </c>
      <c r="T15" s="32" t="str">
        <f t="shared" si="2"/>
        <v>OA</v>
      </c>
      <c r="U15" s="34" t="s">
        <v>25</v>
      </c>
      <c r="V15" s="43"/>
      <c r="W15" s="43"/>
      <c r="X15" s="46"/>
    </row>
    <row r="16" spans="1:24" ht="15.6">
      <c r="A16" s="32">
        <f t="shared" si="4"/>
        <v>0.45833333333333354</v>
      </c>
      <c r="B16" s="32" t="str">
        <f t="shared" si="3"/>
        <v>CM</v>
      </c>
      <c r="C16" s="34" t="s">
        <v>15</v>
      </c>
      <c r="D16" s="43"/>
      <c r="E16" s="43"/>
      <c r="F16" s="46"/>
      <c r="G16" s="41">
        <f t="shared" si="5"/>
        <v>0.45833333333333354</v>
      </c>
      <c r="H16" s="16" t="str">
        <f t="shared" si="0"/>
        <v>O</v>
      </c>
      <c r="I16" s="16" t="s">
        <v>17</v>
      </c>
      <c r="J16" s="45"/>
      <c r="K16" s="45"/>
      <c r="L16" s="46"/>
      <c r="M16" s="42">
        <f t="shared" si="6"/>
        <v>0.45833333333333354</v>
      </c>
      <c r="N16" s="14" t="str">
        <f t="shared" si="1"/>
        <v>O</v>
      </c>
      <c r="O16" s="14" t="s">
        <v>23</v>
      </c>
      <c r="P16" s="43"/>
      <c r="Q16" s="43"/>
      <c r="R16" s="46"/>
      <c r="S16" s="32">
        <f t="shared" si="7"/>
        <v>0.45833333333333354</v>
      </c>
      <c r="T16" s="32" t="str">
        <f t="shared" si="2"/>
        <v>OA</v>
      </c>
      <c r="U16" s="34" t="s">
        <v>25</v>
      </c>
      <c r="V16" s="43"/>
      <c r="W16" s="43"/>
      <c r="X16" s="46"/>
    </row>
    <row r="17" spans="1:24" ht="15.6">
      <c r="A17" s="32">
        <f t="shared" si="4"/>
        <v>0.46875000000000022</v>
      </c>
      <c r="B17" s="32" t="str">
        <f t="shared" si="3"/>
        <v>CM</v>
      </c>
      <c r="C17" s="34" t="s">
        <v>15</v>
      </c>
      <c r="D17" s="43"/>
      <c r="E17" s="43"/>
      <c r="F17" s="46"/>
      <c r="G17" s="41">
        <f t="shared" si="5"/>
        <v>0.46875000000000022</v>
      </c>
      <c r="H17" s="16" t="str">
        <f t="shared" si="0"/>
        <v>O</v>
      </c>
      <c r="I17" s="16" t="s">
        <v>17</v>
      </c>
      <c r="J17" s="45"/>
      <c r="K17" s="45"/>
      <c r="L17" s="46"/>
      <c r="M17" s="42">
        <f t="shared" si="6"/>
        <v>0.46875000000000022</v>
      </c>
      <c r="N17" s="14" t="str">
        <f t="shared" si="1"/>
        <v>O</v>
      </c>
      <c r="O17" s="14" t="s">
        <v>23</v>
      </c>
      <c r="P17" s="43"/>
      <c r="Q17" s="43"/>
      <c r="R17" s="46"/>
      <c r="S17" s="32">
        <f t="shared" si="7"/>
        <v>0.46875000000000022</v>
      </c>
      <c r="T17" s="32" t="str">
        <f t="shared" si="2"/>
        <v>OA</v>
      </c>
      <c r="U17" s="34" t="s">
        <v>25</v>
      </c>
      <c r="V17" s="43"/>
      <c r="W17" s="43"/>
      <c r="X17" s="46"/>
    </row>
    <row r="18" spans="1:24" ht="15.6">
      <c r="A18" s="32">
        <f t="shared" si="4"/>
        <v>0.47916666666666691</v>
      </c>
      <c r="B18" s="32" t="str">
        <f t="shared" si="3"/>
        <v>CM</v>
      </c>
      <c r="C18" s="34" t="s">
        <v>15</v>
      </c>
      <c r="D18" s="43"/>
      <c r="E18" s="43"/>
      <c r="F18" s="46"/>
      <c r="G18" s="41">
        <f t="shared" si="5"/>
        <v>0.47916666666666691</v>
      </c>
      <c r="H18" s="16" t="str">
        <f t="shared" si="0"/>
        <v>O</v>
      </c>
      <c r="I18" s="16" t="s">
        <v>17</v>
      </c>
      <c r="J18" s="45"/>
      <c r="K18" s="45"/>
      <c r="L18" s="46"/>
      <c r="M18" s="42">
        <f t="shared" si="6"/>
        <v>0.47916666666666691</v>
      </c>
      <c r="N18" s="14" t="str">
        <f t="shared" si="1"/>
        <v>O</v>
      </c>
      <c r="O18" s="14" t="s">
        <v>23</v>
      </c>
      <c r="P18" s="43"/>
      <c r="Q18" s="43"/>
      <c r="R18" s="46"/>
      <c r="S18" s="32">
        <f t="shared" si="7"/>
        <v>0.47916666666666691</v>
      </c>
      <c r="T18" s="32" t="str">
        <f t="shared" si="2"/>
        <v>OA</v>
      </c>
      <c r="U18" s="34" t="s">
        <v>25</v>
      </c>
      <c r="V18" s="43"/>
      <c r="W18" s="43"/>
      <c r="X18" s="46"/>
    </row>
    <row r="19" spans="1:24" ht="15.6">
      <c r="A19" s="32">
        <f t="shared" si="4"/>
        <v>0.48958333333333359</v>
      </c>
      <c r="B19" s="32" t="str">
        <f t="shared" si="3"/>
        <v>CM</v>
      </c>
      <c r="C19" s="34" t="s">
        <v>15</v>
      </c>
      <c r="D19" s="43"/>
      <c r="E19" s="43"/>
      <c r="F19" s="46"/>
      <c r="G19" s="41">
        <f t="shared" si="5"/>
        <v>0.48958333333333359</v>
      </c>
      <c r="H19" s="16" t="str">
        <f t="shared" si="0"/>
        <v>O</v>
      </c>
      <c r="I19" s="16" t="s">
        <v>17</v>
      </c>
      <c r="J19" s="45"/>
      <c r="K19" s="45"/>
      <c r="L19" s="46"/>
      <c r="M19" s="42">
        <f t="shared" si="6"/>
        <v>0.48958333333333359</v>
      </c>
      <c r="N19" s="14" t="str">
        <f t="shared" si="1"/>
        <v>O</v>
      </c>
      <c r="O19" s="14" t="s">
        <v>23</v>
      </c>
      <c r="P19" s="43"/>
      <c r="Q19" s="43"/>
      <c r="R19" s="46"/>
      <c r="S19" s="32">
        <f t="shared" si="7"/>
        <v>0.48958333333333359</v>
      </c>
      <c r="T19" s="32" t="str">
        <f t="shared" si="2"/>
        <v>OA</v>
      </c>
      <c r="U19" s="34" t="s">
        <v>25</v>
      </c>
      <c r="V19" s="43"/>
      <c r="W19" s="43"/>
      <c r="X19" s="46"/>
    </row>
    <row r="20" spans="1:24" ht="15.6">
      <c r="A20" s="32">
        <f t="shared" si="4"/>
        <v>0.50000000000000022</v>
      </c>
      <c r="B20" s="32" t="str">
        <f t="shared" si="3"/>
        <v>CM</v>
      </c>
      <c r="C20" s="34" t="s">
        <v>15</v>
      </c>
      <c r="D20" s="43"/>
      <c r="E20" s="43"/>
      <c r="F20" s="46"/>
      <c r="G20" s="41">
        <f t="shared" si="5"/>
        <v>0.50000000000000022</v>
      </c>
      <c r="H20" s="16" t="str">
        <f>IF(($I$3="Steph_Ma")+OR($I$3="Dominique")+OR($I$3="Julie")+OR($I$3="Dji")+OR($I$3="Martine")+OR($I$3="BF"),"O","X")</f>
        <v>O</v>
      </c>
      <c r="I20" s="16" t="s">
        <v>17</v>
      </c>
      <c r="J20" s="45"/>
      <c r="K20" s="45"/>
      <c r="L20" s="46"/>
      <c r="M20" s="42">
        <f t="shared" si="6"/>
        <v>0.50000000000000022</v>
      </c>
      <c r="N20" s="14" t="str">
        <f t="shared" si="1"/>
        <v>O</v>
      </c>
      <c r="O20" s="14" t="s">
        <v>23</v>
      </c>
      <c r="P20" s="43"/>
      <c r="Q20" s="43"/>
      <c r="R20" s="46"/>
      <c r="S20" s="32">
        <f t="shared" si="7"/>
        <v>0.50000000000000022</v>
      </c>
      <c r="T20" s="32" t="str">
        <f t="shared" si="2"/>
        <v>OA</v>
      </c>
      <c r="U20" s="34" t="s">
        <v>25</v>
      </c>
      <c r="V20" s="43"/>
      <c r="W20" s="43"/>
      <c r="X20" s="46"/>
    </row>
    <row r="21" spans="1:24" ht="15.6">
      <c r="A21" s="32"/>
      <c r="B21" s="32"/>
      <c r="C21" s="34"/>
      <c r="D21" s="43"/>
      <c r="E21" s="45"/>
      <c r="F21" s="46"/>
      <c r="G21" s="41"/>
      <c r="H21" s="16"/>
      <c r="I21" s="16"/>
      <c r="J21" s="45"/>
      <c r="K21" s="45"/>
      <c r="L21" s="46"/>
      <c r="M21" s="42"/>
      <c r="N21" s="14"/>
      <c r="O21" s="14"/>
      <c r="P21" s="45"/>
      <c r="Q21" s="45"/>
      <c r="R21" s="46"/>
      <c r="S21" s="32"/>
      <c r="T21" s="32"/>
      <c r="U21" s="34"/>
      <c r="V21" s="45"/>
      <c r="W21" s="45"/>
      <c r="X21" s="46"/>
    </row>
    <row r="22" spans="1:24" ht="15.6">
      <c r="A22" s="32"/>
      <c r="B22" s="32"/>
      <c r="C22" s="34"/>
      <c r="D22" s="43"/>
      <c r="E22" s="45"/>
      <c r="F22" s="46"/>
      <c r="G22" s="41"/>
      <c r="H22" s="16"/>
      <c r="I22" s="16"/>
      <c r="J22" s="45"/>
      <c r="K22" s="45"/>
      <c r="L22" s="46"/>
      <c r="M22" s="42"/>
      <c r="N22" s="14"/>
      <c r="O22" s="14"/>
      <c r="P22" s="45"/>
      <c r="Q22" s="45"/>
      <c r="R22" s="46"/>
      <c r="S22" s="32"/>
      <c r="T22" s="32"/>
      <c r="U22" s="34"/>
      <c r="V22" s="45"/>
      <c r="W22" s="45"/>
      <c r="X22" s="46"/>
    </row>
    <row r="23" spans="1:24" ht="15.6">
      <c r="A23" s="32"/>
      <c r="B23" s="32"/>
      <c r="C23" s="34"/>
      <c r="D23" s="43"/>
      <c r="E23" s="45"/>
      <c r="F23" s="46"/>
      <c r="G23" s="41"/>
      <c r="H23" s="16"/>
      <c r="I23" s="16"/>
      <c r="J23" s="45"/>
      <c r="K23" s="45"/>
      <c r="L23" s="46"/>
      <c r="M23" s="42"/>
      <c r="N23" s="14"/>
      <c r="O23" s="14"/>
      <c r="P23" s="45"/>
      <c r="Q23" s="45"/>
      <c r="R23" s="46"/>
      <c r="S23" s="32"/>
      <c r="T23" s="32"/>
      <c r="U23" s="34"/>
      <c r="V23" s="45"/>
      <c r="W23" s="45"/>
      <c r="X23" s="46"/>
    </row>
    <row r="24" spans="1:24" ht="15.6">
      <c r="A24" s="33"/>
      <c r="B24" s="33"/>
      <c r="C24" s="33" t="s">
        <v>58</v>
      </c>
      <c r="D24" s="34"/>
      <c r="E24" s="34"/>
      <c r="F24" s="34"/>
      <c r="G24" s="16"/>
      <c r="H24" s="16"/>
      <c r="I24" s="36" t="s">
        <v>17</v>
      </c>
      <c r="J24" s="35"/>
      <c r="K24" s="35"/>
      <c r="L24" s="35"/>
      <c r="M24" s="37"/>
      <c r="N24" s="37"/>
      <c r="O24" s="15" t="s">
        <v>49</v>
      </c>
      <c r="P24" s="37"/>
      <c r="Q24" s="37"/>
      <c r="R24" s="37"/>
      <c r="S24" s="38"/>
      <c r="T24" s="38"/>
      <c r="U24" s="33" t="s">
        <v>50</v>
      </c>
      <c r="V24" s="38"/>
      <c r="W24" s="38"/>
      <c r="X24" s="38"/>
    </row>
    <row r="25" spans="1:24" ht="15.6">
      <c r="A25" s="47"/>
      <c r="B25" s="47"/>
      <c r="C25" s="40" t="str">
        <f>Janvier!F8</f>
        <v>CM</v>
      </c>
      <c r="D25" s="34"/>
      <c r="E25" s="34"/>
      <c r="F25" s="34"/>
      <c r="G25" s="41"/>
      <c r="H25" s="41"/>
      <c r="I25" s="40" t="s">
        <v>7</v>
      </c>
      <c r="J25" s="16"/>
      <c r="K25" s="16"/>
      <c r="L25" s="16"/>
      <c r="M25" s="37"/>
      <c r="N25" s="37"/>
      <c r="O25" s="40" t="s">
        <v>12</v>
      </c>
      <c r="P25" s="14"/>
      <c r="Q25" s="14"/>
      <c r="R25" s="14"/>
      <c r="S25" s="38"/>
      <c r="T25" s="38"/>
      <c r="U25" s="40" t="str">
        <f>Janvier!G8</f>
        <v>XX</v>
      </c>
      <c r="V25" s="38"/>
      <c r="W25" s="38"/>
      <c r="X25" s="38"/>
    </row>
    <row r="26" spans="1:24" ht="15.6">
      <c r="A26" s="32"/>
      <c r="B26" s="32"/>
      <c r="C26" s="34" t="s">
        <v>51</v>
      </c>
      <c r="D26" s="34" t="s">
        <v>52</v>
      </c>
      <c r="E26" s="34" t="s">
        <v>53</v>
      </c>
      <c r="F26" s="34" t="s">
        <v>54</v>
      </c>
      <c r="G26" s="41"/>
      <c r="H26" s="41"/>
      <c r="I26" s="16" t="s">
        <v>51</v>
      </c>
      <c r="J26" s="16" t="s">
        <v>52</v>
      </c>
      <c r="K26" s="16" t="s">
        <v>53</v>
      </c>
      <c r="L26" s="16" t="s">
        <v>54</v>
      </c>
      <c r="M26" s="42"/>
      <c r="N26" s="42"/>
      <c r="O26" s="14" t="s">
        <v>51</v>
      </c>
      <c r="P26" s="14" t="s">
        <v>52</v>
      </c>
      <c r="Q26" s="14" t="s">
        <v>53</v>
      </c>
      <c r="R26" s="14" t="s">
        <v>54</v>
      </c>
      <c r="S26" s="32"/>
      <c r="T26" s="32"/>
      <c r="U26" s="34" t="s">
        <v>51</v>
      </c>
      <c r="V26" s="34" t="s">
        <v>52</v>
      </c>
      <c r="W26" s="34" t="s">
        <v>53</v>
      </c>
      <c r="X26" s="34" t="s">
        <v>54</v>
      </c>
    </row>
    <row r="27" spans="1:24" ht="15.6">
      <c r="A27" s="32">
        <v>0.5625</v>
      </c>
      <c r="B27" s="32" t="str">
        <f t="shared" ref="B27:B41" si="8">$C$25</f>
        <v>CM</v>
      </c>
      <c r="C27" s="34" t="s">
        <v>17</v>
      </c>
      <c r="D27" s="45"/>
      <c r="E27" s="45"/>
      <c r="F27" s="46"/>
      <c r="G27" s="41">
        <v>0.5625</v>
      </c>
      <c r="H27" s="16" t="str">
        <f>IF(($I$25="Steph_Ma")+OR($I$25="Dominique")+OR($I$25="Julie")+OR($I$25="Dji")+OR($I$25="Martine")+OR($I$25="BF"),"O","X")</f>
        <v>O</v>
      </c>
      <c r="I27" s="16" t="s">
        <v>17</v>
      </c>
      <c r="J27" s="45"/>
      <c r="K27" s="45"/>
      <c r="L27" s="46"/>
      <c r="M27" s="42">
        <v>0.5625</v>
      </c>
      <c r="N27" s="14" t="str">
        <f t="shared" ref="N27:N41" si="9">IF(($O$25="Steph_Rx")+OR($O$25="Vincent")+OR($O$25="Julie")+OR($O$25="Fred")+OR($O$25="Dominique"),"O","X")</f>
        <v>O</v>
      </c>
      <c r="O27" s="14" t="s">
        <v>19</v>
      </c>
      <c r="P27" s="45"/>
      <c r="Q27" s="45"/>
      <c r="R27" s="46"/>
      <c r="S27" s="32">
        <v>0.5625</v>
      </c>
      <c r="T27" s="32" t="str">
        <f t="shared" ref="T27:T41" si="10">$U$25</f>
        <v>XX</v>
      </c>
      <c r="U27" s="34"/>
      <c r="V27" s="45"/>
      <c r="W27" s="45"/>
      <c r="X27" s="46"/>
    </row>
    <row r="28" spans="1:24" ht="15.6">
      <c r="A28" s="32">
        <f>A27+"00:15"</f>
        <v>0.57291666666666663</v>
      </c>
      <c r="B28" s="32" t="str">
        <f t="shared" si="8"/>
        <v>CM</v>
      </c>
      <c r="C28" s="34" t="s">
        <v>17</v>
      </c>
      <c r="D28" s="45"/>
      <c r="E28" s="45"/>
      <c r="F28" s="46"/>
      <c r="G28" s="41">
        <f>G27+"00:15"</f>
        <v>0.57291666666666663</v>
      </c>
      <c r="H28" s="16" t="str">
        <f t="shared" ref="H28:H41" si="11">IF(($I$25="Steph_Ma")+OR($I$25="Dominique")+OR($I$25="Julie")+OR($I$25="Dji")+OR($I$25="Martine")+OR($I$25="BF"),"O","X")</f>
        <v>O</v>
      </c>
      <c r="I28" s="16" t="s">
        <v>18</v>
      </c>
      <c r="J28" s="45"/>
      <c r="K28" s="45"/>
      <c r="L28" s="46"/>
      <c r="M28" s="42">
        <f>M27+"00:15"</f>
        <v>0.57291666666666663</v>
      </c>
      <c r="N28" s="14" t="str">
        <f t="shared" si="9"/>
        <v>O</v>
      </c>
      <c r="O28" s="14" t="s">
        <v>19</v>
      </c>
      <c r="P28" s="45"/>
      <c r="Q28" s="45"/>
      <c r="R28" s="46"/>
      <c r="S28" s="32">
        <f>S27+"00:15"</f>
        <v>0.57291666666666663</v>
      </c>
      <c r="T28" s="32" t="str">
        <f t="shared" si="10"/>
        <v>XX</v>
      </c>
      <c r="U28" s="34" t="s">
        <v>18</v>
      </c>
      <c r="V28" s="45"/>
      <c r="W28" s="45"/>
      <c r="X28" s="46"/>
    </row>
    <row r="29" spans="1:24" ht="15.6">
      <c r="A29" s="32">
        <f t="shared" ref="A29:A41" si="12">A28+"00:15"</f>
        <v>0.58333333333333326</v>
      </c>
      <c r="B29" s="32" t="str">
        <f t="shared" si="8"/>
        <v>CM</v>
      </c>
      <c r="C29" s="34" t="s">
        <v>17</v>
      </c>
      <c r="D29" s="45"/>
      <c r="E29" s="45"/>
      <c r="F29" s="46"/>
      <c r="G29" s="41">
        <f t="shared" ref="G29:G41" si="13">G28+"00:15"</f>
        <v>0.58333333333333326</v>
      </c>
      <c r="H29" s="16" t="str">
        <f t="shared" si="11"/>
        <v>O</v>
      </c>
      <c r="I29" s="16" t="s">
        <v>18</v>
      </c>
      <c r="J29" s="43"/>
      <c r="K29" s="43"/>
      <c r="L29" s="43"/>
      <c r="M29" s="42">
        <f t="shared" ref="M29:M41" si="14">M28+"00:15"</f>
        <v>0.58333333333333326</v>
      </c>
      <c r="N29" s="14" t="str">
        <f t="shared" si="9"/>
        <v>O</v>
      </c>
      <c r="O29" s="14" t="s">
        <v>19</v>
      </c>
      <c r="P29" s="43"/>
      <c r="Q29" s="43"/>
      <c r="R29" s="43"/>
      <c r="S29" s="32">
        <f t="shared" ref="S29:S41" si="15">S28+"00:15"</f>
        <v>0.58333333333333326</v>
      </c>
      <c r="T29" s="32" t="str">
        <f t="shared" si="10"/>
        <v>XX</v>
      </c>
      <c r="U29" s="34" t="s">
        <v>18</v>
      </c>
      <c r="V29" s="45"/>
      <c r="W29" s="45"/>
      <c r="X29" s="46"/>
    </row>
    <row r="30" spans="1:24" ht="15.6">
      <c r="A30" s="32">
        <f t="shared" si="12"/>
        <v>0.59374999999999989</v>
      </c>
      <c r="B30" s="32" t="str">
        <f t="shared" si="8"/>
        <v>CM</v>
      </c>
      <c r="C30" s="34" t="s">
        <v>17</v>
      </c>
      <c r="D30" s="45"/>
      <c r="E30" s="45"/>
      <c r="F30" s="46"/>
      <c r="G30" s="41">
        <f t="shared" si="13"/>
        <v>0.59374999999999989</v>
      </c>
      <c r="H30" s="16" t="str">
        <f t="shared" si="11"/>
        <v>O</v>
      </c>
      <c r="I30" s="16" t="s">
        <v>18</v>
      </c>
      <c r="J30" s="45"/>
      <c r="K30" s="45"/>
      <c r="L30" s="46"/>
      <c r="M30" s="42">
        <f t="shared" si="14"/>
        <v>0.59374999999999989</v>
      </c>
      <c r="N30" s="14" t="str">
        <f t="shared" si="9"/>
        <v>O</v>
      </c>
      <c r="O30" s="14" t="s">
        <v>19</v>
      </c>
      <c r="P30" s="45"/>
      <c r="Q30" s="45"/>
      <c r="R30" s="46"/>
      <c r="S30" s="32">
        <f t="shared" si="15"/>
        <v>0.59374999999999989</v>
      </c>
      <c r="T30" s="32" t="str">
        <f t="shared" si="10"/>
        <v>XX</v>
      </c>
      <c r="U30" s="34" t="s">
        <v>18</v>
      </c>
      <c r="V30" s="45"/>
      <c r="W30" s="45"/>
      <c r="X30" s="46"/>
    </row>
    <row r="31" spans="1:24" ht="15.6">
      <c r="A31" s="32">
        <f t="shared" si="12"/>
        <v>0.60416666666666652</v>
      </c>
      <c r="B31" s="32" t="str">
        <f t="shared" si="8"/>
        <v>CM</v>
      </c>
      <c r="C31" s="34" t="s">
        <v>17</v>
      </c>
      <c r="D31" s="43"/>
      <c r="E31" s="43"/>
      <c r="F31" s="43"/>
      <c r="G31" s="41">
        <f t="shared" si="13"/>
        <v>0.60416666666666652</v>
      </c>
      <c r="H31" s="16" t="str">
        <f t="shared" si="11"/>
        <v>O</v>
      </c>
      <c r="I31" s="16" t="s">
        <v>18</v>
      </c>
      <c r="J31" s="45"/>
      <c r="K31" s="45"/>
      <c r="L31" s="46"/>
      <c r="M31" s="42">
        <f t="shared" si="14"/>
        <v>0.60416666666666652</v>
      </c>
      <c r="N31" s="14" t="str">
        <f t="shared" si="9"/>
        <v>O</v>
      </c>
      <c r="O31" s="14" t="s">
        <v>19</v>
      </c>
      <c r="P31" s="45"/>
      <c r="Q31" s="45"/>
      <c r="R31" s="46"/>
      <c r="S31" s="32">
        <f t="shared" si="15"/>
        <v>0.60416666666666652</v>
      </c>
      <c r="T31" s="32" t="str">
        <f t="shared" si="10"/>
        <v>XX</v>
      </c>
      <c r="U31" s="34" t="s">
        <v>18</v>
      </c>
      <c r="V31" s="45"/>
      <c r="W31" s="45"/>
      <c r="X31" s="46"/>
    </row>
    <row r="32" spans="1:24" ht="15.6">
      <c r="A32" s="32">
        <f t="shared" si="12"/>
        <v>0.61458333333333315</v>
      </c>
      <c r="B32" s="32" t="str">
        <f t="shared" si="8"/>
        <v>CM</v>
      </c>
      <c r="C32" s="34" t="s">
        <v>17</v>
      </c>
      <c r="D32" s="45"/>
      <c r="E32" s="45"/>
      <c r="F32" s="46"/>
      <c r="G32" s="41">
        <f t="shared" si="13"/>
        <v>0.61458333333333315</v>
      </c>
      <c r="H32" s="16" t="str">
        <f t="shared" si="11"/>
        <v>O</v>
      </c>
      <c r="I32" s="16" t="s">
        <v>18</v>
      </c>
      <c r="J32" s="45"/>
      <c r="K32" s="45"/>
      <c r="L32" s="46"/>
      <c r="M32" s="42">
        <f t="shared" si="14"/>
        <v>0.61458333333333315</v>
      </c>
      <c r="N32" s="14" t="str">
        <f t="shared" si="9"/>
        <v>O</v>
      </c>
      <c r="O32" s="14" t="s">
        <v>19</v>
      </c>
      <c r="P32" s="45"/>
      <c r="Q32" s="45"/>
      <c r="R32" s="46"/>
      <c r="S32" s="32">
        <f t="shared" si="15"/>
        <v>0.61458333333333315</v>
      </c>
      <c r="T32" s="32" t="str">
        <f t="shared" si="10"/>
        <v>XX</v>
      </c>
      <c r="U32" s="34" t="s">
        <v>18</v>
      </c>
      <c r="V32" s="45"/>
      <c r="W32" s="45"/>
      <c r="X32" s="46"/>
    </row>
    <row r="33" spans="1:24" ht="15.6">
      <c r="A33" s="32">
        <f t="shared" si="12"/>
        <v>0.62499999999999978</v>
      </c>
      <c r="B33" s="32" t="str">
        <f t="shared" si="8"/>
        <v>CM</v>
      </c>
      <c r="C33" s="34" t="s">
        <v>17</v>
      </c>
      <c r="D33" s="45"/>
      <c r="E33" s="45"/>
      <c r="F33" s="46"/>
      <c r="G33" s="41">
        <f t="shared" si="13"/>
        <v>0.62499999999999978</v>
      </c>
      <c r="H33" s="16" t="str">
        <f t="shared" si="11"/>
        <v>O</v>
      </c>
      <c r="I33" s="16" t="s">
        <v>18</v>
      </c>
      <c r="J33" s="45"/>
      <c r="K33" s="45"/>
      <c r="L33" s="46"/>
      <c r="M33" s="42">
        <f t="shared" si="14"/>
        <v>0.62499999999999978</v>
      </c>
      <c r="N33" s="14" t="str">
        <f t="shared" si="9"/>
        <v>O</v>
      </c>
      <c r="O33" s="14" t="s">
        <v>19</v>
      </c>
      <c r="P33" s="45"/>
      <c r="Q33" s="45"/>
      <c r="R33" s="46"/>
      <c r="S33" s="32">
        <f t="shared" si="15"/>
        <v>0.62499999999999978</v>
      </c>
      <c r="T33" s="32" t="str">
        <f t="shared" si="10"/>
        <v>XX</v>
      </c>
      <c r="U33" s="34" t="s">
        <v>18</v>
      </c>
      <c r="V33" s="45"/>
      <c r="W33" s="45"/>
      <c r="X33" s="46"/>
    </row>
    <row r="34" spans="1:24" ht="15.6">
      <c r="A34" s="32">
        <f t="shared" si="12"/>
        <v>0.63541666666666641</v>
      </c>
      <c r="B34" s="32" t="str">
        <f t="shared" si="8"/>
        <v>CM</v>
      </c>
      <c r="C34" s="34" t="s">
        <v>17</v>
      </c>
      <c r="D34" s="45"/>
      <c r="E34" s="45"/>
      <c r="F34" s="46"/>
      <c r="G34" s="41">
        <f t="shared" si="13"/>
        <v>0.63541666666666641</v>
      </c>
      <c r="H34" s="16" t="str">
        <f t="shared" si="11"/>
        <v>O</v>
      </c>
      <c r="I34" s="16" t="s">
        <v>18</v>
      </c>
      <c r="J34" s="45"/>
      <c r="K34" s="45"/>
      <c r="L34" s="46"/>
      <c r="M34" s="42">
        <f t="shared" si="14"/>
        <v>0.63541666666666641</v>
      </c>
      <c r="N34" s="14" t="str">
        <f t="shared" si="9"/>
        <v>O</v>
      </c>
      <c r="O34" s="14" t="s">
        <v>19</v>
      </c>
      <c r="P34" s="45"/>
      <c r="Q34" s="45"/>
      <c r="R34" s="46"/>
      <c r="S34" s="32">
        <f t="shared" si="15"/>
        <v>0.63541666666666641</v>
      </c>
      <c r="T34" s="32" t="str">
        <f t="shared" si="10"/>
        <v>XX</v>
      </c>
      <c r="U34" s="34" t="s">
        <v>18</v>
      </c>
      <c r="V34" s="45"/>
      <c r="W34" s="45"/>
      <c r="X34" s="46"/>
    </row>
    <row r="35" spans="1:24" ht="15.6">
      <c r="A35" s="32">
        <f t="shared" si="12"/>
        <v>0.64583333333333304</v>
      </c>
      <c r="B35" s="32" t="str">
        <f t="shared" si="8"/>
        <v>CM</v>
      </c>
      <c r="C35" s="34" t="s">
        <v>17</v>
      </c>
      <c r="D35" s="45"/>
      <c r="E35" s="45"/>
      <c r="F35" s="46"/>
      <c r="G35" s="41">
        <f t="shared" si="13"/>
        <v>0.64583333333333304</v>
      </c>
      <c r="H35" s="16" t="str">
        <f t="shared" si="11"/>
        <v>O</v>
      </c>
      <c r="I35" s="16" t="s">
        <v>18</v>
      </c>
      <c r="J35" s="45"/>
      <c r="K35" s="45"/>
      <c r="L35" s="46"/>
      <c r="M35" s="42">
        <f t="shared" si="14"/>
        <v>0.64583333333333304</v>
      </c>
      <c r="N35" s="14" t="str">
        <f t="shared" si="9"/>
        <v>O</v>
      </c>
      <c r="O35" s="14" t="s">
        <v>19</v>
      </c>
      <c r="P35" s="45"/>
      <c r="Q35" s="45"/>
      <c r="R35" s="46"/>
      <c r="S35" s="32">
        <f t="shared" si="15"/>
        <v>0.64583333333333304</v>
      </c>
      <c r="T35" s="32" t="str">
        <f t="shared" si="10"/>
        <v>XX</v>
      </c>
      <c r="U35" s="34" t="s">
        <v>18</v>
      </c>
      <c r="V35" s="45"/>
      <c r="W35" s="45"/>
      <c r="X35" s="46"/>
    </row>
    <row r="36" spans="1:24" ht="15.6">
      <c r="A36" s="32">
        <f t="shared" si="12"/>
        <v>0.65624999999999967</v>
      </c>
      <c r="B36" s="32" t="str">
        <f t="shared" si="8"/>
        <v>CM</v>
      </c>
      <c r="C36" s="34" t="s">
        <v>17</v>
      </c>
      <c r="D36" s="45"/>
      <c r="E36" s="45"/>
      <c r="F36" s="46"/>
      <c r="G36" s="41">
        <f t="shared" si="13"/>
        <v>0.65624999999999967</v>
      </c>
      <c r="H36" s="16" t="str">
        <f t="shared" si="11"/>
        <v>O</v>
      </c>
      <c r="I36" s="16" t="s">
        <v>18</v>
      </c>
      <c r="J36" s="45"/>
      <c r="K36" s="45"/>
      <c r="L36" s="46"/>
      <c r="M36" s="42">
        <f t="shared" si="14"/>
        <v>0.65624999999999967</v>
      </c>
      <c r="N36" s="14" t="str">
        <f t="shared" si="9"/>
        <v>O</v>
      </c>
      <c r="O36" s="14" t="s">
        <v>19</v>
      </c>
      <c r="P36" s="45"/>
      <c r="Q36" s="45"/>
      <c r="R36" s="46"/>
      <c r="S36" s="32">
        <f t="shared" si="15"/>
        <v>0.65624999999999967</v>
      </c>
      <c r="T36" s="32" t="str">
        <f t="shared" si="10"/>
        <v>XX</v>
      </c>
      <c r="U36" s="34" t="s">
        <v>18</v>
      </c>
      <c r="V36" s="45"/>
      <c r="W36" s="45"/>
      <c r="X36" s="46"/>
    </row>
    <row r="37" spans="1:24" ht="15.6">
      <c r="A37" s="32">
        <f t="shared" si="12"/>
        <v>0.6666666666666663</v>
      </c>
      <c r="B37" s="32" t="str">
        <f t="shared" si="8"/>
        <v>CM</v>
      </c>
      <c r="C37" s="34" t="s">
        <v>17</v>
      </c>
      <c r="D37" s="45"/>
      <c r="E37" s="45"/>
      <c r="F37" s="46"/>
      <c r="G37" s="41">
        <f t="shared" si="13"/>
        <v>0.6666666666666663</v>
      </c>
      <c r="H37" s="16" t="str">
        <f t="shared" si="11"/>
        <v>O</v>
      </c>
      <c r="I37" s="16" t="s">
        <v>18</v>
      </c>
      <c r="J37" s="45"/>
      <c r="K37" s="45"/>
      <c r="L37" s="46"/>
      <c r="M37" s="42">
        <f t="shared" si="14"/>
        <v>0.6666666666666663</v>
      </c>
      <c r="N37" s="14" t="str">
        <f t="shared" si="9"/>
        <v>O</v>
      </c>
      <c r="O37" s="14" t="s">
        <v>19</v>
      </c>
      <c r="P37" s="45"/>
      <c r="Q37" s="45"/>
      <c r="R37" s="46"/>
      <c r="S37" s="32">
        <f t="shared" si="15"/>
        <v>0.6666666666666663</v>
      </c>
      <c r="T37" s="32" t="str">
        <f t="shared" si="10"/>
        <v>XX</v>
      </c>
      <c r="U37" s="34" t="s">
        <v>18</v>
      </c>
      <c r="V37" s="45"/>
      <c r="W37" s="45"/>
      <c r="X37" s="46"/>
    </row>
    <row r="38" spans="1:24" ht="15.6">
      <c r="A38" s="32">
        <f t="shared" si="12"/>
        <v>0.67708333333333293</v>
      </c>
      <c r="B38" s="32" t="str">
        <f t="shared" si="8"/>
        <v>CM</v>
      </c>
      <c r="C38" s="34" t="s">
        <v>17</v>
      </c>
      <c r="D38" s="45"/>
      <c r="E38" s="45"/>
      <c r="F38" s="46"/>
      <c r="G38" s="41">
        <f t="shared" si="13"/>
        <v>0.67708333333333293</v>
      </c>
      <c r="H38" s="16" t="str">
        <f t="shared" si="11"/>
        <v>O</v>
      </c>
      <c r="I38" s="16" t="s">
        <v>18</v>
      </c>
      <c r="J38" s="45"/>
      <c r="K38" s="45"/>
      <c r="L38" s="46"/>
      <c r="M38" s="42">
        <f t="shared" si="14"/>
        <v>0.67708333333333293</v>
      </c>
      <c r="N38" s="14" t="str">
        <f t="shared" si="9"/>
        <v>O</v>
      </c>
      <c r="O38" s="14" t="s">
        <v>19</v>
      </c>
      <c r="P38" s="45"/>
      <c r="Q38" s="45"/>
      <c r="R38" s="46"/>
      <c r="S38" s="32">
        <f t="shared" si="15"/>
        <v>0.67708333333333293</v>
      </c>
      <c r="T38" s="32" t="str">
        <f t="shared" si="10"/>
        <v>XX</v>
      </c>
      <c r="U38" s="34" t="s">
        <v>18</v>
      </c>
      <c r="V38" s="45"/>
      <c r="W38" s="45"/>
      <c r="X38" s="46"/>
    </row>
    <row r="39" spans="1:24" ht="15.6">
      <c r="A39" s="32">
        <f t="shared" si="12"/>
        <v>0.68749999999999956</v>
      </c>
      <c r="B39" s="32" t="str">
        <f t="shared" si="8"/>
        <v>CM</v>
      </c>
      <c r="C39" s="34" t="s">
        <v>17</v>
      </c>
      <c r="D39" s="45"/>
      <c r="E39" s="45"/>
      <c r="F39" s="46"/>
      <c r="G39" s="41">
        <f t="shared" si="13"/>
        <v>0.68749999999999956</v>
      </c>
      <c r="H39" s="16" t="str">
        <f t="shared" si="11"/>
        <v>O</v>
      </c>
      <c r="I39" s="16" t="s">
        <v>18</v>
      </c>
      <c r="J39" s="45"/>
      <c r="K39" s="45"/>
      <c r="L39" s="46"/>
      <c r="M39" s="42">
        <f t="shared" si="14"/>
        <v>0.68749999999999956</v>
      </c>
      <c r="N39" s="14" t="str">
        <f t="shared" si="9"/>
        <v>O</v>
      </c>
      <c r="O39" s="14" t="s">
        <v>19</v>
      </c>
      <c r="P39" s="45"/>
      <c r="Q39" s="45"/>
      <c r="R39" s="46"/>
      <c r="S39" s="32">
        <f t="shared" si="15"/>
        <v>0.68749999999999956</v>
      </c>
      <c r="T39" s="32" t="str">
        <f t="shared" si="10"/>
        <v>XX</v>
      </c>
      <c r="U39" s="34" t="s">
        <v>18</v>
      </c>
      <c r="V39" s="45"/>
      <c r="W39" s="45"/>
      <c r="X39" s="46"/>
    </row>
    <row r="40" spans="1:24" ht="15.6">
      <c r="A40" s="32">
        <f t="shared" si="12"/>
        <v>0.69791666666666619</v>
      </c>
      <c r="B40" s="32" t="str">
        <f t="shared" si="8"/>
        <v>CM</v>
      </c>
      <c r="C40" s="34" t="s">
        <v>17</v>
      </c>
      <c r="D40" s="45"/>
      <c r="E40" s="45"/>
      <c r="F40" s="46"/>
      <c r="G40" s="41">
        <f t="shared" si="13"/>
        <v>0.69791666666666619</v>
      </c>
      <c r="H40" s="16" t="str">
        <f t="shared" si="11"/>
        <v>O</v>
      </c>
      <c r="I40" s="16" t="s">
        <v>18</v>
      </c>
      <c r="J40" s="45"/>
      <c r="K40" s="45"/>
      <c r="L40" s="46"/>
      <c r="M40" s="42">
        <f t="shared" si="14"/>
        <v>0.69791666666666619</v>
      </c>
      <c r="N40" s="14" t="str">
        <f t="shared" si="9"/>
        <v>O</v>
      </c>
      <c r="O40" s="14" t="s">
        <v>19</v>
      </c>
      <c r="P40" s="45"/>
      <c r="Q40" s="45"/>
      <c r="R40" s="46"/>
      <c r="S40" s="32">
        <f t="shared" si="15"/>
        <v>0.69791666666666619</v>
      </c>
      <c r="T40" s="32" t="str">
        <f t="shared" si="10"/>
        <v>XX</v>
      </c>
      <c r="U40" s="34" t="s">
        <v>18</v>
      </c>
      <c r="V40" s="45"/>
      <c r="W40" s="45"/>
      <c r="X40" s="46"/>
    </row>
    <row r="41" spans="1:24" ht="15.6">
      <c r="A41" s="32">
        <f t="shared" si="12"/>
        <v>0.70833333333333282</v>
      </c>
      <c r="B41" s="32" t="str">
        <f t="shared" si="8"/>
        <v>CM</v>
      </c>
      <c r="C41" s="34" t="s">
        <v>17</v>
      </c>
      <c r="D41" s="45"/>
      <c r="E41" s="45"/>
      <c r="F41" s="46"/>
      <c r="G41" s="41">
        <f t="shared" si="13"/>
        <v>0.70833333333333282</v>
      </c>
      <c r="H41" s="16" t="str">
        <f t="shared" si="11"/>
        <v>O</v>
      </c>
      <c r="I41" s="16" t="s">
        <v>18</v>
      </c>
      <c r="J41" s="45"/>
      <c r="K41" s="45"/>
      <c r="L41" s="46"/>
      <c r="M41" s="42">
        <f t="shared" si="14"/>
        <v>0.70833333333333282</v>
      </c>
      <c r="N41" s="14" t="str">
        <f t="shared" si="9"/>
        <v>O</v>
      </c>
      <c r="O41" s="14" t="s">
        <v>19</v>
      </c>
      <c r="P41" s="45"/>
      <c r="Q41" s="45"/>
      <c r="R41" s="46"/>
      <c r="S41" s="32">
        <f t="shared" si="15"/>
        <v>0.70833333333333282</v>
      </c>
      <c r="T41" s="32" t="str">
        <f t="shared" si="10"/>
        <v>XX</v>
      </c>
      <c r="U41" s="34" t="s">
        <v>18</v>
      </c>
      <c r="V41" s="45"/>
      <c r="W41" s="45"/>
      <c r="X41" s="46"/>
    </row>
    <row r="42" spans="1:24" ht="15.6">
      <c r="A42" s="32"/>
      <c r="B42" s="32"/>
      <c r="C42" s="34"/>
      <c r="D42" s="43"/>
      <c r="E42" s="45"/>
      <c r="F42" s="46"/>
      <c r="G42" s="41"/>
      <c r="H42" s="16"/>
      <c r="I42" s="16"/>
      <c r="J42" s="45"/>
      <c r="K42" s="45"/>
      <c r="L42" s="46"/>
      <c r="M42" s="42"/>
      <c r="N42" s="14"/>
      <c r="O42" s="14"/>
      <c r="P42" s="45"/>
      <c r="Q42" s="45"/>
      <c r="R42" s="46"/>
      <c r="S42" s="32"/>
      <c r="T42" s="32"/>
      <c r="U42" s="34"/>
      <c r="V42" s="45"/>
      <c r="W42" s="45"/>
      <c r="X42" s="46"/>
    </row>
    <row r="43" spans="1:24" ht="15.6">
      <c r="A43" s="32"/>
      <c r="B43" s="32"/>
      <c r="C43" s="34"/>
      <c r="D43" s="43"/>
      <c r="E43" s="45"/>
      <c r="F43" s="46"/>
      <c r="G43" s="41"/>
      <c r="H43" s="16"/>
      <c r="I43" s="16"/>
      <c r="J43" s="45"/>
      <c r="K43" s="45"/>
      <c r="L43" s="46"/>
      <c r="M43" s="42"/>
      <c r="N43" s="14"/>
      <c r="O43" s="14"/>
      <c r="P43" s="45"/>
      <c r="Q43" s="45"/>
      <c r="R43" s="46"/>
      <c r="S43" s="32"/>
      <c r="T43" s="32"/>
      <c r="U43" s="34"/>
      <c r="V43" s="45"/>
      <c r="W43" s="45"/>
      <c r="X43" s="46"/>
    </row>
    <row r="44" spans="1:24" ht="15.6">
      <c r="A44" s="32"/>
      <c r="B44" s="32"/>
      <c r="C44" s="34"/>
      <c r="D44" s="43"/>
      <c r="E44" s="45"/>
      <c r="F44" s="46"/>
      <c r="G44" s="41"/>
      <c r="H44" s="16"/>
      <c r="I44" s="16"/>
      <c r="J44" s="45"/>
      <c r="K44" s="45"/>
      <c r="L44" s="46"/>
      <c r="M44" s="42"/>
      <c r="N44" s="14"/>
      <c r="O44" s="14"/>
      <c r="P44" s="45"/>
      <c r="Q44" s="45"/>
      <c r="R44" s="46"/>
      <c r="S44" s="32"/>
      <c r="T44" s="32"/>
      <c r="U44" s="34"/>
      <c r="V44" s="45"/>
      <c r="W44" s="45"/>
      <c r="X44" s="46"/>
    </row>
    <row r="45" spans="1:24" ht="15.6" hidden="1">
      <c r="A45" s="5"/>
      <c r="B45" s="5"/>
      <c r="D45" s="50">
        <f t="shared" ref="D45:L45" si="16">SUM(D47:D51)</f>
        <v>27</v>
      </c>
      <c r="E45" s="50">
        <f t="shared" si="16"/>
        <v>30</v>
      </c>
      <c r="F45" s="50">
        <f t="shared" si="16"/>
        <v>0</v>
      </c>
      <c r="G45" s="50">
        <f t="shared" si="16"/>
        <v>41</v>
      </c>
      <c r="H45" s="50">
        <f t="shared" si="16"/>
        <v>0</v>
      </c>
      <c r="I45" s="50">
        <f t="shared" si="16"/>
        <v>0</v>
      </c>
      <c r="J45" s="50">
        <f t="shared" si="16"/>
        <v>26</v>
      </c>
      <c r="K45" s="50">
        <f t="shared" si="16"/>
        <v>14</v>
      </c>
      <c r="L45" s="50">
        <f t="shared" si="16"/>
        <v>30</v>
      </c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</row>
    <row r="46" spans="1:24" ht="15.6" hidden="1">
      <c r="A46" s="5"/>
      <c r="B46" s="5"/>
      <c r="D46" s="31" t="s">
        <v>59</v>
      </c>
      <c r="E46" s="31" t="s">
        <v>60</v>
      </c>
      <c r="F46" s="31" t="s">
        <v>31</v>
      </c>
      <c r="G46" s="31" t="s">
        <v>61</v>
      </c>
      <c r="H46" s="31" t="s">
        <v>62</v>
      </c>
      <c r="I46" s="31" t="s">
        <v>63</v>
      </c>
      <c r="J46" s="31" t="s">
        <v>64</v>
      </c>
      <c r="K46" s="51" t="s">
        <v>65</v>
      </c>
      <c r="L46" s="51" t="s">
        <v>35</v>
      </c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</row>
    <row r="47" spans="1:24" ht="15.6" hidden="1">
      <c r="A47" s="5"/>
      <c r="B47" s="5"/>
      <c r="D47" s="14"/>
      <c r="E47" s="14"/>
      <c r="F47" s="14">
        <f>COUNTIFS($D$27:$D$41,"",$B$27:$B$41,"NB")+COUNTIFS($D$5:$D$20,"",$B$5:$B$20,"NB")+COUNTIFS($V$27:$V$41,"",$T$27:$T$41,"NB")+COUNTIFS($V$5:$V$20,"",$T$5:$T$20,"NB")</f>
        <v>0</v>
      </c>
      <c r="G47" s="14">
        <f>COUNTIFS($V$5:$V$20,"",$T$5:$T$20,"OA*")+COUNTIFS($V$5:$V$20,"",$T$5:$T$20,"MG*")+COUNTIFS($V$5:$V$20,"",$T$5:$T$20,"JNP*")+COUNTIFS($V$5:$V$20,"",$T$5:$T$20,"CM*")+COUNTIFS($V$5:$V$20,"",$T$5:$T$20,"NB*")</f>
        <v>14</v>
      </c>
      <c r="H47" s="14"/>
      <c r="I47" s="37"/>
      <c r="J47" s="37"/>
      <c r="K47" s="14"/>
      <c r="L47" s="14">
        <f>COUNTIFS($J$5:$J$20,"",H5:H20,"O")+COUNTIFS(J27:J41,"",H27:H41,"O")</f>
        <v>30</v>
      </c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</row>
    <row r="48" spans="1:24" ht="15.6" hidden="1">
      <c r="A48" s="5"/>
      <c r="B48" s="5"/>
      <c r="D48" s="14">
        <f>COUNTIFS($D$27:$D$41,"",$B$27:$B$41,"BF*")+COUNTIFS($D$27:$D$41,"",$B$27:$B$41,"CM*")</f>
        <v>15</v>
      </c>
      <c r="E48" s="14">
        <f>COUNTIFS($P$27:$P$41,"",$N$27:$N$41,"O")</f>
        <v>15</v>
      </c>
      <c r="F48" s="14"/>
      <c r="G48" s="14">
        <f>COUNTIFS($V$27:$V$41,"",$T$27:$T$41,"MG*")+COUNTIFS($V$27:$V$41,"",$T$27:$T$41,"OA*")++COUNTIFS($V$27:$V$41,"",$T$27:$T$41,"JNP*")+COUNTIFS($V$27:$V$41,"",$T$27:$T$41,"CM*")+COUNTIFS($V$27:$V$41,"",$T$27:$T$41,"NB*")</f>
        <v>0</v>
      </c>
      <c r="H48" s="14"/>
      <c r="I48" s="14">
        <f>COUNTIFS($V$14:$V$19,"",$T$14:$T$19,"JNP*")*IF(A2="Jeudi",1,0)</f>
        <v>0</v>
      </c>
      <c r="J48" s="37"/>
      <c r="K48" s="37"/>
      <c r="L48" s="37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</row>
    <row r="49" spans="3:12" ht="15.6" hidden="1">
      <c r="D49" s="14">
        <f>COUNTIFS($D$5:$D$20,"",$B$5:$B$20,"BF*")+COUNTIFS($D$5:$D$20,"",$B$5:$B$20,"CM*")</f>
        <v>12</v>
      </c>
      <c r="E49" s="14">
        <f>COUNTIFS($P$5:$P$20,"",$N$5:$N$20,"O*")</f>
        <v>15</v>
      </c>
      <c r="F49" s="14"/>
      <c r="G49" s="14"/>
      <c r="H49" s="14">
        <f>COUNTIFS($V$5:$V$20,"",$T$5:$T$20,"NB*")+COUNTIFS($V$27:$V$41,"",$T$27:$T$41,"NB*")+COUNTIFS($D$27:$D$41,"",$B$27:$B$41,"NB*")+COUNTIFS($D$5:$D$20,"",$B$5:$B$20,"NB*")</f>
        <v>0</v>
      </c>
      <c r="I49" s="14"/>
      <c r="J49" s="14">
        <f>COUNTIFS($D$6:$D$20,"",$B$6:$B$20,"BF*",$H5:$H19,"O",$J5:$J19,"")+COUNTIFS($D$6:$D$20,"",$B$6:$B$20,"CM*",$H$5:$H$19,"O",$J5:$J19,"")+COUNTIFS($D$28:$D$41,"",$B$28:$B$41,"BF*",$H27:$H40,"O",$J27:$J40,"")+COUNTIFS($D$28:$D$41,"",$B$28:$B$41,"CM*",$H$27:$H$40,"O",$J27:$J40,"")</f>
        <v>26</v>
      </c>
      <c r="K49" s="14">
        <f>COUNTIFS($V$6:$V$20,"",$T$6:$T$20,"OA*",$N5:$N19,"O",$P5:$P19,"")+COUNTIFS($V$6:$V$20,"",$T$6:$T$20,"MG*",$N$5:$N$19,"O",$P5:$P19,"")+COUNTIFS($V$6:$V$20,"",$T$6:$T$20,"JNP*",$N$5:$N$19,"O",$P5:$P19,"")+COUNTIFS($V$6:$V$20,"",$T$6:$T$20,"CM*",$N$5:$N$19,"O",$P5:$P19,"")</f>
        <v>14</v>
      </c>
      <c r="L49" s="14"/>
    </row>
    <row r="50" spans="3:12" ht="15.6" hidden="1">
      <c r="D50" s="14"/>
      <c r="E50" s="14"/>
      <c r="F50" s="14"/>
      <c r="G50" s="14">
        <f>COUNTIFS($D$27:$D$41,"",$B$27:$B$41,"MG*")+COUNTIFS($D$27:$D$41,"",$B$27:$B$41,"OA*")+COUNTIFS($D$27:$D$41,"",$B$27:$B$41,"JNP*")+COUNTIFS($D$27:$D$41,"",$B$27:$B$41,"CM*")+COUNTIFS($D$27:$D$41,"",$B$27:$B$41,"NB*")</f>
        <v>15</v>
      </c>
      <c r="H50" s="14">
        <f>COUNTIFS($D$27:$D$41,"",$B$27:$B$41,"NB*")</f>
        <v>0</v>
      </c>
      <c r="I50" s="14"/>
      <c r="J50" s="14"/>
      <c r="K50" s="14"/>
      <c r="L50" s="14"/>
    </row>
    <row r="51" spans="3:12" ht="15.6" hidden="1">
      <c r="D51" s="14"/>
      <c r="E51" s="14"/>
      <c r="F51" s="14"/>
      <c r="G51" s="14">
        <f>COUNTIFS($D$5:$D$20,"",$B$5:$B$20,"MG*")+COUNTIFS($D$5:$D$20,"",$B$5:$B$20,"OA*")+COUNTIFS($D$5:$D$20,"",$B$5:$B$20,"JNP*")+COUNTIFS($D$5:$D$20,"",$B$5:$B$20,"CM*")+COUNTIFS($D$5:$D$20,"",$B$5:$B$20,"BF*")+COUNTIFS($D$5:$D$20,"",$B$5:$B$20,"NB*")</f>
        <v>12</v>
      </c>
      <c r="H51" s="14">
        <f>COUNTIFS($V$27:$V$41,"",$S$27:$S$41,"NB*")</f>
        <v>0</v>
      </c>
      <c r="I51" s="14"/>
      <c r="J51" s="14"/>
      <c r="K51" s="14"/>
      <c r="L51" s="14"/>
    </row>
    <row r="52" spans="3:12" ht="15.6">
      <c r="C52" s="5"/>
    </row>
    <row r="53" spans="3:12" ht="15.6">
      <c r="C53" s="28"/>
    </row>
    <row r="54" spans="3:12" ht="15.6">
      <c r="C54" s="28"/>
    </row>
    <row r="55" spans="3:12" ht="15.6">
      <c r="C55" s="28"/>
    </row>
    <row r="56" spans="3:12" ht="15.6">
      <c r="C56" s="28"/>
    </row>
    <row r="57" spans="3:12" ht="15.6">
      <c r="C57" s="28"/>
    </row>
    <row r="58" spans="3:12" ht="15.6">
      <c r="C58" s="28"/>
    </row>
  </sheetData>
  <dataValidations count="8">
    <dataValidation type="list" allowBlank="1" showInputMessage="1" showErrorMessage="1" sqref="U27:U41" xr:uid="{F3D4C5CD-7C4E-478D-A2A8-BAA6D4319E16}">
      <formula1>INDIRECT($U$25)</formula1>
    </dataValidation>
    <dataValidation type="list" allowBlank="1" showInputMessage="1" showErrorMessage="1" sqref="O27:O41" xr:uid="{3E234E8A-B7D1-47F4-BAF9-682671900055}">
      <formula1>INDIRECT($O$25)</formula1>
    </dataValidation>
    <dataValidation type="list" allowBlank="1" showInputMessage="1" showErrorMessage="1" sqref="I27:I41" xr:uid="{809BDD86-C696-4EA8-B0C4-EFAF180ACCB6}">
      <formula1>INDIRECT($I$25)</formula1>
    </dataValidation>
    <dataValidation type="list" allowBlank="1" showInputMessage="1" showErrorMessage="1" sqref="U42:U44 U5:U23" xr:uid="{3927FF29-DA5F-404A-8DB7-1641D276D123}">
      <formula1>INDIRECT($U$3)</formula1>
    </dataValidation>
    <dataValidation type="list" allowBlank="1" showInputMessage="1" showErrorMessage="1" sqref="O5:O23 O42:O44" xr:uid="{0C645144-F719-4E10-89BB-1215D747504A}">
      <formula1>INDIRECT($O$3)</formula1>
    </dataValidation>
    <dataValidation type="list" allowBlank="1" showInputMessage="1" showErrorMessage="1" sqref="I5:I23 I42:I44" xr:uid="{32C687DC-711F-4B37-BB0F-647695A888DE}">
      <formula1>INDIRECT($I$3)</formula1>
    </dataValidation>
    <dataValidation type="list" allowBlank="1" showInputMessage="1" showErrorMessage="1" sqref="C27:C41" xr:uid="{86340525-350D-4773-AF04-962FEF65D6BC}">
      <formula1>INDIRECT($C$25)</formula1>
    </dataValidation>
    <dataValidation type="list" allowBlank="1" showInputMessage="1" showErrorMessage="1" sqref="C42:C44 C5:C23" xr:uid="{9AC63099-B56D-4A81-B88F-A5E454DD0AB2}">
      <formula1>INDIRECT($C$3)</formula1>
    </dataValidation>
  </dataValidations>
  <hyperlinks>
    <hyperlink ref="A1" location="Calendier!A1" display="Menu" xr:uid="{6AF74E9B-1CC0-4C5A-92E9-10DC925B3E25}"/>
  </hyperlinks>
  <pageMargins left="0.7" right="0.7" top="0.75" bottom="0.75" header="0.3" footer="0.3"/>
  <pageSetup paperSize="9" orientation="landscape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6C0B3A6-0F0A-4125-9393-422EDD87A806}">
          <x14:formula1>
            <xm:f>Skills!$A$1:$H$1</xm:f>
          </x14:formula1>
          <xm:sqref>U25 C3 C25</xm:sqref>
        </x14:dataValidation>
        <x14:dataValidation type="list" allowBlank="1" showInputMessage="1" showErrorMessage="1" xr:uid="{AB53B02C-37F9-44F4-931B-EAC547F23941}">
          <x14:formula1>
            <xm:f>Skills!$A$1:$G$1</xm:f>
          </x14:formula1>
          <xm:sqref>U3</xm:sqref>
        </x14:dataValidation>
        <x14:dataValidation type="list" allowBlank="1" showInputMessage="1" showErrorMessage="1" xr:uid="{855EA932-8F70-4ED2-AE47-DD0945711CCE}">
          <x14:formula1>
            <xm:f>Skills!$R$1:$U$1</xm:f>
          </x14:formula1>
          <xm:sqref>O25 O3</xm:sqref>
        </x14:dataValidation>
        <x14:dataValidation type="list" allowBlank="1" showInputMessage="1" showErrorMessage="1" xr:uid="{8100E3DE-518F-4AAE-B881-FC1DC3D9AB0D}">
          <x14:formula1>
            <xm:f>Skills!$J$1:$P$1</xm:f>
          </x14:formula1>
          <xm:sqref>I3 I25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32477</dc:creator>
  <cp:keywords/>
  <dc:description/>
  <cp:lastModifiedBy>Utilisateur invité</cp:lastModifiedBy>
  <cp:revision/>
  <dcterms:created xsi:type="dcterms:W3CDTF">2015-06-05T18:19:34Z</dcterms:created>
  <dcterms:modified xsi:type="dcterms:W3CDTF">2020-12-12T23:03:38Z</dcterms:modified>
  <cp:category/>
  <cp:contentStatus/>
</cp:coreProperties>
</file>