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ulie\Desktop\"/>
    </mc:Choice>
  </mc:AlternateContent>
  <bookViews>
    <workbookView xWindow="0" yWindow="0" windowWidth="20490" windowHeight="8310" tabRatio="880"/>
  </bookViews>
  <sheets>
    <sheet name="MISSION" sheetId="4" r:id="rId1"/>
  </sheets>
  <externalReferences>
    <externalReference r:id="rId2"/>
    <externalReference r:id="rId3"/>
    <externalReference r:id="rId4"/>
    <externalReference r:id="rId5"/>
  </externalReferences>
  <definedNames>
    <definedName name="Affectation_de_la_formation_professionnelle_continue__impôts_et_taxes">#REF!</definedName>
    <definedName name="Affectation_de_la_mise_à_disposition">#REF!</definedName>
    <definedName name="Affectation_de_la_participation_transport">#REF!</definedName>
    <definedName name="Affectation_de_la_Taxe_sur_les_salaires">#REF!</definedName>
    <definedName name="Affectation_des_cotisations_patronales_hors_FP___mutuelle">#REF!</definedName>
    <definedName name="Affectation_des_œuvres_sociales">#REF!</definedName>
    <definedName name="Affectation_des_salaires_bruts_mission">#REF!</definedName>
    <definedName name="Affectation_des_tickets_resto">#REF!</definedName>
    <definedName name="Analytique">#REF!</definedName>
    <definedName name="Analytique2015">[1]Listes!$A$193:$A$278</definedName>
    <definedName name="Année">#REF!</definedName>
    <definedName name="Base_analytique">#REF!</definedName>
    <definedName name="Base_brut">#REF!</definedName>
    <definedName name="Compte_comptable">'[2]Plan comptable'!$B$3:$B$107</definedName>
    <definedName name="Crédit">#REF!</definedName>
    <definedName name="Date">#REF!</definedName>
    <definedName name="Débit">#REF!</definedName>
    <definedName name="Détail_programme">#REF!</definedName>
    <definedName name="Elements_de_salaire">#REF!</definedName>
    <definedName name="Exercice">#REF!</definedName>
    <definedName name="Heures_previsionnelles">#REF!</definedName>
    <definedName name="Libellé_comptable">#REF!</definedName>
    <definedName name="Nb_h_jour">#REF!</definedName>
    <definedName name="Nb_heures_par_an">#REF!</definedName>
    <definedName name="Plan_comptable_2018">'[3]Plan comptable 2018'!$A$5:$A$110</definedName>
    <definedName name="Section">#REF!</definedName>
    <definedName name="Section_comptable">#REF!</definedName>
    <definedName name="TAXE_SALAIRES">#REF!</definedName>
    <definedName name="Type_de_paiement">#REF!</definedName>
    <definedName name="Z_E0B692A7_3C39_4FDA_ACEF_6357EFEA5B66_.wvu.PrintArea" localSheetId="0" hidden="1">MISSION!#REF!</definedName>
  </definedNames>
  <calcPr calcId="162913" concurrentCalc="0"/>
  <customWorkbookViews>
    <customWorkbookView name="marjoriesalaun - Affichage personnalisé" guid="{E0B692A7-3C39-4FDA-ACEF-6357EFEA5B66}" mergeInterval="0" personalView="1" maximized="1" xWindow="1" yWindow="1" windowWidth="1276" windowHeight="797" activeSheetId="3"/>
  </customWorkbookViews>
</workbook>
</file>

<file path=xl/calcChain.xml><?xml version="1.0" encoding="utf-8"?>
<calcChain xmlns="http://schemas.openxmlformats.org/spreadsheetml/2006/main">
  <c r="B10" i="4" l="1"/>
  <c r="B11" i="4"/>
  <c r="I10" i="4"/>
  <c r="H10" i="4"/>
  <c r="G10" i="4"/>
  <c r="F10" i="4"/>
  <c r="E10" i="4"/>
  <c r="D10" i="4"/>
  <c r="C10" i="4"/>
  <c r="C13" i="4"/>
  <c r="D13" i="4"/>
  <c r="E13" i="4"/>
  <c r="F13" i="4"/>
  <c r="G13" i="4"/>
  <c r="H13" i="4"/>
  <c r="I13" i="4"/>
  <c r="C14" i="4"/>
  <c r="D14" i="4"/>
  <c r="E14" i="4"/>
  <c r="F14" i="4"/>
  <c r="G14" i="4"/>
  <c r="H14" i="4"/>
  <c r="I14" i="4"/>
  <c r="C15" i="4"/>
  <c r="D15" i="4"/>
  <c r="E15" i="4"/>
  <c r="F15" i="4"/>
  <c r="G15" i="4"/>
  <c r="H15" i="4"/>
  <c r="I15" i="4"/>
  <c r="B15" i="4"/>
  <c r="B14" i="4"/>
  <c r="B13" i="4"/>
  <c r="C12" i="4"/>
  <c r="D12" i="4"/>
  <c r="E12" i="4"/>
  <c r="F12" i="4"/>
  <c r="G12" i="4"/>
  <c r="H12" i="4"/>
  <c r="I12" i="4"/>
  <c r="B12" i="4"/>
  <c r="K10" i="4"/>
  <c r="AW6" i="4"/>
  <c r="AW7" i="4"/>
  <c r="AA6" i="4"/>
  <c r="AA7" i="4"/>
  <c r="BW7" i="4"/>
  <c r="R7" i="4"/>
  <c r="AB7" i="4"/>
  <c r="AJ7" i="4"/>
  <c r="AO7" i="4"/>
  <c r="C7" i="4"/>
  <c r="D7" i="4"/>
  <c r="E7" i="4"/>
  <c r="F7" i="4"/>
  <c r="G7" i="4"/>
  <c r="H7" i="4"/>
  <c r="I7" i="4"/>
  <c r="J7" i="4"/>
  <c r="K7" i="4"/>
  <c r="L7" i="4"/>
  <c r="M7" i="4"/>
  <c r="N7" i="4"/>
  <c r="O7" i="4"/>
  <c r="P7" i="4"/>
  <c r="Q7" i="4"/>
  <c r="S7" i="4"/>
  <c r="T7" i="4"/>
  <c r="U7" i="4"/>
  <c r="W7" i="4"/>
  <c r="X7" i="4"/>
  <c r="Y7" i="4"/>
  <c r="Z7" i="4"/>
  <c r="AC7" i="4"/>
  <c r="AD7" i="4"/>
  <c r="AE7" i="4"/>
  <c r="AF7" i="4"/>
  <c r="AG7" i="4"/>
  <c r="AH7" i="4"/>
  <c r="AI7" i="4"/>
  <c r="AK7" i="4"/>
  <c r="AM7" i="4"/>
  <c r="AN7" i="4"/>
  <c r="AP7" i="4"/>
  <c r="AL7" i="4"/>
  <c r="AQ7" i="4"/>
  <c r="AR7" i="4"/>
  <c r="AT7" i="4"/>
  <c r="AU7" i="4"/>
  <c r="AV7" i="4"/>
  <c r="AX7" i="4"/>
  <c r="AY7" i="4"/>
  <c r="BA7" i="4"/>
  <c r="AZ7" i="4"/>
  <c r="BB7" i="4"/>
  <c r="BC7" i="4"/>
  <c r="V1" i="4"/>
  <c r="AL1" i="4"/>
  <c r="AS1" i="4"/>
  <c r="BF1" i="4"/>
  <c r="BM1" i="4"/>
  <c r="BT1" i="4"/>
  <c r="BD7" i="4"/>
  <c r="BE7" i="4"/>
  <c r="BG7" i="4"/>
  <c r="BF7" i="4"/>
  <c r="BH7" i="4"/>
  <c r="BI7" i="4"/>
  <c r="BJ7" i="4"/>
  <c r="BK7" i="4"/>
  <c r="BL7" i="4"/>
  <c r="BN7" i="4"/>
  <c r="BO7" i="4"/>
  <c r="BM7" i="4"/>
  <c r="BP7" i="4"/>
  <c r="BQ7" i="4"/>
  <c r="BR7" i="4"/>
  <c r="BS7" i="4"/>
  <c r="BU7" i="4"/>
  <c r="BV7" i="4"/>
  <c r="BT7" i="4"/>
  <c r="J18" i="4"/>
  <c r="AZ1" i="4"/>
  <c r="H16" i="4"/>
  <c r="G16" i="4"/>
  <c r="D16" i="4"/>
  <c r="B16" i="4"/>
  <c r="F16" i="4"/>
  <c r="C16" i="4"/>
  <c r="I16" i="4"/>
  <c r="E16" i="4"/>
  <c r="F11" i="4"/>
  <c r="H11" i="4"/>
  <c r="D11" i="4"/>
  <c r="I11" i="4"/>
  <c r="AS7" i="4"/>
  <c r="E11" i="4"/>
  <c r="V7" i="4"/>
  <c r="G11" i="4"/>
  <c r="B7" i="4"/>
  <c r="C11" i="4"/>
  <c r="D17" i="4"/>
  <c r="K11" i="4"/>
  <c r="G17" i="4"/>
  <c r="G18" i="4"/>
  <c r="L11" i="4"/>
  <c r="B17" i="4"/>
  <c r="B18" i="4"/>
  <c r="C17" i="4"/>
  <c r="C18" i="4"/>
  <c r="K14" i="4"/>
  <c r="I17" i="4"/>
  <c r="K12" i="4"/>
  <c r="L12" i="4"/>
  <c r="K16" i="4"/>
  <c r="K15" i="4"/>
  <c r="E17" i="4"/>
  <c r="I18" i="4"/>
  <c r="E18" i="4"/>
  <c r="F17" i="4"/>
  <c r="H17" i="4"/>
  <c r="K13" i="4"/>
  <c r="D18" i="4"/>
  <c r="K17" i="4"/>
  <c r="H18" i="4"/>
  <c r="L14" i="4"/>
  <c r="L13" i="4"/>
  <c r="L15" i="4"/>
  <c r="F18" i="4"/>
  <c r="K18" i="4"/>
</calcChain>
</file>

<file path=xl/comments1.xml><?xml version="1.0" encoding="utf-8"?>
<comments xmlns="http://schemas.openxmlformats.org/spreadsheetml/2006/main">
  <authors>
    <author>Nicolas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Nicolas:</t>
        </r>
        <r>
          <rPr>
            <sz val="9"/>
            <color indexed="81"/>
            <rFont val="Tahoma"/>
            <family val="2"/>
          </rPr>
          <t xml:space="preserve">
Si kit éco eau ok dans Aquamétro, 300 kit à 6€ unité, alors intéressant d'avoir modul thermique étanchéité fait par Lycée Vinci
Inclus : matériaux et petit matériel, logotisation ALEC/EIE-FAIRE</t>
        </r>
      </text>
    </comment>
  </commentList>
</comments>
</file>

<file path=xl/connections.xml><?xml version="1.0" encoding="utf-8"?>
<connections xmlns="http://schemas.openxmlformats.org/spreadsheetml/2006/main">
  <connection id="1" sourceFile="Z:\4- Gestion\4.3- Comptabilité\4.3.0- Innovance\Suivi Temps - TR - RTT - CP 2017\Export budget ALE MONTPELLIER 2015-2017.xls" keepAlive="1" name="Export budget ALE MONTPELLIER 2015-2017" type="5" refreshedVersion="6">
    <dbPr connection="Provider=Microsoft.ACE.OLEDB.12.0;User ID=Admin;Data Source=Z:\4- Gestion\4.3- Comptabilité\4.3.0- Innovance\Suivi Temps - TR - RTT - CP 2017\Export budget ALE MONTPELLIER 2015-2017.xls;Mode=Share Deny Write;Extended Properties=&quot;HDR=YES;&quot;;Jet OLEDB:System database=&quot;&quot;;Jet OLEDB:Registry Path=&quot;&quot;;Jet OLEDB:Engine Type=35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Budgets$" commandType="3"/>
  </connection>
  <connection id="2" sourceFile="\\SERVEUR_ALE\Commun\04_Gestion\04_3_Comptabilite\04_3_0_Innovance\Export_agendas_ALEC_MONTPELLIER.xlsx" keepAlive="1" name="Export_agendas_ALEC_MONTPELLIER" type="5" refreshedVersion="6">
    <dbPr connection="Provider=Microsoft.ACE.OLEDB.12.0;User ID=Admin;Data Source=\\SERVEUR_ALE\Commun\04_Gestion\04_3_Comptabilite\04_3_0_Innovance\Export_agendas_ALEC_MONTPELLIER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Liste des tâches$'" commandType="3"/>
  </connection>
  <connection id="3" sourceFile="\\SERVEUR_ALE\Commun\4- Gestion\4.3- Comptabilité\4.3.0- Innovance\Suivi_temps_TR_RTT_CP_2019\Export_agendas_ALEC_MONTPELLIER_2019.xlsx" keepAlive="1" name="Export_agendas_ALEC_MONTPELLIER 'Liste des tâches$'.od" type="5" refreshedVersion="6" background="1" saveData="1">
    <dbPr connection="Provider=Microsoft.ACE.OLEDB.12.0;User ID=Admin;Data Source=\\SERVEUR_ALE\Commun\4- Gestion\4.3- Comptabilité\4.3.0- Innovance\Suivi_temps_TR_RTT_CP_2019\Export_agendas_ALEC_MONTPELLIER_2019.xlsx;Mode=Share Deny Write;Extended Properties=&quot;HDR=YES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'Liste des tâches$'" commandType="3"/>
  </connection>
</connections>
</file>

<file path=xl/sharedStrings.xml><?xml version="1.0" encoding="utf-8"?>
<sst xmlns="http://schemas.openxmlformats.org/spreadsheetml/2006/main" count="82" uniqueCount="27">
  <si>
    <t>A01</t>
  </si>
  <si>
    <t>A02</t>
  </si>
  <si>
    <t>A05</t>
  </si>
  <si>
    <t>A06</t>
  </si>
  <si>
    <t>Total</t>
  </si>
  <si>
    <t>A08</t>
  </si>
  <si>
    <t>A09</t>
  </si>
  <si>
    <t>Coût</t>
  </si>
  <si>
    <t>Total € TTC</t>
  </si>
  <si>
    <t>Dépenses T1</t>
  </si>
  <si>
    <t>Dépenses T2</t>
  </si>
  <si>
    <t>Dépenses T3</t>
  </si>
  <si>
    <t>Dépenses T4</t>
  </si>
  <si>
    <t>DETAILS BUDGET</t>
  </si>
  <si>
    <t>Reliquat</t>
  </si>
  <si>
    <t>A10</t>
  </si>
  <si>
    <t>A11</t>
  </si>
  <si>
    <t>ANALYTIQUE</t>
  </si>
  <si>
    <t>N° plan comptable</t>
  </si>
  <si>
    <t>Intitulé plan comptable</t>
  </si>
  <si>
    <t>Crédit</t>
  </si>
  <si>
    <t>Nb ex / manifestation</t>
  </si>
  <si>
    <t>TOTAL BP</t>
  </si>
  <si>
    <t>A03</t>
  </si>
  <si>
    <t>A04</t>
  </si>
  <si>
    <t>A07</t>
  </si>
  <si>
    <t>TOTAL A01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</si>
</sst>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Arial"/>
      <family val="2"/>
      <scheme val="minor"/>
    </font>
    <font>
      <sz val="11"/>
      <color theme="1"/>
      <name val="Century Gothic"/>
      <family val="2"/>
    </font>
    <font>
      <sz val="12"/>
      <name val="Trebuchet MS"/>
      <family val="2"/>
    </font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u/>
      <sz val="11"/>
      <color theme="11"/>
      <name val="Arial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  <scheme val="minor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i/>
      <sz val="11"/>
      <name val="Arial"/>
      <family val="2"/>
      <scheme val="minor"/>
    </font>
    <font>
      <b/>
      <sz val="11"/>
      <color rgb="FFFF0000"/>
      <name val="Arial"/>
      <family val="2"/>
      <scheme val="minor"/>
    </font>
    <font>
      <sz val="12"/>
      <name val="Trebuchet MS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29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2" fillId="0" borderId="0"/>
    <xf numFmtId="0" fontId="3" fillId="0" borderId="0"/>
    <xf numFmtId="0" fontId="2" fillId="0" borderId="0"/>
    <xf numFmtId="38" fontId="2" fillId="0" borderId="0"/>
    <xf numFmtId="0" fontId="4" fillId="0" borderId="0"/>
    <xf numFmtId="9" fontId="2" fillId="0" borderId="0" applyFont="0" applyFill="0" applyBorder="0" applyAlignment="0" applyProtection="0"/>
    <xf numFmtId="0" fontId="3" fillId="0" borderId="0" applyNumberFormat="0" applyFont="0" applyFill="0" applyBorder="0" applyAlignment="0" applyProtection="0">
      <alignment vertical="top"/>
      <protection locked="0"/>
    </xf>
    <xf numFmtId="0" fontId="1" fillId="0" borderId="0"/>
    <xf numFmtId="0" fontId="3" fillId="0" borderId="0"/>
    <xf numFmtId="0" fontId="14" fillId="0" borderId="0"/>
  </cellStyleXfs>
  <cellXfs count="40">
    <xf numFmtId="0" fontId="0" fillId="0" borderId="0" xfId="0"/>
    <xf numFmtId="9" fontId="0" fillId="0" borderId="0" xfId="2" applyFont="1"/>
    <xf numFmtId="0" fontId="0" fillId="0" borderId="0" xfId="0" applyFont="1"/>
    <xf numFmtId="0" fontId="0" fillId="0" borderId="1" xfId="0" applyFont="1" applyBorder="1"/>
    <xf numFmtId="3" fontId="0" fillId="0" borderId="1" xfId="0" applyNumberFormat="1" applyFont="1" applyBorder="1"/>
    <xf numFmtId="3" fontId="11" fillId="2" borderId="1" xfId="0" applyNumberFormat="1" applyFont="1" applyFill="1" applyBorder="1" applyAlignment="1"/>
    <xf numFmtId="3" fontId="13" fillId="0" borderId="0" xfId="0" applyNumberFormat="1" applyFont="1"/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3" fontId="0" fillId="3" borderId="1" xfId="0" applyNumberFormat="1" applyFont="1" applyFill="1" applyBorder="1"/>
    <xf numFmtId="4" fontId="9" fillId="3" borderId="1" xfId="0" applyNumberFormat="1" applyFont="1" applyFill="1" applyBorder="1"/>
    <xf numFmtId="4" fontId="0" fillId="0" borderId="0" xfId="0" applyNumberFormat="1" applyFont="1"/>
    <xf numFmtId="0" fontId="0" fillId="3" borderId="1" xfId="0" applyFont="1" applyFill="1" applyBorder="1" applyAlignment="1"/>
    <xf numFmtId="0" fontId="0" fillId="0" borderId="2" xfId="0" applyFont="1" applyBorder="1"/>
    <xf numFmtId="0" fontId="0" fillId="3" borderId="1" xfId="0" applyFont="1" applyFill="1" applyBorder="1"/>
    <xf numFmtId="0" fontId="0" fillId="0" borderId="4" xfId="0" applyFont="1" applyBorder="1"/>
    <xf numFmtId="0" fontId="0" fillId="3" borderId="1" xfId="0" applyFont="1" applyFill="1" applyBorder="1" applyAlignment="1">
      <alignment horizontal="left" indent="1"/>
    </xf>
    <xf numFmtId="0" fontId="0" fillId="0" borderId="1" xfId="0" applyFont="1" applyBorder="1" applyAlignment="1">
      <alignment horizontal="left" wrapText="1" indent="1"/>
    </xf>
    <xf numFmtId="0" fontId="0" fillId="0" borderId="1" xfId="0" applyFont="1" applyBorder="1" applyAlignment="1">
      <alignment horizontal="left" indent="1"/>
    </xf>
    <xf numFmtId="0" fontId="0" fillId="0" borderId="3" xfId="0" applyFont="1" applyBorder="1" applyAlignment="1">
      <alignment horizontal="left" indent="1"/>
    </xf>
    <xf numFmtId="3" fontId="0" fillId="0" borderId="1" xfId="0" applyNumberFormat="1" applyFont="1" applyBorder="1" applyAlignment="1">
      <alignment horizontal="left" indent="1"/>
    </xf>
    <xf numFmtId="3" fontId="0" fillId="0" borderId="1" xfId="0" applyNumberFormat="1" applyFont="1" applyFill="1" applyBorder="1" applyAlignment="1">
      <alignment horizontal="left" indent="1"/>
    </xf>
    <xf numFmtId="3" fontId="10" fillId="3" borderId="1" xfId="0" applyNumberFormat="1" applyFont="1" applyFill="1" applyBorder="1"/>
    <xf numFmtId="3" fontId="10" fillId="0" borderId="1" xfId="0" applyNumberFormat="1" applyFont="1" applyBorder="1"/>
    <xf numFmtId="3" fontId="10" fillId="0" borderId="3" xfId="0" applyNumberFormat="1" applyFont="1" applyBorder="1"/>
    <xf numFmtId="3" fontId="10" fillId="0" borderId="1" xfId="0" applyNumberFormat="1" applyFont="1" applyFill="1" applyBorder="1"/>
    <xf numFmtId="3" fontId="12" fillId="0" borderId="3" xfId="0" applyNumberFormat="1" applyFont="1" applyBorder="1"/>
    <xf numFmtId="3" fontId="0" fillId="3" borderId="2" xfId="0" applyNumberFormat="1" applyFont="1" applyFill="1" applyBorder="1"/>
    <xf numFmtId="0" fontId="11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wrapText="1" indent="1"/>
    </xf>
    <xf numFmtId="0" fontId="0" fillId="4" borderId="1" xfId="0" applyFont="1" applyFill="1" applyBorder="1" applyAlignment="1">
      <alignment horizontal="left" wrapText="1" indent="1"/>
    </xf>
    <xf numFmtId="0" fontId="10" fillId="4" borderId="1" xfId="0" applyFont="1" applyFill="1" applyBorder="1" applyAlignment="1">
      <alignment horizontal="left" wrapText="1" indent="1"/>
    </xf>
    <xf numFmtId="3" fontId="10" fillId="4" borderId="1" xfId="0" applyNumberFormat="1" applyFont="1" applyFill="1" applyBorder="1"/>
    <xf numFmtId="3" fontId="10" fillId="4" borderId="3" xfId="0" applyNumberFormat="1" applyFont="1" applyFill="1" applyBorder="1"/>
    <xf numFmtId="0" fontId="0" fillId="4" borderId="3" xfId="0" applyFont="1" applyFill="1" applyBorder="1" applyAlignment="1">
      <alignment horizontal="left" wrapText="1" indent="1"/>
    </xf>
    <xf numFmtId="0" fontId="10" fillId="4" borderId="1" xfId="0" applyFont="1" applyFill="1" applyBorder="1"/>
    <xf numFmtId="0" fontId="0" fillId="0" borderId="3" xfId="0" applyFont="1" applyBorder="1" applyAlignment="1">
      <alignment horizontal="left" wrapText="1" indent="1"/>
    </xf>
    <xf numFmtId="3" fontId="12" fillId="4" borderId="1" xfId="0" applyNumberFormat="1" applyFont="1" applyFill="1" applyBorder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wrapText="1"/>
    </xf>
  </cellXfs>
  <cellStyles count="229"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Normal" xfId="0" builtinId="0"/>
    <cellStyle name="Normal 2" xfId="1"/>
    <cellStyle name="Normal 2 2" xfId="223"/>
    <cellStyle name="Normal 3" xfId="219"/>
    <cellStyle name="Normal 3 2" xfId="221"/>
    <cellStyle name="Normal 3 3" xfId="225"/>
    <cellStyle name="Normal 4" xfId="222"/>
    <cellStyle name="Normal 4 2" xfId="226"/>
    <cellStyle name="Normal 5" xfId="220"/>
    <cellStyle name="Normal 5 2" xfId="227"/>
    <cellStyle name="Normal 6" xfId="228"/>
    <cellStyle name="Pourcentage" xfId="2" builtinId="5"/>
    <cellStyle name="Pourcentage 2" xfId="22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connections" Target="connection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gnescerdan/Dropbox/ALEC/Geg2a/2019/Demandes_de_solde_2019/Tresorerie_ALEC_201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_ALE\Commun\4-%20Gestion\4.3-%20Comptabilit&#233;\4.3.4-%20Budget\2018_BP\Docs%20de%20travail\Ventilation%20temps%20budget%202018%20vMETRO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EUR_ALE/4-%20Gestion/4.3-%20Comptabilit&#233;/4.3.3-%20Suivi%20comptable/Tr&#233;sorerie/Tresorerie_ALEC_2018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2020_06_Budget_Previsionnel_Revise_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s"/>
      <sheetName val="Plan comptable 2018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Base"/>
      <sheetName val="masse sal."/>
      <sheetName val="TSS"/>
      <sheetName val="Cotisations"/>
      <sheetName val="Eléments de salaire"/>
      <sheetName val="Plan comptable"/>
      <sheetName val="Détail pgme"/>
      <sheetName val="Ventilation"/>
      <sheetName val="Heures prévisionnelles"/>
      <sheetName val="Récap dépenses"/>
      <sheetName val="Récap produits"/>
      <sheetName val="BP"/>
      <sheetName val="BP avec cds"/>
      <sheetName val="BP Missions"/>
      <sheetName val="BP ALEC"/>
      <sheetName val="FONCTIONNEMENT"/>
      <sheetName val="ESPACE INFO ENERGIE"/>
      <sheetName val="COPROPRIETES"/>
      <sheetName val="RENOVENERGIE"/>
      <sheetName val="COLLECTIVITES"/>
      <sheetName val="RENOVATION EXPOSITION"/>
      <sheetName val="DEVELOPPEMENT PROJETS"/>
      <sheetName val="E3 ON Y VA"/>
      <sheetName val="GESTION PROJET AQUAMETRO"/>
      <sheetName val="CEP EAU"/>
      <sheetName val="BDD EAU"/>
      <sheetName val="DEFI ECOMINOTS 2018-2019"/>
      <sheetName val="DEFI ECOMINOTS 2019-2020"/>
      <sheetName val="EIEAU"/>
      <sheetName val="COPREAU"/>
      <sheetName val="MAGE"/>
      <sheetName val="Animation EIE 2019-2020"/>
      <sheetName val="ACTIMMO"/>
      <sheetName val="Animation EIE"/>
      <sheetName val="Animation CEP"/>
      <sheetName val="DEFI ECOMINOTS ALIM. 2019-2020"/>
      <sheetName val="DEFI ECOADOS 2019-2020"/>
      <sheetName val="Récap dépenses total"/>
      <sheetName val="Ventilation temps budget 2018 v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B3"/>
        </row>
        <row r="4">
          <cell r="B4" t="str">
            <v>N° Compte</v>
          </cell>
        </row>
        <row r="5">
          <cell r="B5">
            <v>442100</v>
          </cell>
        </row>
        <row r="6">
          <cell r="B6">
            <v>580000</v>
          </cell>
        </row>
        <row r="7">
          <cell r="B7">
            <v>602000</v>
          </cell>
        </row>
        <row r="8">
          <cell r="B8">
            <v>604100</v>
          </cell>
        </row>
        <row r="9">
          <cell r="B9">
            <v>604200</v>
          </cell>
        </row>
        <row r="10">
          <cell r="B10">
            <v>604300</v>
          </cell>
        </row>
        <row r="11">
          <cell r="B11">
            <v>606100</v>
          </cell>
        </row>
        <row r="12">
          <cell r="B12">
            <v>606200</v>
          </cell>
        </row>
        <row r="13">
          <cell r="B13">
            <v>606300</v>
          </cell>
        </row>
        <row r="14">
          <cell r="B14">
            <v>606400</v>
          </cell>
        </row>
        <row r="15">
          <cell r="B15">
            <v>611000</v>
          </cell>
        </row>
        <row r="16">
          <cell r="B16">
            <v>612000</v>
          </cell>
        </row>
        <row r="17">
          <cell r="B17">
            <v>613200</v>
          </cell>
        </row>
        <row r="18">
          <cell r="B18">
            <v>613500</v>
          </cell>
        </row>
        <row r="19">
          <cell r="B19">
            <v>614000</v>
          </cell>
        </row>
        <row r="20">
          <cell r="B20">
            <v>615000</v>
          </cell>
        </row>
        <row r="21">
          <cell r="B21">
            <v>615600</v>
          </cell>
        </row>
        <row r="22">
          <cell r="B22">
            <v>616000</v>
          </cell>
        </row>
        <row r="23">
          <cell r="B23">
            <v>618100</v>
          </cell>
        </row>
        <row r="24">
          <cell r="B24">
            <v>621000</v>
          </cell>
        </row>
        <row r="25">
          <cell r="B25">
            <v>621050</v>
          </cell>
        </row>
        <row r="26">
          <cell r="B26">
            <v>622600</v>
          </cell>
        </row>
        <row r="27">
          <cell r="B27">
            <v>622700</v>
          </cell>
        </row>
        <row r="28">
          <cell r="B28">
            <v>623100</v>
          </cell>
        </row>
        <row r="29">
          <cell r="B29">
            <v>623200</v>
          </cell>
        </row>
        <row r="30">
          <cell r="B30">
            <v>623300</v>
          </cell>
        </row>
        <row r="31">
          <cell r="B31">
            <v>623400</v>
          </cell>
        </row>
        <row r="32">
          <cell r="B32">
            <v>623600</v>
          </cell>
        </row>
        <row r="33">
          <cell r="B33">
            <v>623800</v>
          </cell>
        </row>
        <row r="34">
          <cell r="B34">
            <v>624000</v>
          </cell>
        </row>
        <row r="35">
          <cell r="B35">
            <v>625100</v>
          </cell>
        </row>
        <row r="36">
          <cell r="B36">
            <v>625300</v>
          </cell>
        </row>
        <row r="37">
          <cell r="B37">
            <v>625400</v>
          </cell>
        </row>
        <row r="38">
          <cell r="B38">
            <v>625600</v>
          </cell>
        </row>
        <row r="39">
          <cell r="B39">
            <v>626100</v>
          </cell>
        </row>
        <row r="40">
          <cell r="B40">
            <v>626200</v>
          </cell>
        </row>
        <row r="41">
          <cell r="B41">
            <v>626300</v>
          </cell>
        </row>
        <row r="42">
          <cell r="B42">
            <v>627000</v>
          </cell>
        </row>
        <row r="43">
          <cell r="B43">
            <v>627800</v>
          </cell>
        </row>
        <row r="44">
          <cell r="B44">
            <v>628000</v>
          </cell>
        </row>
        <row r="45">
          <cell r="B45">
            <v>631100</v>
          </cell>
        </row>
        <row r="46">
          <cell r="B46">
            <v>633300</v>
          </cell>
        </row>
        <row r="47">
          <cell r="B47">
            <v>641100</v>
          </cell>
        </row>
        <row r="48">
          <cell r="B48">
            <v>641101</v>
          </cell>
        </row>
        <row r="49">
          <cell r="B49">
            <v>641150</v>
          </cell>
        </row>
        <row r="50">
          <cell r="B50">
            <v>641200</v>
          </cell>
        </row>
        <row r="51">
          <cell r="B51">
            <v>641210</v>
          </cell>
        </row>
        <row r="52">
          <cell r="B52">
            <v>641300</v>
          </cell>
        </row>
        <row r="53">
          <cell r="B53">
            <v>641350</v>
          </cell>
        </row>
        <row r="54">
          <cell r="B54">
            <v>641400</v>
          </cell>
        </row>
        <row r="55">
          <cell r="B55">
            <v>641420</v>
          </cell>
        </row>
        <row r="56">
          <cell r="B56">
            <v>645000</v>
          </cell>
        </row>
        <row r="57">
          <cell r="B57">
            <v>645100</v>
          </cell>
        </row>
        <row r="58">
          <cell r="B58">
            <v>645300</v>
          </cell>
        </row>
        <row r="59">
          <cell r="B59">
            <v>645350</v>
          </cell>
        </row>
        <row r="60">
          <cell r="B60">
            <v>645200</v>
          </cell>
        </row>
        <row r="61">
          <cell r="B61">
            <v>647500</v>
          </cell>
        </row>
        <row r="62">
          <cell r="B62">
            <v>647100</v>
          </cell>
        </row>
        <row r="63">
          <cell r="B63">
            <v>647110</v>
          </cell>
        </row>
        <row r="64">
          <cell r="B64">
            <v>648000</v>
          </cell>
        </row>
        <row r="65">
          <cell r="B65">
            <v>649990</v>
          </cell>
        </row>
        <row r="66">
          <cell r="B66">
            <v>651100</v>
          </cell>
        </row>
        <row r="67">
          <cell r="B67">
            <v>651600</v>
          </cell>
        </row>
        <row r="68">
          <cell r="B68">
            <v>654000</v>
          </cell>
        </row>
        <row r="69">
          <cell r="B69">
            <v>658000</v>
          </cell>
        </row>
        <row r="70">
          <cell r="B70">
            <v>658100</v>
          </cell>
        </row>
        <row r="71">
          <cell r="B71">
            <v>661000</v>
          </cell>
        </row>
        <row r="72">
          <cell r="B72">
            <v>671000</v>
          </cell>
        </row>
        <row r="73">
          <cell r="B73">
            <v>675000</v>
          </cell>
        </row>
        <row r="74">
          <cell r="B74">
            <v>681100</v>
          </cell>
        </row>
        <row r="75">
          <cell r="B75">
            <v>681110</v>
          </cell>
        </row>
        <row r="76">
          <cell r="B76">
            <v>681120</v>
          </cell>
        </row>
        <row r="77">
          <cell r="B77">
            <v>681300</v>
          </cell>
        </row>
        <row r="78">
          <cell r="B78">
            <v>681500</v>
          </cell>
        </row>
        <row r="79">
          <cell r="B79">
            <v>681700</v>
          </cell>
        </row>
        <row r="80">
          <cell r="B80">
            <v>689400</v>
          </cell>
        </row>
        <row r="81">
          <cell r="B81">
            <v>690000</v>
          </cell>
        </row>
        <row r="82">
          <cell r="B82">
            <v>691000</v>
          </cell>
        </row>
        <row r="83">
          <cell r="B83">
            <v>692000</v>
          </cell>
        </row>
        <row r="84">
          <cell r="B84">
            <v>861000</v>
          </cell>
        </row>
        <row r="85">
          <cell r="B85">
            <v>706000</v>
          </cell>
        </row>
        <row r="86">
          <cell r="B86">
            <v>706100</v>
          </cell>
        </row>
        <row r="87">
          <cell r="B87">
            <v>706200</v>
          </cell>
        </row>
        <row r="88">
          <cell r="B88">
            <v>706300</v>
          </cell>
        </row>
        <row r="89">
          <cell r="B89">
            <v>708800</v>
          </cell>
        </row>
        <row r="90">
          <cell r="B90">
            <v>741100</v>
          </cell>
        </row>
        <row r="91">
          <cell r="B91">
            <v>741201</v>
          </cell>
        </row>
        <row r="92">
          <cell r="B92">
            <v>741300</v>
          </cell>
        </row>
        <row r="93">
          <cell r="B93">
            <v>741400</v>
          </cell>
        </row>
        <row r="94">
          <cell r="B94">
            <v>741500</v>
          </cell>
        </row>
        <row r="95">
          <cell r="B95">
            <v>741500</v>
          </cell>
        </row>
        <row r="96">
          <cell r="B96"/>
        </row>
        <row r="97">
          <cell r="B97">
            <v>741550</v>
          </cell>
        </row>
        <row r="98">
          <cell r="B98">
            <v>741600</v>
          </cell>
        </row>
        <row r="99">
          <cell r="B99">
            <v>741650</v>
          </cell>
        </row>
        <row r="100">
          <cell r="B100">
            <v>741700</v>
          </cell>
        </row>
        <row r="101">
          <cell r="B101">
            <v>741750</v>
          </cell>
        </row>
        <row r="102">
          <cell r="B102"/>
        </row>
        <row r="103">
          <cell r="B103"/>
        </row>
        <row r="104">
          <cell r="B104">
            <v>756400</v>
          </cell>
        </row>
        <row r="105">
          <cell r="B105">
            <v>758000</v>
          </cell>
        </row>
        <row r="106">
          <cell r="B106">
            <v>761000</v>
          </cell>
        </row>
        <row r="107">
          <cell r="B107">
            <v>771000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 comptable 2018"/>
    </sheetNames>
    <sheetDataSet>
      <sheetData sheetId="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"/>
      <sheetName val="Base"/>
      <sheetName val="masse sal."/>
      <sheetName val="TSS"/>
      <sheetName val="Cotisations"/>
      <sheetName val="Eléments de salaire"/>
      <sheetName val="Plan comptable"/>
      <sheetName val="Détail pgme"/>
      <sheetName val="Ventilation"/>
      <sheetName val="Heures prévisionnelles"/>
      <sheetName val="Récap dépenses"/>
      <sheetName val="Récap produits"/>
      <sheetName val="BP"/>
      <sheetName val="BP avec cds"/>
      <sheetName val="BP Missions"/>
      <sheetName val="BP Missions Avancement"/>
      <sheetName val="Part CDS realise avec X"/>
      <sheetName val="Part CDS realise hors X"/>
      <sheetName val="BP ALEC"/>
      <sheetName val="BP ALEC Avancement"/>
      <sheetName val="BP ALEC Avancement résumé"/>
      <sheetName val="FONCTIONNEMENT"/>
      <sheetName val="ESPACE INFO ENERGIE"/>
      <sheetName val="COPROPRIETES"/>
      <sheetName val="RENOVENERGIE"/>
      <sheetName val="COLLECTIVITES"/>
      <sheetName val="COIN DE VERDURE"/>
      <sheetName val="DEVELOPPEMENT PROJETS"/>
      <sheetName val="ANIMATION CEP 2019-2021"/>
      <sheetName val="GESTION PROJET AQUAMETRO"/>
      <sheetName val="CEP EAU"/>
      <sheetName val="BDD EAU"/>
      <sheetName val="EIEAU"/>
      <sheetName val="COPREAU"/>
      <sheetName val="DEFI ECOMINOTS 2020-2021"/>
      <sheetName val="DEFI ECOMINOTS 2019-2020"/>
      <sheetName val="MAGE"/>
      <sheetName val="Animation EIE 2019-2020"/>
      <sheetName val="ACTIMMO"/>
      <sheetName val="ECOMINOTS PAT 2019-2021"/>
      <sheetName val="DEFI ECOADOS 2019-2020"/>
      <sheetName val="Récap dépenses total"/>
    </sheetNames>
    <sheetDataSet>
      <sheetData sheetId="0"/>
      <sheetData sheetId="1">
        <row r="29">
          <cell r="B29" t="str">
            <v>A01</v>
          </cell>
          <cell r="C29" t="str">
            <v>A02</v>
          </cell>
          <cell r="D29" t="str">
            <v>A05</v>
          </cell>
          <cell r="E29" t="str">
            <v>A06</v>
          </cell>
          <cell r="F29" t="str">
            <v>A08</v>
          </cell>
          <cell r="G29" t="str">
            <v>A09</v>
          </cell>
          <cell r="H29" t="str">
            <v>A10</v>
          </cell>
          <cell r="I29" t="str">
            <v>A11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theme/theme1.xml><?xml version="1.0" encoding="utf-8"?>
<a:theme xmlns:a="http://schemas.openxmlformats.org/drawingml/2006/main" name="ALEC">
  <a:themeElements>
    <a:clrScheme name="ALEC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EA5B0C"/>
      </a:accent1>
      <a:accent2>
        <a:srgbClr val="95C11F"/>
      </a:accent2>
      <a:accent3>
        <a:srgbClr val="FDC131"/>
      </a:accent3>
      <a:accent4>
        <a:srgbClr val="004494"/>
      </a:accent4>
      <a:accent5>
        <a:srgbClr val="00AFEC"/>
      </a:accent5>
      <a:accent6>
        <a:srgbClr val="70AD47"/>
      </a:accent6>
      <a:hlink>
        <a:srgbClr val="0563C1"/>
      </a:hlink>
      <a:folHlink>
        <a:srgbClr val="954F72"/>
      </a:folHlink>
    </a:clrScheme>
    <a:fontScheme name="ALEC">
      <a:majorFont>
        <a:latin typeface="Lato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FFC000"/>
    <outlinePr summaryRight="0"/>
    <pageSetUpPr fitToPage="1"/>
  </sheetPr>
  <dimension ref="A1:BX18"/>
  <sheetViews>
    <sheetView tabSelected="1" zoomScaleNormal="100" workbookViewId="0">
      <pane xSplit="1" topLeftCell="B1" activePane="topRight" state="frozen"/>
      <selection pane="topRight" activeCell="F8" sqref="F8"/>
    </sheetView>
  </sheetViews>
  <sheetFormatPr baseColWidth="10" defaultColWidth="14.625" defaultRowHeight="14.25" outlineLevelRow="1" outlineLevelCol="1" x14ac:dyDescent="0.2"/>
  <cols>
    <col min="1" max="1" width="14.625" style="2"/>
    <col min="2" max="2" width="14.625" style="2" customWidth="1"/>
    <col min="3" max="21" width="14.625" style="2" customWidth="1" outlineLevel="1"/>
    <col min="22" max="22" width="14.625" style="2" collapsed="1"/>
    <col min="23" max="37" width="14.625" style="2" hidden="1" customWidth="1" outlineLevel="1"/>
    <col min="38" max="38" width="14.625" style="2" collapsed="1"/>
    <col min="39" max="44" width="14.625" style="2" hidden="1" customWidth="1" outlineLevel="1"/>
    <col min="45" max="45" width="14.625" style="2" collapsed="1"/>
    <col min="46" max="51" width="14.625" style="2" hidden="1" customWidth="1" outlineLevel="1"/>
    <col min="52" max="52" width="14.625" style="2" collapsed="1"/>
    <col min="53" max="57" width="14.625" style="2" hidden="1" customWidth="1" outlineLevel="1"/>
    <col min="58" max="58" width="14.625" style="2" collapsed="1"/>
    <col min="59" max="64" width="14.625" style="2" hidden="1" customWidth="1" outlineLevel="1"/>
    <col min="65" max="65" width="14.625" style="2" collapsed="1"/>
    <col min="66" max="71" width="14.625" style="2" hidden="1" customWidth="1" outlineLevel="1"/>
    <col min="72" max="72" width="14.625" style="2"/>
    <col min="73" max="74" width="14.625" style="2" customWidth="1" outlineLevel="1"/>
    <col min="75" max="75" width="14.625" style="2" customWidth="1"/>
    <col min="76" max="16384" width="14.625" style="2"/>
  </cols>
  <sheetData>
    <row r="1" spans="1:76" x14ac:dyDescent="0.2">
      <c r="A1" s="38" t="s">
        <v>17</v>
      </c>
      <c r="B1" s="12" t="s">
        <v>26</v>
      </c>
      <c r="C1" s="3" t="s">
        <v>0</v>
      </c>
      <c r="D1" s="3" t="s">
        <v>0</v>
      </c>
      <c r="E1" s="3" t="s">
        <v>0</v>
      </c>
      <c r="F1" s="3" t="s">
        <v>0</v>
      </c>
      <c r="G1" s="3" t="s">
        <v>0</v>
      </c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0</v>
      </c>
      <c r="N1" s="3" t="s">
        <v>0</v>
      </c>
      <c r="O1" s="3" t="s">
        <v>0</v>
      </c>
      <c r="P1" s="3" t="s">
        <v>0</v>
      </c>
      <c r="Q1" s="3" t="s">
        <v>0</v>
      </c>
      <c r="R1" s="3" t="s">
        <v>0</v>
      </c>
      <c r="S1" s="3" t="s">
        <v>0</v>
      </c>
      <c r="T1" s="3" t="s">
        <v>0</v>
      </c>
      <c r="U1" s="13"/>
      <c r="V1" s="9" t="str">
        <f>C10</f>
        <v>Total A02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  <c r="AB1" s="3" t="s">
        <v>1</v>
      </c>
      <c r="AC1" s="3" t="s">
        <v>1</v>
      </c>
      <c r="AD1" s="3" t="s">
        <v>1</v>
      </c>
      <c r="AE1" s="3" t="s">
        <v>1</v>
      </c>
      <c r="AF1" s="3" t="s">
        <v>1</v>
      </c>
      <c r="AG1" s="3" t="s">
        <v>1</v>
      </c>
      <c r="AH1" s="3" t="s">
        <v>1</v>
      </c>
      <c r="AI1" s="3" t="s">
        <v>1</v>
      </c>
      <c r="AJ1" s="3" t="s">
        <v>1</v>
      </c>
      <c r="AK1" s="15"/>
      <c r="AL1" s="14" t="str">
        <f>D10</f>
        <v>Total A05</v>
      </c>
      <c r="AM1" s="3" t="s">
        <v>2</v>
      </c>
      <c r="AN1" s="3" t="s">
        <v>2</v>
      </c>
      <c r="AO1" s="3" t="s">
        <v>2</v>
      </c>
      <c r="AP1" s="3" t="s">
        <v>2</v>
      </c>
      <c r="AQ1" s="3" t="s">
        <v>2</v>
      </c>
      <c r="AR1" s="15"/>
      <c r="AS1" s="14" t="str">
        <f>E10</f>
        <v>Total A06</v>
      </c>
      <c r="AT1" s="3" t="s">
        <v>3</v>
      </c>
      <c r="AU1" s="3" t="s">
        <v>3</v>
      </c>
      <c r="AV1" s="3" t="s">
        <v>3</v>
      </c>
      <c r="AW1" s="3" t="s">
        <v>3</v>
      </c>
      <c r="AX1" s="3" t="s">
        <v>3</v>
      </c>
      <c r="AY1" s="15"/>
      <c r="AZ1" s="14" t="str">
        <f>F10</f>
        <v>Total A08</v>
      </c>
      <c r="BA1" s="3" t="s">
        <v>5</v>
      </c>
      <c r="BB1" s="3" t="s">
        <v>5</v>
      </c>
      <c r="BC1" s="3" t="s">
        <v>5</v>
      </c>
      <c r="BD1" s="3" t="s">
        <v>5</v>
      </c>
      <c r="BE1" s="13"/>
      <c r="BF1" s="14" t="str">
        <f>G10</f>
        <v>Total A09</v>
      </c>
      <c r="BG1" s="3" t="s">
        <v>6</v>
      </c>
      <c r="BH1" s="3" t="s">
        <v>6</v>
      </c>
      <c r="BI1" s="3" t="s">
        <v>6</v>
      </c>
      <c r="BJ1" s="3" t="s">
        <v>6</v>
      </c>
      <c r="BK1" s="3" t="s">
        <v>6</v>
      </c>
      <c r="BL1" s="15"/>
      <c r="BM1" s="14" t="str">
        <f>H10</f>
        <v>Total A10</v>
      </c>
      <c r="BN1" s="3" t="s">
        <v>15</v>
      </c>
      <c r="BO1" s="3" t="s">
        <v>15</v>
      </c>
      <c r="BP1" s="3" t="s">
        <v>15</v>
      </c>
      <c r="BQ1" s="3" t="s">
        <v>15</v>
      </c>
      <c r="BR1" s="3" t="s">
        <v>15</v>
      </c>
      <c r="BS1" s="15"/>
      <c r="BT1" s="14" t="str">
        <f>I10</f>
        <v>Total A11</v>
      </c>
      <c r="BU1" s="3" t="s">
        <v>16</v>
      </c>
      <c r="BV1" s="3" t="s">
        <v>16</v>
      </c>
      <c r="BW1" s="3"/>
      <c r="BX1" s="3"/>
    </row>
    <row r="2" spans="1:76" ht="28.5" x14ac:dyDescent="0.2">
      <c r="A2" s="38" t="s">
        <v>13</v>
      </c>
      <c r="B2" s="29"/>
      <c r="C2" s="30"/>
      <c r="D2" s="30"/>
      <c r="E2" s="30"/>
      <c r="F2" s="30"/>
      <c r="G2" s="30"/>
      <c r="H2" s="30"/>
      <c r="I2" s="30"/>
      <c r="J2" s="30"/>
      <c r="K2" s="31"/>
      <c r="L2" s="30"/>
      <c r="M2" s="30"/>
      <c r="N2" s="30"/>
      <c r="O2" s="30"/>
      <c r="P2" s="30"/>
      <c r="Q2" s="30"/>
      <c r="R2" s="30"/>
      <c r="S2" s="30"/>
      <c r="T2" s="30"/>
      <c r="U2" s="17"/>
      <c r="V2" s="29"/>
      <c r="W2" s="30"/>
      <c r="X2" s="30"/>
      <c r="Y2" s="30"/>
      <c r="Z2" s="30"/>
      <c r="AA2" s="30"/>
      <c r="AB2" s="30"/>
      <c r="AC2" s="30"/>
      <c r="AD2" s="34"/>
      <c r="AE2" s="30"/>
      <c r="AF2" s="30"/>
      <c r="AG2" s="30"/>
      <c r="AH2" s="31"/>
      <c r="AI2" s="31"/>
      <c r="AJ2" s="30"/>
      <c r="AK2" s="36"/>
      <c r="AL2" s="29"/>
      <c r="AM2" s="30"/>
      <c r="AN2" s="30"/>
      <c r="AO2" s="30"/>
      <c r="AP2" s="30"/>
      <c r="AQ2" s="34"/>
      <c r="AR2" s="36"/>
      <c r="AS2" s="29"/>
      <c r="AT2" s="30"/>
      <c r="AU2" s="30"/>
      <c r="AV2" s="30"/>
      <c r="AW2" s="30"/>
      <c r="AX2" s="30"/>
      <c r="AY2" s="36"/>
      <c r="AZ2" s="29"/>
      <c r="BA2" s="30"/>
      <c r="BB2" s="30"/>
      <c r="BC2" s="34"/>
      <c r="BD2" s="30"/>
      <c r="BE2" s="17"/>
      <c r="BF2" s="29"/>
      <c r="BG2" s="30"/>
      <c r="BH2" s="30"/>
      <c r="BI2" s="30"/>
      <c r="BJ2" s="30"/>
      <c r="BK2" s="30"/>
      <c r="BL2" s="36"/>
      <c r="BM2" s="29"/>
      <c r="BN2" s="30"/>
      <c r="BO2" s="30"/>
      <c r="BP2" s="30"/>
      <c r="BQ2" s="30"/>
      <c r="BR2" s="34"/>
      <c r="BS2" s="36"/>
      <c r="BT2" s="29"/>
      <c r="BU2" s="34"/>
      <c r="BV2" s="30"/>
      <c r="BW2" s="30"/>
      <c r="BX2" s="3"/>
    </row>
    <row r="3" spans="1:76" ht="28.5" x14ac:dyDescent="0.2">
      <c r="A3" s="38" t="s">
        <v>19</v>
      </c>
      <c r="B3" s="16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17"/>
      <c r="V3" s="16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17"/>
      <c r="AL3" s="16"/>
      <c r="AM3" s="30"/>
      <c r="AN3" s="30"/>
      <c r="AO3" s="30"/>
      <c r="AP3" s="30"/>
      <c r="AQ3" s="30"/>
      <c r="AR3" s="17"/>
      <c r="AS3" s="16"/>
      <c r="AT3" s="30"/>
      <c r="AU3" s="30"/>
      <c r="AV3" s="30"/>
      <c r="AW3" s="30"/>
      <c r="AX3" s="30"/>
      <c r="AY3" s="17"/>
      <c r="AZ3" s="16"/>
      <c r="BA3" s="30"/>
      <c r="BB3" s="30"/>
      <c r="BC3" s="30"/>
      <c r="BD3" s="30"/>
      <c r="BE3" s="17"/>
      <c r="BF3" s="16"/>
      <c r="BG3" s="30"/>
      <c r="BH3" s="30"/>
      <c r="BI3" s="30"/>
      <c r="BJ3" s="30"/>
      <c r="BK3" s="30"/>
      <c r="BL3" s="17"/>
      <c r="BM3" s="16"/>
      <c r="BN3" s="30"/>
      <c r="BO3" s="30"/>
      <c r="BP3" s="30"/>
      <c r="BQ3" s="30"/>
      <c r="BR3" s="30"/>
      <c r="BS3" s="17"/>
      <c r="BT3" s="16"/>
      <c r="BU3" s="30"/>
      <c r="BV3" s="30"/>
      <c r="BW3" s="30"/>
      <c r="BX3" s="3"/>
    </row>
    <row r="4" spans="1:76" ht="28.5" x14ac:dyDescent="0.2">
      <c r="A4" s="38" t="s">
        <v>18</v>
      </c>
      <c r="B4" s="16"/>
      <c r="C4" s="20">
        <v>602000</v>
      </c>
      <c r="D4" s="20">
        <v>602000</v>
      </c>
      <c r="E4" s="20">
        <v>602000</v>
      </c>
      <c r="F4" s="20">
        <v>623200</v>
      </c>
      <c r="G4" s="20">
        <v>602000</v>
      </c>
      <c r="H4" s="20">
        <v>623200</v>
      </c>
      <c r="I4" s="20">
        <v>604100</v>
      </c>
      <c r="J4" s="20">
        <v>602000</v>
      </c>
      <c r="K4" s="20">
        <v>623200</v>
      </c>
      <c r="L4" s="20">
        <v>623100</v>
      </c>
      <c r="M4" s="20">
        <v>618100</v>
      </c>
      <c r="N4" s="20">
        <v>618100</v>
      </c>
      <c r="O4" s="20">
        <v>618100</v>
      </c>
      <c r="P4" s="20">
        <v>618100</v>
      </c>
      <c r="Q4" s="20">
        <v>602000</v>
      </c>
      <c r="R4" s="20">
        <v>613500</v>
      </c>
      <c r="S4" s="20">
        <v>625300</v>
      </c>
      <c r="T4" s="20">
        <v>625100</v>
      </c>
      <c r="U4" s="20"/>
      <c r="V4" s="16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19"/>
      <c r="AL4" s="16"/>
      <c r="AM4" s="20"/>
      <c r="AN4" s="20"/>
      <c r="AO4" s="20"/>
      <c r="AP4" s="20"/>
      <c r="AQ4" s="20"/>
      <c r="AR4" s="19"/>
      <c r="AS4" s="16"/>
      <c r="AT4" s="20"/>
      <c r="AU4" s="20"/>
      <c r="AV4" s="20"/>
      <c r="AW4" s="20"/>
      <c r="AX4" s="20"/>
      <c r="AY4" s="19"/>
      <c r="AZ4" s="16"/>
      <c r="BA4" s="20"/>
      <c r="BB4" s="20"/>
      <c r="BC4" s="20"/>
      <c r="BD4" s="20"/>
      <c r="BE4" s="18"/>
      <c r="BF4" s="16"/>
      <c r="BG4" s="20"/>
      <c r="BH4" s="20"/>
      <c r="BI4" s="20"/>
      <c r="BJ4" s="20"/>
      <c r="BK4" s="20"/>
      <c r="BL4" s="20"/>
      <c r="BM4" s="16"/>
      <c r="BN4" s="21"/>
      <c r="BO4" s="21"/>
      <c r="BP4" s="20"/>
      <c r="BQ4" s="20"/>
      <c r="BR4" s="20"/>
      <c r="BS4" s="19"/>
      <c r="BT4" s="16"/>
      <c r="BU4" s="20"/>
      <c r="BV4" s="20"/>
      <c r="BW4" s="20"/>
      <c r="BX4" s="3"/>
    </row>
    <row r="5" spans="1:76" ht="28.5" outlineLevel="1" x14ac:dyDescent="0.2">
      <c r="A5" s="38" t="s">
        <v>21</v>
      </c>
      <c r="B5" s="22"/>
      <c r="C5" s="32">
        <v>1</v>
      </c>
      <c r="D5" s="32">
        <v>1</v>
      </c>
      <c r="E5" s="32">
        <v>1</v>
      </c>
      <c r="F5" s="32">
        <v>0</v>
      </c>
      <c r="G5" s="32">
        <v>1</v>
      </c>
      <c r="H5" s="32"/>
      <c r="I5" s="32">
        <v>1</v>
      </c>
      <c r="J5" s="32"/>
      <c r="K5" s="32"/>
      <c r="L5" s="32">
        <v>0</v>
      </c>
      <c r="M5" s="32">
        <v>1</v>
      </c>
      <c r="N5" s="32">
        <v>1</v>
      </c>
      <c r="O5" s="32">
        <v>1</v>
      </c>
      <c r="P5" s="32">
        <v>1</v>
      </c>
      <c r="Q5" s="32">
        <v>1</v>
      </c>
      <c r="R5" s="32"/>
      <c r="S5" s="32"/>
      <c r="T5" s="33"/>
      <c r="U5" s="24"/>
      <c r="V5" s="22"/>
      <c r="W5" s="35">
        <v>0</v>
      </c>
      <c r="X5" s="35">
        <v>0</v>
      </c>
      <c r="Y5" s="35">
        <v>4</v>
      </c>
      <c r="Z5" s="35">
        <v>1</v>
      </c>
      <c r="AA5" s="35">
        <v>1</v>
      </c>
      <c r="AB5" s="32">
        <v>4</v>
      </c>
      <c r="AC5" s="32">
        <v>4</v>
      </c>
      <c r="AD5" s="33"/>
      <c r="AE5" s="32">
        <v>3</v>
      </c>
      <c r="AF5" s="32">
        <v>1</v>
      </c>
      <c r="AG5" s="32">
        <v>4</v>
      </c>
      <c r="AH5" s="32">
        <v>1</v>
      </c>
      <c r="AI5" s="32">
        <v>1</v>
      </c>
      <c r="AJ5" s="32">
        <v>4</v>
      </c>
      <c r="AK5" s="24"/>
      <c r="AL5" s="22"/>
      <c r="AM5" s="32">
        <v>0</v>
      </c>
      <c r="AN5" s="32">
        <v>0</v>
      </c>
      <c r="AO5" s="32">
        <v>0</v>
      </c>
      <c r="AP5" s="32"/>
      <c r="AQ5" s="33"/>
      <c r="AR5" s="24"/>
      <c r="AS5" s="22"/>
      <c r="AT5" s="37"/>
      <c r="AU5" s="37"/>
      <c r="AV5" s="37"/>
      <c r="AW5" s="32">
        <v>1</v>
      </c>
      <c r="AX5" s="32">
        <v>1</v>
      </c>
      <c r="AY5" s="26"/>
      <c r="AZ5" s="22"/>
      <c r="BA5" s="32">
        <v>3</v>
      </c>
      <c r="BB5" s="32">
        <v>6</v>
      </c>
      <c r="BC5" s="33">
        <v>6</v>
      </c>
      <c r="BD5" s="32">
        <v>2</v>
      </c>
      <c r="BE5" s="23"/>
      <c r="BF5" s="22"/>
      <c r="BG5" s="32">
        <v>2</v>
      </c>
      <c r="BH5" s="32"/>
      <c r="BI5" s="32"/>
      <c r="BJ5" s="32">
        <v>2</v>
      </c>
      <c r="BK5" s="33">
        <v>3</v>
      </c>
      <c r="BL5" s="24"/>
      <c r="BM5" s="22"/>
      <c r="BN5" s="32">
        <v>0</v>
      </c>
      <c r="BO5" s="33">
        <v>0</v>
      </c>
      <c r="BP5" s="33">
        <v>10</v>
      </c>
      <c r="BQ5" s="33">
        <v>2</v>
      </c>
      <c r="BR5" s="33">
        <v>1</v>
      </c>
      <c r="BS5" s="24"/>
      <c r="BT5" s="22"/>
      <c r="BU5" s="33">
        <v>5</v>
      </c>
      <c r="BV5" s="32">
        <v>1</v>
      </c>
      <c r="BW5" s="32"/>
      <c r="BX5" s="3"/>
    </row>
    <row r="6" spans="1:76" outlineLevel="1" x14ac:dyDescent="0.2">
      <c r="A6" s="38" t="s">
        <v>7</v>
      </c>
      <c r="B6" s="22"/>
      <c r="C6" s="32">
        <v>950</v>
      </c>
      <c r="D6" s="32">
        <v>300</v>
      </c>
      <c r="E6" s="32">
        <v>150</v>
      </c>
      <c r="F6" s="32">
        <v>0</v>
      </c>
      <c r="G6" s="32">
        <v>50</v>
      </c>
      <c r="H6" s="32"/>
      <c r="I6" s="32">
        <v>1000</v>
      </c>
      <c r="J6" s="32"/>
      <c r="K6" s="32"/>
      <c r="L6" s="32">
        <v>450</v>
      </c>
      <c r="M6" s="32">
        <v>350</v>
      </c>
      <c r="N6" s="32">
        <v>35</v>
      </c>
      <c r="O6" s="32">
        <v>65</v>
      </c>
      <c r="P6" s="32">
        <v>150</v>
      </c>
      <c r="Q6" s="32">
        <v>1000</v>
      </c>
      <c r="R6" s="32"/>
      <c r="S6" s="32"/>
      <c r="T6" s="33"/>
      <c r="U6" s="24"/>
      <c r="V6" s="22"/>
      <c r="W6" s="35">
        <v>5500</v>
      </c>
      <c r="X6" s="35">
        <v>600</v>
      </c>
      <c r="Y6" s="35">
        <v>556.25</v>
      </c>
      <c r="Z6" s="35">
        <v>2000</v>
      </c>
      <c r="AA6" s="35">
        <f>2100+550</f>
        <v>2650</v>
      </c>
      <c r="AB6" s="32">
        <v>25</v>
      </c>
      <c r="AC6" s="32">
        <v>15</v>
      </c>
      <c r="AD6" s="33"/>
      <c r="AE6" s="32">
        <v>20</v>
      </c>
      <c r="AF6" s="32">
        <v>80</v>
      </c>
      <c r="AG6" s="32">
        <v>30</v>
      </c>
      <c r="AH6" s="32">
        <v>4000</v>
      </c>
      <c r="AI6" s="32">
        <v>2000</v>
      </c>
      <c r="AJ6" s="32">
        <v>25</v>
      </c>
      <c r="AK6" s="24"/>
      <c r="AL6" s="22"/>
      <c r="AM6" s="32">
        <v>1800</v>
      </c>
      <c r="AN6" s="32">
        <v>1000</v>
      </c>
      <c r="AO6" s="32">
        <v>25</v>
      </c>
      <c r="AP6" s="32"/>
      <c r="AQ6" s="33"/>
      <c r="AR6" s="24"/>
      <c r="AS6" s="22"/>
      <c r="AT6" s="37"/>
      <c r="AU6" s="37"/>
      <c r="AV6" s="37"/>
      <c r="AW6" s="32">
        <f>1400/2</f>
        <v>700</v>
      </c>
      <c r="AX6" s="32">
        <v>600</v>
      </c>
      <c r="AY6" s="26"/>
      <c r="AZ6" s="22"/>
      <c r="BA6" s="32">
        <v>25</v>
      </c>
      <c r="BB6" s="32">
        <v>15</v>
      </c>
      <c r="BC6" s="33">
        <v>20</v>
      </c>
      <c r="BD6" s="32">
        <v>200</v>
      </c>
      <c r="BE6" s="23"/>
      <c r="BF6" s="22"/>
      <c r="BG6" s="32">
        <v>240</v>
      </c>
      <c r="BH6" s="32"/>
      <c r="BI6" s="32"/>
      <c r="BJ6" s="32">
        <v>200</v>
      </c>
      <c r="BK6" s="32">
        <v>80</v>
      </c>
      <c r="BL6" s="25"/>
      <c r="BM6" s="22"/>
      <c r="BN6" s="32">
        <v>550</v>
      </c>
      <c r="BO6" s="33">
        <v>150</v>
      </c>
      <c r="BP6" s="33">
        <v>15</v>
      </c>
      <c r="BQ6" s="33">
        <v>100</v>
      </c>
      <c r="BR6" s="33">
        <v>500</v>
      </c>
      <c r="BS6" s="24"/>
      <c r="BT6" s="22"/>
      <c r="BU6" s="33">
        <v>20</v>
      </c>
      <c r="BV6" s="32">
        <v>300</v>
      </c>
      <c r="BW6" s="32"/>
      <c r="BX6" s="3"/>
    </row>
    <row r="7" spans="1:76" x14ac:dyDescent="0.2">
      <c r="A7" s="38" t="s">
        <v>8</v>
      </c>
      <c r="B7" s="22">
        <f>SUM(C7:U7)</f>
        <v>4050</v>
      </c>
      <c r="C7" s="25">
        <f>C6*C5</f>
        <v>950</v>
      </c>
      <c r="D7" s="25">
        <f t="shared" ref="D7:U7" si="0">D6*D5</f>
        <v>300</v>
      </c>
      <c r="E7" s="25">
        <f t="shared" si="0"/>
        <v>150</v>
      </c>
      <c r="F7" s="25">
        <f t="shared" si="0"/>
        <v>0</v>
      </c>
      <c r="G7" s="25">
        <f t="shared" si="0"/>
        <v>50</v>
      </c>
      <c r="H7" s="25">
        <f t="shared" si="0"/>
        <v>0</v>
      </c>
      <c r="I7" s="25">
        <f t="shared" si="0"/>
        <v>1000</v>
      </c>
      <c r="J7" s="25">
        <f t="shared" si="0"/>
        <v>0</v>
      </c>
      <c r="K7" s="25">
        <f t="shared" si="0"/>
        <v>0</v>
      </c>
      <c r="L7" s="25">
        <f t="shared" si="0"/>
        <v>0</v>
      </c>
      <c r="M7" s="25">
        <f t="shared" si="0"/>
        <v>350</v>
      </c>
      <c r="N7" s="25">
        <f t="shared" si="0"/>
        <v>35</v>
      </c>
      <c r="O7" s="25">
        <f t="shared" si="0"/>
        <v>65</v>
      </c>
      <c r="P7" s="25">
        <f t="shared" si="0"/>
        <v>150</v>
      </c>
      <c r="Q7" s="25">
        <f t="shared" si="0"/>
        <v>1000</v>
      </c>
      <c r="R7" s="25">
        <f t="shared" si="0"/>
        <v>0</v>
      </c>
      <c r="S7" s="25">
        <f t="shared" si="0"/>
        <v>0</v>
      </c>
      <c r="T7" s="25">
        <f t="shared" si="0"/>
        <v>0</v>
      </c>
      <c r="U7" s="25">
        <f t="shared" si="0"/>
        <v>0</v>
      </c>
      <c r="V7" s="22">
        <f>SUM(W7:AK7)</f>
        <v>13395</v>
      </c>
      <c r="W7" s="25">
        <f>W5*W6</f>
        <v>0</v>
      </c>
      <c r="X7" s="25">
        <f t="shared" ref="X7:AK7" si="1">X5*X6</f>
        <v>0</v>
      </c>
      <c r="Y7" s="25">
        <f t="shared" si="1"/>
        <v>2225</v>
      </c>
      <c r="Z7" s="25">
        <f t="shared" si="1"/>
        <v>2000</v>
      </c>
      <c r="AA7" s="25">
        <f t="shared" si="1"/>
        <v>2650</v>
      </c>
      <c r="AB7" s="25">
        <f t="shared" si="1"/>
        <v>100</v>
      </c>
      <c r="AC7" s="25">
        <f t="shared" si="1"/>
        <v>60</v>
      </c>
      <c r="AD7" s="25">
        <f t="shared" si="1"/>
        <v>0</v>
      </c>
      <c r="AE7" s="25">
        <f t="shared" si="1"/>
        <v>60</v>
      </c>
      <c r="AF7" s="25">
        <f t="shared" si="1"/>
        <v>80</v>
      </c>
      <c r="AG7" s="25">
        <f t="shared" si="1"/>
        <v>120</v>
      </c>
      <c r="AH7" s="25">
        <f t="shared" si="1"/>
        <v>4000</v>
      </c>
      <c r="AI7" s="25">
        <f t="shared" si="1"/>
        <v>2000</v>
      </c>
      <c r="AJ7" s="25">
        <f t="shared" si="1"/>
        <v>100</v>
      </c>
      <c r="AK7" s="25">
        <f t="shared" si="1"/>
        <v>0</v>
      </c>
      <c r="AL7" s="22">
        <f>SUM(AM7:AR7)</f>
        <v>0</v>
      </c>
      <c r="AM7" s="25">
        <f t="shared" ref="AM7:AR7" si="2">AM5*AM6</f>
        <v>0</v>
      </c>
      <c r="AN7" s="25">
        <f t="shared" si="2"/>
        <v>0</v>
      </c>
      <c r="AO7" s="25">
        <f t="shared" si="2"/>
        <v>0</v>
      </c>
      <c r="AP7" s="25">
        <f t="shared" si="2"/>
        <v>0</v>
      </c>
      <c r="AQ7" s="25">
        <f t="shared" si="2"/>
        <v>0</v>
      </c>
      <c r="AR7" s="25">
        <f t="shared" si="2"/>
        <v>0</v>
      </c>
      <c r="AS7" s="22">
        <f>SUM(AT7:AY7)</f>
        <v>1300</v>
      </c>
      <c r="AT7" s="23">
        <f t="shared" ref="AT7:AY7" si="3">AT5*AT6</f>
        <v>0</v>
      </c>
      <c r="AU7" s="23">
        <f t="shared" si="3"/>
        <v>0</v>
      </c>
      <c r="AV7" s="23">
        <f t="shared" si="3"/>
        <v>0</v>
      </c>
      <c r="AW7" s="23">
        <f t="shared" si="3"/>
        <v>700</v>
      </c>
      <c r="AX7" s="23">
        <f t="shared" si="3"/>
        <v>600</v>
      </c>
      <c r="AY7" s="23">
        <f t="shared" si="3"/>
        <v>0</v>
      </c>
      <c r="AZ7" s="22">
        <f>SUM(BA7:BE7)</f>
        <v>685</v>
      </c>
      <c r="BA7" s="23">
        <f>BA5*BA6</f>
        <v>75</v>
      </c>
      <c r="BB7" s="23">
        <f>BB5*BB6</f>
        <v>90</v>
      </c>
      <c r="BC7" s="23">
        <f>BC5*BC6</f>
        <v>120</v>
      </c>
      <c r="BD7" s="23">
        <f>BD5*BD6</f>
        <v>400</v>
      </c>
      <c r="BE7" s="23">
        <f>BE5*BE6</f>
        <v>0</v>
      </c>
      <c r="BF7" s="22">
        <f>SUM(BG7:BL7)</f>
        <v>1120</v>
      </c>
      <c r="BG7" s="25">
        <f t="shared" ref="BG7:BL7" si="4">BG5*BG6</f>
        <v>480</v>
      </c>
      <c r="BH7" s="25">
        <f t="shared" si="4"/>
        <v>0</v>
      </c>
      <c r="BI7" s="25">
        <f t="shared" si="4"/>
        <v>0</v>
      </c>
      <c r="BJ7" s="25">
        <f t="shared" si="4"/>
        <v>400</v>
      </c>
      <c r="BK7" s="25">
        <f t="shared" si="4"/>
        <v>240</v>
      </c>
      <c r="BL7" s="25">
        <f t="shared" si="4"/>
        <v>0</v>
      </c>
      <c r="BM7" s="27">
        <f>SUM(BN7:BS7)</f>
        <v>850</v>
      </c>
      <c r="BN7" s="25">
        <f t="shared" ref="BN7:BS7" si="5">BN5*BN6</f>
        <v>0</v>
      </c>
      <c r="BO7" s="25">
        <f t="shared" si="5"/>
        <v>0</v>
      </c>
      <c r="BP7" s="25">
        <f t="shared" si="5"/>
        <v>150</v>
      </c>
      <c r="BQ7" s="25">
        <f t="shared" si="5"/>
        <v>200</v>
      </c>
      <c r="BR7" s="25">
        <f t="shared" si="5"/>
        <v>500</v>
      </c>
      <c r="BS7" s="25">
        <f t="shared" si="5"/>
        <v>0</v>
      </c>
      <c r="BT7" s="27">
        <f>SUM(BU7:BV7)</f>
        <v>400</v>
      </c>
      <c r="BU7" s="25">
        <f>BU5*BU6</f>
        <v>100</v>
      </c>
      <c r="BV7" s="25">
        <f>BV5*BV6</f>
        <v>300</v>
      </c>
      <c r="BW7" s="25">
        <f>BW5*BW6</f>
        <v>0</v>
      </c>
      <c r="BX7" s="3"/>
    </row>
    <row r="9" spans="1:76" x14ac:dyDescent="0.2">
      <c r="B9" s="2" t="s">
        <v>0</v>
      </c>
      <c r="C9" s="2" t="s">
        <v>1</v>
      </c>
      <c r="D9" s="2" t="s">
        <v>23</v>
      </c>
      <c r="E9" s="2" t="s">
        <v>24</v>
      </c>
      <c r="F9" s="2" t="s">
        <v>2</v>
      </c>
      <c r="G9" s="2" t="s">
        <v>3</v>
      </c>
      <c r="H9" s="2" t="s">
        <v>25</v>
      </c>
      <c r="I9" s="2" t="s">
        <v>5</v>
      </c>
    </row>
    <row r="10" spans="1:76" ht="45" x14ac:dyDescent="0.25">
      <c r="A10" s="28"/>
      <c r="B10" s="3" t="str">
        <f>CONCATENATE("Total ",[4]Base!B29)</f>
        <v>Total A01</v>
      </c>
      <c r="C10" s="3" t="str">
        <f>CONCATENATE("Total ",[4]Base!C29)</f>
        <v>Total A02</v>
      </c>
      <c r="D10" s="3" t="str">
        <f>CONCATENATE("Total ",[4]Base!D29)</f>
        <v>Total A05</v>
      </c>
      <c r="E10" s="3" t="str">
        <f>CONCATENATE("Total ",[4]Base!E29)</f>
        <v>Total A06</v>
      </c>
      <c r="F10" s="3" t="str">
        <f>CONCATENATE("Total ",[4]Base!F29)</f>
        <v>Total A08</v>
      </c>
      <c r="G10" s="3" t="str">
        <f>CONCATENATE("Total ",[4]Base!G29)</f>
        <v>Total A09</v>
      </c>
      <c r="H10" s="3" t="str">
        <f>CONCATENATE("Total ",[4]Base!H29)</f>
        <v>Total A10</v>
      </c>
      <c r="I10" s="3" t="str">
        <f>CONCATENATE("Total ",[4]Base!I29)</f>
        <v>Total A11</v>
      </c>
      <c r="J10" s="3"/>
      <c r="K10" s="39" t="str">
        <f>CONCATENATE("TOTAL ",$A$10)</f>
        <v xml:space="preserve">TOTAL </v>
      </c>
    </row>
    <row r="11" spans="1:76" ht="15" x14ac:dyDescent="0.25">
      <c r="A11" s="28" t="s">
        <v>22</v>
      </c>
      <c r="B11" s="4">
        <f t="shared" ref="B11:I11" si="6">INDEX($7:$7,MATCH(B$10,$1:$1,0))</f>
        <v>4050</v>
      </c>
      <c r="C11" s="4">
        <f t="shared" si="6"/>
        <v>13395</v>
      </c>
      <c r="D11" s="4">
        <f t="shared" si="6"/>
        <v>0</v>
      </c>
      <c r="E11" s="4">
        <f t="shared" si="6"/>
        <v>1300</v>
      </c>
      <c r="F11" s="4">
        <f t="shared" si="6"/>
        <v>685</v>
      </c>
      <c r="G11" s="4">
        <f t="shared" si="6"/>
        <v>1120</v>
      </c>
      <c r="H11" s="4">
        <f t="shared" si="6"/>
        <v>850</v>
      </c>
      <c r="I11" s="4">
        <f t="shared" si="6"/>
        <v>400</v>
      </c>
      <c r="J11" s="4"/>
      <c r="K11" s="5">
        <f t="shared" ref="K11:K17" si="7">SUM(B11:J11)</f>
        <v>21800</v>
      </c>
      <c r="L11" s="6">
        <f>K11</f>
        <v>21800</v>
      </c>
    </row>
    <row r="12" spans="1:76" ht="15" outlineLevel="1" x14ac:dyDescent="0.25">
      <c r="A12" s="7" t="s">
        <v>9</v>
      </c>
      <c r="B12" s="4" t="e">
        <f t="shared" ref="B12:I12" si="8">-SUMIFS(Débit,Année,2020,Analytique,B$9,Date,"&lt;01/04/2020")</f>
        <v>#REF!</v>
      </c>
      <c r="C12" s="4" t="e">
        <f t="shared" si="8"/>
        <v>#REF!</v>
      </c>
      <c r="D12" s="4" t="e">
        <f t="shared" si="8"/>
        <v>#REF!</v>
      </c>
      <c r="E12" s="4" t="e">
        <f t="shared" si="8"/>
        <v>#REF!</v>
      </c>
      <c r="F12" s="4" t="e">
        <f t="shared" si="8"/>
        <v>#REF!</v>
      </c>
      <c r="G12" s="4" t="e">
        <f t="shared" si="8"/>
        <v>#REF!</v>
      </c>
      <c r="H12" s="4" t="e">
        <f t="shared" si="8"/>
        <v>#REF!</v>
      </c>
      <c r="I12" s="4" t="e">
        <f t="shared" si="8"/>
        <v>#REF!</v>
      </c>
      <c r="J12" s="4"/>
      <c r="K12" s="5" t="e">
        <f t="shared" si="7"/>
        <v>#REF!</v>
      </c>
      <c r="L12" s="1" t="e">
        <f>K12/K11</f>
        <v>#REF!</v>
      </c>
    </row>
    <row r="13" spans="1:76" ht="15" outlineLevel="1" x14ac:dyDescent="0.25">
      <c r="A13" s="7" t="s">
        <v>10</v>
      </c>
      <c r="B13" s="4" t="e">
        <f t="shared" ref="B13:I13" si="9">-SUMIFS(Débit,Année,2020,Analytique,B$9,Date,"&lt;01/07/2020",Date,"&gt;31/03/2020")</f>
        <v>#REF!</v>
      </c>
      <c r="C13" s="4" t="e">
        <f t="shared" si="9"/>
        <v>#REF!</v>
      </c>
      <c r="D13" s="4" t="e">
        <f t="shared" si="9"/>
        <v>#REF!</v>
      </c>
      <c r="E13" s="4" t="e">
        <f t="shared" si="9"/>
        <v>#REF!</v>
      </c>
      <c r="F13" s="4" t="e">
        <f t="shared" si="9"/>
        <v>#REF!</v>
      </c>
      <c r="G13" s="4" t="e">
        <f t="shared" si="9"/>
        <v>#REF!</v>
      </c>
      <c r="H13" s="4" t="e">
        <f t="shared" si="9"/>
        <v>#REF!</v>
      </c>
      <c r="I13" s="4" t="e">
        <f t="shared" si="9"/>
        <v>#REF!</v>
      </c>
      <c r="J13" s="4"/>
      <c r="K13" s="5" t="e">
        <f t="shared" si="7"/>
        <v>#REF!</v>
      </c>
      <c r="L13" s="1" t="e">
        <f>(K12+K13)/K11</f>
        <v>#REF!</v>
      </c>
    </row>
    <row r="14" spans="1:76" ht="15" outlineLevel="1" x14ac:dyDescent="0.25">
      <c r="A14" s="7" t="s">
        <v>11</v>
      </c>
      <c r="B14" s="4" t="e">
        <f t="shared" ref="B14:I14" si="10">-SUMIFS(Débit,Année,2020,Analytique,B$9,Date,"&lt;01/10/2020",Date,"&gt;30/06/2020")</f>
        <v>#REF!</v>
      </c>
      <c r="C14" s="4" t="e">
        <f t="shared" si="10"/>
        <v>#REF!</v>
      </c>
      <c r="D14" s="4" t="e">
        <f t="shared" si="10"/>
        <v>#REF!</v>
      </c>
      <c r="E14" s="4" t="e">
        <f t="shared" si="10"/>
        <v>#REF!</v>
      </c>
      <c r="F14" s="4" t="e">
        <f t="shared" si="10"/>
        <v>#REF!</v>
      </c>
      <c r="G14" s="4" t="e">
        <f t="shared" si="10"/>
        <v>#REF!</v>
      </c>
      <c r="H14" s="4" t="e">
        <f t="shared" si="10"/>
        <v>#REF!</v>
      </c>
      <c r="I14" s="4" t="e">
        <f t="shared" si="10"/>
        <v>#REF!</v>
      </c>
      <c r="J14" s="4"/>
      <c r="K14" s="5" t="e">
        <f t="shared" si="7"/>
        <v>#REF!</v>
      </c>
      <c r="L14" s="1" t="e">
        <f>(K12+K13+K14)/K11</f>
        <v>#REF!</v>
      </c>
    </row>
    <row r="15" spans="1:76" ht="15" outlineLevel="1" x14ac:dyDescent="0.25">
      <c r="A15" s="7" t="s">
        <v>12</v>
      </c>
      <c r="B15" s="4" t="e">
        <f t="shared" ref="B15:I15" si="11">-SUMIFS(Débit,Année,2020,Analytique,B$9,Date,"&gt;30/09/2020")</f>
        <v>#REF!</v>
      </c>
      <c r="C15" s="4" t="e">
        <f t="shared" si="11"/>
        <v>#REF!</v>
      </c>
      <c r="D15" s="4" t="e">
        <f t="shared" si="11"/>
        <v>#REF!</v>
      </c>
      <c r="E15" s="4" t="e">
        <f t="shared" si="11"/>
        <v>#REF!</v>
      </c>
      <c r="F15" s="4" t="e">
        <f t="shared" si="11"/>
        <v>#REF!</v>
      </c>
      <c r="G15" s="4" t="e">
        <f t="shared" si="11"/>
        <v>#REF!</v>
      </c>
      <c r="H15" s="4" t="e">
        <f t="shared" si="11"/>
        <v>#REF!</v>
      </c>
      <c r="I15" s="4" t="e">
        <f t="shared" si="11"/>
        <v>#REF!</v>
      </c>
      <c r="J15" s="4"/>
      <c r="K15" s="5" t="e">
        <f t="shared" si="7"/>
        <v>#REF!</v>
      </c>
      <c r="L15" s="1" t="e">
        <f>(K12+K13+K14+K15)/K11</f>
        <v>#REF!</v>
      </c>
    </row>
    <row r="16" spans="1:76" ht="15" outlineLevel="1" x14ac:dyDescent="0.25">
      <c r="A16" s="7" t="s">
        <v>20</v>
      </c>
      <c r="B16" s="4" t="e">
        <f t="shared" ref="B16:I16" si="12">SUMIFS(Crédit,Année,2020,Analytique,B$9)</f>
        <v>#REF!</v>
      </c>
      <c r="C16" s="4" t="e">
        <f t="shared" si="12"/>
        <v>#REF!</v>
      </c>
      <c r="D16" s="4" t="e">
        <f t="shared" si="12"/>
        <v>#REF!</v>
      </c>
      <c r="E16" s="4" t="e">
        <f t="shared" si="12"/>
        <v>#REF!</v>
      </c>
      <c r="F16" s="4" t="e">
        <f t="shared" si="12"/>
        <v>#REF!</v>
      </c>
      <c r="G16" s="4" t="e">
        <f t="shared" si="12"/>
        <v>#REF!</v>
      </c>
      <c r="H16" s="4" t="e">
        <f t="shared" si="12"/>
        <v>#REF!</v>
      </c>
      <c r="I16" s="4" t="e">
        <f t="shared" si="12"/>
        <v>#REF!</v>
      </c>
      <c r="J16" s="4"/>
      <c r="K16" s="5" t="e">
        <f t="shared" si="7"/>
        <v>#REF!</v>
      </c>
    </row>
    <row r="17" spans="1:12" ht="15" x14ac:dyDescent="0.25">
      <c r="A17" s="7" t="s">
        <v>4</v>
      </c>
      <c r="B17" s="4" t="e">
        <f>SUM(B12:B15)-B16</f>
        <v>#REF!</v>
      </c>
      <c r="C17" s="4" t="e">
        <f t="shared" ref="C17:I17" si="13">SUM(C12:C15)-C16</f>
        <v>#REF!</v>
      </c>
      <c r="D17" s="4" t="e">
        <f t="shared" si="13"/>
        <v>#REF!</v>
      </c>
      <c r="E17" s="4" t="e">
        <f t="shared" si="13"/>
        <v>#REF!</v>
      </c>
      <c r="F17" s="4" t="e">
        <f t="shared" si="13"/>
        <v>#REF!</v>
      </c>
      <c r="G17" s="4" t="e">
        <f t="shared" si="13"/>
        <v>#REF!</v>
      </c>
      <c r="H17" s="4" t="e">
        <f t="shared" si="13"/>
        <v>#REF!</v>
      </c>
      <c r="I17" s="4" t="e">
        <f t="shared" si="13"/>
        <v>#REF!</v>
      </c>
      <c r="J17" s="4"/>
      <c r="K17" s="5" t="e">
        <f t="shared" si="7"/>
        <v>#REF!</v>
      </c>
    </row>
    <row r="18" spans="1:12" ht="15" x14ac:dyDescent="0.25">
      <c r="A18" s="8" t="s">
        <v>14</v>
      </c>
      <c r="B18" s="9" t="e">
        <f t="shared" ref="B18:K18" si="14">B11-B17</f>
        <v>#REF!</v>
      </c>
      <c r="C18" s="9" t="e">
        <f t="shared" si="14"/>
        <v>#REF!</v>
      </c>
      <c r="D18" s="9" t="e">
        <f t="shared" si="14"/>
        <v>#REF!</v>
      </c>
      <c r="E18" s="9" t="e">
        <f t="shared" si="14"/>
        <v>#REF!</v>
      </c>
      <c r="F18" s="9" t="e">
        <f t="shared" si="14"/>
        <v>#REF!</v>
      </c>
      <c r="G18" s="9" t="e">
        <f t="shared" si="14"/>
        <v>#REF!</v>
      </c>
      <c r="H18" s="9" t="e">
        <f t="shared" si="14"/>
        <v>#REF!</v>
      </c>
      <c r="I18" s="9" t="e">
        <f t="shared" si="14"/>
        <v>#REF!</v>
      </c>
      <c r="J18" s="9">
        <f t="shared" si="14"/>
        <v>0</v>
      </c>
      <c r="K18" s="10" t="e">
        <f t="shared" si="14"/>
        <v>#REF!</v>
      </c>
      <c r="L18" s="11"/>
    </row>
  </sheetData>
  <customSheetViews>
    <customSheetView guid="{E0B692A7-3C39-4FDA-ACEF-6357EFEA5B66}" fitToPage="1">
      <selection activeCell="C2" sqref="C2"/>
      <pageMargins left="0.7" right="0.7" top="0.75" bottom="0.75" header="0.3" footer="0.3"/>
      <printOptions horizontalCentered="1"/>
      <pageSetup paperSize="9" scale="69" orientation="portrait"/>
    </customSheetView>
  </customSheetViews>
  <conditionalFormatting sqref="B18:J18">
    <cfRule type="cellIs" dxfId="0" priority="1" operator="lessThan">
      <formula>0</formula>
    </cfRule>
  </conditionalFormatting>
  <dataValidations count="2">
    <dataValidation showInputMessage="1" showErrorMessage="1" sqref="A4:BW4 A13:L13"/>
    <dataValidation type="list" showInputMessage="1" showErrorMessage="1" sqref="C3:BW3">
      <formula1>Libellé_comptable</formula1>
    </dataValidation>
  </dataValidations>
  <printOptions horizontalCentered="1"/>
  <pageMargins left="0.31496062992125984" right="0.31496062992125984" top="0.35433070866141736" bottom="0.35433070866141736" header="0.31496062992125984" footer="0.31496062992125984"/>
  <pageSetup paperSize="9" scale="17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MISSION</vt:lpstr>
    </vt:vector>
  </TitlesOfParts>
  <Company>AGENCE LOCALE ENERGIE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marjoriesalaun</dc:creator>
  <cp:lastModifiedBy>Julie</cp:lastModifiedBy>
  <cp:lastPrinted>2020-09-03T15:51:57Z</cp:lastPrinted>
  <dcterms:created xsi:type="dcterms:W3CDTF">2008-01-24T11:09:26Z</dcterms:created>
  <dcterms:modified xsi:type="dcterms:W3CDTF">2020-11-09T08:49:05Z</dcterms:modified>
</cp:coreProperties>
</file>