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h\Desktop\Fancy-Fair\"/>
    </mc:Choice>
  </mc:AlternateContent>
  <xr:revisionPtr revIDLastSave="0" documentId="13_ncr:1_{2F6F1847-2AE4-4C52-BEAB-0194440B8914}" xr6:coauthVersionLast="47" xr6:coauthVersionMax="47" xr10:uidLastSave="{00000000-0000-0000-0000-000000000000}"/>
  <bookViews>
    <workbookView xWindow="28680" yWindow="-120" windowWidth="29040" windowHeight="15840" activeTab="1" xr2:uid="{3DE358FA-2133-4317-913B-F0FF13A90A6A}"/>
  </bookViews>
  <sheets>
    <sheet name="Acceuil" sheetId="1" r:id="rId1"/>
    <sheet name="Commande1" sheetId="2" r:id="rId2"/>
    <sheet name="Retour" sheetId="8" r:id="rId3"/>
    <sheet name="Commande 2" sheetId="3" r:id="rId4"/>
    <sheet name="Colruyt 1" sheetId="4" r:id="rId5"/>
    <sheet name="Colruyt 2" sheetId="5" r:id="rId6"/>
    <sheet name="BDCOMMANDE" sheetId="6" r:id="rId7"/>
    <sheet name="BDCOMCOLRUYT" sheetId="7" r:id="rId8"/>
    <sheet name="Feuil1" sheetId="9" r:id="rId9"/>
  </sheets>
  <externalReferences>
    <externalReference r:id="rId10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8" l="1"/>
  <c r="E3" i="8"/>
  <c r="F3" i="8" s="1"/>
  <c r="G3" i="8"/>
  <c r="H3" i="8" s="1"/>
  <c r="I3" i="8"/>
  <c r="J3" i="8"/>
  <c r="L3" i="8"/>
  <c r="D4" i="8"/>
  <c r="E4" i="8"/>
  <c r="F4" i="8" s="1"/>
  <c r="G4" i="8"/>
  <c r="H4" i="8" s="1"/>
  <c r="I4" i="8"/>
  <c r="J4" i="8"/>
  <c r="L4" i="8"/>
  <c r="D5" i="8"/>
  <c r="E5" i="8"/>
  <c r="F5" i="8" s="1"/>
  <c r="G5" i="8"/>
  <c r="H5" i="8" s="1"/>
  <c r="I5" i="8"/>
  <c r="J5" i="8"/>
  <c r="L5" i="8"/>
  <c r="D6" i="8"/>
  <c r="E6" i="8"/>
  <c r="F6" i="8" s="1"/>
  <c r="G6" i="8"/>
  <c r="H6" i="8" s="1"/>
  <c r="I6" i="8"/>
  <c r="J6" i="8"/>
  <c r="L6" i="8"/>
  <c r="E48" i="2"/>
  <c r="E49" i="2"/>
  <c r="F49" i="2" s="1"/>
  <c r="E50" i="2"/>
  <c r="E51" i="2"/>
  <c r="E52" i="2"/>
  <c r="F52" i="2" s="1"/>
  <c r="E53" i="2"/>
  <c r="E54" i="2"/>
  <c r="F54" i="2" s="1"/>
  <c r="E55" i="2"/>
  <c r="E56" i="2"/>
  <c r="E57" i="2"/>
  <c r="E58" i="2"/>
  <c r="E59" i="2"/>
  <c r="E47" i="2"/>
  <c r="D3" i="2"/>
  <c r="E3" i="2"/>
  <c r="F3" i="2" s="1"/>
  <c r="G3" i="2"/>
  <c r="I3" i="2"/>
  <c r="J3" i="2"/>
  <c r="K3" i="2"/>
  <c r="D4" i="2"/>
  <c r="E4" i="2"/>
  <c r="F4" i="2"/>
  <c r="G4" i="2"/>
  <c r="I4" i="2"/>
  <c r="J4" i="2"/>
  <c r="K4" i="2"/>
  <c r="D5" i="2"/>
  <c r="E5" i="2"/>
  <c r="F5" i="2" s="1"/>
  <c r="G5" i="2"/>
  <c r="I5" i="2"/>
  <c r="J5" i="2"/>
  <c r="K5" i="2"/>
  <c r="D6" i="2"/>
  <c r="E6" i="2"/>
  <c r="F6" i="2"/>
  <c r="G6" i="2"/>
  <c r="I6" i="2"/>
  <c r="J6" i="2"/>
  <c r="K6" i="2"/>
  <c r="D7" i="2"/>
  <c r="E7" i="2"/>
  <c r="F7" i="2" s="1"/>
  <c r="G7" i="2"/>
  <c r="I7" i="2"/>
  <c r="J7" i="2"/>
  <c r="K7" i="2"/>
  <c r="D8" i="2"/>
  <c r="E8" i="2"/>
  <c r="F8" i="2"/>
  <c r="G8" i="2"/>
  <c r="I8" i="2"/>
  <c r="J8" i="2"/>
  <c r="K8" i="2"/>
  <c r="D9" i="2"/>
  <c r="E9" i="2"/>
  <c r="F9" i="2"/>
  <c r="G9" i="2"/>
  <c r="I9" i="2"/>
  <c r="J9" i="2"/>
  <c r="K9" i="2"/>
  <c r="D10" i="2"/>
  <c r="E10" i="2"/>
  <c r="F10" i="2"/>
  <c r="G10" i="2"/>
  <c r="I10" i="2"/>
  <c r="J10" i="2"/>
  <c r="K10" i="2"/>
  <c r="D11" i="2"/>
  <c r="E11" i="2"/>
  <c r="F11" i="2" s="1"/>
  <c r="G11" i="2"/>
  <c r="I11" i="2"/>
  <c r="J11" i="2"/>
  <c r="K11" i="2"/>
  <c r="D12" i="2"/>
  <c r="E12" i="2"/>
  <c r="F12" i="2"/>
  <c r="G12" i="2"/>
  <c r="I12" i="2"/>
  <c r="J12" i="2"/>
  <c r="K12" i="2"/>
  <c r="D13" i="2"/>
  <c r="E13" i="2"/>
  <c r="F13" i="2" s="1"/>
  <c r="G13" i="2"/>
  <c r="I13" i="2"/>
  <c r="J13" i="2"/>
  <c r="K13" i="2"/>
  <c r="D14" i="2"/>
  <c r="E14" i="2"/>
  <c r="F14" i="2"/>
  <c r="G14" i="2"/>
  <c r="I14" i="2"/>
  <c r="J14" i="2"/>
  <c r="K14" i="2"/>
  <c r="D15" i="2"/>
  <c r="E15" i="2"/>
  <c r="F15" i="2" s="1"/>
  <c r="G15" i="2"/>
  <c r="I15" i="2"/>
  <c r="J15" i="2"/>
  <c r="K15" i="2"/>
  <c r="D16" i="2"/>
  <c r="E16" i="2"/>
  <c r="F16" i="2"/>
  <c r="G16" i="2"/>
  <c r="I16" i="2"/>
  <c r="J16" i="2"/>
  <c r="K16" i="2"/>
  <c r="D17" i="2"/>
  <c r="E17" i="2"/>
  <c r="F17" i="2"/>
  <c r="G17" i="2"/>
  <c r="I17" i="2"/>
  <c r="J17" i="2"/>
  <c r="K17" i="2"/>
  <c r="D18" i="2"/>
  <c r="E18" i="2"/>
  <c r="F18" i="2"/>
  <c r="G18" i="2"/>
  <c r="I18" i="2"/>
  <c r="J18" i="2"/>
  <c r="K18" i="2"/>
  <c r="D19" i="2"/>
  <c r="E19" i="2"/>
  <c r="F19" i="2" s="1"/>
  <c r="G19" i="2"/>
  <c r="I19" i="2"/>
  <c r="J19" i="2"/>
  <c r="K19" i="2"/>
  <c r="D20" i="2"/>
  <c r="E20" i="2"/>
  <c r="F20" i="2"/>
  <c r="G20" i="2"/>
  <c r="I20" i="2"/>
  <c r="J20" i="2"/>
  <c r="K20" i="2"/>
  <c r="D21" i="2"/>
  <c r="E21" i="2"/>
  <c r="F21" i="2" s="1"/>
  <c r="G21" i="2"/>
  <c r="I21" i="2"/>
  <c r="J21" i="2"/>
  <c r="K21" i="2"/>
  <c r="D22" i="2"/>
  <c r="E22" i="2"/>
  <c r="F22" i="2"/>
  <c r="G22" i="2"/>
  <c r="I22" i="2"/>
  <c r="J22" i="2"/>
  <c r="K22" i="2"/>
  <c r="D23" i="2"/>
  <c r="E23" i="2"/>
  <c r="F23" i="2" s="1"/>
  <c r="G23" i="2"/>
  <c r="I23" i="2"/>
  <c r="J23" i="2"/>
  <c r="K23" i="2"/>
  <c r="D24" i="2"/>
  <c r="E24" i="2"/>
  <c r="F24" i="2" s="1"/>
  <c r="G24" i="2"/>
  <c r="I24" i="2"/>
  <c r="J24" i="2"/>
  <c r="K24" i="2"/>
  <c r="D25" i="2"/>
  <c r="E25" i="2"/>
  <c r="F25" i="2"/>
  <c r="G25" i="2"/>
  <c r="I25" i="2"/>
  <c r="J25" i="2"/>
  <c r="K25" i="2"/>
  <c r="D26" i="2"/>
  <c r="E26" i="2"/>
  <c r="F26" i="2"/>
  <c r="G26" i="2"/>
  <c r="I26" i="2"/>
  <c r="J26" i="2"/>
  <c r="K26" i="2"/>
  <c r="D27" i="2"/>
  <c r="E27" i="2"/>
  <c r="F27" i="2" s="1"/>
  <c r="G27" i="2"/>
  <c r="I27" i="2"/>
  <c r="J27" i="2"/>
  <c r="K27" i="2"/>
  <c r="D28" i="2"/>
  <c r="E28" i="2"/>
  <c r="F28" i="2"/>
  <c r="G28" i="2"/>
  <c r="I28" i="2"/>
  <c r="J28" i="2"/>
  <c r="K28" i="2"/>
  <c r="D29" i="2"/>
  <c r="E29" i="2"/>
  <c r="F29" i="2" s="1"/>
  <c r="G29" i="2"/>
  <c r="I29" i="2"/>
  <c r="J29" i="2"/>
  <c r="K29" i="2"/>
  <c r="D30" i="2"/>
  <c r="E30" i="2"/>
  <c r="F30" i="2"/>
  <c r="G30" i="2"/>
  <c r="I30" i="2"/>
  <c r="J30" i="2"/>
  <c r="K30" i="2"/>
  <c r="D31" i="2"/>
  <c r="E31" i="2"/>
  <c r="F31" i="2" s="1"/>
  <c r="G31" i="2"/>
  <c r="I31" i="2"/>
  <c r="J31" i="2"/>
  <c r="K31" i="2"/>
  <c r="D32" i="2"/>
  <c r="E32" i="2"/>
  <c r="F32" i="2" s="1"/>
  <c r="G32" i="2"/>
  <c r="I32" i="2"/>
  <c r="J32" i="2"/>
  <c r="K32" i="2"/>
  <c r="D33" i="2"/>
  <c r="E33" i="2"/>
  <c r="F33" i="2"/>
  <c r="G33" i="2"/>
  <c r="I33" i="2"/>
  <c r="J33" i="2"/>
  <c r="K33" i="2"/>
  <c r="D34" i="2"/>
  <c r="E34" i="2"/>
  <c r="F34" i="2"/>
  <c r="G34" i="2"/>
  <c r="I34" i="2"/>
  <c r="J34" i="2"/>
  <c r="K34" i="2"/>
  <c r="D35" i="2"/>
  <c r="E35" i="2"/>
  <c r="F35" i="2" s="1"/>
  <c r="G35" i="2"/>
  <c r="I35" i="2"/>
  <c r="J35" i="2"/>
  <c r="K35" i="2"/>
  <c r="D36" i="2"/>
  <c r="E36" i="2"/>
  <c r="F36" i="2"/>
  <c r="G36" i="2"/>
  <c r="I36" i="2"/>
  <c r="J36" i="2"/>
  <c r="K36" i="2"/>
  <c r="D37" i="2"/>
  <c r="E37" i="2"/>
  <c r="F37" i="2" s="1"/>
  <c r="G37" i="2"/>
  <c r="I37" i="2"/>
  <c r="J37" i="2"/>
  <c r="K37" i="2"/>
  <c r="D38" i="2"/>
  <c r="E38" i="2"/>
  <c r="F38" i="2"/>
  <c r="G38" i="2"/>
  <c r="I38" i="2"/>
  <c r="J38" i="2"/>
  <c r="K38" i="2"/>
  <c r="D39" i="2"/>
  <c r="E39" i="2"/>
  <c r="F39" i="2" s="1"/>
  <c r="G39" i="2"/>
  <c r="I39" i="2"/>
  <c r="J39" i="2"/>
  <c r="K39" i="2"/>
  <c r="E2" i="2"/>
  <c r="G2" i="8"/>
  <c r="H2" i="8" s="1"/>
  <c r="D48" i="2"/>
  <c r="F48" i="2"/>
  <c r="G48" i="2"/>
  <c r="I48" i="2"/>
  <c r="K48" i="2"/>
  <c r="D49" i="2"/>
  <c r="G49" i="2"/>
  <c r="I49" i="2"/>
  <c r="K49" i="2"/>
  <c r="D50" i="2"/>
  <c r="F50" i="2"/>
  <c r="G50" i="2"/>
  <c r="I50" i="2"/>
  <c r="K50" i="2"/>
  <c r="D51" i="2"/>
  <c r="F51" i="2"/>
  <c r="G51" i="2"/>
  <c r="I51" i="2"/>
  <c r="K51" i="2"/>
  <c r="D52" i="2"/>
  <c r="G52" i="2"/>
  <c r="I52" i="2"/>
  <c r="K52" i="2"/>
  <c r="D53" i="2"/>
  <c r="F53" i="2"/>
  <c r="G53" i="2"/>
  <c r="I53" i="2"/>
  <c r="K53" i="2"/>
  <c r="D54" i="2"/>
  <c r="G54" i="2"/>
  <c r="I54" i="2"/>
  <c r="K54" i="2"/>
  <c r="D55" i="2"/>
  <c r="F55" i="2"/>
  <c r="G55" i="2"/>
  <c r="I55" i="2"/>
  <c r="K55" i="2"/>
  <c r="D56" i="2"/>
  <c r="F56" i="2"/>
  <c r="G56" i="2"/>
  <c r="I56" i="2"/>
  <c r="K56" i="2"/>
  <c r="D57" i="2"/>
  <c r="F57" i="2"/>
  <c r="G57" i="2"/>
  <c r="I57" i="2"/>
  <c r="K57" i="2"/>
  <c r="D58" i="2"/>
  <c r="F58" i="2"/>
  <c r="G58" i="2"/>
  <c r="I58" i="2"/>
  <c r="K58" i="2"/>
  <c r="D59" i="2"/>
  <c r="F59" i="2"/>
  <c r="G59" i="2"/>
  <c r="I59" i="2"/>
  <c r="K59" i="2"/>
  <c r="K47" i="2"/>
  <c r="I47" i="2"/>
  <c r="G47" i="2"/>
  <c r="F47" i="2"/>
  <c r="D47" i="2"/>
  <c r="I2" i="2"/>
  <c r="G2" i="2"/>
  <c r="E2" i="8"/>
  <c r="F2" i="8" s="1"/>
  <c r="I1" i="9"/>
  <c r="G1" i="9"/>
  <c r="F1" i="9"/>
  <c r="D1" i="9"/>
  <c r="E1" i="9" s="1"/>
  <c r="B1" i="9"/>
  <c r="C1" i="9" s="1"/>
  <c r="A1" i="9"/>
  <c r="L2" i="8"/>
  <c r="J2" i="8"/>
  <c r="I2" i="8"/>
  <c r="L3" i="6"/>
  <c r="L4" i="6"/>
  <c r="L5" i="6"/>
  <c r="L6" i="6"/>
  <c r="L7" i="6"/>
  <c r="L8" i="6"/>
  <c r="L9" i="6"/>
  <c r="L10" i="6"/>
  <c r="L11" i="6"/>
  <c r="L12" i="6"/>
  <c r="L13" i="6"/>
  <c r="L14" i="6"/>
  <c r="L15" i="6"/>
  <c r="L16" i="6"/>
  <c r="L17" i="6"/>
  <c r="L18" i="6"/>
  <c r="L19" i="6"/>
  <c r="L20" i="6"/>
  <c r="L21" i="6"/>
  <c r="L22" i="6"/>
  <c r="L23" i="6"/>
  <c r="L24" i="6"/>
  <c r="L25" i="6"/>
  <c r="L26" i="6"/>
  <c r="L27" i="6"/>
  <c r="L28" i="6"/>
  <c r="L29" i="6"/>
  <c r="L30" i="6"/>
  <c r="L31" i="6"/>
  <c r="L32" i="6"/>
  <c r="L33" i="6"/>
  <c r="L34" i="6"/>
  <c r="L35" i="6"/>
  <c r="L36" i="6"/>
  <c r="L37" i="6"/>
  <c r="L38" i="6"/>
  <c r="L39" i="6"/>
  <c r="L40" i="6"/>
  <c r="L41" i="6"/>
  <c r="L42" i="6"/>
  <c r="L43" i="6"/>
  <c r="L44" i="6"/>
  <c r="L45" i="6"/>
  <c r="L46" i="6"/>
  <c r="L47" i="6"/>
  <c r="L48" i="6"/>
  <c r="L49" i="6"/>
  <c r="L50" i="6"/>
  <c r="L51" i="6"/>
  <c r="L52" i="6"/>
  <c r="L53" i="6"/>
  <c r="L2" i="6"/>
  <c r="D2" i="8"/>
  <c r="K1" i="8" l="1"/>
  <c r="J1" i="8"/>
  <c r="I1" i="8"/>
  <c r="H1" i="8"/>
  <c r="G1" i="8"/>
  <c r="F1" i="8"/>
  <c r="E1" i="8"/>
  <c r="K2" i="2" l="1"/>
  <c r="J2" i="2"/>
  <c r="F2" i="2"/>
  <c r="D2" i="2"/>
  <c r="K41" i="6"/>
  <c r="J41" i="6"/>
  <c r="K40" i="6"/>
  <c r="J40" i="6"/>
  <c r="K39" i="6"/>
  <c r="J39" i="6"/>
  <c r="K38" i="6"/>
  <c r="J38" i="6"/>
  <c r="K37" i="6"/>
  <c r="J37" i="6"/>
  <c r="K36" i="6"/>
  <c r="J36" i="6"/>
  <c r="K35" i="6"/>
  <c r="J35" i="6"/>
  <c r="K34" i="6"/>
  <c r="J34" i="6"/>
  <c r="K33" i="6"/>
  <c r="J33" i="6"/>
  <c r="K31" i="6"/>
  <c r="K30" i="6"/>
  <c r="J30" i="6"/>
  <c r="K29" i="6"/>
  <c r="J29" i="6"/>
  <c r="K28" i="6"/>
  <c r="J28" i="6"/>
  <c r="K27" i="6"/>
  <c r="J27" i="6"/>
  <c r="K26" i="6"/>
  <c r="J26" i="6"/>
  <c r="K25" i="6"/>
  <c r="J25" i="6"/>
  <c r="K24" i="6"/>
  <c r="J24" i="6"/>
  <c r="K23" i="6"/>
  <c r="J23" i="6"/>
  <c r="K22" i="6"/>
  <c r="J22" i="6"/>
  <c r="K20" i="6"/>
  <c r="J20" i="6"/>
  <c r="K19" i="6"/>
  <c r="J19" i="6"/>
  <c r="K18" i="6"/>
  <c r="J18" i="6"/>
  <c r="K16" i="6"/>
  <c r="J16" i="6"/>
  <c r="K15" i="6"/>
  <c r="J15" i="6"/>
  <c r="K14" i="6"/>
  <c r="J14" i="6"/>
  <c r="K13" i="6"/>
  <c r="J13" i="6"/>
  <c r="K12" i="6"/>
  <c r="J12" i="6"/>
  <c r="K11" i="6"/>
  <c r="J11" i="6"/>
  <c r="K10" i="6"/>
  <c r="J10" i="6"/>
  <c r="K9" i="6"/>
  <c r="J9" i="6"/>
  <c r="K7" i="6"/>
  <c r="J7" i="6"/>
  <c r="K6" i="6"/>
  <c r="J6" i="6"/>
  <c r="K5" i="6"/>
  <c r="J5" i="6"/>
  <c r="K4" i="6"/>
  <c r="J4" i="6"/>
  <c r="K3" i="6"/>
  <c r="J3" i="6"/>
  <c r="K2" i="6"/>
  <c r="J2" i="6"/>
  <c r="D44" i="2"/>
  <c r="C44" i="2"/>
  <c r="D64" i="2" l="1"/>
  <c r="K41" i="2"/>
  <c r="C64" i="2"/>
  <c r="K61" i="2"/>
  <c r="K64" i="2" l="1"/>
  <c r="E64" i="2"/>
  <c r="F64" i="2"/>
  <c r="E44" i="2"/>
  <c r="F44" i="2"/>
  <c r="G64" i="2" l="1"/>
  <c r="G44" i="2"/>
</calcChain>
</file>

<file path=xl/sharedStrings.xml><?xml version="1.0" encoding="utf-8"?>
<sst xmlns="http://schemas.openxmlformats.org/spreadsheetml/2006/main" count="149" uniqueCount="86">
  <si>
    <t>Colruyt</t>
  </si>
  <si>
    <t>Com Fournisseur 1</t>
  </si>
  <si>
    <t>Quant.</t>
  </si>
  <si>
    <t>P.U  HTVA</t>
  </si>
  <si>
    <t>Tot HTVA</t>
  </si>
  <si>
    <t>Taxe HTVA</t>
  </si>
  <si>
    <t>T.T. HTVA</t>
  </si>
  <si>
    <t>Consi</t>
  </si>
  <si>
    <t>Check</t>
  </si>
  <si>
    <t>P.U. V</t>
  </si>
  <si>
    <t>P.U. A</t>
  </si>
  <si>
    <t>Prévi</t>
  </si>
  <si>
    <t>Gaz Carbonique (1)</t>
  </si>
  <si>
    <t>Fut Jupiler (1X50 L)</t>
  </si>
  <si>
    <t>Fut Jupiler  (1X30 L)</t>
  </si>
  <si>
    <t>Fut Kriek  (1X20 L)</t>
  </si>
  <si>
    <t>Coca-Cola Normal (1X6) 1L</t>
  </si>
  <si>
    <t>Eau plate (1X12) 1L</t>
  </si>
  <si>
    <t>Eau Gazeuse (1X12) 1L</t>
  </si>
  <si>
    <t>Karmeliet Triple (1X24) 33 cl</t>
  </si>
  <si>
    <t>Coca-Cola Zéro (1X6) 1L</t>
  </si>
  <si>
    <t>Jupiler Zéro  (1X24) 25 cl</t>
  </si>
  <si>
    <t>Blanche (1X24) 25 cl</t>
  </si>
  <si>
    <t>Jus d’orange (1x6) 1L</t>
  </si>
  <si>
    <t>Pomme-Cerise (1X24) 20 cl</t>
  </si>
  <si>
    <t>Westmalle Triple (1x24) 33 cl</t>
  </si>
  <si>
    <t>Fanta (1X6) 1L</t>
  </si>
  <si>
    <t>Kriek (1X24) 25 cl</t>
  </si>
  <si>
    <t>Ice-Tea Lipton (1X6) 1L</t>
  </si>
  <si>
    <t>St Feullien Blonde (1X24) 33 cl</t>
  </si>
  <si>
    <t>St Feullien Brune  (1X24) 33 cl</t>
  </si>
  <si>
    <t>Vin Blanc (1X6) 75 cl</t>
  </si>
  <si>
    <t>Vin rosé (1X6) 75 cl</t>
  </si>
  <si>
    <t>Vin rouge (1X6) 75 cl</t>
  </si>
  <si>
    <t>Pompes 2 Têtes (1)</t>
  </si>
  <si>
    <t>Transport (1)</t>
  </si>
  <si>
    <t>Verres Pils (1X36)</t>
  </si>
  <si>
    <t>Verres Spécial (1X20)</t>
  </si>
  <si>
    <t>Verres Fruitées (1X30)</t>
  </si>
  <si>
    <t>Tables (1)</t>
  </si>
  <si>
    <t>Bancs (1)</t>
  </si>
  <si>
    <t>Frigos (1)</t>
  </si>
  <si>
    <t>Nom du Fournisseur :</t>
  </si>
  <si>
    <t>TVA</t>
  </si>
  <si>
    <t>Brut</t>
  </si>
  <si>
    <t>Taxe</t>
  </si>
  <si>
    <t>Tot. HTVA</t>
  </si>
  <si>
    <t>Vidange</t>
  </si>
  <si>
    <t>Total TTC</t>
  </si>
  <si>
    <t>Article</t>
  </si>
  <si>
    <t>Colis</t>
  </si>
  <si>
    <t>Eco/Acc 6</t>
  </si>
  <si>
    <t>Eco/Acc 21</t>
  </si>
  <si>
    <t>Caut</t>
  </si>
  <si>
    <t>Prévision</t>
  </si>
  <si>
    <t>P.U Vente</t>
  </si>
  <si>
    <t>Consigne U</t>
  </si>
  <si>
    <t>Eco/Acc 6 U</t>
  </si>
  <si>
    <t>Eco/Acc 21 U</t>
  </si>
  <si>
    <t>Fut Kriek  (1X50 L)</t>
  </si>
  <si>
    <t>Fut Blanche (1X50L)</t>
  </si>
  <si>
    <t>Fut Blanche (1X20L)</t>
  </si>
  <si>
    <t>Jupiler  (1X24) 25 cl</t>
  </si>
  <si>
    <t>Citronnade (1x6) 1L</t>
  </si>
  <si>
    <t>Lipton Ice-Tea (1X30) 33 cl !!!</t>
  </si>
  <si>
    <t>Coca-Cola Zéro (1X6) 1,5L</t>
  </si>
  <si>
    <t>Coca-Cola Normal (1X6) 1,5L</t>
  </si>
  <si>
    <t>Fanta (1X6) 1,5L</t>
  </si>
  <si>
    <t>Ice-Tea Lipton (1X6) 1,5L</t>
  </si>
  <si>
    <t>Eau plate (1X6) 1,5L</t>
  </si>
  <si>
    <t>Eau Gazeuse (1X6) 1,5L</t>
  </si>
  <si>
    <t>Grenadine (1X1L)</t>
  </si>
  <si>
    <t>Eau pétillante Ordal (1X6) 1L</t>
  </si>
  <si>
    <t>Jus d'orange (1x6) 1,5L</t>
  </si>
  <si>
    <t>Location :</t>
  </si>
  <si>
    <t>Plateaux (1)</t>
  </si>
  <si>
    <t>Grenadine (1X1) 1L</t>
  </si>
  <si>
    <t>Com Fournisseur 1 Ajout</t>
  </si>
  <si>
    <t>Retour</t>
  </si>
  <si>
    <t>Diffé</t>
  </si>
  <si>
    <t>Vendu</t>
  </si>
  <si>
    <t>Fournisseur</t>
  </si>
  <si>
    <t>Delsart</t>
  </si>
  <si>
    <t>Acompte :</t>
  </si>
  <si>
    <t>Somme Taxe</t>
  </si>
  <si>
    <t>Ventil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</si>
</sst>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b/>
      <i/>
      <sz val="11"/>
      <color theme="3"/>
      <name val="Calibri"/>
      <family val="2"/>
      <scheme val="minor"/>
    </font>
    <font>
      <b/>
      <i/>
      <sz val="10"/>
      <color theme="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8" tint="-0.249977111117893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thin">
        <color theme="0" tint="-4.9989318521683403E-2"/>
      </right>
      <top/>
      <bottom style="thin">
        <color theme="0" tint="-4.9989318521683403E-2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44" fontId="2" fillId="0" borderId="0" xfId="0" applyNumberFormat="1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right"/>
    </xf>
    <xf numFmtId="0" fontId="2" fillId="2" borderId="0" xfId="0" applyFont="1" applyFill="1"/>
    <xf numFmtId="0" fontId="3" fillId="0" borderId="0" xfId="0" applyFont="1"/>
    <xf numFmtId="0" fontId="3" fillId="3" borderId="1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/>
    <xf numFmtId="0" fontId="3" fillId="2" borderId="0" xfId="0" applyFont="1" applyFill="1"/>
    <xf numFmtId="0" fontId="3" fillId="3" borderId="2" xfId="0" applyFont="1" applyFill="1" applyBorder="1" applyAlignment="1">
      <alignment horizontal="center"/>
    </xf>
    <xf numFmtId="0" fontId="5" fillId="0" borderId="0" xfId="0" applyFont="1"/>
    <xf numFmtId="0" fontId="3" fillId="0" borderId="3" xfId="0" applyFont="1" applyBorder="1" applyAlignment="1">
      <alignment horizontal="right"/>
    </xf>
    <xf numFmtId="0" fontId="3" fillId="0" borderId="4" xfId="0" applyFont="1" applyBorder="1" applyAlignment="1">
      <alignment horizontal="right"/>
    </xf>
    <xf numFmtId="0" fontId="3" fillId="0" borderId="6" xfId="0" applyFont="1" applyBorder="1" applyAlignment="1">
      <alignment horizontal="right"/>
    </xf>
    <xf numFmtId="2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2" fontId="3" fillId="0" borderId="7" xfId="0" applyNumberFormat="1" applyFont="1" applyBorder="1" applyAlignment="1">
      <alignment horizontal="right"/>
    </xf>
    <xf numFmtId="2" fontId="3" fillId="2" borderId="0" xfId="0" applyNumberFormat="1" applyFont="1" applyFill="1" applyAlignment="1">
      <alignment horizontal="right"/>
    </xf>
    <xf numFmtId="2" fontId="3" fillId="0" borderId="6" xfId="0" applyNumberFormat="1" applyFont="1" applyBorder="1" applyAlignment="1">
      <alignment horizontal="center"/>
    </xf>
    <xf numFmtId="2" fontId="3" fillId="0" borderId="0" xfId="0" applyNumberFormat="1" applyFont="1" applyAlignment="1">
      <alignment horizontal="center"/>
    </xf>
    <xf numFmtId="0" fontId="3" fillId="2" borderId="0" xfId="0" applyFont="1" applyFill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6" fillId="0" borderId="0" xfId="0" applyFont="1"/>
    <xf numFmtId="2" fontId="5" fillId="0" borderId="8" xfId="0" quotePrefix="1" applyNumberFormat="1" applyFont="1" applyBorder="1" applyAlignment="1">
      <alignment horizontal="center"/>
    </xf>
    <xf numFmtId="2" fontId="5" fillId="5" borderId="9" xfId="0" applyNumberFormat="1" applyFont="1" applyFill="1" applyBorder="1" applyAlignment="1">
      <alignment horizontal="center" vertical="center"/>
    </xf>
    <xf numFmtId="2" fontId="5" fillId="0" borderId="9" xfId="0" applyNumberFormat="1" applyFont="1" applyBorder="1" applyAlignment="1">
      <alignment horizontal="center" vertical="center"/>
    </xf>
    <xf numFmtId="0" fontId="3" fillId="0" borderId="3" xfId="0" applyFont="1" applyBorder="1"/>
    <xf numFmtId="0" fontId="3" fillId="0" borderId="4" xfId="0" applyFont="1" applyBorder="1"/>
    <xf numFmtId="0" fontId="3" fillId="0" borderId="5" xfId="0" applyFont="1" applyBorder="1"/>
    <xf numFmtId="2" fontId="4" fillId="0" borderId="0" xfId="0" applyNumberFormat="1" applyFont="1" applyAlignment="1">
      <alignment horizontal="right"/>
    </xf>
    <xf numFmtId="0" fontId="4" fillId="0" borderId="0" xfId="0" applyFont="1" applyAlignment="1">
      <alignment horizontal="center"/>
    </xf>
    <xf numFmtId="2" fontId="3" fillId="0" borderId="8" xfId="0" quotePrefix="1" applyNumberFormat="1" applyFont="1" applyBorder="1" applyAlignment="1">
      <alignment horizontal="center"/>
    </xf>
    <xf numFmtId="2" fontId="3" fillId="5" borderId="9" xfId="0" applyNumberFormat="1" applyFont="1" applyFill="1" applyBorder="1" applyAlignment="1">
      <alignment horizontal="center"/>
    </xf>
    <xf numFmtId="2" fontId="3" fillId="0" borderId="9" xfId="0" applyNumberFormat="1" applyFont="1" applyBorder="1" applyAlignment="1">
      <alignment horizontal="center"/>
    </xf>
    <xf numFmtId="164" fontId="3" fillId="0" borderId="0" xfId="0" applyNumberFormat="1" applyFont="1" applyAlignment="1">
      <alignment horizontal="center"/>
    </xf>
    <xf numFmtId="0" fontId="4" fillId="0" borderId="0" xfId="0" applyFont="1" applyAlignment="1">
      <alignment horizontal="right"/>
    </xf>
    <xf numFmtId="0" fontId="3" fillId="4" borderId="0" xfId="0" applyFont="1" applyFill="1"/>
    <xf numFmtId="0" fontId="7" fillId="0" borderId="0" xfId="0" applyFont="1"/>
    <xf numFmtId="0" fontId="3" fillId="0" borderId="0" xfId="0" applyFont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right"/>
    </xf>
    <xf numFmtId="0" fontId="3" fillId="0" borderId="5" xfId="0" applyFont="1" applyBorder="1" applyAlignment="1">
      <alignment horizontal="right"/>
    </xf>
    <xf numFmtId="2" fontId="3" fillId="0" borderId="0" xfId="0" applyNumberFormat="1" applyFont="1" applyAlignment="1">
      <alignment horizontal="right"/>
    </xf>
    <xf numFmtId="2" fontId="3" fillId="0" borderId="7" xfId="0" applyNumberFormat="1" applyFont="1" applyBorder="1" applyAlignment="1">
      <alignment horizontal="right"/>
    </xf>
    <xf numFmtId="0" fontId="3" fillId="0" borderId="0" xfId="0" applyFont="1" applyAlignment="1">
      <alignment horizontal="right"/>
    </xf>
    <xf numFmtId="0" fontId="3" fillId="0" borderId="7" xfId="0" applyFont="1" applyBorder="1" applyAlignment="1">
      <alignment horizontal="right"/>
    </xf>
    <xf numFmtId="164" fontId="5" fillId="4" borderId="9" xfId="0" applyNumberFormat="1" applyFont="1" applyFill="1" applyBorder="1" applyAlignment="1">
      <alignment horizontal="center" vertical="center"/>
    </xf>
    <xf numFmtId="164" fontId="5" fillId="4" borderId="10" xfId="0" applyNumberFormat="1" applyFont="1" applyFill="1" applyBorder="1" applyAlignment="1">
      <alignment horizontal="center" vertical="center"/>
    </xf>
    <xf numFmtId="164" fontId="3" fillId="4" borderId="9" xfId="0" applyNumberFormat="1" applyFont="1" applyFill="1" applyBorder="1" applyAlignment="1">
      <alignment horizontal="center"/>
    </xf>
    <xf numFmtId="164" fontId="3" fillId="4" borderId="10" xfId="0" applyNumberFormat="1" applyFont="1" applyFill="1" applyBorder="1" applyAlignment="1">
      <alignment horizontal="center"/>
    </xf>
    <xf numFmtId="0" fontId="3" fillId="0" borderId="0" xfId="0" quotePrefix="1" applyFont="1"/>
    <xf numFmtId="2" fontId="3" fillId="0" borderId="0" xfId="0" applyNumberFormat="1" applyFont="1"/>
    <xf numFmtId="0" fontId="8" fillId="0" borderId="0" xfId="0" applyFont="1" applyAlignment="1">
      <alignment vertical="center"/>
    </xf>
    <xf numFmtId="164" fontId="9" fillId="4" borderId="7" xfId="0" applyNumberFormat="1" applyFont="1" applyFill="1" applyBorder="1" applyAlignment="1">
      <alignment vertical="center"/>
    </xf>
  </cellXfs>
  <cellStyles count="1"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1104900</xdr:colOff>
          <xdr:row>2</xdr:row>
          <xdr:rowOff>114300</xdr:rowOff>
        </xdr:from>
        <xdr:to>
          <xdr:col>15</xdr:col>
          <xdr:colOff>409575</xdr:colOff>
          <xdr:row>11</xdr:row>
          <xdr:rowOff>47625</xdr:rowOff>
        </xdr:to>
        <xdr:sp macro="" textlink="">
          <xdr:nvSpPr>
            <xdr:cNvPr id="2062" name="Butto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1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14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vinch\Desktop\Fancy_Fair\comptaokVBA2OK.xlsm" TargetMode="External"/><Relationship Id="rId1" Type="http://schemas.openxmlformats.org/officeDocument/2006/relationships/externalLinkPath" Target="/Users/vinch/Desktop/Fancy_Fair/comptaokVBA2O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om1&amp;Colr"/>
      <sheetName val="RCom1&amp;Colr"/>
      <sheetName val="Retour"/>
      <sheetName val="VentilCom1"/>
      <sheetName val="VentilR"/>
      <sheetName val="BDCom1"/>
      <sheetName val="VentilColr"/>
      <sheetName val="BDColr"/>
    </sheetNames>
    <sheetDataSet>
      <sheetData sheetId="0">
        <row r="1">
          <cell r="C1" t="str">
            <v>P.U  HTVA</v>
          </cell>
          <cell r="D1" t="str">
            <v>Tot HTVA</v>
          </cell>
          <cell r="E1" t="str">
            <v>Taxe HTVA</v>
          </cell>
          <cell r="F1" t="str">
            <v>T.T. HTVA</v>
          </cell>
          <cell r="G1" t="str">
            <v>Consi</v>
          </cell>
          <cell r="I1" t="str">
            <v>P.U. V</v>
          </cell>
          <cell r="J1" t="str">
            <v>P.U. A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D9E3D01-D762-4235-853A-B7112F494953}" name="Tableau5" displayName="Tableau5" ref="A1:L55" totalsRowShown="0" headerRowDxfId="22" dataDxfId="21">
  <autoFilter ref="A1:L55" xr:uid="{4D9E3D01-D762-4235-853A-B7112F494953}"/>
  <tableColumns count="12">
    <tableColumn id="1" xr3:uid="{DA3A8214-2E1C-4376-84AB-08F1DB41DA64}" name="Article" dataDxfId="20"/>
    <tableColumn id="2" xr3:uid="{A202C857-EE8A-4187-8013-64F32B433595}" name="Colis" dataDxfId="19"/>
    <tableColumn id="3" xr3:uid="{3D5E158B-CFFC-4393-B590-52F59A5CFDA3}" name="TVA" dataDxfId="18"/>
    <tableColumn id="4" xr3:uid="{E0F7087D-3640-4F86-8D2B-37CF86AFDBF0}" name="Eco/Acc 6" dataDxfId="17"/>
    <tableColumn id="5" xr3:uid="{FB3A8F61-8AFE-4182-8C64-C1837C8AA8A3}" name="Eco/Acc 21" dataDxfId="16"/>
    <tableColumn id="6" xr3:uid="{A755FFAC-BA6F-4A2C-95E1-92FF3AF17DDC}" name="Caut" dataDxfId="15"/>
    <tableColumn id="7" xr3:uid="{5AC52684-0203-4978-89D3-9E8646B16DD2}" name="Prévision" dataDxfId="14"/>
    <tableColumn id="8" xr3:uid="{EE17EA72-F223-4333-9B4E-4A230BC4015E}" name="P.U Vente" dataDxfId="13"/>
    <tableColumn id="9" xr3:uid="{5A69FF3D-A0DA-4A2E-A481-2F2F896A3A6A}" name="Consigne U" dataDxfId="12"/>
    <tableColumn id="10" xr3:uid="{0BAC2736-5A24-4724-8C16-315549951FEB}" name="Eco/Acc 6 U" dataDxfId="11"/>
    <tableColumn id="11" xr3:uid="{F9C7498C-4E1C-4D7B-9BF6-2A78A56EA335}" name="Eco/Acc 21 U" dataDxfId="10"/>
    <tableColumn id="12" xr3:uid="{B72E77FD-F5A7-4DF8-A864-F8086D9ECF0E}" name="Somme Tax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396F663-C0C2-4370-B7D2-9CD892F3FD41}" name="Tableau3" displayName="Tableau3" ref="A1:G28" totalsRowShown="0" headerRowDxfId="9" dataDxfId="8">
  <autoFilter ref="A1:G28" xr:uid="{A396F663-C0C2-4370-B7D2-9CD892F3FD41}"/>
  <tableColumns count="7">
    <tableColumn id="1" xr3:uid="{BB238B0B-1103-4F4E-A24F-419A757152FA}" name="Article" dataDxfId="7"/>
    <tableColumn id="2" xr3:uid="{51369433-90C4-404C-88EE-0AFE8599AB43}" name="Colis" dataDxfId="6"/>
    <tableColumn id="3" xr3:uid="{6B901B3A-3E2B-4BD8-8D63-421E1123D74E}" name="TVA" dataDxfId="5"/>
    <tableColumn id="4" xr3:uid="{1B1B802C-5234-48D5-BE6C-F68601587DE5}" name="Caut" dataDxfId="4"/>
    <tableColumn id="5" xr3:uid="{A6B33D56-50C6-4E0D-8BAE-C4E2D55D7482}" name="Prévision" dataDxfId="3"/>
    <tableColumn id="6" xr3:uid="{89145472-06DA-4F24-B5DB-1D72599F2ED7}" name="P.U Vente" dataDxfId="2"/>
    <tableColumn id="7" xr3:uid="{ACE025A6-20AC-4C1E-8E89-5A16098A6A16}" name="Consigne U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EFB3AF-2A53-4512-8217-0F09EBA1E907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C9E6F-A2E3-4056-B31F-F1B2B8FB6366}">
  <sheetPr codeName="Feuil2"/>
  <dimension ref="A1:T65"/>
  <sheetViews>
    <sheetView tabSelected="1" workbookViewId="0">
      <selection activeCell="D55" sqref="D55"/>
    </sheetView>
  </sheetViews>
  <sheetFormatPr baseColWidth="10" defaultRowHeight="12.75" x14ac:dyDescent="0.2"/>
  <cols>
    <col min="1" max="1" width="27.42578125" style="7" customWidth="1"/>
    <col min="2" max="2" width="8.28515625" style="7" customWidth="1"/>
    <col min="3" max="3" width="8.7109375" style="7" customWidth="1"/>
    <col min="4" max="4" width="9.42578125" style="7" customWidth="1"/>
    <col min="5" max="6" width="9.5703125" style="7" customWidth="1"/>
    <col min="7" max="7" width="7.5703125" style="7" customWidth="1"/>
    <col min="8" max="8" width="6.5703125" style="7" customWidth="1"/>
    <col min="9" max="9" width="6.28515625" style="7" customWidth="1"/>
    <col min="10" max="10" width="6.42578125" style="7" customWidth="1"/>
    <col min="11" max="11" width="5.28515625" style="7" customWidth="1"/>
    <col min="12" max="12" width="3.7109375" style="7" customWidth="1"/>
    <col min="13" max="13" width="23.5703125" style="7" customWidth="1"/>
    <col min="14" max="16384" width="11.42578125" style="7"/>
  </cols>
  <sheetData>
    <row r="1" spans="1:20" x14ac:dyDescent="0.2">
      <c r="A1" s="4" t="s">
        <v>1</v>
      </c>
      <c r="B1" s="2" t="s">
        <v>2</v>
      </c>
      <c r="C1" s="3" t="s">
        <v>3</v>
      </c>
      <c r="D1" s="2" t="s">
        <v>4</v>
      </c>
      <c r="E1" s="2" t="s">
        <v>5</v>
      </c>
      <c r="F1" s="2" t="s">
        <v>6</v>
      </c>
      <c r="G1" s="2" t="s">
        <v>7</v>
      </c>
      <c r="H1" s="2" t="s">
        <v>8</v>
      </c>
      <c r="I1" s="4" t="s">
        <v>9</v>
      </c>
      <c r="J1" s="4" t="s">
        <v>10</v>
      </c>
      <c r="K1" s="5" t="s">
        <v>11</v>
      </c>
      <c r="L1" s="6"/>
    </row>
    <row r="2" spans="1:20" x14ac:dyDescent="0.2">
      <c r="A2" s="7" t="s">
        <v>29</v>
      </c>
      <c r="B2" s="24">
        <v>1</v>
      </c>
      <c r="C2" s="8">
        <v>25</v>
      </c>
      <c r="D2" s="9">
        <f>IF(B2="","",B2*C2)</f>
        <v>25</v>
      </c>
      <c r="E2" s="9">
        <f>IF(A2="","",VLOOKUP(A2,BDCOMMANDE!$A$2:$N$100,12,FALSE))</f>
        <v>2.84</v>
      </c>
      <c r="F2" s="9">
        <f>IFERROR((E2*B2),"")</f>
        <v>2.84</v>
      </c>
      <c r="G2" s="9">
        <f>IF(A2="","",VLOOKUP(A2,BDCOMMANDE!$A$3:$F$101,6,FALSE)*B2)</f>
        <v>4.5</v>
      </c>
      <c r="I2" s="7">
        <f>IF(A2="","",VLOOKUP(A2,BDCOMMANDE!$A$2:$H$101,8,FALSE))</f>
        <v>4</v>
      </c>
      <c r="J2" s="7">
        <f>IF(A2="","",VLOOKUP(A2,BDCOMMANDE!$A$2:$H$100,8,FALSE))</f>
        <v>4</v>
      </c>
      <c r="K2" s="10">
        <f>IF(A2="","",VLOOKUP(A2,BDCOMMANDE!$A$3:$G$101,7,FALSE)*B2)</f>
        <v>24</v>
      </c>
      <c r="L2" s="11"/>
      <c r="M2" s="9"/>
      <c r="N2" s="9"/>
      <c r="O2" s="9"/>
      <c r="P2" s="9"/>
      <c r="T2" s="10"/>
    </row>
    <row r="3" spans="1:20" x14ac:dyDescent="0.2">
      <c r="A3" s="7" t="s">
        <v>21</v>
      </c>
      <c r="B3" s="24">
        <v>4</v>
      </c>
      <c r="C3" s="8">
        <v>24</v>
      </c>
      <c r="D3" s="9">
        <f t="shared" ref="D3:D39" si="0">IF(B3="","",B3*C3)</f>
        <v>96</v>
      </c>
      <c r="E3" s="9">
        <f>IF(A3="","",VLOOKUP(A3,BDCOMMANDE!$A$2:$N$100,12,FALSE))</f>
        <v>1.53</v>
      </c>
      <c r="F3" s="9">
        <f t="shared" ref="F3:F39" si="1">IFERROR((E3*B3),"")</f>
        <v>6.12</v>
      </c>
      <c r="G3" s="9">
        <f>IF(A3="","",VLOOKUP(A3,BDCOMMANDE!$A$3:$F$101,6,FALSE)*B3)</f>
        <v>18</v>
      </c>
      <c r="I3" s="7">
        <f>IF(A3="","",VLOOKUP(A3,BDCOMMANDE!$A$2:$H$101,8,FALSE))</f>
        <v>2</v>
      </c>
      <c r="J3" s="7">
        <f>IF(A3="","",VLOOKUP(A3,BDCOMMANDE!$A$2:$H$100,8,FALSE))</f>
        <v>2</v>
      </c>
      <c r="K3" s="10">
        <f>IF(A3="","",VLOOKUP(A3,BDCOMMANDE!$A$3:$G$101,7,FALSE)*B3)</f>
        <v>96</v>
      </c>
      <c r="L3" s="11"/>
    </row>
    <row r="4" spans="1:20" x14ac:dyDescent="0.2">
      <c r="B4" s="24"/>
      <c r="C4" s="8"/>
      <c r="D4" s="9" t="str">
        <f t="shared" si="0"/>
        <v/>
      </c>
      <c r="E4" s="9" t="str">
        <f>IF(A4="","",VLOOKUP(A4,BDCOMMANDE!$A$2:$N$100,12,FALSE))</f>
        <v/>
      </c>
      <c r="F4" s="9" t="str">
        <f t="shared" si="1"/>
        <v/>
      </c>
      <c r="G4" s="9" t="str">
        <f>IF(A4="","",VLOOKUP(A4,BDCOMMANDE!$A$3:$F$101,6,FALSE)*B4)</f>
        <v/>
      </c>
      <c r="I4" s="7" t="str">
        <f>IF(A4="","",VLOOKUP(A4,BDCOMMANDE!$A$2:$H$101,8,FALSE))</f>
        <v/>
      </c>
      <c r="J4" s="7" t="str">
        <f>IF(A4="","",VLOOKUP(A4,BDCOMMANDE!$A$2:$H$100,8,FALSE))</f>
        <v/>
      </c>
      <c r="K4" s="10" t="str">
        <f>IF(A4="","",VLOOKUP(A4,BDCOMMANDE!$A$3:$G$101,7,FALSE)*B4)</f>
        <v/>
      </c>
      <c r="L4" s="11"/>
    </row>
    <row r="5" spans="1:20" x14ac:dyDescent="0.2">
      <c r="B5" s="24"/>
      <c r="C5" s="8"/>
      <c r="D5" s="9" t="str">
        <f t="shared" si="0"/>
        <v/>
      </c>
      <c r="E5" s="9" t="str">
        <f>IF(A5="","",VLOOKUP(A5,BDCOMMANDE!$A$2:$N$100,12,FALSE))</f>
        <v/>
      </c>
      <c r="F5" s="9" t="str">
        <f t="shared" si="1"/>
        <v/>
      </c>
      <c r="G5" s="9" t="str">
        <f>IF(A5="","",VLOOKUP(A5,BDCOMMANDE!$A$3:$F$101,6,FALSE)*B5)</f>
        <v/>
      </c>
      <c r="I5" s="7" t="str">
        <f>IF(A5="","",VLOOKUP(A5,BDCOMMANDE!$A$2:$H$101,8,FALSE))</f>
        <v/>
      </c>
      <c r="J5" s="7" t="str">
        <f>IF(A5="","",VLOOKUP(A5,BDCOMMANDE!$A$2:$H$100,8,FALSE))</f>
        <v/>
      </c>
      <c r="K5" s="10" t="str">
        <f>IF(A5="","",VLOOKUP(A5,BDCOMMANDE!$A$3:$G$101,7,FALSE)*B5)</f>
        <v/>
      </c>
      <c r="L5" s="11"/>
    </row>
    <row r="6" spans="1:20" x14ac:dyDescent="0.2">
      <c r="B6" s="24"/>
      <c r="C6" s="8"/>
      <c r="D6" s="9" t="str">
        <f t="shared" si="0"/>
        <v/>
      </c>
      <c r="E6" s="9" t="str">
        <f>IF(A6="","",VLOOKUP(A6,BDCOMMANDE!$A$2:$N$100,12,FALSE))</f>
        <v/>
      </c>
      <c r="F6" s="9" t="str">
        <f t="shared" si="1"/>
        <v/>
      </c>
      <c r="G6" s="9" t="str">
        <f>IF(A6="","",VLOOKUP(A6,BDCOMMANDE!$A$3:$F$101,6,FALSE)*B6)</f>
        <v/>
      </c>
      <c r="I6" s="7" t="str">
        <f>IF(A6="","",VLOOKUP(A6,BDCOMMANDE!$A$2:$H$101,8,FALSE))</f>
        <v/>
      </c>
      <c r="J6" s="7" t="str">
        <f>IF(A6="","",VLOOKUP(A6,BDCOMMANDE!$A$2:$H$100,8,FALSE))</f>
        <v/>
      </c>
      <c r="K6" s="10" t="str">
        <f>IF(A6="","",VLOOKUP(A6,BDCOMMANDE!$A$3:$G$101,7,FALSE)*B6)</f>
        <v/>
      </c>
      <c r="L6" s="11"/>
    </row>
    <row r="7" spans="1:20" x14ac:dyDescent="0.2">
      <c r="B7" s="24"/>
      <c r="C7" s="8"/>
      <c r="D7" s="9" t="str">
        <f t="shared" si="0"/>
        <v/>
      </c>
      <c r="E7" s="9" t="str">
        <f>IF(A7="","",VLOOKUP(A7,BDCOMMANDE!$A$2:$N$100,12,FALSE))</f>
        <v/>
      </c>
      <c r="F7" s="9" t="str">
        <f t="shared" si="1"/>
        <v/>
      </c>
      <c r="G7" s="9" t="str">
        <f>IF(A7="","",VLOOKUP(A7,BDCOMMANDE!$A$3:$F$101,6,FALSE)*B7)</f>
        <v/>
      </c>
      <c r="I7" s="7" t="str">
        <f>IF(A7="","",VLOOKUP(A7,BDCOMMANDE!$A$2:$H$101,8,FALSE))</f>
        <v/>
      </c>
      <c r="J7" s="7" t="str">
        <f>IF(A7="","",VLOOKUP(A7,BDCOMMANDE!$A$2:$H$100,8,FALSE))</f>
        <v/>
      </c>
      <c r="K7" s="10" t="str">
        <f>IF(A7="","",VLOOKUP(A7,BDCOMMANDE!$A$3:$G$101,7,FALSE)*B7)</f>
        <v/>
      </c>
      <c r="L7" s="11"/>
    </row>
    <row r="8" spans="1:20" x14ac:dyDescent="0.2">
      <c r="B8" s="24"/>
      <c r="C8" s="8"/>
      <c r="D8" s="9" t="str">
        <f t="shared" si="0"/>
        <v/>
      </c>
      <c r="E8" s="9" t="str">
        <f>IF(A8="","",VLOOKUP(A8,BDCOMMANDE!$A$2:$N$100,12,FALSE))</f>
        <v/>
      </c>
      <c r="F8" s="9" t="str">
        <f t="shared" si="1"/>
        <v/>
      </c>
      <c r="G8" s="9" t="str">
        <f>IF(A8="","",VLOOKUP(A8,BDCOMMANDE!$A$3:$F$101,6,FALSE)*B8)</f>
        <v/>
      </c>
      <c r="I8" s="7" t="str">
        <f>IF(A8="","",VLOOKUP(A8,BDCOMMANDE!$A$2:$H$101,8,FALSE))</f>
        <v/>
      </c>
      <c r="J8" s="7" t="str">
        <f>IF(A8="","",VLOOKUP(A8,BDCOMMANDE!$A$2:$H$100,8,FALSE))</f>
        <v/>
      </c>
      <c r="K8" s="10" t="str">
        <f>IF(A8="","",VLOOKUP(A8,BDCOMMANDE!$A$3:$G$101,7,FALSE)*B8)</f>
        <v/>
      </c>
      <c r="L8" s="11"/>
    </row>
    <row r="9" spans="1:20" x14ac:dyDescent="0.2">
      <c r="B9" s="24"/>
      <c r="C9" s="8"/>
      <c r="D9" s="9" t="str">
        <f t="shared" si="0"/>
        <v/>
      </c>
      <c r="E9" s="9" t="str">
        <f>IF(A9="","",VLOOKUP(A9,BDCOMMANDE!$A$2:$N$100,12,FALSE))</f>
        <v/>
      </c>
      <c r="F9" s="9" t="str">
        <f t="shared" si="1"/>
        <v/>
      </c>
      <c r="G9" s="9" t="str">
        <f>IF(A9="","",VLOOKUP(A9,BDCOMMANDE!$A$3:$F$101,6,FALSE)*B9)</f>
        <v/>
      </c>
      <c r="I9" s="7" t="str">
        <f>IF(A9="","",VLOOKUP(A9,BDCOMMANDE!$A$2:$H$101,8,FALSE))</f>
        <v/>
      </c>
      <c r="J9" s="7" t="str">
        <f>IF(A9="","",VLOOKUP(A9,BDCOMMANDE!$A$2:$H$100,8,FALSE))</f>
        <v/>
      </c>
      <c r="K9" s="10" t="str">
        <f>IF(A9="","",VLOOKUP(A9,BDCOMMANDE!$A$3:$G$101,7,FALSE)*B9)</f>
        <v/>
      </c>
      <c r="L9" s="11"/>
    </row>
    <row r="10" spans="1:20" x14ac:dyDescent="0.2">
      <c r="B10" s="24"/>
      <c r="C10" s="8"/>
      <c r="D10" s="9" t="str">
        <f t="shared" si="0"/>
        <v/>
      </c>
      <c r="E10" s="9" t="str">
        <f>IF(A10="","",VLOOKUP(A10,BDCOMMANDE!$A$2:$N$100,12,FALSE))</f>
        <v/>
      </c>
      <c r="F10" s="9" t="str">
        <f t="shared" si="1"/>
        <v/>
      </c>
      <c r="G10" s="9" t="str">
        <f>IF(A10="","",VLOOKUP(A10,BDCOMMANDE!$A$3:$F$101,6,FALSE)*B10)</f>
        <v/>
      </c>
      <c r="I10" s="7" t="str">
        <f>IF(A10="","",VLOOKUP(A10,BDCOMMANDE!$A$2:$H$101,8,FALSE))</f>
        <v/>
      </c>
      <c r="J10" s="7" t="str">
        <f>IF(A10="","",VLOOKUP(A10,BDCOMMANDE!$A$2:$H$100,8,FALSE))</f>
        <v/>
      </c>
      <c r="K10" s="10" t="str">
        <f>IF(A10="","",VLOOKUP(A10,BDCOMMANDE!$A$3:$G$101,7,FALSE)*B10)</f>
        <v/>
      </c>
      <c r="L10" s="11"/>
    </row>
    <row r="11" spans="1:20" x14ac:dyDescent="0.2">
      <c r="B11" s="24"/>
      <c r="C11" s="8"/>
      <c r="D11" s="9" t="str">
        <f t="shared" si="0"/>
        <v/>
      </c>
      <c r="E11" s="9" t="str">
        <f>IF(A11="","",VLOOKUP(A11,BDCOMMANDE!$A$2:$N$100,12,FALSE))</f>
        <v/>
      </c>
      <c r="F11" s="9" t="str">
        <f t="shared" si="1"/>
        <v/>
      </c>
      <c r="G11" s="9" t="str">
        <f>IF(A11="","",VLOOKUP(A11,BDCOMMANDE!$A$3:$F$101,6,FALSE)*B11)</f>
        <v/>
      </c>
      <c r="I11" s="7" t="str">
        <f>IF(A11="","",VLOOKUP(A11,BDCOMMANDE!$A$2:$H$101,8,FALSE))</f>
        <v/>
      </c>
      <c r="J11" s="7" t="str">
        <f>IF(A11="","",VLOOKUP(A11,BDCOMMANDE!$A$2:$H$100,8,FALSE))</f>
        <v/>
      </c>
      <c r="K11" s="10" t="str">
        <f>IF(A11="","",VLOOKUP(A11,BDCOMMANDE!$A$3:$G$101,7,FALSE)*B11)</f>
        <v/>
      </c>
      <c r="L11" s="11"/>
    </row>
    <row r="12" spans="1:20" x14ac:dyDescent="0.2">
      <c r="B12" s="24"/>
      <c r="C12" s="8"/>
      <c r="D12" s="9" t="str">
        <f t="shared" si="0"/>
        <v/>
      </c>
      <c r="E12" s="9" t="str">
        <f>IF(A12="","",VLOOKUP(A12,BDCOMMANDE!$A$2:$N$100,12,FALSE))</f>
        <v/>
      </c>
      <c r="F12" s="9" t="str">
        <f t="shared" si="1"/>
        <v/>
      </c>
      <c r="G12" s="9" t="str">
        <f>IF(A12="","",VLOOKUP(A12,BDCOMMANDE!$A$3:$F$101,6,FALSE)*B12)</f>
        <v/>
      </c>
      <c r="I12" s="7" t="str">
        <f>IF(A12="","",VLOOKUP(A12,BDCOMMANDE!$A$2:$H$101,8,FALSE))</f>
        <v/>
      </c>
      <c r="J12" s="7" t="str">
        <f>IF(A12="","",VLOOKUP(A12,BDCOMMANDE!$A$2:$H$100,8,FALSE))</f>
        <v/>
      </c>
      <c r="K12" s="10" t="str">
        <f>IF(A12="","",VLOOKUP(A12,BDCOMMANDE!$A$3:$G$101,7,FALSE)*B12)</f>
        <v/>
      </c>
      <c r="L12" s="11"/>
    </row>
    <row r="13" spans="1:20" x14ac:dyDescent="0.2">
      <c r="B13" s="24"/>
      <c r="C13" s="8"/>
      <c r="D13" s="9" t="str">
        <f t="shared" si="0"/>
        <v/>
      </c>
      <c r="E13" s="9" t="str">
        <f>IF(A13="","",VLOOKUP(A13,BDCOMMANDE!$A$2:$N$100,12,FALSE))</f>
        <v/>
      </c>
      <c r="F13" s="9" t="str">
        <f t="shared" si="1"/>
        <v/>
      </c>
      <c r="G13" s="9" t="str">
        <f>IF(A13="","",VLOOKUP(A13,BDCOMMANDE!$A$3:$F$101,6,FALSE)*B13)</f>
        <v/>
      </c>
      <c r="I13" s="7" t="str">
        <f>IF(A13="","",VLOOKUP(A13,BDCOMMANDE!$A$2:$H$101,8,FALSE))</f>
        <v/>
      </c>
      <c r="J13" s="7" t="str">
        <f>IF(A13="","",VLOOKUP(A13,BDCOMMANDE!$A$2:$H$100,8,FALSE))</f>
        <v/>
      </c>
      <c r="K13" s="10" t="str">
        <f>IF(A13="","",VLOOKUP(A13,BDCOMMANDE!$A$3:$G$101,7,FALSE)*B13)</f>
        <v/>
      </c>
      <c r="L13" s="11"/>
    </row>
    <row r="14" spans="1:20" x14ac:dyDescent="0.2">
      <c r="B14" s="24"/>
      <c r="C14" s="8"/>
      <c r="D14" s="9" t="str">
        <f t="shared" si="0"/>
        <v/>
      </c>
      <c r="E14" s="9" t="str">
        <f>IF(A14="","",VLOOKUP(A14,BDCOMMANDE!$A$2:$N$100,12,FALSE))</f>
        <v/>
      </c>
      <c r="F14" s="9" t="str">
        <f t="shared" si="1"/>
        <v/>
      </c>
      <c r="G14" s="9" t="str">
        <f>IF(A14="","",VLOOKUP(A14,BDCOMMANDE!$A$3:$F$101,6,FALSE)*B14)</f>
        <v/>
      </c>
      <c r="I14" s="7" t="str">
        <f>IF(A14="","",VLOOKUP(A14,BDCOMMANDE!$A$2:$H$101,8,FALSE))</f>
        <v/>
      </c>
      <c r="J14" s="7" t="str">
        <f>IF(A14="","",VLOOKUP(A14,BDCOMMANDE!$A$2:$H$100,8,FALSE))</f>
        <v/>
      </c>
      <c r="K14" s="10" t="str">
        <f>IF(A14="","",VLOOKUP(A14,BDCOMMANDE!$A$3:$G$101,7,FALSE)*B14)</f>
        <v/>
      </c>
      <c r="L14" s="11"/>
    </row>
    <row r="15" spans="1:20" x14ac:dyDescent="0.2">
      <c r="B15" s="24"/>
      <c r="C15" s="8"/>
      <c r="D15" s="9" t="str">
        <f t="shared" si="0"/>
        <v/>
      </c>
      <c r="E15" s="9" t="str">
        <f>IF(A15="","",VLOOKUP(A15,BDCOMMANDE!$A$2:$N$100,12,FALSE))</f>
        <v/>
      </c>
      <c r="F15" s="9" t="str">
        <f t="shared" si="1"/>
        <v/>
      </c>
      <c r="G15" s="9" t="str">
        <f>IF(A15="","",VLOOKUP(A15,BDCOMMANDE!$A$3:$F$101,6,FALSE)*B15)</f>
        <v/>
      </c>
      <c r="I15" s="7" t="str">
        <f>IF(A15="","",VLOOKUP(A15,BDCOMMANDE!$A$2:$H$101,8,FALSE))</f>
        <v/>
      </c>
      <c r="J15" s="7" t="str">
        <f>IF(A15="","",VLOOKUP(A15,BDCOMMANDE!$A$2:$H$100,8,FALSE))</f>
        <v/>
      </c>
      <c r="K15" s="10" t="str">
        <f>IF(A15="","",VLOOKUP(A15,BDCOMMANDE!$A$3:$G$101,7,FALSE)*B15)</f>
        <v/>
      </c>
      <c r="L15" s="11"/>
    </row>
    <row r="16" spans="1:20" x14ac:dyDescent="0.2">
      <c r="B16" s="24"/>
      <c r="C16" s="8"/>
      <c r="D16" s="9" t="str">
        <f t="shared" si="0"/>
        <v/>
      </c>
      <c r="E16" s="9" t="str">
        <f>IF(A16="","",VLOOKUP(A16,BDCOMMANDE!$A$2:$N$100,12,FALSE))</f>
        <v/>
      </c>
      <c r="F16" s="9" t="str">
        <f t="shared" si="1"/>
        <v/>
      </c>
      <c r="G16" s="9" t="str">
        <f>IF(A16="","",VLOOKUP(A16,BDCOMMANDE!$A$3:$F$101,6,FALSE)*B16)</f>
        <v/>
      </c>
      <c r="I16" s="7" t="str">
        <f>IF(A16="","",VLOOKUP(A16,BDCOMMANDE!$A$2:$H$101,8,FALSE))</f>
        <v/>
      </c>
      <c r="J16" s="7" t="str">
        <f>IF(A16="","",VLOOKUP(A16,BDCOMMANDE!$A$2:$H$100,8,FALSE))</f>
        <v/>
      </c>
      <c r="K16" s="10" t="str">
        <f>IF(A16="","",VLOOKUP(A16,BDCOMMANDE!$A$3:$G$101,7,FALSE)*B16)</f>
        <v/>
      </c>
      <c r="L16" s="11"/>
    </row>
    <row r="17" spans="2:12" x14ac:dyDescent="0.2">
      <c r="B17" s="24"/>
      <c r="C17" s="8"/>
      <c r="D17" s="9" t="str">
        <f t="shared" si="0"/>
        <v/>
      </c>
      <c r="E17" s="9" t="str">
        <f>IF(A17="","",VLOOKUP(A17,BDCOMMANDE!$A$2:$N$100,12,FALSE))</f>
        <v/>
      </c>
      <c r="F17" s="9" t="str">
        <f t="shared" si="1"/>
        <v/>
      </c>
      <c r="G17" s="9" t="str">
        <f>IF(A17="","",VLOOKUP(A17,BDCOMMANDE!$A$3:$F$101,6,FALSE)*B17)</f>
        <v/>
      </c>
      <c r="I17" s="7" t="str">
        <f>IF(A17="","",VLOOKUP(A17,BDCOMMANDE!$A$2:$H$101,8,FALSE))</f>
        <v/>
      </c>
      <c r="J17" s="7" t="str">
        <f>IF(A17="","",VLOOKUP(A17,BDCOMMANDE!$A$2:$H$100,8,FALSE))</f>
        <v/>
      </c>
      <c r="K17" s="10" t="str">
        <f>IF(A17="","",VLOOKUP(A17,BDCOMMANDE!$A$3:$G$101,7,FALSE)*B17)</f>
        <v/>
      </c>
      <c r="L17" s="11"/>
    </row>
    <row r="18" spans="2:12" x14ac:dyDescent="0.2">
      <c r="B18" s="24"/>
      <c r="C18" s="8"/>
      <c r="D18" s="9" t="str">
        <f t="shared" si="0"/>
        <v/>
      </c>
      <c r="E18" s="9" t="str">
        <f>IF(A18="","",VLOOKUP(A18,BDCOMMANDE!$A$2:$N$100,12,FALSE))</f>
        <v/>
      </c>
      <c r="F18" s="9" t="str">
        <f t="shared" si="1"/>
        <v/>
      </c>
      <c r="G18" s="9" t="str">
        <f>IF(A18="","",VLOOKUP(A18,BDCOMMANDE!$A$3:$F$101,6,FALSE)*B18)</f>
        <v/>
      </c>
      <c r="I18" s="7" t="str">
        <f>IF(A18="","",VLOOKUP(A18,BDCOMMANDE!$A$2:$H$101,8,FALSE))</f>
        <v/>
      </c>
      <c r="J18" s="7" t="str">
        <f>IF(A18="","",VLOOKUP(A18,BDCOMMANDE!$A$2:$H$100,8,FALSE))</f>
        <v/>
      </c>
      <c r="K18" s="10" t="str">
        <f>IF(A18="","",VLOOKUP(A18,BDCOMMANDE!$A$3:$G$101,7,FALSE)*B18)</f>
        <v/>
      </c>
      <c r="L18" s="11"/>
    </row>
    <row r="19" spans="2:12" x14ac:dyDescent="0.2">
      <c r="B19" s="24"/>
      <c r="C19" s="8"/>
      <c r="D19" s="9" t="str">
        <f t="shared" si="0"/>
        <v/>
      </c>
      <c r="E19" s="9" t="str">
        <f>IF(A19="","",VLOOKUP(A19,BDCOMMANDE!$A$2:$N$100,12,FALSE))</f>
        <v/>
      </c>
      <c r="F19" s="9" t="str">
        <f t="shared" si="1"/>
        <v/>
      </c>
      <c r="G19" s="9" t="str">
        <f>IF(A19="","",VLOOKUP(A19,BDCOMMANDE!$A$3:$F$101,6,FALSE)*B19)</f>
        <v/>
      </c>
      <c r="I19" s="7" t="str">
        <f>IF(A19="","",VLOOKUP(A19,BDCOMMANDE!$A$2:$H$101,8,FALSE))</f>
        <v/>
      </c>
      <c r="J19" s="7" t="str">
        <f>IF(A19="","",VLOOKUP(A19,BDCOMMANDE!$A$2:$H$100,8,FALSE))</f>
        <v/>
      </c>
      <c r="K19" s="10" t="str">
        <f>IF(A19="","",VLOOKUP(A19,BDCOMMANDE!$A$3:$G$101,7,FALSE)*B19)</f>
        <v/>
      </c>
      <c r="L19" s="11"/>
    </row>
    <row r="20" spans="2:12" x14ac:dyDescent="0.2">
      <c r="B20" s="24"/>
      <c r="C20" s="8"/>
      <c r="D20" s="9" t="str">
        <f t="shared" si="0"/>
        <v/>
      </c>
      <c r="E20" s="9" t="str">
        <f>IF(A20="","",VLOOKUP(A20,BDCOMMANDE!$A$2:$N$100,12,FALSE))</f>
        <v/>
      </c>
      <c r="F20" s="9" t="str">
        <f t="shared" si="1"/>
        <v/>
      </c>
      <c r="G20" s="9" t="str">
        <f>IF(A20="","",VLOOKUP(A20,BDCOMMANDE!$A$3:$F$101,6,FALSE)*B20)</f>
        <v/>
      </c>
      <c r="I20" s="7" t="str">
        <f>IF(A20="","",VLOOKUP(A20,BDCOMMANDE!$A$2:$H$101,8,FALSE))</f>
        <v/>
      </c>
      <c r="J20" s="7" t="str">
        <f>IF(A20="","",VLOOKUP(A20,BDCOMMANDE!$A$2:$H$100,8,FALSE))</f>
        <v/>
      </c>
      <c r="K20" s="10" t="str">
        <f>IF(A20="","",VLOOKUP(A20,BDCOMMANDE!$A$3:$G$101,7,FALSE)*B20)</f>
        <v/>
      </c>
      <c r="L20" s="11"/>
    </row>
    <row r="21" spans="2:12" x14ac:dyDescent="0.2">
      <c r="B21" s="24"/>
      <c r="C21" s="8"/>
      <c r="D21" s="9" t="str">
        <f t="shared" si="0"/>
        <v/>
      </c>
      <c r="E21" s="9" t="str">
        <f>IF(A21="","",VLOOKUP(A21,BDCOMMANDE!$A$2:$N$100,12,FALSE))</f>
        <v/>
      </c>
      <c r="F21" s="9" t="str">
        <f t="shared" si="1"/>
        <v/>
      </c>
      <c r="G21" s="9" t="str">
        <f>IF(A21="","",VLOOKUP(A21,BDCOMMANDE!$A$3:$F$101,6,FALSE)*B21)</f>
        <v/>
      </c>
      <c r="I21" s="7" t="str">
        <f>IF(A21="","",VLOOKUP(A21,BDCOMMANDE!$A$2:$H$101,8,FALSE))</f>
        <v/>
      </c>
      <c r="J21" s="7" t="str">
        <f>IF(A21="","",VLOOKUP(A21,BDCOMMANDE!$A$2:$H$100,8,FALSE))</f>
        <v/>
      </c>
      <c r="K21" s="10" t="str">
        <f>IF(A21="","",VLOOKUP(A21,BDCOMMANDE!$A$3:$G$101,7,FALSE)*B21)</f>
        <v/>
      </c>
      <c r="L21" s="11"/>
    </row>
    <row r="22" spans="2:12" x14ac:dyDescent="0.2">
      <c r="B22" s="24"/>
      <c r="C22" s="8"/>
      <c r="D22" s="9" t="str">
        <f t="shared" si="0"/>
        <v/>
      </c>
      <c r="E22" s="9" t="str">
        <f>IF(A22="","",VLOOKUP(A22,BDCOMMANDE!$A$2:$N$100,12,FALSE))</f>
        <v/>
      </c>
      <c r="F22" s="9" t="str">
        <f t="shared" si="1"/>
        <v/>
      </c>
      <c r="G22" s="9" t="str">
        <f>IF(A22="","",VLOOKUP(A22,BDCOMMANDE!$A$3:$F$101,6,FALSE)*B22)</f>
        <v/>
      </c>
      <c r="I22" s="7" t="str">
        <f>IF(A22="","",VLOOKUP(A22,BDCOMMANDE!$A$2:$H$101,8,FALSE))</f>
        <v/>
      </c>
      <c r="J22" s="7" t="str">
        <f>IF(A22="","",VLOOKUP(A22,BDCOMMANDE!$A$2:$H$100,8,FALSE))</f>
        <v/>
      </c>
      <c r="K22" s="10" t="str">
        <f>IF(A22="","",VLOOKUP(A22,BDCOMMANDE!$A$3:$G$101,7,FALSE)*B22)</f>
        <v/>
      </c>
      <c r="L22" s="11"/>
    </row>
    <row r="23" spans="2:12" x14ac:dyDescent="0.2">
      <c r="B23" s="24"/>
      <c r="C23" s="8"/>
      <c r="D23" s="9" t="str">
        <f t="shared" si="0"/>
        <v/>
      </c>
      <c r="E23" s="9" t="str">
        <f>IF(A23="","",VLOOKUP(A23,BDCOMMANDE!$A$2:$N$100,12,FALSE))</f>
        <v/>
      </c>
      <c r="F23" s="9" t="str">
        <f t="shared" si="1"/>
        <v/>
      </c>
      <c r="G23" s="9" t="str">
        <f>IF(A23="","",VLOOKUP(A23,BDCOMMANDE!$A$3:$F$101,6,FALSE)*B23)</f>
        <v/>
      </c>
      <c r="I23" s="7" t="str">
        <f>IF(A23="","",VLOOKUP(A23,BDCOMMANDE!$A$2:$H$101,8,FALSE))</f>
        <v/>
      </c>
      <c r="J23" s="7" t="str">
        <f>IF(A23="","",VLOOKUP(A23,BDCOMMANDE!$A$2:$H$100,8,FALSE))</f>
        <v/>
      </c>
      <c r="K23" s="10" t="str">
        <f>IF(A23="","",VLOOKUP(A23,BDCOMMANDE!$A$3:$G$101,7,FALSE)*B23)</f>
        <v/>
      </c>
      <c r="L23" s="11"/>
    </row>
    <row r="24" spans="2:12" x14ac:dyDescent="0.2">
      <c r="B24" s="24"/>
      <c r="C24" s="8"/>
      <c r="D24" s="9" t="str">
        <f t="shared" si="0"/>
        <v/>
      </c>
      <c r="E24" s="9" t="str">
        <f>IF(A24="","",VLOOKUP(A24,BDCOMMANDE!$A$2:$N$100,12,FALSE))</f>
        <v/>
      </c>
      <c r="F24" s="9" t="str">
        <f t="shared" si="1"/>
        <v/>
      </c>
      <c r="G24" s="9" t="str">
        <f>IF(A24="","",VLOOKUP(A24,BDCOMMANDE!$A$3:$F$101,6,FALSE)*B24)</f>
        <v/>
      </c>
      <c r="I24" s="7" t="str">
        <f>IF(A24="","",VLOOKUP(A24,BDCOMMANDE!$A$2:$H$101,8,FALSE))</f>
        <v/>
      </c>
      <c r="J24" s="7" t="str">
        <f>IF(A24="","",VLOOKUP(A24,BDCOMMANDE!$A$2:$H$100,8,FALSE))</f>
        <v/>
      </c>
      <c r="K24" s="10" t="str">
        <f>IF(A24="","",VLOOKUP(A24,BDCOMMANDE!$A$3:$G$101,7,FALSE)*B24)</f>
        <v/>
      </c>
      <c r="L24" s="11"/>
    </row>
    <row r="25" spans="2:12" x14ac:dyDescent="0.2">
      <c r="B25" s="24"/>
      <c r="C25" s="8"/>
      <c r="D25" s="9" t="str">
        <f t="shared" si="0"/>
        <v/>
      </c>
      <c r="E25" s="9" t="str">
        <f>IF(A25="","",VLOOKUP(A25,BDCOMMANDE!$A$2:$N$100,12,FALSE))</f>
        <v/>
      </c>
      <c r="F25" s="9" t="str">
        <f t="shared" si="1"/>
        <v/>
      </c>
      <c r="G25" s="9" t="str">
        <f>IF(A25="","",VLOOKUP(A25,BDCOMMANDE!$A$3:$F$101,6,FALSE)*B25)</f>
        <v/>
      </c>
      <c r="I25" s="7" t="str">
        <f>IF(A25="","",VLOOKUP(A25,BDCOMMANDE!$A$2:$H$101,8,FALSE))</f>
        <v/>
      </c>
      <c r="J25" s="7" t="str">
        <f>IF(A25="","",VLOOKUP(A25,BDCOMMANDE!$A$2:$H$100,8,FALSE))</f>
        <v/>
      </c>
      <c r="K25" s="10" t="str">
        <f>IF(A25="","",VLOOKUP(A25,BDCOMMANDE!$A$3:$G$101,7,FALSE)*B25)</f>
        <v/>
      </c>
      <c r="L25" s="11"/>
    </row>
    <row r="26" spans="2:12" x14ac:dyDescent="0.2">
      <c r="B26" s="24"/>
      <c r="C26" s="8"/>
      <c r="D26" s="9" t="str">
        <f t="shared" si="0"/>
        <v/>
      </c>
      <c r="E26" s="9" t="str">
        <f>IF(A26="","",VLOOKUP(A26,BDCOMMANDE!$A$2:$N$100,12,FALSE))</f>
        <v/>
      </c>
      <c r="F26" s="9" t="str">
        <f t="shared" si="1"/>
        <v/>
      </c>
      <c r="G26" s="9" t="str">
        <f>IF(A26="","",VLOOKUP(A26,BDCOMMANDE!$A$3:$F$101,6,FALSE)*B26)</f>
        <v/>
      </c>
      <c r="I26" s="7" t="str">
        <f>IF(A26="","",VLOOKUP(A26,BDCOMMANDE!$A$2:$H$101,8,FALSE))</f>
        <v/>
      </c>
      <c r="J26" s="7" t="str">
        <f>IF(A26="","",VLOOKUP(A26,BDCOMMANDE!$A$2:$H$100,8,FALSE))</f>
        <v/>
      </c>
      <c r="K26" s="10" t="str">
        <f>IF(A26="","",VLOOKUP(A26,BDCOMMANDE!$A$3:$G$101,7,FALSE)*B26)</f>
        <v/>
      </c>
      <c r="L26" s="11"/>
    </row>
    <row r="27" spans="2:12" x14ac:dyDescent="0.2">
      <c r="B27" s="24"/>
      <c r="C27" s="8"/>
      <c r="D27" s="9" t="str">
        <f t="shared" si="0"/>
        <v/>
      </c>
      <c r="E27" s="9" t="str">
        <f>IF(A27="","",VLOOKUP(A27,BDCOMMANDE!$A$2:$N$100,12,FALSE))</f>
        <v/>
      </c>
      <c r="F27" s="9" t="str">
        <f t="shared" si="1"/>
        <v/>
      </c>
      <c r="G27" s="9" t="str">
        <f>IF(A27="","",VLOOKUP(A27,BDCOMMANDE!$A$3:$F$101,6,FALSE)*B27)</f>
        <v/>
      </c>
      <c r="I27" s="7" t="str">
        <f>IF(A27="","",VLOOKUP(A27,BDCOMMANDE!$A$2:$H$101,8,FALSE))</f>
        <v/>
      </c>
      <c r="J27" s="7" t="str">
        <f>IF(A27="","",VLOOKUP(A27,BDCOMMANDE!$A$2:$H$100,8,FALSE))</f>
        <v/>
      </c>
      <c r="K27" s="10" t="str">
        <f>IF(A27="","",VLOOKUP(A27,BDCOMMANDE!$A$3:$G$101,7,FALSE)*B27)</f>
        <v/>
      </c>
      <c r="L27" s="11"/>
    </row>
    <row r="28" spans="2:12" x14ac:dyDescent="0.2">
      <c r="B28" s="24"/>
      <c r="C28" s="8"/>
      <c r="D28" s="9" t="str">
        <f t="shared" si="0"/>
        <v/>
      </c>
      <c r="E28" s="9" t="str">
        <f>IF(A28="","",VLOOKUP(A28,BDCOMMANDE!$A$2:$N$100,12,FALSE))</f>
        <v/>
      </c>
      <c r="F28" s="9" t="str">
        <f t="shared" si="1"/>
        <v/>
      </c>
      <c r="G28" s="9" t="str">
        <f>IF(A28="","",VLOOKUP(A28,BDCOMMANDE!$A$3:$F$101,6,FALSE)*B28)</f>
        <v/>
      </c>
      <c r="I28" s="7" t="str">
        <f>IF(A28="","",VLOOKUP(A28,BDCOMMANDE!$A$2:$H$101,8,FALSE))</f>
        <v/>
      </c>
      <c r="J28" s="7" t="str">
        <f>IF(A28="","",VLOOKUP(A28,BDCOMMANDE!$A$2:$H$100,8,FALSE))</f>
        <v/>
      </c>
      <c r="K28" s="10" t="str">
        <f>IF(A28="","",VLOOKUP(A28,BDCOMMANDE!$A$3:$G$101,7,FALSE)*B28)</f>
        <v/>
      </c>
      <c r="L28" s="11"/>
    </row>
    <row r="29" spans="2:12" x14ac:dyDescent="0.2">
      <c r="B29" s="24"/>
      <c r="C29" s="8"/>
      <c r="D29" s="9" t="str">
        <f t="shared" si="0"/>
        <v/>
      </c>
      <c r="E29" s="9" t="str">
        <f>IF(A29="","",VLOOKUP(A29,BDCOMMANDE!$A$2:$N$100,12,FALSE))</f>
        <v/>
      </c>
      <c r="F29" s="9" t="str">
        <f t="shared" si="1"/>
        <v/>
      </c>
      <c r="G29" s="9" t="str">
        <f>IF(A29="","",VLOOKUP(A29,BDCOMMANDE!$A$3:$F$101,6,FALSE)*B29)</f>
        <v/>
      </c>
      <c r="I29" s="7" t="str">
        <f>IF(A29="","",VLOOKUP(A29,BDCOMMANDE!$A$2:$H$101,8,FALSE))</f>
        <v/>
      </c>
      <c r="J29" s="7" t="str">
        <f>IF(A29="","",VLOOKUP(A29,BDCOMMANDE!$A$2:$H$100,8,FALSE))</f>
        <v/>
      </c>
      <c r="K29" s="10" t="str">
        <f>IF(A29="","",VLOOKUP(A29,BDCOMMANDE!$A$3:$G$101,7,FALSE)*B29)</f>
        <v/>
      </c>
      <c r="L29" s="11"/>
    </row>
    <row r="30" spans="2:12" x14ac:dyDescent="0.2">
      <c r="B30" s="24"/>
      <c r="C30" s="8"/>
      <c r="D30" s="9" t="str">
        <f t="shared" si="0"/>
        <v/>
      </c>
      <c r="E30" s="9" t="str">
        <f>IF(A30="","",VLOOKUP(A30,BDCOMMANDE!$A$2:$N$100,12,FALSE))</f>
        <v/>
      </c>
      <c r="F30" s="9" t="str">
        <f t="shared" si="1"/>
        <v/>
      </c>
      <c r="G30" s="9" t="str">
        <f>IF(A30="","",VLOOKUP(A30,BDCOMMANDE!$A$3:$F$101,6,FALSE)*B30)</f>
        <v/>
      </c>
      <c r="I30" s="7" t="str">
        <f>IF(A30="","",VLOOKUP(A30,BDCOMMANDE!$A$2:$H$101,8,FALSE))</f>
        <v/>
      </c>
      <c r="J30" s="7" t="str">
        <f>IF(A30="","",VLOOKUP(A30,BDCOMMANDE!$A$2:$H$100,8,FALSE))</f>
        <v/>
      </c>
      <c r="K30" s="10" t="str">
        <f>IF(A30="","",VLOOKUP(A30,BDCOMMANDE!$A$3:$G$101,7,FALSE)*B30)</f>
        <v/>
      </c>
      <c r="L30" s="11"/>
    </row>
    <row r="31" spans="2:12" x14ac:dyDescent="0.2">
      <c r="B31" s="24"/>
      <c r="C31" s="8"/>
      <c r="D31" s="9" t="str">
        <f t="shared" si="0"/>
        <v/>
      </c>
      <c r="E31" s="9" t="str">
        <f>IF(A31="","",VLOOKUP(A31,BDCOMMANDE!$A$2:$N$100,12,FALSE))</f>
        <v/>
      </c>
      <c r="F31" s="9" t="str">
        <f t="shared" si="1"/>
        <v/>
      </c>
      <c r="G31" s="9" t="str">
        <f>IF(A31="","",VLOOKUP(A31,BDCOMMANDE!$A$3:$F$101,6,FALSE)*B31)</f>
        <v/>
      </c>
      <c r="I31" s="7" t="str">
        <f>IF(A31="","",VLOOKUP(A31,BDCOMMANDE!$A$2:$H$101,8,FALSE))</f>
        <v/>
      </c>
      <c r="J31" s="7" t="str">
        <f>IF(A31="","",VLOOKUP(A31,BDCOMMANDE!$A$2:$H$100,8,FALSE))</f>
        <v/>
      </c>
      <c r="K31" s="10" t="str">
        <f>IF(A31="","",VLOOKUP(A31,BDCOMMANDE!$A$3:$G$101,7,FALSE)*B31)</f>
        <v/>
      </c>
      <c r="L31" s="11"/>
    </row>
    <row r="32" spans="2:12" x14ac:dyDescent="0.2">
      <c r="B32" s="24"/>
      <c r="C32" s="8"/>
      <c r="D32" s="9" t="str">
        <f t="shared" si="0"/>
        <v/>
      </c>
      <c r="E32" s="9" t="str">
        <f>IF(A32="","",VLOOKUP(A32,BDCOMMANDE!$A$2:$N$100,12,FALSE))</f>
        <v/>
      </c>
      <c r="F32" s="9" t="str">
        <f t="shared" si="1"/>
        <v/>
      </c>
      <c r="G32" s="9" t="str">
        <f>IF(A32="","",VLOOKUP(A32,BDCOMMANDE!$A$3:$F$101,6,FALSE)*B32)</f>
        <v/>
      </c>
      <c r="I32" s="7" t="str">
        <f>IF(A32="","",VLOOKUP(A32,BDCOMMANDE!$A$2:$H$101,8,FALSE))</f>
        <v/>
      </c>
      <c r="J32" s="7" t="str">
        <f>IF(A32="","",VLOOKUP(A32,BDCOMMANDE!$A$2:$H$100,8,FALSE))</f>
        <v/>
      </c>
      <c r="K32" s="10" t="str">
        <f>IF(A32="","",VLOOKUP(A32,BDCOMMANDE!$A$3:$G$101,7,FALSE)*B32)</f>
        <v/>
      </c>
      <c r="L32" s="11"/>
    </row>
    <row r="33" spans="1:12" x14ac:dyDescent="0.2">
      <c r="B33" s="24"/>
      <c r="C33" s="8"/>
      <c r="D33" s="9" t="str">
        <f t="shared" si="0"/>
        <v/>
      </c>
      <c r="E33" s="9" t="str">
        <f>IF(A33="","",VLOOKUP(A33,BDCOMMANDE!$A$2:$N$100,12,FALSE))</f>
        <v/>
      </c>
      <c r="F33" s="9" t="str">
        <f t="shared" si="1"/>
        <v/>
      </c>
      <c r="G33" s="9" t="str">
        <f>IF(A33="","",VLOOKUP(A33,BDCOMMANDE!$A$3:$F$101,6,FALSE)*B33)</f>
        <v/>
      </c>
      <c r="I33" s="7" t="str">
        <f>IF(A33="","",VLOOKUP(A33,BDCOMMANDE!$A$2:$H$101,8,FALSE))</f>
        <v/>
      </c>
      <c r="J33" s="7" t="str">
        <f>IF(A33="","",VLOOKUP(A33,BDCOMMANDE!$A$2:$H$100,8,FALSE))</f>
        <v/>
      </c>
      <c r="K33" s="10" t="str">
        <f>IF(A33="","",VLOOKUP(A33,BDCOMMANDE!$A$3:$G$101,7,FALSE)*B33)</f>
        <v/>
      </c>
      <c r="L33" s="11"/>
    </row>
    <row r="34" spans="1:12" x14ac:dyDescent="0.2">
      <c r="B34" s="24"/>
      <c r="C34" s="8"/>
      <c r="D34" s="9" t="str">
        <f t="shared" si="0"/>
        <v/>
      </c>
      <c r="E34" s="9" t="str">
        <f>IF(A34="","",VLOOKUP(A34,BDCOMMANDE!$A$2:$N$100,12,FALSE))</f>
        <v/>
      </c>
      <c r="F34" s="9" t="str">
        <f t="shared" si="1"/>
        <v/>
      </c>
      <c r="G34" s="9" t="str">
        <f>IF(A34="","",VLOOKUP(A34,BDCOMMANDE!$A$3:$F$101,6,FALSE)*B34)</f>
        <v/>
      </c>
      <c r="I34" s="7" t="str">
        <f>IF(A34="","",VLOOKUP(A34,BDCOMMANDE!$A$2:$H$101,8,FALSE))</f>
        <v/>
      </c>
      <c r="J34" s="7" t="str">
        <f>IF(A34="","",VLOOKUP(A34,BDCOMMANDE!$A$2:$H$100,8,FALSE))</f>
        <v/>
      </c>
      <c r="K34" s="10" t="str">
        <f>IF(A34="","",VLOOKUP(A34,BDCOMMANDE!$A$3:$G$101,7,FALSE)*B34)</f>
        <v/>
      </c>
      <c r="L34" s="11"/>
    </row>
    <row r="35" spans="1:12" x14ac:dyDescent="0.2">
      <c r="B35" s="24"/>
      <c r="C35" s="8"/>
      <c r="D35" s="9" t="str">
        <f t="shared" si="0"/>
        <v/>
      </c>
      <c r="E35" s="9" t="str">
        <f>IF(A35="","",VLOOKUP(A35,BDCOMMANDE!$A$2:$N$100,12,FALSE))</f>
        <v/>
      </c>
      <c r="F35" s="9" t="str">
        <f t="shared" si="1"/>
        <v/>
      </c>
      <c r="G35" s="9" t="str">
        <f>IF(A35="","",VLOOKUP(A35,BDCOMMANDE!$A$3:$F$101,6,FALSE)*B35)</f>
        <v/>
      </c>
      <c r="I35" s="7" t="str">
        <f>IF(A35="","",VLOOKUP(A35,BDCOMMANDE!$A$2:$H$101,8,FALSE))</f>
        <v/>
      </c>
      <c r="J35" s="7" t="str">
        <f>IF(A35="","",VLOOKUP(A35,BDCOMMANDE!$A$2:$H$100,8,FALSE))</f>
        <v/>
      </c>
      <c r="K35" s="10" t="str">
        <f>IF(A35="","",VLOOKUP(A35,BDCOMMANDE!$A$3:$G$101,7,FALSE)*B35)</f>
        <v/>
      </c>
      <c r="L35" s="11"/>
    </row>
    <row r="36" spans="1:12" x14ac:dyDescent="0.2">
      <c r="B36" s="24"/>
      <c r="C36" s="8"/>
      <c r="D36" s="9" t="str">
        <f t="shared" si="0"/>
        <v/>
      </c>
      <c r="E36" s="9" t="str">
        <f>IF(A36="","",VLOOKUP(A36,BDCOMMANDE!$A$2:$N$100,12,FALSE))</f>
        <v/>
      </c>
      <c r="F36" s="9" t="str">
        <f t="shared" si="1"/>
        <v/>
      </c>
      <c r="G36" s="9" t="str">
        <f>IF(A36="","",VLOOKUP(A36,BDCOMMANDE!$A$3:$F$101,6,FALSE)*B36)</f>
        <v/>
      </c>
      <c r="I36" s="7" t="str">
        <f>IF(A36="","",VLOOKUP(A36,BDCOMMANDE!$A$2:$H$101,8,FALSE))</f>
        <v/>
      </c>
      <c r="J36" s="7" t="str">
        <f>IF(A36="","",VLOOKUP(A36,BDCOMMANDE!$A$2:$H$100,8,FALSE))</f>
        <v/>
      </c>
      <c r="K36" s="10" t="str">
        <f>IF(A36="","",VLOOKUP(A36,BDCOMMANDE!$A$3:$G$101,7,FALSE)*B36)</f>
        <v/>
      </c>
      <c r="L36" s="11"/>
    </row>
    <row r="37" spans="1:12" x14ac:dyDescent="0.2">
      <c r="B37" s="24"/>
      <c r="C37" s="8"/>
      <c r="D37" s="9" t="str">
        <f t="shared" si="0"/>
        <v/>
      </c>
      <c r="E37" s="9" t="str">
        <f>IF(A37="","",VLOOKUP(A37,BDCOMMANDE!$A$2:$N$100,12,FALSE))</f>
        <v/>
      </c>
      <c r="F37" s="9" t="str">
        <f t="shared" si="1"/>
        <v/>
      </c>
      <c r="G37" s="9" t="str">
        <f>IF(A37="","",VLOOKUP(A37,BDCOMMANDE!$A$3:$F$101,6,FALSE)*B37)</f>
        <v/>
      </c>
      <c r="I37" s="7" t="str">
        <f>IF(A37="","",VLOOKUP(A37,BDCOMMANDE!$A$2:$H$101,8,FALSE))</f>
        <v/>
      </c>
      <c r="J37" s="7" t="str">
        <f>IF(A37="","",VLOOKUP(A37,BDCOMMANDE!$A$2:$H$100,8,FALSE))</f>
        <v/>
      </c>
      <c r="K37" s="10" t="str">
        <f>IF(A37="","",VLOOKUP(A37,BDCOMMANDE!$A$3:$G$101,7,FALSE)*B37)</f>
        <v/>
      </c>
      <c r="L37" s="11"/>
    </row>
    <row r="38" spans="1:12" x14ac:dyDescent="0.2">
      <c r="B38" s="12"/>
      <c r="C38" s="12"/>
      <c r="D38" s="9" t="str">
        <f t="shared" si="0"/>
        <v/>
      </c>
      <c r="E38" s="9" t="str">
        <f>IF(A38="","",VLOOKUP(A38,BDCOMMANDE!$A$2:$N$100,12,FALSE))</f>
        <v/>
      </c>
      <c r="F38" s="9" t="str">
        <f t="shared" si="1"/>
        <v/>
      </c>
      <c r="G38" s="9" t="str">
        <f>IF(A38="","",VLOOKUP(A38,BDCOMMANDE!$A$3:$F$101,6,FALSE)*B38)</f>
        <v/>
      </c>
      <c r="I38" s="7" t="str">
        <f>IF(A38="","",VLOOKUP(A38,BDCOMMANDE!$A$2:$H$101,8,FALSE))</f>
        <v/>
      </c>
      <c r="J38" s="7" t="str">
        <f>IF(A38="","",VLOOKUP(A38,BDCOMMANDE!$A$2:$H$100,8,FALSE))</f>
        <v/>
      </c>
      <c r="K38" s="10" t="str">
        <f>IF(A38="","",VLOOKUP(A38,BDCOMMANDE!$A$3:$G$101,7,FALSE)*B38)</f>
        <v/>
      </c>
      <c r="L38" s="11"/>
    </row>
    <row r="39" spans="1:12" ht="13.5" thickBot="1" x14ac:dyDescent="0.25">
      <c r="B39" s="12"/>
      <c r="C39" s="12"/>
      <c r="D39" s="9" t="str">
        <f t="shared" si="0"/>
        <v/>
      </c>
      <c r="E39" s="9" t="str">
        <f>IF(A39="","",VLOOKUP(A39,BDCOMMANDE!$A$2:$N$100,12,FALSE))</f>
        <v/>
      </c>
      <c r="F39" s="9" t="str">
        <f t="shared" si="1"/>
        <v/>
      </c>
      <c r="G39" s="9" t="str">
        <f>IF(A39="","",VLOOKUP(A39,BDCOMMANDE!$A$3:$F$101,6,FALSE)*B39)</f>
        <v/>
      </c>
      <c r="I39" s="7" t="str">
        <f>IF(A39="","",VLOOKUP(A39,BDCOMMANDE!$A$2:$H$101,8,FALSE))</f>
        <v/>
      </c>
      <c r="J39" s="7" t="str">
        <f>IF(A39="","",VLOOKUP(A39,BDCOMMANDE!$A$2:$H$100,8,FALSE))</f>
        <v/>
      </c>
      <c r="K39" s="10" t="str">
        <f>IF(A39="","",VLOOKUP(A39,BDCOMMANDE!$A$3:$G$101,7,FALSE)*B39)</f>
        <v/>
      </c>
      <c r="L39" s="11"/>
    </row>
    <row r="40" spans="1:12" ht="13.5" thickTop="1" x14ac:dyDescent="0.2">
      <c r="A40" s="13" t="s">
        <v>42</v>
      </c>
      <c r="B40" s="14" t="s">
        <v>43</v>
      </c>
      <c r="C40" s="15" t="s">
        <v>44</v>
      </c>
      <c r="D40" s="15" t="s">
        <v>45</v>
      </c>
      <c r="E40" s="15" t="s">
        <v>46</v>
      </c>
      <c r="F40" s="15" t="s">
        <v>43</v>
      </c>
      <c r="G40" s="43" t="s">
        <v>47</v>
      </c>
      <c r="H40" s="44"/>
      <c r="K40" s="5" t="s">
        <v>11</v>
      </c>
      <c r="L40" s="11"/>
    </row>
    <row r="41" spans="1:12" ht="18.75" x14ac:dyDescent="0.2">
      <c r="A41" s="55" t="s">
        <v>82</v>
      </c>
      <c r="B41" s="16">
        <v>6</v>
      </c>
      <c r="C41" s="17"/>
      <c r="D41" s="17"/>
      <c r="E41" s="17"/>
      <c r="F41" s="18"/>
      <c r="G41" s="45"/>
      <c r="H41" s="46"/>
      <c r="K41" s="10">
        <f>SUM(K2:K39)</f>
        <v>120</v>
      </c>
      <c r="L41" s="11"/>
    </row>
    <row r="42" spans="1:12" x14ac:dyDescent="0.2">
      <c r="A42" s="13"/>
      <c r="B42" s="16">
        <v>21</v>
      </c>
      <c r="C42" s="17"/>
      <c r="D42" s="17"/>
      <c r="E42" s="17"/>
      <c r="F42" s="18"/>
      <c r="G42" s="17"/>
      <c r="H42" s="19"/>
      <c r="I42" s="17"/>
      <c r="J42" s="17"/>
      <c r="L42" s="20"/>
    </row>
    <row r="43" spans="1:12" ht="15" x14ac:dyDescent="0.25">
      <c r="A43" s="1" t="s">
        <v>83</v>
      </c>
      <c r="B43" s="21"/>
      <c r="C43" s="22"/>
      <c r="D43" s="22"/>
      <c r="E43" s="9"/>
      <c r="F43" s="9"/>
      <c r="G43" s="47" t="s">
        <v>48</v>
      </c>
      <c r="H43" s="48"/>
      <c r="I43" s="17"/>
      <c r="J43" s="17"/>
      <c r="K43" s="17"/>
      <c r="L43" s="20"/>
    </row>
    <row r="44" spans="1:12" ht="16.5" thickBot="1" x14ac:dyDescent="0.25">
      <c r="A44" s="56">
        <v>2250</v>
      </c>
      <c r="B44" s="26"/>
      <c r="C44" s="27">
        <f>SUM(C41+C42)</f>
        <v>0</v>
      </c>
      <c r="D44" s="27">
        <f>SUM(D41+D42)</f>
        <v>0</v>
      </c>
      <c r="E44" s="28">
        <f>SUM(E41+E42)</f>
        <v>0</v>
      </c>
      <c r="F44" s="28">
        <f>SUM(F41+F42)</f>
        <v>0</v>
      </c>
      <c r="G44" s="49">
        <f>SUM(E44+F44+G41)</f>
        <v>0</v>
      </c>
      <c r="H44" s="50"/>
      <c r="I44" s="9"/>
      <c r="J44" s="9"/>
      <c r="K44" s="9"/>
      <c r="L44" s="23"/>
    </row>
    <row r="45" spans="1:12" ht="13.5" thickTop="1" x14ac:dyDescent="0.2">
      <c r="A45" s="11"/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</row>
    <row r="46" spans="1:12" ht="15" x14ac:dyDescent="0.25">
      <c r="A46" s="1" t="s">
        <v>77</v>
      </c>
      <c r="B46" s="2" t="s">
        <v>2</v>
      </c>
      <c r="C46" s="3" t="s">
        <v>3</v>
      </c>
      <c r="D46" s="2" t="s">
        <v>4</v>
      </c>
      <c r="E46" s="2" t="s">
        <v>5</v>
      </c>
      <c r="F46" s="2" t="s">
        <v>6</v>
      </c>
      <c r="G46" s="2" t="s">
        <v>7</v>
      </c>
      <c r="H46" s="2" t="s">
        <v>8</v>
      </c>
      <c r="I46" s="4" t="s">
        <v>9</v>
      </c>
      <c r="J46" s="4" t="s">
        <v>10</v>
      </c>
      <c r="K46" s="5" t="s">
        <v>11</v>
      </c>
      <c r="L46" s="11"/>
    </row>
    <row r="47" spans="1:12" x14ac:dyDescent="0.2">
      <c r="A47" s="7" t="s">
        <v>22</v>
      </c>
      <c r="B47" s="12">
        <v>2</v>
      </c>
      <c r="C47" s="12">
        <v>25</v>
      </c>
      <c r="D47" s="9">
        <f>IF(B47="","",B47*C47)</f>
        <v>50</v>
      </c>
      <c r="E47" s="9">
        <f>IF(A47="","",VLOOKUP(A47,BDCOMMANDE!$A$2:$N$100,12,FALSE))</f>
        <v>1.28</v>
      </c>
      <c r="F47" s="9">
        <f>IFERROR((E47*B47),"")</f>
        <v>2.56</v>
      </c>
      <c r="G47" s="7">
        <f>IF(A47="","",VLOOKUP(A47,BDCOMMANDE!$A$3:$F$101,6,FALSE)*B47)</f>
        <v>9</v>
      </c>
      <c r="I47" s="7">
        <f>IF(A47="","",VLOOKUP(A47,BDCOMMANDE!$A$2:$H$101,8,FALSE))</f>
        <v>3</v>
      </c>
      <c r="J47" s="10"/>
      <c r="K47" s="10">
        <f>IF(A47="","",VLOOKUP(A47,BDCOMMANDE!$A$3:$G$101,7,FALSE)*B47)</f>
        <v>48</v>
      </c>
      <c r="L47" s="11"/>
    </row>
    <row r="48" spans="1:12" x14ac:dyDescent="0.2">
      <c r="A48" s="7" t="s">
        <v>21</v>
      </c>
      <c r="B48" s="12">
        <v>1</v>
      </c>
      <c r="C48" s="12">
        <v>12</v>
      </c>
      <c r="D48" s="9">
        <f t="shared" ref="D48:D59" si="2">IF(B48="","",B48*C48)</f>
        <v>12</v>
      </c>
      <c r="E48" s="9">
        <f>IF(A48="","",VLOOKUP(A48,BDCOMMANDE!$A$2:$N$100,12,FALSE))</f>
        <v>1.53</v>
      </c>
      <c r="F48" s="9">
        <f t="shared" ref="F48:F59" si="3">IFERROR((E48*B48),"")</f>
        <v>1.53</v>
      </c>
      <c r="G48" s="7">
        <f>IF(A48="","",VLOOKUP(A48,BDCOMMANDE!$A$3:$F$101,6,FALSE)*B48)</f>
        <v>4.5</v>
      </c>
      <c r="I48" s="7">
        <f>IF(A48="","",VLOOKUP(A48,BDCOMMANDE!$A$2:$H$101,8,FALSE))</f>
        <v>2</v>
      </c>
      <c r="J48" s="10"/>
      <c r="K48" s="10">
        <f>IF(A48="","",VLOOKUP(A48,BDCOMMANDE!$A$3:$G$101,7,FALSE)*B48)</f>
        <v>24</v>
      </c>
      <c r="L48" s="11"/>
    </row>
    <row r="49" spans="1:12" x14ac:dyDescent="0.2">
      <c r="A49" s="7" t="s">
        <v>27</v>
      </c>
      <c r="B49" s="12">
        <v>2</v>
      </c>
      <c r="C49" s="12">
        <v>39</v>
      </c>
      <c r="D49" s="9">
        <f t="shared" si="2"/>
        <v>78</v>
      </c>
      <c r="E49" s="9">
        <f>IF(A49="","",VLOOKUP(A49,BDCOMMANDE!$A$2:$N$100,12,FALSE))</f>
        <v>2.54</v>
      </c>
      <c r="F49" s="9">
        <f t="shared" si="3"/>
        <v>5.08</v>
      </c>
      <c r="G49" s="7">
        <f>IF(A49="","",VLOOKUP(A49,BDCOMMANDE!$A$3:$F$101,6,FALSE)*B49)</f>
        <v>9</v>
      </c>
      <c r="I49" s="7">
        <f>IF(A49="","",VLOOKUP(A49,BDCOMMANDE!$A$2:$H$101,8,FALSE))</f>
        <v>3</v>
      </c>
      <c r="J49" s="10"/>
      <c r="K49" s="10">
        <f>IF(A49="","",VLOOKUP(A49,BDCOMMANDE!$A$3:$G$101,7,FALSE)*B49)</f>
        <v>48</v>
      </c>
      <c r="L49" s="11"/>
    </row>
    <row r="50" spans="1:12" x14ac:dyDescent="0.2">
      <c r="B50" s="12"/>
      <c r="C50" s="12"/>
      <c r="D50" s="9" t="str">
        <f t="shared" si="2"/>
        <v/>
      </c>
      <c r="E50" s="9" t="str">
        <f>IF(A50="","",VLOOKUP(A50,BDCOMMANDE!$A$2:$N$100,12,FALSE))</f>
        <v/>
      </c>
      <c r="F50" s="9" t="str">
        <f t="shared" si="3"/>
        <v/>
      </c>
      <c r="G50" s="7" t="str">
        <f>IF(A50="","",VLOOKUP(A50,BDCOMMANDE!$A$3:$F$101,6,FALSE)*B50)</f>
        <v/>
      </c>
      <c r="I50" s="7" t="str">
        <f>IF(A50="","",VLOOKUP(A50,BDCOMMANDE!$A$2:$H$101,8,FALSE))</f>
        <v/>
      </c>
      <c r="J50" s="10"/>
      <c r="K50" s="10" t="str">
        <f>IF(A50="","",VLOOKUP(A50,BDCOMMANDE!$A$3:$G$101,7,FALSE)*B50)</f>
        <v/>
      </c>
      <c r="L50" s="11"/>
    </row>
    <row r="51" spans="1:12" x14ac:dyDescent="0.2">
      <c r="B51" s="12"/>
      <c r="C51" s="12"/>
      <c r="D51" s="9" t="str">
        <f t="shared" si="2"/>
        <v/>
      </c>
      <c r="E51" s="9" t="str">
        <f>IF(A51="","",VLOOKUP(A51,BDCOMMANDE!$A$2:$N$100,12,FALSE))</f>
        <v/>
      </c>
      <c r="F51" s="9" t="str">
        <f t="shared" si="3"/>
        <v/>
      </c>
      <c r="G51" s="7" t="str">
        <f>IF(A51="","",VLOOKUP(A51,BDCOMMANDE!$A$3:$F$101,6,FALSE)*B51)</f>
        <v/>
      </c>
      <c r="I51" s="7" t="str">
        <f>IF(A51="","",VLOOKUP(A51,BDCOMMANDE!$A$2:$H$101,8,FALSE))</f>
        <v/>
      </c>
      <c r="J51" s="10"/>
      <c r="K51" s="10" t="str">
        <f>IF(A51="","",VLOOKUP(A51,BDCOMMANDE!$A$3:$G$101,7,FALSE)*B51)</f>
        <v/>
      </c>
      <c r="L51" s="11"/>
    </row>
    <row r="52" spans="1:12" x14ac:dyDescent="0.2">
      <c r="B52" s="12"/>
      <c r="C52" s="12"/>
      <c r="D52" s="9" t="str">
        <f t="shared" si="2"/>
        <v/>
      </c>
      <c r="E52" s="9" t="str">
        <f>IF(A52="","",VLOOKUP(A52,BDCOMMANDE!$A$2:$N$100,12,FALSE))</f>
        <v/>
      </c>
      <c r="F52" s="9" t="str">
        <f t="shared" si="3"/>
        <v/>
      </c>
      <c r="G52" s="7" t="str">
        <f>IF(A52="","",VLOOKUP(A52,BDCOMMANDE!$A$3:$F$101,6,FALSE)*B52)</f>
        <v/>
      </c>
      <c r="I52" s="7" t="str">
        <f>IF(A52="","",VLOOKUP(A52,BDCOMMANDE!$A$2:$H$101,8,FALSE))</f>
        <v/>
      </c>
      <c r="J52" s="10"/>
      <c r="K52" s="10" t="str">
        <f>IF(A52="","",VLOOKUP(A52,BDCOMMANDE!$A$3:$G$101,7,FALSE)*B52)</f>
        <v/>
      </c>
      <c r="L52" s="11"/>
    </row>
    <row r="53" spans="1:12" x14ac:dyDescent="0.2">
      <c r="B53" s="12"/>
      <c r="C53" s="12"/>
      <c r="D53" s="9" t="str">
        <f t="shared" si="2"/>
        <v/>
      </c>
      <c r="E53" s="9" t="str">
        <f>IF(A53="","",VLOOKUP(A53,BDCOMMANDE!$A$2:$N$100,12,FALSE))</f>
        <v/>
      </c>
      <c r="F53" s="9" t="str">
        <f t="shared" si="3"/>
        <v/>
      </c>
      <c r="G53" s="7" t="str">
        <f>IF(A53="","",VLOOKUP(A53,BDCOMMANDE!$A$3:$F$101,6,FALSE)*B53)</f>
        <v/>
      </c>
      <c r="I53" s="7" t="str">
        <f>IF(A53="","",VLOOKUP(A53,BDCOMMANDE!$A$2:$H$101,8,FALSE))</f>
        <v/>
      </c>
      <c r="J53" s="10"/>
      <c r="K53" s="10" t="str">
        <f>IF(A53="","",VLOOKUP(A53,BDCOMMANDE!$A$3:$G$101,7,FALSE)*B53)</f>
        <v/>
      </c>
      <c r="L53" s="11"/>
    </row>
    <row r="54" spans="1:12" x14ac:dyDescent="0.2">
      <c r="B54" s="12"/>
      <c r="C54" s="12"/>
      <c r="D54" s="9" t="str">
        <f t="shared" si="2"/>
        <v/>
      </c>
      <c r="E54" s="9" t="str">
        <f>IF(A54="","",VLOOKUP(A54,BDCOMMANDE!$A$2:$N$100,12,FALSE))</f>
        <v/>
      </c>
      <c r="F54" s="9" t="str">
        <f t="shared" si="3"/>
        <v/>
      </c>
      <c r="G54" s="7" t="str">
        <f>IF(A54="","",VLOOKUP(A54,BDCOMMANDE!$A$3:$F$101,6,FALSE)*B54)</f>
        <v/>
      </c>
      <c r="I54" s="7" t="str">
        <f>IF(A54="","",VLOOKUP(A54,BDCOMMANDE!$A$2:$H$101,8,FALSE))</f>
        <v/>
      </c>
      <c r="J54" s="10"/>
      <c r="K54" s="10" t="str">
        <f>IF(A54="","",VLOOKUP(A54,BDCOMMANDE!$A$3:$G$101,7,FALSE)*B54)</f>
        <v/>
      </c>
      <c r="L54" s="6"/>
    </row>
    <row r="55" spans="1:12" x14ac:dyDescent="0.2">
      <c r="B55" s="12"/>
      <c r="C55" s="12"/>
      <c r="D55" s="9" t="str">
        <f t="shared" si="2"/>
        <v/>
      </c>
      <c r="E55" s="9" t="str">
        <f>IF(A55="","",VLOOKUP(A55,BDCOMMANDE!$A$2:$N$100,12,FALSE))</f>
        <v/>
      </c>
      <c r="F55" s="9" t="str">
        <f t="shared" si="3"/>
        <v/>
      </c>
      <c r="G55" s="7" t="str">
        <f>IF(A55="","",VLOOKUP(A55,BDCOMMANDE!$A$3:$F$101,6,FALSE)*B55)</f>
        <v/>
      </c>
      <c r="I55" s="7" t="str">
        <f>IF(A55="","",VLOOKUP(A55,BDCOMMANDE!$A$2:$H$101,8,FALSE))</f>
        <v/>
      </c>
      <c r="J55" s="10"/>
      <c r="K55" s="10" t="str">
        <f>IF(A55="","",VLOOKUP(A55,BDCOMMANDE!$A$3:$G$101,7,FALSE)*B55)</f>
        <v/>
      </c>
      <c r="L55" s="11"/>
    </row>
    <row r="56" spans="1:12" x14ac:dyDescent="0.2">
      <c r="B56" s="12"/>
      <c r="C56" s="12"/>
      <c r="D56" s="9" t="str">
        <f t="shared" si="2"/>
        <v/>
      </c>
      <c r="E56" s="9" t="str">
        <f>IF(A56="","",VLOOKUP(A56,BDCOMMANDE!$A$2:$N$100,12,FALSE))</f>
        <v/>
      </c>
      <c r="F56" s="9" t="str">
        <f t="shared" si="3"/>
        <v/>
      </c>
      <c r="G56" s="7" t="str">
        <f>IF(A56="","",VLOOKUP(A56,BDCOMMANDE!$A$3:$F$101,6,FALSE)*B56)</f>
        <v/>
      </c>
      <c r="I56" s="7" t="str">
        <f>IF(A56="","",VLOOKUP(A56,BDCOMMANDE!$A$2:$H$101,8,FALSE))</f>
        <v/>
      </c>
      <c r="J56" s="10"/>
      <c r="K56" s="10" t="str">
        <f>IF(A56="","",VLOOKUP(A56,BDCOMMANDE!$A$3:$G$101,7,FALSE)*B56)</f>
        <v/>
      </c>
      <c r="L56" s="11"/>
    </row>
    <row r="57" spans="1:12" x14ac:dyDescent="0.2">
      <c r="B57" s="12"/>
      <c r="C57" s="12"/>
      <c r="D57" s="9" t="str">
        <f t="shared" si="2"/>
        <v/>
      </c>
      <c r="E57" s="9" t="str">
        <f>IF(A57="","",VLOOKUP(A57,BDCOMMANDE!$A$2:$N$100,12,FALSE))</f>
        <v/>
      </c>
      <c r="F57" s="9" t="str">
        <f t="shared" si="3"/>
        <v/>
      </c>
      <c r="G57" s="7" t="str">
        <f>IF(A57="","",VLOOKUP(A57,BDCOMMANDE!$A$3:$F$101,6,FALSE)*B57)</f>
        <v/>
      </c>
      <c r="I57" s="7" t="str">
        <f>IF(A57="","",VLOOKUP(A57,BDCOMMANDE!$A$2:$H$101,8,FALSE))</f>
        <v/>
      </c>
      <c r="J57" s="10"/>
      <c r="K57" s="10" t="str">
        <f>IF(A57="","",VLOOKUP(A57,BDCOMMANDE!$A$3:$G$101,7,FALSE)*B57)</f>
        <v/>
      </c>
      <c r="L57" s="11"/>
    </row>
    <row r="58" spans="1:12" x14ac:dyDescent="0.2">
      <c r="B58" s="12"/>
      <c r="C58" s="12"/>
      <c r="D58" s="9" t="str">
        <f t="shared" si="2"/>
        <v/>
      </c>
      <c r="E58" s="9" t="str">
        <f>IF(A58="","",VLOOKUP(A58,BDCOMMANDE!$A$2:$N$100,12,FALSE))</f>
        <v/>
      </c>
      <c r="F58" s="9" t="str">
        <f t="shared" si="3"/>
        <v/>
      </c>
      <c r="G58" s="7" t="str">
        <f>IF(A58="","",VLOOKUP(A58,BDCOMMANDE!$A$3:$F$101,6,FALSE)*B58)</f>
        <v/>
      </c>
      <c r="I58" s="7" t="str">
        <f>IF(A58="","",VLOOKUP(A58,BDCOMMANDE!$A$2:$H$101,8,FALSE))</f>
        <v/>
      </c>
      <c r="J58" s="10"/>
      <c r="K58" s="10" t="str">
        <f>IF(A58="","",VLOOKUP(A58,BDCOMMANDE!$A$3:$G$101,7,FALSE)*B58)</f>
        <v/>
      </c>
      <c r="L58" s="11"/>
    </row>
    <row r="59" spans="1:12" ht="13.5" thickBot="1" x14ac:dyDescent="0.25">
      <c r="A59" s="7" t="s">
        <v>62</v>
      </c>
      <c r="B59" s="12">
        <v>2</v>
      </c>
      <c r="C59" s="12">
        <v>24</v>
      </c>
      <c r="D59" s="9">
        <f t="shared" si="2"/>
        <v>48</v>
      </c>
      <c r="E59" s="9">
        <f>IF(A59="","",VLOOKUP(A59,BDCOMMANDE!$A$2:$N$100,12,FALSE))</f>
        <v>0.31</v>
      </c>
      <c r="F59" s="9">
        <f t="shared" si="3"/>
        <v>0.62</v>
      </c>
      <c r="G59" s="7">
        <f>IF(A59="","",VLOOKUP(A59,BDCOMMANDE!$A$3:$F$101,6,FALSE)*B59)</f>
        <v>9</v>
      </c>
      <c r="I59" s="7">
        <f>IF(A59="","",VLOOKUP(A59,BDCOMMANDE!$A$2:$H$101,8,FALSE))</f>
        <v>2</v>
      </c>
      <c r="J59" s="10"/>
      <c r="K59" s="10">
        <f>IF(A59="","",VLOOKUP(A59,BDCOMMANDE!$A$3:$G$101,7,FALSE)*B59)</f>
        <v>48</v>
      </c>
      <c r="L59" s="11"/>
    </row>
    <row r="60" spans="1:12" ht="13.5" thickTop="1" x14ac:dyDescent="0.2">
      <c r="A60" s="40" t="s">
        <v>81</v>
      </c>
      <c r="B60" s="29" t="s">
        <v>43</v>
      </c>
      <c r="C60" s="30" t="s">
        <v>44</v>
      </c>
      <c r="D60" s="30" t="s">
        <v>45</v>
      </c>
      <c r="E60" s="30" t="s">
        <v>46</v>
      </c>
      <c r="F60" s="30" t="s">
        <v>43</v>
      </c>
      <c r="G60" s="30" t="s">
        <v>47</v>
      </c>
      <c r="H60" s="31"/>
      <c r="K60" s="5" t="s">
        <v>11</v>
      </c>
      <c r="L60" s="11"/>
    </row>
    <row r="61" spans="1:12" x14ac:dyDescent="0.2">
      <c r="B61" s="21">
        <v>6</v>
      </c>
      <c r="C61" s="22"/>
      <c r="D61" s="22"/>
      <c r="E61" s="22"/>
      <c r="F61" s="9"/>
      <c r="G61" s="22"/>
      <c r="H61" s="19"/>
      <c r="I61" s="17"/>
      <c r="J61" s="17"/>
      <c r="K61" s="10">
        <f>SUM(K47:K59)</f>
        <v>168</v>
      </c>
      <c r="L61" s="11"/>
    </row>
    <row r="62" spans="1:12" x14ac:dyDescent="0.2">
      <c r="B62" s="21">
        <v>21</v>
      </c>
      <c r="C62" s="22"/>
      <c r="D62" s="22"/>
      <c r="E62" s="22"/>
      <c r="F62" s="9"/>
      <c r="G62" s="17"/>
      <c r="H62" s="19"/>
      <c r="I62" s="17"/>
      <c r="J62" s="17"/>
      <c r="K62" s="32"/>
      <c r="L62" s="11"/>
    </row>
    <row r="63" spans="1:12" x14ac:dyDescent="0.2">
      <c r="A63" s="4"/>
      <c r="B63" s="21"/>
      <c r="C63" s="22"/>
      <c r="D63" s="22"/>
      <c r="E63" s="9"/>
      <c r="F63" s="9"/>
      <c r="G63" s="41" t="s">
        <v>48</v>
      </c>
      <c r="H63" s="42"/>
      <c r="I63" s="9"/>
      <c r="J63" s="9"/>
      <c r="K63" s="33"/>
      <c r="L63" s="11"/>
    </row>
    <row r="64" spans="1:12" ht="13.5" thickBot="1" x14ac:dyDescent="0.25">
      <c r="A64" s="39"/>
      <c r="B64" s="34"/>
      <c r="C64" s="35">
        <f>SUM(C61+C62)</f>
        <v>0</v>
      </c>
      <c r="D64" s="35">
        <f>SUM(D61+D62)</f>
        <v>0</v>
      </c>
      <c r="E64" s="36">
        <f>SUM(E61+E62)</f>
        <v>0</v>
      </c>
      <c r="F64" s="36">
        <f>SUM(F61+F62)</f>
        <v>0</v>
      </c>
      <c r="G64" s="51">
        <f>SUM(E64+F64+G61)</f>
        <v>0</v>
      </c>
      <c r="H64" s="52"/>
      <c r="I64" s="37"/>
      <c r="J64" s="37"/>
      <c r="K64" s="38">
        <f>SUM(K41+K61)</f>
        <v>288</v>
      </c>
      <c r="L64" s="11"/>
    </row>
    <row r="65" spans="1:12" ht="13.5" thickTop="1" x14ac:dyDescent="0.2">
      <c r="A65" s="11"/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</row>
  </sheetData>
  <mergeCells count="6">
    <mergeCell ref="G64:H64"/>
    <mergeCell ref="G63:H63"/>
    <mergeCell ref="G40:H40"/>
    <mergeCell ref="G41:H41"/>
    <mergeCell ref="G43:H43"/>
    <mergeCell ref="G44:H44"/>
  </mergeCells>
  <dataValidations count="1">
    <dataValidation type="list" allowBlank="1" showInputMessage="1" showErrorMessage="1" sqref="A2:A37 A47:A59" xr:uid="{30D5E2FC-B114-4308-A0ED-33B0F3387A4C}">
      <formula1>INDIRECT("Tableau5[Article]")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2" r:id="rId3" name="Button 14">
              <controlPr defaultSize="0" print="0" autoFill="0" autoPict="0" macro="[0]!Feuil2.Importer2">
                <anchor moveWithCells="1" sizeWithCells="1">
                  <from>
                    <xdr:col>12</xdr:col>
                    <xdr:colOff>1104900</xdr:colOff>
                    <xdr:row>2</xdr:row>
                    <xdr:rowOff>114300</xdr:rowOff>
                  </from>
                  <to>
                    <xdr:col>15</xdr:col>
                    <xdr:colOff>409575</xdr:colOff>
                    <xdr:row>11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D67282-BB4C-4FFC-8565-260A31AABED8}">
  <sheetPr codeName="Feuil8"/>
  <dimension ref="A1:N6"/>
  <sheetViews>
    <sheetView workbookViewId="0">
      <selection activeCell="E5" sqref="E5"/>
    </sheetView>
  </sheetViews>
  <sheetFormatPr baseColWidth="10" defaultRowHeight="15" x14ac:dyDescent="0.25"/>
  <cols>
    <col min="1" max="1" width="30.85546875" customWidth="1"/>
    <col min="3" max="3" width="6.140625" customWidth="1"/>
    <col min="4" max="4" width="7.140625" customWidth="1"/>
  </cols>
  <sheetData>
    <row r="1" spans="1:14" x14ac:dyDescent="0.25">
      <c r="A1" t="s">
        <v>1</v>
      </c>
      <c r="B1" t="s">
        <v>2</v>
      </c>
      <c r="C1" s="7" t="s">
        <v>78</v>
      </c>
      <c r="D1" s="7" t="s">
        <v>79</v>
      </c>
      <c r="E1" s="7" t="str">
        <f>'[1]Com1&amp;Colr'!C1</f>
        <v>P.U  HTVA</v>
      </c>
      <c r="F1" s="7" t="str">
        <f>'[1]Com1&amp;Colr'!D1</f>
        <v>Tot HTVA</v>
      </c>
      <c r="G1" s="7" t="str">
        <f>'[1]Com1&amp;Colr'!E1</f>
        <v>Taxe HTVA</v>
      </c>
      <c r="H1" s="7" t="str">
        <f>'[1]Com1&amp;Colr'!F1</f>
        <v>T.T. HTVA</v>
      </c>
      <c r="I1" s="7" t="str">
        <f>'[1]Com1&amp;Colr'!G1</f>
        <v>Consi</v>
      </c>
      <c r="J1" s="7" t="str">
        <f>'[1]Com1&amp;Colr'!I1</f>
        <v>P.U. V</v>
      </c>
      <c r="K1" s="7" t="str">
        <f>'[1]Com1&amp;Colr'!J1</f>
        <v>P.U. A</v>
      </c>
      <c r="L1" s="7" t="s">
        <v>80</v>
      </c>
    </row>
    <row r="2" spans="1:14" x14ac:dyDescent="0.25">
      <c r="A2" t="s">
        <v>29</v>
      </c>
      <c r="B2">
        <v>1</v>
      </c>
      <c r="D2" s="53">
        <f>SUM(B2-C2)</f>
        <v>1</v>
      </c>
      <c r="E2" s="9">
        <f>IFERROR(VLOOKUP(A2,Commande1!$A$2:$C$100,3,FALSE),"")</f>
        <v>25</v>
      </c>
      <c r="F2" s="9">
        <f>IFERROR((B2-C2)*E2,"")</f>
        <v>25</v>
      </c>
      <c r="G2" s="9">
        <f>IFERROR(VLOOKUP(A2,BDCOMMANDE!$A$2:$N$100,12,FALSE),"")</f>
        <v>2.84</v>
      </c>
      <c r="H2" s="9">
        <f>IFERROR((B2-C2)*(G2),"")</f>
        <v>2.84</v>
      </c>
      <c r="I2" s="9">
        <f>IFERROR(VLOOKUP(A2,BDCOMMANDE!$A$3:$F$101,6,FALSE)*(B2-C2),"")</f>
        <v>4.5</v>
      </c>
      <c r="J2" s="7">
        <f>IF(A2="","",VLOOKUP(A2,BDCOMMANDE!$A$3:$H$101,8,FALSE))</f>
        <v>4</v>
      </c>
      <c r="K2" s="54"/>
      <c r="L2" s="10">
        <f>IFERROR(VLOOKUP(A2,BDCOMMANDE!$A$3:$G$101,7,FALSE)*(B2-C2),"")</f>
        <v>24</v>
      </c>
      <c r="M2" s="7"/>
      <c r="N2" s="7"/>
    </row>
    <row r="3" spans="1:14" x14ac:dyDescent="0.25">
      <c r="A3" t="s">
        <v>21</v>
      </c>
      <c r="B3">
        <v>5</v>
      </c>
      <c r="D3" s="53">
        <f t="shared" ref="D3:D6" si="0">SUM(B3-C3)</f>
        <v>5</v>
      </c>
      <c r="E3" s="9">
        <f>IFERROR(VLOOKUP(A3,Commande1!$A$2:$C$100,3,FALSE),"")</f>
        <v>24</v>
      </c>
      <c r="F3" s="9">
        <f t="shared" ref="F3:F6" si="1">IFERROR((B3-C3)*E3,"")</f>
        <v>120</v>
      </c>
      <c r="G3" s="9">
        <f>IFERROR(VLOOKUP(A3,BDCOMMANDE!$A$2:$N$100,12,FALSE),"")</f>
        <v>1.53</v>
      </c>
      <c r="H3" s="9">
        <f t="shared" ref="H3:H6" si="2">IFERROR((B3-C3)*(G3),"")</f>
        <v>7.65</v>
      </c>
      <c r="I3" s="9">
        <f>IFERROR(VLOOKUP(A3,BDCOMMANDE!$A$3:$F$101,6,FALSE)*(B3-C3),"")</f>
        <v>22.5</v>
      </c>
      <c r="J3" s="7">
        <f>IF(A3="","",VLOOKUP(A3,BDCOMMANDE!$A$3:$H$101,8,FALSE))</f>
        <v>2</v>
      </c>
      <c r="K3" s="54"/>
      <c r="L3" s="10">
        <f>IFERROR(VLOOKUP(A3,BDCOMMANDE!$A$3:$G$101,7,FALSE)*(B3-C3),"")</f>
        <v>120</v>
      </c>
      <c r="M3" s="54"/>
      <c r="N3" s="10"/>
    </row>
    <row r="4" spans="1:14" x14ac:dyDescent="0.25">
      <c r="A4" t="s">
        <v>22</v>
      </c>
      <c r="B4">
        <v>2</v>
      </c>
      <c r="D4" s="53">
        <f t="shared" si="0"/>
        <v>2</v>
      </c>
      <c r="E4" s="9">
        <f>IFERROR(VLOOKUP(A4,Commande1!$A$2:$C$100,3,FALSE),"")</f>
        <v>25</v>
      </c>
      <c r="F4" s="9">
        <f t="shared" si="1"/>
        <v>50</v>
      </c>
      <c r="G4" s="9">
        <f>IFERROR(VLOOKUP(A4,BDCOMMANDE!$A$2:$N$100,12,FALSE),"")</f>
        <v>1.28</v>
      </c>
      <c r="H4" s="9">
        <f t="shared" si="2"/>
        <v>2.56</v>
      </c>
      <c r="I4" s="9">
        <f>IFERROR(VLOOKUP(A4,BDCOMMANDE!$A$3:$F$101,6,FALSE)*(B4-C4),"")</f>
        <v>9</v>
      </c>
      <c r="J4" s="7">
        <f>IF(A4="","",VLOOKUP(A4,BDCOMMANDE!$A$3:$H$101,8,FALSE))</f>
        <v>3</v>
      </c>
      <c r="K4" s="54"/>
      <c r="L4" s="10">
        <f>IFERROR(VLOOKUP(A4,BDCOMMANDE!$A$3:$G$101,7,FALSE)*(B4-C4),"")</f>
        <v>48</v>
      </c>
    </row>
    <row r="5" spans="1:14" x14ac:dyDescent="0.25">
      <c r="A5" t="s">
        <v>27</v>
      </c>
      <c r="B5">
        <v>2</v>
      </c>
      <c r="D5" s="53">
        <f t="shared" si="0"/>
        <v>2</v>
      </c>
      <c r="E5" s="9">
        <f>IFERROR(VLOOKUP(A5,Commande1!$A$2:$C$100,3,FALSE),"")</f>
        <v>39</v>
      </c>
      <c r="F5" s="9">
        <f t="shared" si="1"/>
        <v>78</v>
      </c>
      <c r="G5" s="9">
        <f>IFERROR(VLOOKUP(A5,BDCOMMANDE!$A$2:$N$100,12,FALSE),"")</f>
        <v>2.54</v>
      </c>
      <c r="H5" s="9">
        <f t="shared" si="2"/>
        <v>5.08</v>
      </c>
      <c r="I5" s="9">
        <f>IFERROR(VLOOKUP(A5,BDCOMMANDE!$A$3:$F$101,6,FALSE)*(B5-C5),"")</f>
        <v>9</v>
      </c>
      <c r="J5" s="7">
        <f>IF(A5="","",VLOOKUP(A5,BDCOMMANDE!$A$3:$H$101,8,FALSE))</f>
        <v>3</v>
      </c>
      <c r="K5" s="54"/>
      <c r="L5" s="10">
        <f>IFERROR(VLOOKUP(A5,BDCOMMANDE!$A$3:$G$101,7,FALSE)*(B5-C5),"")</f>
        <v>48</v>
      </c>
    </row>
    <row r="6" spans="1:14" x14ac:dyDescent="0.25">
      <c r="A6" t="s">
        <v>62</v>
      </c>
      <c r="B6">
        <v>2</v>
      </c>
      <c r="D6" s="53">
        <f t="shared" si="0"/>
        <v>2</v>
      </c>
      <c r="E6" s="9">
        <f>IFERROR(VLOOKUP(A6,Commande1!$A$2:$C$100,3,FALSE),"")</f>
        <v>24</v>
      </c>
      <c r="F6" s="9">
        <f t="shared" si="1"/>
        <v>48</v>
      </c>
      <c r="G6" s="9">
        <f>IFERROR(VLOOKUP(A6,BDCOMMANDE!$A$2:$N$100,12,FALSE),"")</f>
        <v>0.31</v>
      </c>
      <c r="H6" s="9">
        <f t="shared" si="2"/>
        <v>0.62</v>
      </c>
      <c r="I6" s="9">
        <f>IFERROR(VLOOKUP(A6,BDCOMMANDE!$A$3:$F$101,6,FALSE)*(B6-C6),"")</f>
        <v>9</v>
      </c>
      <c r="J6" s="7">
        <f>IF(A6="","",VLOOKUP(A6,BDCOMMANDE!$A$3:$H$101,8,FALSE))</f>
        <v>2</v>
      </c>
      <c r="K6" s="54"/>
      <c r="L6" s="10">
        <f>IFERROR(VLOOKUP(A6,BDCOMMANDE!$A$3:$G$101,7,FALSE)*(B6-C6),"")</f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9BBDBE-EF72-42C9-BBD7-DB80FDDE4E98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1B1F95-9A1F-4378-A7D6-F2BCC6EA22FE}">
  <sheetPr codeName="Feuil4"/>
  <dimension ref="A1"/>
  <sheetViews>
    <sheetView workbookViewId="0"/>
  </sheetViews>
  <sheetFormatPr baseColWidth="10" defaultRowHeight="15" x14ac:dyDescent="0.25"/>
  <sheetData>
    <row r="1" spans="1:1" x14ac:dyDescent="0.25">
      <c r="A1" t="s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A82BB9-99CC-40FD-A5DF-46DBE8F6A931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6356DC-CC80-40BE-A50D-EF0F4AC3AC1B}">
  <sheetPr codeName="Feuil6"/>
  <dimension ref="A1:W55"/>
  <sheetViews>
    <sheetView topLeftCell="G1" workbookViewId="0">
      <selection activeCell="O5" sqref="O5"/>
    </sheetView>
  </sheetViews>
  <sheetFormatPr baseColWidth="10" defaultRowHeight="12.75" x14ac:dyDescent="0.2"/>
  <cols>
    <col min="1" max="1" width="28.140625" style="7" customWidth="1"/>
    <col min="2" max="3" width="11.42578125" style="7"/>
    <col min="4" max="4" width="15.140625" style="7" customWidth="1"/>
    <col min="5" max="5" width="14.5703125" style="7" customWidth="1"/>
    <col min="6" max="6" width="11.42578125" style="7"/>
    <col min="7" max="7" width="15.140625" style="7" customWidth="1"/>
    <col min="8" max="8" width="14.7109375" style="7" customWidth="1"/>
    <col min="9" max="9" width="15.5703125" style="7" customWidth="1"/>
    <col min="10" max="10" width="15" style="7" customWidth="1"/>
    <col min="11" max="11" width="17" style="7" customWidth="1"/>
    <col min="12" max="12" width="31" style="7" customWidth="1"/>
    <col min="13" max="13" width="13.42578125" style="7" customWidth="1"/>
    <col min="14" max="14" width="28.5703125" style="7" customWidth="1"/>
    <col min="15" max="15" width="12.28515625" style="7" customWidth="1"/>
    <col min="16" max="16" width="11.42578125" style="7"/>
    <col min="17" max="17" width="11.7109375" style="7" customWidth="1"/>
    <col min="18" max="21" width="11.42578125" style="7"/>
    <col min="22" max="22" width="8" style="7" customWidth="1"/>
    <col min="23" max="23" width="7.42578125" style="7" customWidth="1"/>
    <col min="24" max="16384" width="11.42578125" style="7"/>
  </cols>
  <sheetData>
    <row r="1" spans="1:23" ht="15" x14ac:dyDescent="0.25">
      <c r="A1" s="25" t="s">
        <v>49</v>
      </c>
      <c r="B1" s="25" t="s">
        <v>50</v>
      </c>
      <c r="C1" s="25" t="s">
        <v>43</v>
      </c>
      <c r="D1" s="25" t="s">
        <v>51</v>
      </c>
      <c r="E1" s="25" t="s">
        <v>52</v>
      </c>
      <c r="F1" s="25" t="s">
        <v>53</v>
      </c>
      <c r="G1" s="25" t="s">
        <v>54</v>
      </c>
      <c r="H1" s="25" t="s">
        <v>55</v>
      </c>
      <c r="I1" s="25" t="s">
        <v>56</v>
      </c>
      <c r="J1" s="25" t="s">
        <v>57</v>
      </c>
      <c r="K1" s="25" t="s">
        <v>58</v>
      </c>
      <c r="L1" s="25" t="s">
        <v>84</v>
      </c>
      <c r="M1" s="1"/>
      <c r="N1" s="2" t="s">
        <v>85</v>
      </c>
      <c r="O1" s="3"/>
      <c r="P1" s="2"/>
      <c r="Q1" s="2"/>
      <c r="R1" s="2"/>
      <c r="S1" s="2"/>
      <c r="T1" s="2"/>
      <c r="U1" s="4"/>
      <c r="V1" s="4"/>
      <c r="W1" s="5"/>
    </row>
    <row r="2" spans="1:23" x14ac:dyDescent="0.2">
      <c r="A2" s="25" t="s">
        <v>13</v>
      </c>
      <c r="B2" s="25">
        <v>1</v>
      </c>
      <c r="C2" s="25">
        <v>0.20999999999999996</v>
      </c>
      <c r="D2" s="25"/>
      <c r="E2" s="25">
        <v>12.03</v>
      </c>
      <c r="F2" s="25">
        <v>30</v>
      </c>
      <c r="G2" s="25">
        <v>190</v>
      </c>
      <c r="H2" s="25">
        <v>2</v>
      </c>
      <c r="I2" s="25">
        <v>30</v>
      </c>
      <c r="J2" s="25">
        <f t="shared" ref="J2:J7" si="0">SUM(D2/B2)</f>
        <v>0</v>
      </c>
      <c r="K2" s="25">
        <f t="shared" ref="K2:K7" si="1">SUM(E2/B2)</f>
        <v>12.03</v>
      </c>
      <c r="L2" s="25">
        <f>SUM((J3+K3)*B3)</f>
        <v>7.22</v>
      </c>
      <c r="O2" s="7">
        <v>1</v>
      </c>
    </row>
    <row r="3" spans="1:23" x14ac:dyDescent="0.2">
      <c r="A3" s="7" t="s">
        <v>14</v>
      </c>
      <c r="B3" s="25">
        <v>1</v>
      </c>
      <c r="C3" s="25">
        <v>0.20999999999999996</v>
      </c>
      <c r="D3" s="25"/>
      <c r="E3" s="25">
        <v>7.22</v>
      </c>
      <c r="F3" s="25">
        <v>30</v>
      </c>
      <c r="G3" s="25">
        <v>114</v>
      </c>
      <c r="H3" s="25">
        <v>2</v>
      </c>
      <c r="I3" s="25">
        <v>30</v>
      </c>
      <c r="J3" s="25">
        <f t="shared" si="0"/>
        <v>0</v>
      </c>
      <c r="K3" s="25">
        <f t="shared" si="1"/>
        <v>7.22</v>
      </c>
      <c r="L3" s="25">
        <f t="shared" ref="L3:L53" si="2">SUM((J4+K4)*B4)</f>
        <v>0</v>
      </c>
    </row>
    <row r="4" spans="1:23" x14ac:dyDescent="0.2">
      <c r="A4" s="7" t="s">
        <v>59</v>
      </c>
      <c r="B4" s="25">
        <v>1</v>
      </c>
      <c r="C4" s="25">
        <v>0.20999999999999996</v>
      </c>
      <c r="D4" s="25"/>
      <c r="E4" s="25"/>
      <c r="F4" s="25">
        <v>30</v>
      </c>
      <c r="G4" s="25">
        <v>190</v>
      </c>
      <c r="H4" s="25">
        <v>3</v>
      </c>
      <c r="I4" s="25">
        <v>30</v>
      </c>
      <c r="J4" s="25">
        <f t="shared" si="0"/>
        <v>0</v>
      </c>
      <c r="K4" s="25">
        <f t="shared" si="1"/>
        <v>0</v>
      </c>
      <c r="L4" s="25">
        <f t="shared" si="2"/>
        <v>5.54</v>
      </c>
    </row>
    <row r="5" spans="1:23" x14ac:dyDescent="0.2">
      <c r="A5" s="7" t="s">
        <v>15</v>
      </c>
      <c r="B5" s="25">
        <v>1</v>
      </c>
      <c r="C5" s="25">
        <v>0.20999999999999996</v>
      </c>
      <c r="D5" s="25"/>
      <c r="E5" s="25">
        <v>5.54</v>
      </c>
      <c r="F5" s="25">
        <v>30</v>
      </c>
      <c r="G5" s="25">
        <v>76</v>
      </c>
      <c r="H5" s="25">
        <v>3</v>
      </c>
      <c r="I5" s="25">
        <v>30</v>
      </c>
      <c r="J5" s="25">
        <f t="shared" si="0"/>
        <v>0</v>
      </c>
      <c r="K5" s="25">
        <f t="shared" si="1"/>
        <v>5.54</v>
      </c>
      <c r="L5" s="25">
        <f t="shared" si="2"/>
        <v>0</v>
      </c>
    </row>
    <row r="6" spans="1:23" x14ac:dyDescent="0.2">
      <c r="A6" s="7" t="s">
        <v>60</v>
      </c>
      <c r="B6" s="25">
        <v>1</v>
      </c>
      <c r="C6" s="25">
        <v>0.20999999999999996</v>
      </c>
      <c r="D6" s="25"/>
      <c r="E6" s="25"/>
      <c r="F6" s="25">
        <v>30</v>
      </c>
      <c r="G6" s="25">
        <v>190</v>
      </c>
      <c r="H6" s="25">
        <v>3</v>
      </c>
      <c r="I6" s="25">
        <v>30</v>
      </c>
      <c r="J6" s="25">
        <f t="shared" si="0"/>
        <v>0</v>
      </c>
      <c r="K6" s="25">
        <f t="shared" si="1"/>
        <v>0</v>
      </c>
      <c r="L6" s="25">
        <f t="shared" si="2"/>
        <v>0</v>
      </c>
    </row>
    <row r="7" spans="1:23" x14ac:dyDescent="0.2">
      <c r="A7" s="7" t="s">
        <v>61</v>
      </c>
      <c r="B7" s="25">
        <v>1</v>
      </c>
      <c r="C7" s="25">
        <v>0.20999999999999996</v>
      </c>
      <c r="D7" s="25"/>
      <c r="E7" s="25"/>
      <c r="F7" s="25">
        <v>30</v>
      </c>
      <c r="G7" s="25">
        <v>76</v>
      </c>
      <c r="H7" s="25">
        <v>3</v>
      </c>
      <c r="I7" s="25">
        <v>30</v>
      </c>
      <c r="J7" s="25">
        <f t="shared" si="0"/>
        <v>0</v>
      </c>
      <c r="K7" s="25">
        <f t="shared" si="1"/>
        <v>0</v>
      </c>
      <c r="L7" s="25">
        <f t="shared" si="2"/>
        <v>0</v>
      </c>
    </row>
    <row r="8" spans="1:23" x14ac:dyDescent="0.2">
      <c r="B8" s="25"/>
      <c r="C8" s="25"/>
      <c r="D8" s="25"/>
      <c r="E8" s="25"/>
      <c r="F8" s="25"/>
      <c r="G8" s="25"/>
      <c r="H8" s="25"/>
      <c r="I8" s="25"/>
      <c r="J8" s="25"/>
      <c r="K8" s="25"/>
      <c r="L8" s="25">
        <f t="shared" si="2"/>
        <v>0</v>
      </c>
    </row>
    <row r="9" spans="1:23" x14ac:dyDescent="0.2">
      <c r="A9" s="7" t="s">
        <v>62</v>
      </c>
      <c r="B9" s="25">
        <v>24</v>
      </c>
      <c r="C9" s="25">
        <v>0.20999999999999996</v>
      </c>
      <c r="D9" s="25"/>
      <c r="E9" s="25"/>
      <c r="F9" s="25">
        <v>4.5</v>
      </c>
      <c r="G9" s="25">
        <v>24</v>
      </c>
      <c r="H9" s="25">
        <v>2</v>
      </c>
      <c r="I9" s="25">
        <v>0.1</v>
      </c>
      <c r="J9" s="25">
        <f t="shared" ref="J9:J16" si="3">SUM(D9/B9)</f>
        <v>0</v>
      </c>
      <c r="K9" s="25">
        <f t="shared" ref="K9:K16" si="4">SUM(E9/B9)</f>
        <v>0</v>
      </c>
      <c r="L9" s="25">
        <f t="shared" si="2"/>
        <v>0.31</v>
      </c>
    </row>
    <row r="10" spans="1:23" x14ac:dyDescent="0.2">
      <c r="A10" s="7" t="s">
        <v>21</v>
      </c>
      <c r="B10" s="25">
        <v>24</v>
      </c>
      <c r="C10" s="25">
        <v>6.0000000000000053E-2</v>
      </c>
      <c r="D10" s="25">
        <v>0.31</v>
      </c>
      <c r="E10" s="25"/>
      <c r="F10" s="25">
        <v>4.5</v>
      </c>
      <c r="G10" s="25">
        <v>24</v>
      </c>
      <c r="H10" s="25">
        <v>2</v>
      </c>
      <c r="I10" s="25">
        <v>0.1</v>
      </c>
      <c r="J10" s="25">
        <f t="shared" si="3"/>
        <v>1.2916666666666667E-2</v>
      </c>
      <c r="K10" s="25">
        <f t="shared" si="4"/>
        <v>0</v>
      </c>
      <c r="L10" s="25">
        <f t="shared" si="2"/>
        <v>1.53</v>
      </c>
    </row>
    <row r="11" spans="1:23" x14ac:dyDescent="0.2">
      <c r="A11" s="7" t="s">
        <v>22</v>
      </c>
      <c r="B11" s="25">
        <v>24</v>
      </c>
      <c r="C11" s="25">
        <v>0.20999999999999996</v>
      </c>
      <c r="D11" s="25"/>
      <c r="E11" s="25">
        <v>1.53</v>
      </c>
      <c r="F11" s="25">
        <v>4.5</v>
      </c>
      <c r="G11" s="25">
        <v>24</v>
      </c>
      <c r="H11" s="25">
        <v>3</v>
      </c>
      <c r="I11" s="25">
        <v>0.1</v>
      </c>
      <c r="J11" s="25">
        <f t="shared" si="3"/>
        <v>0</v>
      </c>
      <c r="K11" s="25">
        <f t="shared" si="4"/>
        <v>6.3750000000000001E-2</v>
      </c>
      <c r="L11" s="25">
        <f t="shared" si="2"/>
        <v>1.28</v>
      </c>
    </row>
    <row r="12" spans="1:23" x14ac:dyDescent="0.2">
      <c r="A12" s="7" t="s">
        <v>27</v>
      </c>
      <c r="B12" s="25">
        <v>24</v>
      </c>
      <c r="C12" s="25">
        <v>0.20999999999999996</v>
      </c>
      <c r="D12" s="25"/>
      <c r="E12" s="25">
        <v>1.28</v>
      </c>
      <c r="F12" s="25">
        <v>4.5</v>
      </c>
      <c r="G12" s="25">
        <v>24</v>
      </c>
      <c r="H12" s="25">
        <v>3</v>
      </c>
      <c r="I12" s="25">
        <v>0.1</v>
      </c>
      <c r="J12" s="25">
        <f t="shared" si="3"/>
        <v>0</v>
      </c>
      <c r="K12" s="25">
        <f t="shared" si="4"/>
        <v>5.3333333333333337E-2</v>
      </c>
      <c r="L12" s="25">
        <f t="shared" si="2"/>
        <v>2.54</v>
      </c>
    </row>
    <row r="13" spans="1:23" x14ac:dyDescent="0.2">
      <c r="A13" s="7" t="s">
        <v>29</v>
      </c>
      <c r="B13" s="25">
        <v>24</v>
      </c>
      <c r="C13" s="25">
        <v>0.20999999999999996</v>
      </c>
      <c r="D13" s="25"/>
      <c r="E13" s="25">
        <v>2.54</v>
      </c>
      <c r="F13" s="25">
        <v>4.5</v>
      </c>
      <c r="G13" s="25">
        <v>24</v>
      </c>
      <c r="H13" s="25">
        <v>4</v>
      </c>
      <c r="I13" s="25">
        <v>0.1</v>
      </c>
      <c r="J13" s="25">
        <f t="shared" si="3"/>
        <v>0</v>
      </c>
      <c r="K13" s="25">
        <f t="shared" si="4"/>
        <v>0.10583333333333333</v>
      </c>
      <c r="L13" s="25">
        <f t="shared" si="2"/>
        <v>2.84</v>
      </c>
    </row>
    <row r="14" spans="1:23" x14ac:dyDescent="0.2">
      <c r="A14" s="7" t="s">
        <v>30</v>
      </c>
      <c r="B14" s="25">
        <v>24</v>
      </c>
      <c r="C14" s="25">
        <v>0.20999999999999996</v>
      </c>
      <c r="D14" s="25"/>
      <c r="E14" s="25">
        <v>2.84</v>
      </c>
      <c r="F14" s="25">
        <v>4.5</v>
      </c>
      <c r="G14" s="25">
        <v>24</v>
      </c>
      <c r="H14" s="25">
        <v>4</v>
      </c>
      <c r="I14" s="25">
        <v>0.1</v>
      </c>
      <c r="J14" s="25">
        <f t="shared" si="3"/>
        <v>0</v>
      </c>
      <c r="K14" s="25">
        <f t="shared" si="4"/>
        <v>0.11833333333333333</v>
      </c>
      <c r="L14" s="25">
        <f t="shared" si="2"/>
        <v>3.24</v>
      </c>
    </row>
    <row r="15" spans="1:23" x14ac:dyDescent="0.2">
      <c r="A15" s="7" t="s">
        <v>25</v>
      </c>
      <c r="B15" s="25">
        <v>24</v>
      </c>
      <c r="C15" s="25">
        <v>0.20999999999999996</v>
      </c>
      <c r="D15" s="25"/>
      <c r="E15" s="25">
        <v>3.24</v>
      </c>
      <c r="F15" s="25">
        <v>4.5</v>
      </c>
      <c r="G15" s="25">
        <v>24</v>
      </c>
      <c r="H15" s="25">
        <v>4</v>
      </c>
      <c r="I15" s="25">
        <v>0.1</v>
      </c>
      <c r="J15" s="25">
        <f t="shared" si="3"/>
        <v>0</v>
      </c>
      <c r="K15" s="25">
        <f t="shared" si="4"/>
        <v>0.13500000000000001</v>
      </c>
      <c r="L15" s="25">
        <f t="shared" si="2"/>
        <v>3.29</v>
      </c>
    </row>
    <row r="16" spans="1:23" x14ac:dyDescent="0.2">
      <c r="A16" s="7" t="s">
        <v>19</v>
      </c>
      <c r="B16" s="25">
        <v>24</v>
      </c>
      <c r="C16" s="25">
        <v>0.20999999999999996</v>
      </c>
      <c r="D16" s="25"/>
      <c r="E16" s="25">
        <v>3.29</v>
      </c>
      <c r="F16" s="25">
        <v>4.5</v>
      </c>
      <c r="G16" s="25">
        <v>24</v>
      </c>
      <c r="H16" s="25">
        <v>4</v>
      </c>
      <c r="I16" s="25">
        <v>0.1</v>
      </c>
      <c r="J16" s="25">
        <f t="shared" si="3"/>
        <v>0</v>
      </c>
      <c r="K16" s="25">
        <f t="shared" si="4"/>
        <v>0.13708333333333333</v>
      </c>
      <c r="L16" s="25">
        <f t="shared" si="2"/>
        <v>0</v>
      </c>
    </row>
    <row r="17" spans="1:12" x14ac:dyDescent="0.2">
      <c r="A17" s="25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>
        <f t="shared" si="2"/>
        <v>0.41999999999999993</v>
      </c>
    </row>
    <row r="18" spans="1:12" x14ac:dyDescent="0.2">
      <c r="A18" s="7" t="s">
        <v>31</v>
      </c>
      <c r="B18" s="25">
        <v>6</v>
      </c>
      <c r="C18" s="25">
        <v>0.20999999999999996</v>
      </c>
      <c r="D18" s="25"/>
      <c r="E18" s="25">
        <v>0.42</v>
      </c>
      <c r="F18" s="25">
        <v>0</v>
      </c>
      <c r="G18" s="25">
        <v>30</v>
      </c>
      <c r="H18" s="25">
        <v>3</v>
      </c>
      <c r="I18" s="25">
        <v>0</v>
      </c>
      <c r="J18" s="25">
        <f>SUM(D18/B18)</f>
        <v>0</v>
      </c>
      <c r="K18" s="25">
        <f>SUM(E18/B18)</f>
        <v>6.9999999999999993E-2</v>
      </c>
      <c r="L18" s="25">
        <f t="shared" si="2"/>
        <v>0.41999999999999993</v>
      </c>
    </row>
    <row r="19" spans="1:12" x14ac:dyDescent="0.2">
      <c r="A19" s="7" t="s">
        <v>32</v>
      </c>
      <c r="B19" s="25">
        <v>6</v>
      </c>
      <c r="C19" s="25">
        <v>0.20999999999999996</v>
      </c>
      <c r="D19" s="25"/>
      <c r="E19" s="25">
        <v>0.42</v>
      </c>
      <c r="F19" s="25">
        <v>0</v>
      </c>
      <c r="G19" s="25">
        <v>30</v>
      </c>
      <c r="H19" s="25">
        <v>3</v>
      </c>
      <c r="I19" s="25">
        <v>0</v>
      </c>
      <c r="J19" s="25">
        <f>SUM(D19/B19)</f>
        <v>0</v>
      </c>
      <c r="K19" s="25">
        <f>SUM(E19/B19)</f>
        <v>6.9999999999999993E-2</v>
      </c>
      <c r="L19" s="25">
        <f t="shared" si="2"/>
        <v>0.41999999999999993</v>
      </c>
    </row>
    <row r="20" spans="1:12" x14ac:dyDescent="0.2">
      <c r="A20" s="7" t="s">
        <v>33</v>
      </c>
      <c r="B20" s="25">
        <v>6</v>
      </c>
      <c r="C20" s="25">
        <v>0.20999999999999996</v>
      </c>
      <c r="D20" s="25"/>
      <c r="E20" s="25">
        <v>0.42</v>
      </c>
      <c r="F20" s="25">
        <v>0</v>
      </c>
      <c r="G20" s="25">
        <v>30</v>
      </c>
      <c r="H20" s="25">
        <v>3</v>
      </c>
      <c r="I20" s="25">
        <v>0</v>
      </c>
      <c r="J20" s="25">
        <f>SUM(D20/B20)</f>
        <v>0</v>
      </c>
      <c r="K20" s="25">
        <f>SUM(E20/B20)</f>
        <v>6.9999999999999993E-2</v>
      </c>
      <c r="L20" s="25">
        <f t="shared" si="2"/>
        <v>0</v>
      </c>
    </row>
    <row r="21" spans="1:12" x14ac:dyDescent="0.2"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>
        <f t="shared" si="2"/>
        <v>0.8</v>
      </c>
    </row>
    <row r="22" spans="1:12" x14ac:dyDescent="0.2">
      <c r="A22" s="7" t="s">
        <v>20</v>
      </c>
      <c r="B22" s="25">
        <v>6</v>
      </c>
      <c r="C22" s="25">
        <v>6.0000000000000053E-2</v>
      </c>
      <c r="D22" s="25">
        <v>0.8</v>
      </c>
      <c r="E22" s="25"/>
      <c r="F22" s="25">
        <v>3.5</v>
      </c>
      <c r="G22" s="25">
        <v>24</v>
      </c>
      <c r="H22" s="25">
        <v>2</v>
      </c>
      <c r="I22" s="25">
        <v>0.2</v>
      </c>
      <c r="J22" s="25">
        <f t="shared" ref="J22:J30" si="5">SUM(D22/B22)</f>
        <v>0.13333333333333333</v>
      </c>
      <c r="K22" s="25">
        <f t="shared" ref="K22:K31" si="6">SUM(E22/B22)</f>
        <v>0</v>
      </c>
      <c r="L22" s="25">
        <f t="shared" si="2"/>
        <v>0.8</v>
      </c>
    </row>
    <row r="23" spans="1:12" x14ac:dyDescent="0.2">
      <c r="A23" s="7" t="s">
        <v>16</v>
      </c>
      <c r="B23" s="25">
        <v>6</v>
      </c>
      <c r="C23" s="25">
        <v>6.0000000000000053E-2</v>
      </c>
      <c r="D23" s="25">
        <v>0.8</v>
      </c>
      <c r="E23" s="25"/>
      <c r="F23" s="25">
        <v>3.5</v>
      </c>
      <c r="G23" s="25">
        <v>24</v>
      </c>
      <c r="H23" s="25">
        <v>2</v>
      </c>
      <c r="I23" s="25">
        <v>0.2</v>
      </c>
      <c r="J23" s="25">
        <f t="shared" si="5"/>
        <v>0.13333333333333333</v>
      </c>
      <c r="K23" s="25">
        <f t="shared" si="6"/>
        <v>0</v>
      </c>
      <c r="L23" s="25">
        <f t="shared" si="2"/>
        <v>0.8</v>
      </c>
    </row>
    <row r="24" spans="1:12" x14ac:dyDescent="0.2">
      <c r="A24" s="7" t="s">
        <v>26</v>
      </c>
      <c r="B24" s="25">
        <v>6</v>
      </c>
      <c r="C24" s="25">
        <v>6.0000000000000053E-2</v>
      </c>
      <c r="D24" s="25">
        <v>0.8</v>
      </c>
      <c r="E24" s="25"/>
      <c r="F24" s="25">
        <v>3.5</v>
      </c>
      <c r="G24" s="25">
        <v>24</v>
      </c>
      <c r="H24" s="25">
        <v>2</v>
      </c>
      <c r="I24" s="25">
        <v>0.2</v>
      </c>
      <c r="J24" s="25">
        <f t="shared" si="5"/>
        <v>0.13333333333333333</v>
      </c>
      <c r="K24" s="25">
        <f t="shared" si="6"/>
        <v>0</v>
      </c>
      <c r="L24" s="25">
        <f t="shared" si="2"/>
        <v>0.8</v>
      </c>
    </row>
    <row r="25" spans="1:12" x14ac:dyDescent="0.2">
      <c r="A25" s="7" t="s">
        <v>63</v>
      </c>
      <c r="B25" s="25">
        <v>6</v>
      </c>
      <c r="C25" s="25">
        <v>0.06</v>
      </c>
      <c r="D25" s="25">
        <v>0.8</v>
      </c>
      <c r="E25" s="25"/>
      <c r="F25" s="25">
        <v>3.5</v>
      </c>
      <c r="G25" s="25">
        <v>24</v>
      </c>
      <c r="H25" s="25">
        <v>2</v>
      </c>
      <c r="I25" s="25">
        <v>0.2</v>
      </c>
      <c r="J25" s="25">
        <f t="shared" si="5"/>
        <v>0.13333333333333333</v>
      </c>
      <c r="K25" s="25">
        <f t="shared" si="6"/>
        <v>0</v>
      </c>
      <c r="L25" s="25">
        <f t="shared" si="2"/>
        <v>0.8</v>
      </c>
    </row>
    <row r="26" spans="1:12" x14ac:dyDescent="0.2">
      <c r="A26" s="7" t="s">
        <v>28</v>
      </c>
      <c r="B26" s="25">
        <v>6</v>
      </c>
      <c r="C26" s="25">
        <v>6.0000000000000053E-2</v>
      </c>
      <c r="D26" s="25">
        <v>0.8</v>
      </c>
      <c r="E26" s="25"/>
      <c r="F26" s="25">
        <v>3.5</v>
      </c>
      <c r="G26" s="25">
        <v>24</v>
      </c>
      <c r="H26" s="25">
        <v>2</v>
      </c>
      <c r="I26" s="25">
        <v>0.2</v>
      </c>
      <c r="J26" s="25">
        <f t="shared" si="5"/>
        <v>0.13333333333333333</v>
      </c>
      <c r="K26" s="25">
        <f t="shared" si="6"/>
        <v>0</v>
      </c>
      <c r="L26" s="25">
        <f t="shared" si="2"/>
        <v>0.08</v>
      </c>
    </row>
    <row r="27" spans="1:12" x14ac:dyDescent="0.2">
      <c r="A27" s="7" t="s">
        <v>23</v>
      </c>
      <c r="B27" s="25">
        <v>6</v>
      </c>
      <c r="C27" s="25">
        <v>6.0000000000000053E-2</v>
      </c>
      <c r="D27" s="25">
        <v>0.08</v>
      </c>
      <c r="E27" s="25"/>
      <c r="F27" s="25">
        <v>3.5</v>
      </c>
      <c r="G27" s="25">
        <v>24</v>
      </c>
      <c r="H27" s="25">
        <v>2</v>
      </c>
      <c r="I27" s="25">
        <v>0.2</v>
      </c>
      <c r="J27" s="25">
        <f t="shared" si="5"/>
        <v>1.3333333333333334E-2</v>
      </c>
      <c r="K27" s="25">
        <f t="shared" si="6"/>
        <v>0</v>
      </c>
      <c r="L27" s="25">
        <f t="shared" si="2"/>
        <v>0.17</v>
      </c>
    </row>
    <row r="28" spans="1:12" x14ac:dyDescent="0.2">
      <c r="A28" s="7" t="s">
        <v>17</v>
      </c>
      <c r="B28" s="25">
        <v>12</v>
      </c>
      <c r="C28" s="25">
        <v>6.0000000000000053E-2</v>
      </c>
      <c r="D28" s="25">
        <v>0.17</v>
      </c>
      <c r="E28" s="25"/>
      <c r="F28" s="25">
        <v>4.5</v>
      </c>
      <c r="G28" s="25">
        <v>48</v>
      </c>
      <c r="H28" s="25">
        <v>1</v>
      </c>
      <c r="I28" s="25">
        <v>0.2</v>
      </c>
      <c r="J28" s="25">
        <f t="shared" si="5"/>
        <v>1.4166666666666668E-2</v>
      </c>
      <c r="K28" s="25">
        <f t="shared" si="6"/>
        <v>0</v>
      </c>
      <c r="L28" s="25">
        <f t="shared" si="2"/>
        <v>0.17</v>
      </c>
    </row>
    <row r="29" spans="1:12" x14ac:dyDescent="0.2">
      <c r="A29" s="7" t="s">
        <v>18</v>
      </c>
      <c r="B29" s="25">
        <v>12</v>
      </c>
      <c r="C29" s="25">
        <v>6.0000000000000053E-2</v>
      </c>
      <c r="D29" s="25">
        <v>0.17</v>
      </c>
      <c r="E29" s="25"/>
      <c r="F29" s="25">
        <v>4.5</v>
      </c>
      <c r="G29" s="25">
        <v>48</v>
      </c>
      <c r="H29" s="25">
        <v>2</v>
      </c>
      <c r="I29" s="25">
        <v>0.2</v>
      </c>
      <c r="J29" s="25">
        <f t="shared" si="5"/>
        <v>1.4166666666666668E-2</v>
      </c>
      <c r="K29" s="25">
        <f t="shared" si="6"/>
        <v>0</v>
      </c>
      <c r="L29" s="25">
        <f t="shared" si="2"/>
        <v>0.64</v>
      </c>
    </row>
    <row r="30" spans="1:12" x14ac:dyDescent="0.2">
      <c r="A30" s="7" t="s">
        <v>24</v>
      </c>
      <c r="B30" s="25">
        <v>24</v>
      </c>
      <c r="C30" s="25">
        <v>6.0000000000000053E-2</v>
      </c>
      <c r="D30" s="25">
        <v>0.64</v>
      </c>
      <c r="E30" s="25"/>
      <c r="F30" s="25">
        <v>4.5</v>
      </c>
      <c r="G30" s="25">
        <v>24</v>
      </c>
      <c r="H30" s="25">
        <v>2</v>
      </c>
      <c r="I30" s="25">
        <v>0.1</v>
      </c>
      <c r="J30" s="25">
        <f t="shared" si="5"/>
        <v>2.6666666666666668E-2</v>
      </c>
      <c r="K30" s="25">
        <f t="shared" si="6"/>
        <v>0</v>
      </c>
      <c r="L30" s="25">
        <f t="shared" si="2"/>
        <v>0</v>
      </c>
    </row>
    <row r="31" spans="1:12" x14ac:dyDescent="0.2">
      <c r="A31" s="7" t="s">
        <v>64</v>
      </c>
      <c r="B31" s="25">
        <v>30</v>
      </c>
      <c r="C31" s="25">
        <v>0.06</v>
      </c>
      <c r="D31" s="25">
        <v>0</v>
      </c>
      <c r="E31" s="25"/>
      <c r="F31" s="25">
        <v>0</v>
      </c>
      <c r="G31" s="25">
        <v>30</v>
      </c>
      <c r="H31" s="25">
        <v>2</v>
      </c>
      <c r="I31" s="25">
        <v>0</v>
      </c>
      <c r="J31" s="25">
        <v>0</v>
      </c>
      <c r="K31" s="25">
        <f t="shared" si="6"/>
        <v>0</v>
      </c>
      <c r="L31" s="25">
        <f t="shared" si="2"/>
        <v>0</v>
      </c>
    </row>
    <row r="32" spans="1:12" x14ac:dyDescent="0.2">
      <c r="B32" s="25"/>
      <c r="C32" s="25"/>
      <c r="D32" s="25"/>
      <c r="E32" s="25"/>
      <c r="F32" s="25"/>
      <c r="G32" s="25"/>
      <c r="H32" s="25"/>
      <c r="I32" s="25"/>
      <c r="J32" s="25"/>
      <c r="K32" s="25"/>
      <c r="L32" s="25">
        <f t="shared" si="2"/>
        <v>0</v>
      </c>
    </row>
    <row r="33" spans="1:12" x14ac:dyDescent="0.2">
      <c r="A33" s="7" t="s">
        <v>65</v>
      </c>
      <c r="B33" s="25">
        <v>6</v>
      </c>
      <c r="C33" s="25">
        <v>6.0000000000000053E-2</v>
      </c>
      <c r="D33" s="25"/>
      <c r="E33" s="25"/>
      <c r="F33" s="25"/>
      <c r="G33" s="25">
        <v>36</v>
      </c>
      <c r="H33" s="25">
        <v>2</v>
      </c>
      <c r="I33" s="25">
        <v>0</v>
      </c>
      <c r="J33" s="25">
        <f t="shared" ref="J33:J41" si="7">SUM(D33/B33)</f>
        <v>0</v>
      </c>
      <c r="K33" s="25">
        <f t="shared" ref="K33:K41" si="8">SUM(E33/B33)</f>
        <v>0</v>
      </c>
      <c r="L33" s="25">
        <f t="shared" si="2"/>
        <v>0</v>
      </c>
    </row>
    <row r="34" spans="1:12" x14ac:dyDescent="0.2">
      <c r="A34" s="7" t="s">
        <v>66</v>
      </c>
      <c r="B34" s="25">
        <v>6</v>
      </c>
      <c r="C34" s="25">
        <v>6.0000000000000053E-2</v>
      </c>
      <c r="D34" s="25"/>
      <c r="E34" s="25"/>
      <c r="F34" s="25"/>
      <c r="G34" s="25">
        <v>36</v>
      </c>
      <c r="H34" s="25">
        <v>2</v>
      </c>
      <c r="I34" s="25">
        <v>0</v>
      </c>
      <c r="J34" s="25">
        <f t="shared" si="7"/>
        <v>0</v>
      </c>
      <c r="K34" s="25">
        <f t="shared" si="8"/>
        <v>0</v>
      </c>
      <c r="L34" s="25">
        <f t="shared" si="2"/>
        <v>0</v>
      </c>
    </row>
    <row r="35" spans="1:12" x14ac:dyDescent="0.2">
      <c r="A35" s="7" t="s">
        <v>67</v>
      </c>
      <c r="B35" s="25">
        <v>6</v>
      </c>
      <c r="C35" s="25">
        <v>6.0000000000000053E-2</v>
      </c>
      <c r="D35" s="25"/>
      <c r="E35" s="25"/>
      <c r="F35" s="25"/>
      <c r="G35" s="25">
        <v>36</v>
      </c>
      <c r="H35" s="25">
        <v>2</v>
      </c>
      <c r="I35" s="25">
        <v>0</v>
      </c>
      <c r="J35" s="25">
        <f t="shared" si="7"/>
        <v>0</v>
      </c>
      <c r="K35" s="25">
        <f t="shared" si="8"/>
        <v>0</v>
      </c>
      <c r="L35" s="25">
        <f t="shared" si="2"/>
        <v>0</v>
      </c>
    </row>
    <row r="36" spans="1:12" x14ac:dyDescent="0.2">
      <c r="A36" s="7" t="s">
        <v>68</v>
      </c>
      <c r="B36" s="25">
        <v>6</v>
      </c>
      <c r="C36" s="25">
        <v>6.0000000000000053E-2</v>
      </c>
      <c r="D36" s="25"/>
      <c r="E36" s="25"/>
      <c r="F36" s="25"/>
      <c r="G36" s="25">
        <v>36</v>
      </c>
      <c r="H36" s="25">
        <v>2</v>
      </c>
      <c r="I36" s="25">
        <v>0</v>
      </c>
      <c r="J36" s="25">
        <f t="shared" si="7"/>
        <v>0</v>
      </c>
      <c r="K36" s="25">
        <f t="shared" si="8"/>
        <v>0</v>
      </c>
      <c r="L36" s="25">
        <f t="shared" si="2"/>
        <v>0</v>
      </c>
    </row>
    <row r="37" spans="1:12" x14ac:dyDescent="0.2">
      <c r="A37" s="7" t="s">
        <v>69</v>
      </c>
      <c r="B37" s="25">
        <v>6</v>
      </c>
      <c r="C37" s="25">
        <v>6.0000000000000053E-2</v>
      </c>
      <c r="D37" s="25"/>
      <c r="E37" s="25"/>
      <c r="F37" s="25"/>
      <c r="G37" s="25">
        <v>36</v>
      </c>
      <c r="H37" s="25">
        <v>1</v>
      </c>
      <c r="I37" s="25">
        <v>0</v>
      </c>
      <c r="J37" s="25">
        <f t="shared" si="7"/>
        <v>0</v>
      </c>
      <c r="K37" s="25">
        <f t="shared" si="8"/>
        <v>0</v>
      </c>
      <c r="L37" s="25">
        <f t="shared" si="2"/>
        <v>0</v>
      </c>
    </row>
    <row r="38" spans="1:12" x14ac:dyDescent="0.2">
      <c r="A38" s="7" t="s">
        <v>70</v>
      </c>
      <c r="B38" s="25">
        <v>6</v>
      </c>
      <c r="C38" s="25">
        <v>6.0000000000000053E-2</v>
      </c>
      <c r="D38" s="25"/>
      <c r="E38" s="25"/>
      <c r="F38" s="25"/>
      <c r="G38" s="25">
        <v>36</v>
      </c>
      <c r="H38" s="25">
        <v>2</v>
      </c>
      <c r="I38" s="25">
        <v>0</v>
      </c>
      <c r="J38" s="25">
        <f t="shared" si="7"/>
        <v>0</v>
      </c>
      <c r="K38" s="25">
        <f t="shared" si="8"/>
        <v>0</v>
      </c>
      <c r="L38" s="25">
        <f t="shared" si="2"/>
        <v>0</v>
      </c>
    </row>
    <row r="39" spans="1:12" x14ac:dyDescent="0.2">
      <c r="A39" s="7" t="s">
        <v>71</v>
      </c>
      <c r="B39" s="25">
        <v>1</v>
      </c>
      <c r="C39" s="25">
        <v>0.06</v>
      </c>
      <c r="D39" s="25"/>
      <c r="E39" s="25"/>
      <c r="F39" s="25"/>
      <c r="G39" s="25">
        <v>1</v>
      </c>
      <c r="H39" s="25">
        <v>0</v>
      </c>
      <c r="I39" s="25">
        <v>0</v>
      </c>
      <c r="J39" s="25">
        <f t="shared" si="7"/>
        <v>0</v>
      </c>
      <c r="K39" s="25">
        <f t="shared" si="8"/>
        <v>0</v>
      </c>
      <c r="L39" s="25">
        <f t="shared" si="2"/>
        <v>0</v>
      </c>
    </row>
    <row r="40" spans="1:12" x14ac:dyDescent="0.2">
      <c r="A40" s="7" t="s">
        <v>72</v>
      </c>
      <c r="B40" s="25">
        <v>6</v>
      </c>
      <c r="C40" s="25">
        <v>0.06</v>
      </c>
      <c r="D40" s="25"/>
      <c r="E40" s="25"/>
      <c r="F40" s="25">
        <v>3.5</v>
      </c>
      <c r="G40" s="25">
        <v>24</v>
      </c>
      <c r="H40" s="25">
        <v>1</v>
      </c>
      <c r="I40" s="25">
        <v>0</v>
      </c>
      <c r="J40" s="25">
        <f t="shared" si="7"/>
        <v>0</v>
      </c>
      <c r="K40" s="25">
        <f t="shared" si="8"/>
        <v>0</v>
      </c>
      <c r="L40" s="25">
        <f t="shared" si="2"/>
        <v>0</v>
      </c>
    </row>
    <row r="41" spans="1:12" x14ac:dyDescent="0.2">
      <c r="A41" s="7" t="s">
        <v>73</v>
      </c>
      <c r="B41" s="25">
        <v>6</v>
      </c>
      <c r="C41" s="25">
        <v>0.06</v>
      </c>
      <c r="D41" s="25"/>
      <c r="E41" s="25"/>
      <c r="F41" s="25"/>
      <c r="G41" s="25">
        <v>36</v>
      </c>
      <c r="H41" s="25">
        <v>3</v>
      </c>
      <c r="I41" s="25">
        <v>0</v>
      </c>
      <c r="J41" s="25">
        <f t="shared" si="7"/>
        <v>0</v>
      </c>
      <c r="K41" s="25">
        <f t="shared" si="8"/>
        <v>0</v>
      </c>
      <c r="L41" s="25">
        <f t="shared" si="2"/>
        <v>0</v>
      </c>
    </row>
    <row r="42" spans="1:12" x14ac:dyDescent="0.2">
      <c r="A42" s="2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>
        <f t="shared" si="2"/>
        <v>0</v>
      </c>
    </row>
    <row r="43" spans="1:12" x14ac:dyDescent="0.2">
      <c r="A43" s="7" t="s">
        <v>74</v>
      </c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>
        <f t="shared" si="2"/>
        <v>0</v>
      </c>
    </row>
    <row r="44" spans="1:12" x14ac:dyDescent="0.2">
      <c r="A44" s="7" t="s">
        <v>34</v>
      </c>
      <c r="B44" s="25"/>
      <c r="C44" s="25">
        <v>0.20999999999999996</v>
      </c>
      <c r="D44" s="25"/>
      <c r="E44" s="25">
        <v>0</v>
      </c>
      <c r="F44" s="25">
        <v>0</v>
      </c>
      <c r="G44" s="25">
        <v>0</v>
      </c>
      <c r="H44" s="25"/>
      <c r="I44" s="25"/>
      <c r="J44" s="25"/>
      <c r="K44" s="25"/>
      <c r="L44" s="25">
        <f t="shared" si="2"/>
        <v>0</v>
      </c>
    </row>
    <row r="45" spans="1:12" x14ac:dyDescent="0.2">
      <c r="A45" s="7" t="s">
        <v>12</v>
      </c>
      <c r="B45" s="25"/>
      <c r="C45" s="25">
        <v>0.20999999999999996</v>
      </c>
      <c r="D45" s="25"/>
      <c r="E45" s="25">
        <v>0</v>
      </c>
      <c r="F45" s="25">
        <v>80</v>
      </c>
      <c r="G45" s="25">
        <v>0</v>
      </c>
      <c r="H45" s="25"/>
      <c r="I45" s="25"/>
      <c r="J45" s="25"/>
      <c r="K45" s="25"/>
      <c r="L45" s="25">
        <f t="shared" si="2"/>
        <v>0</v>
      </c>
    </row>
    <row r="46" spans="1:12" x14ac:dyDescent="0.2">
      <c r="A46" s="7" t="s">
        <v>36</v>
      </c>
      <c r="B46" s="25"/>
      <c r="C46" s="25">
        <v>0.20999999999999996</v>
      </c>
      <c r="D46" s="25"/>
      <c r="E46" s="25">
        <v>0</v>
      </c>
      <c r="F46" s="25">
        <v>0</v>
      </c>
      <c r="G46" s="25">
        <v>0</v>
      </c>
      <c r="H46" s="25"/>
      <c r="I46" s="25"/>
      <c r="J46" s="25"/>
      <c r="K46" s="25"/>
      <c r="L46" s="25">
        <f t="shared" si="2"/>
        <v>0</v>
      </c>
    </row>
    <row r="47" spans="1:12" x14ac:dyDescent="0.2">
      <c r="A47" s="7" t="s">
        <v>37</v>
      </c>
      <c r="B47" s="25"/>
      <c r="C47" s="25">
        <v>0.20999999999999996</v>
      </c>
      <c r="D47" s="25"/>
      <c r="E47" s="25">
        <v>0</v>
      </c>
      <c r="F47" s="25">
        <v>0</v>
      </c>
      <c r="G47" s="25">
        <v>0</v>
      </c>
      <c r="H47" s="25"/>
      <c r="I47" s="25"/>
      <c r="J47" s="25"/>
      <c r="K47" s="25"/>
      <c r="L47" s="25">
        <f t="shared" si="2"/>
        <v>0</v>
      </c>
    </row>
    <row r="48" spans="1:12" x14ac:dyDescent="0.2">
      <c r="A48" s="7" t="s">
        <v>38</v>
      </c>
      <c r="B48" s="25"/>
      <c r="C48" s="25">
        <v>0.20999999999999996</v>
      </c>
      <c r="D48" s="25"/>
      <c r="E48" s="25">
        <v>0</v>
      </c>
      <c r="F48" s="25">
        <v>0</v>
      </c>
      <c r="G48" s="25">
        <v>0</v>
      </c>
      <c r="H48" s="25"/>
      <c r="I48" s="25"/>
      <c r="J48" s="25"/>
      <c r="K48" s="25"/>
      <c r="L48" s="25">
        <f t="shared" si="2"/>
        <v>0</v>
      </c>
    </row>
    <row r="49" spans="1:12" x14ac:dyDescent="0.2">
      <c r="A49" s="7" t="s">
        <v>75</v>
      </c>
      <c r="B49" s="25"/>
      <c r="C49" s="25">
        <v>0.20999999999999996</v>
      </c>
      <c r="D49" s="25"/>
      <c r="E49" s="25">
        <v>0</v>
      </c>
      <c r="F49" s="25">
        <v>0</v>
      </c>
      <c r="G49" s="25">
        <v>0</v>
      </c>
      <c r="H49" s="25"/>
      <c r="I49" s="25"/>
      <c r="J49" s="25"/>
      <c r="K49" s="25"/>
      <c r="L49" s="25">
        <f t="shared" si="2"/>
        <v>0</v>
      </c>
    </row>
    <row r="50" spans="1:12" x14ac:dyDescent="0.2">
      <c r="A50" s="7" t="s">
        <v>41</v>
      </c>
      <c r="B50" s="25"/>
      <c r="C50" s="25">
        <v>0.20999999999999996</v>
      </c>
      <c r="D50" s="25"/>
      <c r="E50" s="25">
        <v>0</v>
      </c>
      <c r="F50" s="25">
        <v>0</v>
      </c>
      <c r="G50" s="25">
        <v>0</v>
      </c>
      <c r="H50" s="25"/>
      <c r="I50" s="25"/>
      <c r="J50" s="25"/>
      <c r="K50" s="25"/>
      <c r="L50" s="25">
        <f t="shared" si="2"/>
        <v>0</v>
      </c>
    </row>
    <row r="51" spans="1:12" x14ac:dyDescent="0.2">
      <c r="A51" s="7" t="s">
        <v>39</v>
      </c>
      <c r="B51" s="25"/>
      <c r="C51" s="25">
        <v>0.20999999999999996</v>
      </c>
      <c r="D51" s="25"/>
      <c r="E51" s="25">
        <v>0</v>
      </c>
      <c r="F51" s="25">
        <v>0</v>
      </c>
      <c r="G51" s="25">
        <v>0</v>
      </c>
      <c r="H51" s="25"/>
      <c r="I51" s="25"/>
      <c r="J51" s="25"/>
      <c r="K51" s="25"/>
      <c r="L51" s="25">
        <f t="shared" si="2"/>
        <v>0</v>
      </c>
    </row>
    <row r="52" spans="1:12" x14ac:dyDescent="0.2">
      <c r="A52" s="7" t="s">
        <v>40</v>
      </c>
      <c r="B52" s="25"/>
      <c r="C52" s="25">
        <v>0.20999999999999996</v>
      </c>
      <c r="D52" s="25"/>
      <c r="E52" s="25">
        <v>0</v>
      </c>
      <c r="F52" s="25">
        <v>0</v>
      </c>
      <c r="G52" s="25">
        <v>0</v>
      </c>
      <c r="H52" s="25"/>
      <c r="I52" s="25"/>
      <c r="J52" s="25"/>
      <c r="K52" s="25"/>
      <c r="L52" s="25">
        <f t="shared" si="2"/>
        <v>0</v>
      </c>
    </row>
    <row r="53" spans="1:12" x14ac:dyDescent="0.2">
      <c r="A53" s="7" t="s">
        <v>35</v>
      </c>
      <c r="B53" s="25"/>
      <c r="C53" s="25">
        <v>0.20999999999999996</v>
      </c>
      <c r="D53" s="25"/>
      <c r="E53" s="25">
        <v>0</v>
      </c>
      <c r="F53" s="25">
        <v>0</v>
      </c>
      <c r="G53" s="25">
        <v>0</v>
      </c>
      <c r="H53" s="25"/>
      <c r="I53" s="25"/>
      <c r="J53" s="25"/>
      <c r="K53" s="25"/>
      <c r="L53" s="25">
        <f t="shared" si="2"/>
        <v>0</v>
      </c>
    </row>
    <row r="54" spans="1:12" x14ac:dyDescent="0.2">
      <c r="A54" s="2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</row>
    <row r="55" spans="1:12" x14ac:dyDescent="0.2"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</row>
  </sheetData>
  <dataValidations count="1">
    <dataValidation type="list" allowBlank="1" showInputMessage="1" showErrorMessage="1" sqref="M7:M42" xr:uid="{C5F86D7C-F35F-4123-9994-8BB7134678AD}">
      <formula1>INDIRECT("Tableau5[Article]")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F06206-C0B3-4FE5-8B8E-34192475310A}">
  <sheetPr codeName="Feuil7"/>
  <dimension ref="A1:G28"/>
  <sheetViews>
    <sheetView workbookViewId="0">
      <selection activeCell="N19" sqref="N19"/>
    </sheetView>
  </sheetViews>
  <sheetFormatPr baseColWidth="10" defaultRowHeight="15" x14ac:dyDescent="0.25"/>
  <cols>
    <col min="1" max="1" width="26.5703125" customWidth="1"/>
    <col min="11" max="11" width="11.42578125" customWidth="1"/>
  </cols>
  <sheetData>
    <row r="1" spans="1:7" x14ac:dyDescent="0.25">
      <c r="A1" s="25" t="s">
        <v>49</v>
      </c>
      <c r="B1" s="25" t="s">
        <v>50</v>
      </c>
      <c r="C1" s="25" t="s">
        <v>43</v>
      </c>
      <c r="D1" s="25" t="s">
        <v>53</v>
      </c>
      <c r="E1" s="25" t="s">
        <v>54</v>
      </c>
      <c r="F1" s="25" t="s">
        <v>55</v>
      </c>
      <c r="G1" s="25" t="s">
        <v>56</v>
      </c>
    </row>
    <row r="2" spans="1:7" x14ac:dyDescent="0.25">
      <c r="A2" s="25" t="s">
        <v>62</v>
      </c>
      <c r="B2" s="25">
        <v>24</v>
      </c>
      <c r="C2" s="25">
        <v>1.21</v>
      </c>
      <c r="D2" s="25">
        <v>4.5</v>
      </c>
      <c r="E2" s="25">
        <v>24</v>
      </c>
      <c r="F2" s="25">
        <v>2</v>
      </c>
      <c r="G2" s="25">
        <v>0.1</v>
      </c>
    </row>
    <row r="3" spans="1:7" x14ac:dyDescent="0.25">
      <c r="A3" s="25" t="s">
        <v>21</v>
      </c>
      <c r="B3" s="25">
        <v>24</v>
      </c>
      <c r="C3" s="25">
        <v>1.06</v>
      </c>
      <c r="D3" s="25">
        <v>4.5</v>
      </c>
      <c r="E3" s="25">
        <v>24</v>
      </c>
      <c r="F3" s="25">
        <v>2</v>
      </c>
      <c r="G3" s="25">
        <v>0.1</v>
      </c>
    </row>
    <row r="4" spans="1:7" x14ac:dyDescent="0.25">
      <c r="A4" s="25" t="s">
        <v>22</v>
      </c>
      <c r="B4" s="25">
        <v>24</v>
      </c>
      <c r="C4" s="25">
        <v>1.21</v>
      </c>
      <c r="D4" s="25">
        <v>4.5</v>
      </c>
      <c r="E4" s="25">
        <v>24</v>
      </c>
      <c r="F4" s="25">
        <v>3</v>
      </c>
      <c r="G4" s="25">
        <v>0.1</v>
      </c>
    </row>
    <row r="5" spans="1:7" x14ac:dyDescent="0.25">
      <c r="A5" s="25" t="s">
        <v>27</v>
      </c>
      <c r="B5" s="25">
        <v>24</v>
      </c>
      <c r="C5" s="25">
        <v>1.21</v>
      </c>
      <c r="D5" s="25">
        <v>4.5</v>
      </c>
      <c r="E5" s="25">
        <v>24</v>
      </c>
      <c r="F5" s="25">
        <v>3</v>
      </c>
      <c r="G5" s="25">
        <v>0.1</v>
      </c>
    </row>
    <row r="6" spans="1:7" x14ac:dyDescent="0.25">
      <c r="A6" s="25" t="s">
        <v>29</v>
      </c>
      <c r="B6" s="25">
        <v>24</v>
      </c>
      <c r="C6" s="25">
        <v>1.21</v>
      </c>
      <c r="D6" s="25">
        <v>4.5</v>
      </c>
      <c r="E6" s="25">
        <v>24</v>
      </c>
      <c r="F6" s="25">
        <v>4</v>
      </c>
      <c r="G6" s="25">
        <v>0.1</v>
      </c>
    </row>
    <row r="7" spans="1:7" x14ac:dyDescent="0.25">
      <c r="A7" s="25" t="s">
        <v>30</v>
      </c>
      <c r="B7" s="25">
        <v>24</v>
      </c>
      <c r="C7" s="25">
        <v>1.21</v>
      </c>
      <c r="D7" s="25">
        <v>4.5</v>
      </c>
      <c r="E7" s="25">
        <v>24</v>
      </c>
      <c r="F7" s="25">
        <v>4</v>
      </c>
      <c r="G7" s="25">
        <v>0.1</v>
      </c>
    </row>
    <row r="8" spans="1:7" x14ac:dyDescent="0.25">
      <c r="A8" s="25" t="s">
        <v>25</v>
      </c>
      <c r="B8" s="25">
        <v>24</v>
      </c>
      <c r="C8" s="25">
        <v>1.21</v>
      </c>
      <c r="D8" s="25">
        <v>4.5</v>
      </c>
      <c r="E8" s="25">
        <v>24</v>
      </c>
      <c r="F8" s="25">
        <v>4</v>
      </c>
      <c r="G8" s="25">
        <v>0.1</v>
      </c>
    </row>
    <row r="9" spans="1:7" x14ac:dyDescent="0.25">
      <c r="A9" s="25" t="s">
        <v>19</v>
      </c>
      <c r="B9" s="25">
        <v>24</v>
      </c>
      <c r="C9" s="25">
        <v>1.21</v>
      </c>
      <c r="D9" s="25">
        <v>4.5</v>
      </c>
      <c r="E9" s="25">
        <v>24</v>
      </c>
      <c r="F9" s="25">
        <v>4</v>
      </c>
      <c r="G9" s="25">
        <v>0.1</v>
      </c>
    </row>
    <row r="10" spans="1:7" x14ac:dyDescent="0.25">
      <c r="A10" s="25"/>
      <c r="B10" s="25"/>
      <c r="C10" s="25"/>
      <c r="D10" s="25"/>
      <c r="E10" s="25"/>
      <c r="F10" s="25"/>
      <c r="G10" s="25"/>
    </row>
    <row r="11" spans="1:7" x14ac:dyDescent="0.25">
      <c r="A11" s="25" t="s">
        <v>31</v>
      </c>
      <c r="B11" s="25">
        <v>1</v>
      </c>
      <c r="C11" s="25">
        <v>1.21</v>
      </c>
      <c r="D11" s="25">
        <v>0</v>
      </c>
      <c r="E11" s="25">
        <v>5</v>
      </c>
      <c r="F11" s="25">
        <v>3</v>
      </c>
      <c r="G11" s="25">
        <v>0</v>
      </c>
    </row>
    <row r="12" spans="1:7" x14ac:dyDescent="0.25">
      <c r="A12" s="25" t="s">
        <v>32</v>
      </c>
      <c r="B12" s="25">
        <v>1</v>
      </c>
      <c r="C12" s="25">
        <v>1.21</v>
      </c>
      <c r="D12" s="25">
        <v>0</v>
      </c>
      <c r="E12" s="25">
        <v>5</v>
      </c>
      <c r="F12" s="25">
        <v>3</v>
      </c>
      <c r="G12" s="25">
        <v>0</v>
      </c>
    </row>
    <row r="13" spans="1:7" x14ac:dyDescent="0.25">
      <c r="A13" s="25" t="s">
        <v>33</v>
      </c>
      <c r="B13" s="25">
        <v>1</v>
      </c>
      <c r="C13" s="25">
        <v>1.21</v>
      </c>
      <c r="D13" s="25">
        <v>0</v>
      </c>
      <c r="E13" s="25">
        <v>5</v>
      </c>
      <c r="F13" s="25">
        <v>3</v>
      </c>
      <c r="G13" s="25">
        <v>0</v>
      </c>
    </row>
    <row r="14" spans="1:7" x14ac:dyDescent="0.25">
      <c r="A14" s="25"/>
      <c r="B14" s="25"/>
      <c r="C14" s="25"/>
      <c r="D14" s="25"/>
      <c r="E14" s="25"/>
      <c r="F14" s="25"/>
      <c r="G14" s="25"/>
    </row>
    <row r="15" spans="1:7" x14ac:dyDescent="0.25">
      <c r="A15" s="25" t="s">
        <v>65</v>
      </c>
      <c r="B15" s="25">
        <v>1</v>
      </c>
      <c r="C15" s="25">
        <v>1.06</v>
      </c>
      <c r="D15" s="25">
        <v>0</v>
      </c>
      <c r="E15" s="25">
        <v>6</v>
      </c>
      <c r="F15" s="25">
        <v>2</v>
      </c>
      <c r="G15" s="25">
        <v>0</v>
      </c>
    </row>
    <row r="16" spans="1:7" x14ac:dyDescent="0.25">
      <c r="A16" s="25" t="s">
        <v>66</v>
      </c>
      <c r="B16" s="25">
        <v>1</v>
      </c>
      <c r="C16" s="25">
        <v>1.06</v>
      </c>
      <c r="D16" s="25">
        <v>0</v>
      </c>
      <c r="E16" s="25">
        <v>6</v>
      </c>
      <c r="F16" s="25">
        <v>2</v>
      </c>
      <c r="G16" s="25">
        <v>0</v>
      </c>
    </row>
    <row r="17" spans="1:7" x14ac:dyDescent="0.25">
      <c r="A17" s="25" t="s">
        <v>67</v>
      </c>
      <c r="B17" s="25">
        <v>1</v>
      </c>
      <c r="C17" s="25">
        <v>1.06</v>
      </c>
      <c r="D17" s="25">
        <v>0</v>
      </c>
      <c r="E17" s="25">
        <v>6</v>
      </c>
      <c r="F17" s="25">
        <v>2</v>
      </c>
      <c r="G17" s="25">
        <v>0</v>
      </c>
    </row>
    <row r="18" spans="1:7" x14ac:dyDescent="0.25">
      <c r="A18" s="25" t="s">
        <v>68</v>
      </c>
      <c r="B18" s="25">
        <v>1</v>
      </c>
      <c r="C18" s="25">
        <v>1.06</v>
      </c>
      <c r="D18" s="25">
        <v>0</v>
      </c>
      <c r="E18" s="25">
        <v>6</v>
      </c>
      <c r="F18" s="25">
        <v>2</v>
      </c>
      <c r="G18" s="25">
        <v>0</v>
      </c>
    </row>
    <row r="19" spans="1:7" x14ac:dyDescent="0.25">
      <c r="A19" s="25" t="s">
        <v>69</v>
      </c>
      <c r="B19" s="25">
        <v>1</v>
      </c>
      <c r="C19" s="25">
        <v>1.06</v>
      </c>
      <c r="D19" s="25">
        <v>0</v>
      </c>
      <c r="E19" s="25">
        <v>6</v>
      </c>
      <c r="F19" s="25">
        <v>1</v>
      </c>
      <c r="G19" s="25">
        <v>0</v>
      </c>
    </row>
    <row r="20" spans="1:7" x14ac:dyDescent="0.25">
      <c r="A20" s="25" t="s">
        <v>70</v>
      </c>
      <c r="B20" s="25">
        <v>1</v>
      </c>
      <c r="C20" s="25">
        <v>1.06</v>
      </c>
      <c r="D20" s="25">
        <v>0</v>
      </c>
      <c r="E20" s="25">
        <v>6</v>
      </c>
      <c r="F20" s="25">
        <v>2</v>
      </c>
      <c r="G20" s="25">
        <v>0</v>
      </c>
    </row>
    <row r="21" spans="1:7" x14ac:dyDescent="0.25">
      <c r="A21" s="25" t="s">
        <v>73</v>
      </c>
      <c r="B21" s="25">
        <v>1</v>
      </c>
      <c r="C21" s="25">
        <v>1.06</v>
      </c>
      <c r="D21" s="25">
        <v>0</v>
      </c>
      <c r="E21" s="25">
        <v>6</v>
      </c>
      <c r="F21" s="25">
        <v>3</v>
      </c>
      <c r="G21" s="25">
        <v>0</v>
      </c>
    </row>
    <row r="22" spans="1:7" x14ac:dyDescent="0.25">
      <c r="A22" s="25" t="s">
        <v>72</v>
      </c>
      <c r="B22" s="25">
        <v>1</v>
      </c>
      <c r="C22" s="25">
        <v>1.06</v>
      </c>
      <c r="D22" s="25">
        <v>3.5</v>
      </c>
      <c r="E22" s="25">
        <v>4</v>
      </c>
      <c r="F22" s="25">
        <v>1</v>
      </c>
      <c r="G22" s="25">
        <v>0</v>
      </c>
    </row>
    <row r="23" spans="1:7" x14ac:dyDescent="0.25">
      <c r="A23" s="25" t="s">
        <v>28</v>
      </c>
      <c r="B23" s="25">
        <v>1</v>
      </c>
      <c r="C23" s="25">
        <v>1.06</v>
      </c>
      <c r="D23" s="25">
        <v>3.5</v>
      </c>
      <c r="E23" s="25">
        <v>4</v>
      </c>
      <c r="F23" s="25">
        <v>2</v>
      </c>
      <c r="G23" s="25">
        <v>0.2</v>
      </c>
    </row>
    <row r="24" spans="1:7" x14ac:dyDescent="0.25">
      <c r="A24" s="25" t="s">
        <v>23</v>
      </c>
      <c r="B24" s="25">
        <v>1</v>
      </c>
      <c r="C24" s="25">
        <v>1.06</v>
      </c>
      <c r="D24" s="25">
        <v>3.5</v>
      </c>
      <c r="E24" s="25">
        <v>4</v>
      </c>
      <c r="F24" s="25">
        <v>2</v>
      </c>
      <c r="G24" s="25">
        <v>0.2</v>
      </c>
    </row>
    <row r="25" spans="1:7" x14ac:dyDescent="0.25">
      <c r="A25" s="25" t="s">
        <v>76</v>
      </c>
      <c r="B25" s="25">
        <v>1</v>
      </c>
      <c r="C25" s="25">
        <v>1.06</v>
      </c>
      <c r="D25" s="25">
        <v>0</v>
      </c>
      <c r="E25" s="25">
        <v>1</v>
      </c>
      <c r="F25" s="25">
        <v>0</v>
      </c>
      <c r="G25" s="25">
        <v>0</v>
      </c>
    </row>
    <row r="26" spans="1:7" x14ac:dyDescent="0.25">
      <c r="A26" s="25" t="s">
        <v>64</v>
      </c>
      <c r="B26" s="25">
        <v>1</v>
      </c>
      <c r="C26" s="25">
        <v>1.06</v>
      </c>
      <c r="D26" s="25">
        <v>0</v>
      </c>
      <c r="E26" s="25">
        <v>1</v>
      </c>
      <c r="F26" s="25">
        <v>2</v>
      </c>
      <c r="G26" s="25">
        <v>0</v>
      </c>
    </row>
    <row r="27" spans="1:7" x14ac:dyDescent="0.25">
      <c r="A27" s="25"/>
      <c r="B27" s="25"/>
      <c r="C27" s="25"/>
      <c r="D27" s="25"/>
      <c r="E27" s="25"/>
      <c r="F27" s="25"/>
      <c r="G27" s="25"/>
    </row>
    <row r="28" spans="1:7" x14ac:dyDescent="0.25">
      <c r="A28" s="25"/>
      <c r="B28" s="25"/>
      <c r="C28" s="25"/>
      <c r="D28" s="25"/>
      <c r="E28" s="25"/>
      <c r="F28" s="25"/>
      <c r="G28" s="25"/>
    </row>
  </sheetData>
  <dataValidations count="1">
    <dataValidation type="list" allowBlank="1" showInputMessage="1" showErrorMessage="1" sqref="A1:A28" xr:uid="{AE1A97B1-AE14-4DC4-9D0A-9E03F7B38C8A}">
      <formula1>INDIRECT("Tableau3[Article]")</formula1>
    </dataValidation>
  </dataValidation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FBF330-11EE-42BA-A817-11EB8EBB3AD7}">
  <sheetPr codeName="Feuil9"/>
  <dimension ref="A1:I1"/>
  <sheetViews>
    <sheetView workbookViewId="0">
      <selection activeCell="B13" sqref="B13"/>
    </sheetView>
  </sheetViews>
  <sheetFormatPr baseColWidth="10" defaultRowHeight="15" x14ac:dyDescent="0.25"/>
  <sheetData>
    <row r="1" spans="1:9" x14ac:dyDescent="0.25">
      <c r="A1" s="53" t="e">
        <f>SUM(#REF!-#REF!)</f>
        <v>#REF!</v>
      </c>
      <c r="B1" s="9" t="str">
        <f>IFERROR(VLOOKUP(#REF!,Commande1!$A$2:$C$39,3,FALSE),"")</f>
        <v/>
      </c>
      <c r="C1" s="9" t="str">
        <f>IFERROR((#REF!-#REF!)*B1,"")</f>
        <v/>
      </c>
      <c r="D1" s="9" t="str">
        <f>IFERROR(VLOOKUP(#REF!,BDCOMMANDE!$A$2:$N$100,12,FALSE),"")</f>
        <v/>
      </c>
      <c r="E1" s="9" t="str">
        <f>IFERROR((#REF!-#REF!)*(D1),"")</f>
        <v/>
      </c>
      <c r="F1" s="9" t="str">
        <f>IFERROR(VLOOKUP(#REF!,BDCOMMANDE!$A$3:$F$101,6,FALSE)*(#REF!-#REF!),"")</f>
        <v/>
      </c>
      <c r="G1" s="7" t="e">
        <f>IF(#REF!="","",VLOOKUP(#REF!,BDCOMMANDE!$A$3:$H$101,8,FALSE))</f>
        <v>#REF!</v>
      </c>
      <c r="H1" s="54"/>
      <c r="I1" s="10" t="str">
        <f>IFERROR(VLOOKUP(#REF!,BDCOMMANDE!$A$3:$G$101,7,FALSE)*(#REF!-#REF!),"")</f>
        <v/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CC60DFF-F1AC-48CD-830A-57AA6607B45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Acceuil</vt:lpstr>
      <vt:lpstr>Commande1</vt:lpstr>
      <vt:lpstr>Retour</vt:lpstr>
      <vt:lpstr>Commande 2</vt:lpstr>
      <vt:lpstr>Colruyt 1</vt:lpstr>
      <vt:lpstr>Colruyt 2</vt:lpstr>
      <vt:lpstr>BDCOMMANDE</vt:lpstr>
      <vt:lpstr>BDCOMCOLRUYT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2023-06-30T04:30:00Z</dcterms:created>
  <dcterms:modified xsi:type="dcterms:W3CDTF">2023-07-01T07:25:53Z</dcterms:modified>
</cp:coreProperties>
</file>