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h\Desktop\Fancy_Fair\"/>
    </mc:Choice>
  </mc:AlternateContent>
  <xr:revisionPtr revIDLastSave="0" documentId="13_ncr:1_{25ABDF86-46F5-413B-BD92-53DA8A2DE199}" xr6:coauthVersionLast="47" xr6:coauthVersionMax="47" xr10:uidLastSave="{00000000-0000-0000-0000-000000000000}"/>
  <bookViews>
    <workbookView xWindow="-120" yWindow="-120" windowWidth="29040" windowHeight="15840" activeTab="1" xr2:uid="{7A816400-3CED-4DF2-991B-9C1AACFF2B7D}"/>
  </bookViews>
  <sheets>
    <sheet name="Com1&amp;Colr" sheetId="1" r:id="rId1"/>
    <sheet name="Retour" sheetId="6" r:id="rId2"/>
    <sheet name="VentilCom1" sheetId="3" r:id="rId3"/>
    <sheet name="BDCom1" sheetId="2" r:id="rId4"/>
    <sheet name="VentilColr" sheetId="5" r:id="rId5"/>
    <sheet name="BDColr" sheetId="4" r:id="rId6"/>
  </sheets>
  <definedNames>
    <definedName name="_xlnm._FilterDatabase" localSheetId="0" hidden="1">'Com1&amp;Colr'!$A$1:$K$44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6" l="1"/>
  <c r="C1" i="6"/>
  <c r="E1" i="6"/>
  <c r="F1" i="6"/>
  <c r="G1" i="6"/>
  <c r="H1" i="6"/>
  <c r="I1" i="6"/>
  <c r="J1" i="6"/>
  <c r="K1" i="6"/>
  <c r="L1" i="6"/>
  <c r="M8" i="6"/>
  <c r="N5" i="6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4" i="6"/>
  <c r="N3" i="6"/>
  <c r="C19" i="6"/>
  <c r="M19" i="6" s="1"/>
  <c r="C20" i="6"/>
  <c r="I20" i="6" s="1"/>
  <c r="C21" i="6"/>
  <c r="I21" i="6" s="1"/>
  <c r="C22" i="6"/>
  <c r="I22" i="6" s="1"/>
  <c r="E3" i="6"/>
  <c r="G3" i="6"/>
  <c r="K3" i="6"/>
  <c r="E4" i="6"/>
  <c r="G4" i="6"/>
  <c r="K4" i="6"/>
  <c r="E5" i="6"/>
  <c r="G5" i="6"/>
  <c r="K5" i="6"/>
  <c r="E6" i="6"/>
  <c r="G6" i="6"/>
  <c r="K6" i="6"/>
  <c r="E7" i="6"/>
  <c r="G7" i="6"/>
  <c r="K7" i="6"/>
  <c r="E8" i="6"/>
  <c r="G8" i="6"/>
  <c r="K8" i="6"/>
  <c r="E9" i="6"/>
  <c r="G9" i="6"/>
  <c r="K9" i="6"/>
  <c r="E10" i="6"/>
  <c r="G10" i="6"/>
  <c r="K10" i="6"/>
  <c r="E11" i="6"/>
  <c r="G11" i="6"/>
  <c r="K11" i="6"/>
  <c r="E12" i="6"/>
  <c r="G12" i="6"/>
  <c r="K12" i="6"/>
  <c r="E13" i="6"/>
  <c r="G13" i="6"/>
  <c r="K13" i="6"/>
  <c r="E14" i="6"/>
  <c r="G14" i="6"/>
  <c r="K14" i="6"/>
  <c r="E15" i="6"/>
  <c r="G15" i="6"/>
  <c r="K15" i="6"/>
  <c r="E16" i="6"/>
  <c r="G16" i="6"/>
  <c r="K16" i="6"/>
  <c r="E17" i="6"/>
  <c r="G17" i="6"/>
  <c r="K17" i="6"/>
  <c r="E18" i="6"/>
  <c r="G18" i="6"/>
  <c r="K18" i="6"/>
  <c r="E19" i="6"/>
  <c r="G19" i="6"/>
  <c r="K19" i="6"/>
  <c r="E20" i="6"/>
  <c r="G20" i="6"/>
  <c r="K20" i="6"/>
  <c r="E21" i="6"/>
  <c r="G21" i="6"/>
  <c r="K21" i="6"/>
  <c r="E22" i="6"/>
  <c r="G22" i="6"/>
  <c r="K22" i="6"/>
  <c r="C3" i="6"/>
  <c r="I3" i="6" s="1"/>
  <c r="C4" i="6"/>
  <c r="I4" i="6" s="1"/>
  <c r="C5" i="6"/>
  <c r="I5" i="6" s="1"/>
  <c r="C6" i="6"/>
  <c r="I6" i="6" s="1"/>
  <c r="C7" i="6"/>
  <c r="I7" i="6" s="1"/>
  <c r="C8" i="6"/>
  <c r="I8" i="6" s="1"/>
  <c r="C9" i="6"/>
  <c r="I9" i="6" s="1"/>
  <c r="C10" i="6"/>
  <c r="I10" i="6" s="1"/>
  <c r="C11" i="6"/>
  <c r="I11" i="6" s="1"/>
  <c r="C12" i="6"/>
  <c r="I12" i="6" s="1"/>
  <c r="C13" i="6"/>
  <c r="I13" i="6" s="1"/>
  <c r="C14" i="6"/>
  <c r="I14" i="6" s="1"/>
  <c r="C15" i="6"/>
  <c r="I15" i="6" s="1"/>
  <c r="C16" i="6"/>
  <c r="I16" i="6" s="1"/>
  <c r="C17" i="6"/>
  <c r="I17" i="6" s="1"/>
  <c r="C18" i="6"/>
  <c r="I18" i="6" s="1"/>
  <c r="M9" i="6" l="1"/>
  <c r="M7" i="6"/>
  <c r="M6" i="6"/>
  <c r="M5" i="6"/>
  <c r="M4" i="6"/>
  <c r="M3" i="6"/>
  <c r="M10" i="6"/>
  <c r="O18" i="6"/>
  <c r="O15" i="6"/>
  <c r="O10" i="6"/>
  <c r="O16" i="6"/>
  <c r="O22" i="6"/>
  <c r="O14" i="6"/>
  <c r="O21" i="6"/>
  <c r="O13" i="6"/>
  <c r="O20" i="6"/>
  <c r="O12" i="6"/>
  <c r="O19" i="6"/>
  <c r="O11" i="6"/>
  <c r="O4" i="6"/>
  <c r="O17" i="6"/>
  <c r="O9" i="6"/>
  <c r="O8" i="6"/>
  <c r="O7" i="6"/>
  <c r="O6" i="6"/>
  <c r="O5" i="6"/>
  <c r="O3" i="6"/>
  <c r="M21" i="6"/>
  <c r="H21" i="6"/>
  <c r="I19" i="6"/>
  <c r="H19" i="6"/>
  <c r="F21" i="6"/>
  <c r="F19" i="6"/>
  <c r="M15" i="6"/>
  <c r="H15" i="6"/>
  <c r="F15" i="6"/>
  <c r="H7" i="6"/>
  <c r="F7" i="6"/>
  <c r="H3" i="6"/>
  <c r="F3" i="6"/>
  <c r="M22" i="6"/>
  <c r="H22" i="6"/>
  <c r="F22" i="6"/>
  <c r="M11" i="6"/>
  <c r="H11" i="6"/>
  <c r="F11" i="6"/>
  <c r="M20" i="6"/>
  <c r="H20" i="6"/>
  <c r="F20" i="6"/>
  <c r="M17" i="6"/>
  <c r="H17" i="6"/>
  <c r="F17" i="6"/>
  <c r="M13" i="6"/>
  <c r="H13" i="6"/>
  <c r="F13" i="6"/>
  <c r="H9" i="6"/>
  <c r="F9" i="6"/>
  <c r="H5" i="6"/>
  <c r="F5" i="6"/>
  <c r="M18" i="6"/>
  <c r="H18" i="6"/>
  <c r="F18" i="6"/>
  <c r="M16" i="6"/>
  <c r="H16" i="6"/>
  <c r="F16" i="6"/>
  <c r="M14" i="6"/>
  <c r="H14" i="6"/>
  <c r="F14" i="6"/>
  <c r="M12" i="6"/>
  <c r="H12" i="6"/>
  <c r="F12" i="6"/>
  <c r="H10" i="6"/>
  <c r="F10" i="6"/>
  <c r="H8" i="6"/>
  <c r="F8" i="6"/>
  <c r="H6" i="6"/>
  <c r="F6" i="6"/>
  <c r="H4" i="6"/>
  <c r="F4" i="6"/>
  <c r="X39" i="1"/>
  <c r="X40" i="1"/>
  <c r="X38" i="1"/>
  <c r="X34" i="1"/>
  <c r="X35" i="1"/>
  <c r="X33" i="1"/>
  <c r="X29" i="1"/>
  <c r="X30" i="1"/>
  <c r="X28" i="1"/>
  <c r="X24" i="1"/>
  <c r="X25" i="1"/>
  <c r="X23" i="1"/>
  <c r="X18" i="1"/>
  <c r="X19" i="1"/>
  <c r="X17" i="1"/>
  <c r="X13" i="1"/>
  <c r="X14" i="1"/>
  <c r="X12" i="1"/>
  <c r="X8" i="1"/>
  <c r="X9" i="1"/>
  <c r="X7" i="1"/>
  <c r="B45" i="5"/>
  <c r="B47" i="5"/>
  <c r="D47" i="5"/>
  <c r="I47" i="5" s="1"/>
  <c r="B48" i="5"/>
  <c r="C48" i="5"/>
  <c r="D48" i="5"/>
  <c r="H48" i="5" s="1"/>
  <c r="B49" i="5"/>
  <c r="C49" i="5"/>
  <c r="E49" i="5" s="1"/>
  <c r="G49" i="5" s="1"/>
  <c r="F49" i="5" s="1"/>
  <c r="D49" i="5"/>
  <c r="I49" i="5" s="1"/>
  <c r="B50" i="5"/>
  <c r="D50" i="5"/>
  <c r="H50" i="5" s="1"/>
  <c r="B51" i="5"/>
  <c r="D51" i="5"/>
  <c r="I51" i="5" s="1"/>
  <c r="B52" i="5"/>
  <c r="D52" i="5"/>
  <c r="H52" i="5" s="1"/>
  <c r="B53" i="5"/>
  <c r="D53" i="5"/>
  <c r="I53" i="5" s="1"/>
  <c r="B54" i="5"/>
  <c r="D54" i="5"/>
  <c r="H54" i="5" s="1"/>
  <c r="B55" i="5"/>
  <c r="D55" i="5"/>
  <c r="I55" i="5" s="1"/>
  <c r="B56" i="5"/>
  <c r="D56" i="5"/>
  <c r="H56" i="5" s="1"/>
  <c r="B57" i="5"/>
  <c r="D57" i="5"/>
  <c r="I57" i="5" s="1"/>
  <c r="B58" i="5"/>
  <c r="D58" i="5"/>
  <c r="H58" i="5" s="1"/>
  <c r="B59" i="5"/>
  <c r="D59" i="5"/>
  <c r="I59" i="5" s="1"/>
  <c r="B63" i="5"/>
  <c r="B65" i="5"/>
  <c r="D65" i="5"/>
  <c r="J65" i="5" s="1"/>
  <c r="B66" i="5"/>
  <c r="C66" i="5"/>
  <c r="D66" i="5"/>
  <c r="H66" i="5" s="1"/>
  <c r="B67" i="5"/>
  <c r="C67" i="5"/>
  <c r="D67" i="5"/>
  <c r="J67" i="5" s="1"/>
  <c r="B68" i="5"/>
  <c r="C68" i="5"/>
  <c r="D68" i="5"/>
  <c r="H68" i="5" s="1"/>
  <c r="B69" i="5"/>
  <c r="C69" i="5"/>
  <c r="D69" i="5"/>
  <c r="J69" i="5" s="1"/>
  <c r="K69" i="5"/>
  <c r="B70" i="5"/>
  <c r="D70" i="5"/>
  <c r="H70" i="5" s="1"/>
  <c r="B71" i="5"/>
  <c r="D71" i="5"/>
  <c r="J71" i="5" s="1"/>
  <c r="B72" i="5"/>
  <c r="D72" i="5"/>
  <c r="H72" i="5" s="1"/>
  <c r="B73" i="5"/>
  <c r="D73" i="5"/>
  <c r="J73" i="5" s="1"/>
  <c r="B74" i="5"/>
  <c r="D74" i="5"/>
  <c r="H74" i="5" s="1"/>
  <c r="B75" i="5"/>
  <c r="D75" i="5"/>
  <c r="J75" i="5" s="1"/>
  <c r="B76" i="5"/>
  <c r="D76" i="5"/>
  <c r="H76" i="5" s="1"/>
  <c r="B77" i="5"/>
  <c r="D77" i="5"/>
  <c r="J77" i="5" s="1"/>
  <c r="B78" i="5"/>
  <c r="D78" i="5"/>
  <c r="H78" i="5" s="1"/>
  <c r="B79" i="5"/>
  <c r="D79" i="5"/>
  <c r="J79" i="5" s="1"/>
  <c r="B80" i="5"/>
  <c r="D80" i="5"/>
  <c r="H80" i="5" s="1"/>
  <c r="B81" i="5"/>
  <c r="D81" i="5"/>
  <c r="J81" i="5" s="1"/>
  <c r="B82" i="5"/>
  <c r="D82" i="5"/>
  <c r="H82" i="5" s="1"/>
  <c r="B83" i="5"/>
  <c r="D83" i="5"/>
  <c r="J83" i="5" s="1"/>
  <c r="B84" i="5"/>
  <c r="D84" i="5"/>
  <c r="H84" i="5" s="1"/>
  <c r="B85" i="5"/>
  <c r="D85" i="5"/>
  <c r="J85" i="5" s="1"/>
  <c r="B86" i="5"/>
  <c r="D86" i="5"/>
  <c r="H86" i="5" s="1"/>
  <c r="B87" i="5"/>
  <c r="D87" i="5"/>
  <c r="J87" i="5" s="1"/>
  <c r="B88" i="5"/>
  <c r="D88" i="5"/>
  <c r="H88" i="5" s="1"/>
  <c r="B89" i="5"/>
  <c r="D89" i="5"/>
  <c r="J89" i="5" s="1"/>
  <c r="B90" i="5"/>
  <c r="D90" i="5"/>
  <c r="H90" i="5" s="1"/>
  <c r="B91" i="5"/>
  <c r="D91" i="5"/>
  <c r="J91" i="5" s="1"/>
  <c r="B92" i="5"/>
  <c r="D92" i="5"/>
  <c r="H92" i="5" s="1"/>
  <c r="B93" i="5"/>
  <c r="D93" i="5"/>
  <c r="J93" i="5" s="1"/>
  <c r="B94" i="5"/>
  <c r="D94" i="5"/>
  <c r="H94" i="5" s="1"/>
  <c r="B95" i="5"/>
  <c r="D95" i="5"/>
  <c r="J95" i="5" s="1"/>
  <c r="B96" i="5"/>
  <c r="D96" i="5"/>
  <c r="H96" i="5" s="1"/>
  <c r="B97" i="5"/>
  <c r="D97" i="5"/>
  <c r="J97" i="5" s="1"/>
  <c r="B98" i="5"/>
  <c r="D98" i="5"/>
  <c r="H98" i="5" s="1"/>
  <c r="B99" i="5"/>
  <c r="D99" i="5"/>
  <c r="J99" i="5" s="1"/>
  <c r="B100" i="5"/>
  <c r="D100" i="5"/>
  <c r="H100" i="5" s="1"/>
  <c r="B101" i="5"/>
  <c r="D101" i="5"/>
  <c r="J101" i="5" s="1"/>
  <c r="B102" i="5"/>
  <c r="D102" i="5"/>
  <c r="H102" i="5" s="1"/>
  <c r="B106" i="5"/>
  <c r="B108" i="5"/>
  <c r="D108" i="5"/>
  <c r="H108" i="5" s="1"/>
  <c r="B109" i="5"/>
  <c r="C109" i="5"/>
  <c r="D109" i="5"/>
  <c r="K109" i="5" s="1"/>
  <c r="B110" i="5"/>
  <c r="C110" i="5"/>
  <c r="D110" i="5"/>
  <c r="J110" i="5" s="1"/>
  <c r="B111" i="5"/>
  <c r="C111" i="5"/>
  <c r="D111" i="5"/>
  <c r="K111" i="5" s="1"/>
  <c r="B112" i="5"/>
  <c r="C112" i="5"/>
  <c r="D112" i="5"/>
  <c r="K112" i="5" s="1"/>
  <c r="B113" i="5"/>
  <c r="D113" i="5"/>
  <c r="K113" i="5" s="1"/>
  <c r="B114" i="5"/>
  <c r="D114" i="5"/>
  <c r="J114" i="5" s="1"/>
  <c r="B115" i="5"/>
  <c r="D115" i="5"/>
  <c r="K115" i="5" s="1"/>
  <c r="B116" i="5"/>
  <c r="D116" i="5"/>
  <c r="I116" i="5" s="1"/>
  <c r="B117" i="5"/>
  <c r="D117" i="5"/>
  <c r="K117" i="5" s="1"/>
  <c r="B118" i="5"/>
  <c r="D118" i="5"/>
  <c r="J118" i="5" s="1"/>
  <c r="B119" i="5"/>
  <c r="D119" i="5"/>
  <c r="K119" i="5" s="1"/>
  <c r="B120" i="5"/>
  <c r="D120" i="5"/>
  <c r="H120" i="5" s="1"/>
  <c r="B2" i="5"/>
  <c r="B4" i="5"/>
  <c r="D4" i="5"/>
  <c r="I4" i="5" s="1"/>
  <c r="B5" i="5"/>
  <c r="D5" i="5"/>
  <c r="H5" i="5" s="1"/>
  <c r="B6" i="5"/>
  <c r="D6" i="5"/>
  <c r="I6" i="5" s="1"/>
  <c r="B7" i="5"/>
  <c r="D7" i="5"/>
  <c r="I7" i="5" s="1"/>
  <c r="B8" i="5"/>
  <c r="C8" i="5"/>
  <c r="D8" i="5"/>
  <c r="I8" i="5" s="1"/>
  <c r="B9" i="5"/>
  <c r="D9" i="5"/>
  <c r="I9" i="5" s="1"/>
  <c r="B10" i="5"/>
  <c r="D10" i="5"/>
  <c r="I10" i="5" s="1"/>
  <c r="B11" i="5"/>
  <c r="D11" i="5"/>
  <c r="I11" i="5" s="1"/>
  <c r="B12" i="5"/>
  <c r="D12" i="5"/>
  <c r="I12" i="5" s="1"/>
  <c r="B13" i="5"/>
  <c r="D13" i="5"/>
  <c r="I13" i="5" s="1"/>
  <c r="B14" i="5"/>
  <c r="D14" i="5"/>
  <c r="I14" i="5" s="1"/>
  <c r="B15" i="5"/>
  <c r="D15" i="5"/>
  <c r="I15" i="5" s="1"/>
  <c r="B16" i="5"/>
  <c r="D16" i="5"/>
  <c r="I16" i="5" s="1"/>
  <c r="B17" i="5"/>
  <c r="D17" i="5"/>
  <c r="I17" i="5" s="1"/>
  <c r="B18" i="5"/>
  <c r="D18" i="5"/>
  <c r="I18" i="5" s="1"/>
  <c r="B19" i="5"/>
  <c r="D19" i="5"/>
  <c r="I19" i="5" s="1"/>
  <c r="B20" i="5"/>
  <c r="D20" i="5"/>
  <c r="I20" i="5" s="1"/>
  <c r="B21" i="5"/>
  <c r="D21" i="5"/>
  <c r="I21" i="5" s="1"/>
  <c r="B22" i="5"/>
  <c r="D22" i="5"/>
  <c r="I22" i="5" s="1"/>
  <c r="B23" i="5"/>
  <c r="D23" i="5"/>
  <c r="I23" i="5" s="1"/>
  <c r="B24" i="5"/>
  <c r="D24" i="5"/>
  <c r="I24" i="5" s="1"/>
  <c r="B25" i="5"/>
  <c r="D25" i="5"/>
  <c r="I25" i="5" s="1"/>
  <c r="B26" i="5"/>
  <c r="D26" i="5"/>
  <c r="I26" i="5" s="1"/>
  <c r="B27" i="5"/>
  <c r="D27" i="5"/>
  <c r="B28" i="5"/>
  <c r="D28" i="5"/>
  <c r="I28" i="5" s="1"/>
  <c r="B29" i="5"/>
  <c r="D29" i="5"/>
  <c r="I29" i="5" s="1"/>
  <c r="B30" i="5"/>
  <c r="D30" i="5"/>
  <c r="I30" i="5" s="1"/>
  <c r="B31" i="5"/>
  <c r="D31" i="5"/>
  <c r="I31" i="5" s="1"/>
  <c r="B32" i="5"/>
  <c r="D32" i="5"/>
  <c r="I32" i="5" s="1"/>
  <c r="B33" i="5"/>
  <c r="D33" i="5"/>
  <c r="I33" i="5" s="1"/>
  <c r="B34" i="5"/>
  <c r="D34" i="5"/>
  <c r="I34" i="5" s="1"/>
  <c r="B35" i="5"/>
  <c r="D35" i="5"/>
  <c r="I35" i="5" s="1"/>
  <c r="B36" i="5"/>
  <c r="D36" i="5"/>
  <c r="I36" i="5" s="1"/>
  <c r="B37" i="5"/>
  <c r="D37" i="5"/>
  <c r="I37" i="5" s="1"/>
  <c r="B38" i="5"/>
  <c r="D38" i="5"/>
  <c r="I38" i="5" s="1"/>
  <c r="B39" i="5"/>
  <c r="D39" i="5"/>
  <c r="I39" i="5" s="1"/>
  <c r="B40" i="5"/>
  <c r="D40" i="5"/>
  <c r="I40" i="5" s="1"/>
  <c r="B41" i="5"/>
  <c r="D41" i="5"/>
  <c r="I41" i="5" s="1"/>
  <c r="AD38" i="1"/>
  <c r="W16" i="1"/>
  <c r="Y38" i="1"/>
  <c r="Z38" i="1"/>
  <c r="AA38" i="1"/>
  <c r="AC38" i="1"/>
  <c r="AC40" i="1"/>
  <c r="W37" i="1"/>
  <c r="AD33" i="1"/>
  <c r="Y33" i="1"/>
  <c r="Z33" i="1"/>
  <c r="V32" i="3" s="1"/>
  <c r="AA33" i="1"/>
  <c r="AC33" i="1"/>
  <c r="AC35" i="1"/>
  <c r="W32" i="1"/>
  <c r="AD28" i="1"/>
  <c r="Y28" i="1"/>
  <c r="Z28" i="1"/>
  <c r="AA28" i="1"/>
  <c r="AC28" i="1"/>
  <c r="AC30" i="1"/>
  <c r="V31" i="3"/>
  <c r="W1" i="1"/>
  <c r="X2" i="1"/>
  <c r="Y2" i="1"/>
  <c r="Z2" i="1"/>
  <c r="AA2" i="1"/>
  <c r="AB2" i="1"/>
  <c r="AC2" i="1"/>
  <c r="X3" i="1"/>
  <c r="X4" i="1"/>
  <c r="AC4" i="1"/>
  <c r="W27" i="1"/>
  <c r="AD23" i="1"/>
  <c r="Y23" i="1"/>
  <c r="Z23" i="1"/>
  <c r="AA23" i="1"/>
  <c r="AC23" i="1"/>
  <c r="AC25" i="1"/>
  <c r="W21" i="1"/>
  <c r="AD17" i="1"/>
  <c r="Y17" i="1"/>
  <c r="Z17" i="1"/>
  <c r="V20" i="3" s="1"/>
  <c r="AA17" i="1"/>
  <c r="AB17" i="1"/>
  <c r="AC17" i="1"/>
  <c r="AC19" i="1"/>
  <c r="AD12" i="1"/>
  <c r="Y12" i="1"/>
  <c r="Z12" i="1"/>
  <c r="V14" i="3" s="1"/>
  <c r="AA12" i="1"/>
  <c r="AB12" i="1"/>
  <c r="AC12" i="1"/>
  <c r="AC14" i="1"/>
  <c r="W11" i="1"/>
  <c r="D48" i="1"/>
  <c r="E48" i="1"/>
  <c r="F48" i="1" s="1"/>
  <c r="G48" i="1"/>
  <c r="R48" i="3" s="1"/>
  <c r="I48" i="1"/>
  <c r="D49" i="1"/>
  <c r="E49" i="1"/>
  <c r="F49" i="1" s="1"/>
  <c r="G49" i="1"/>
  <c r="R49" i="3" s="1"/>
  <c r="I49" i="1"/>
  <c r="D50" i="1"/>
  <c r="E50" i="1"/>
  <c r="F50" i="1" s="1"/>
  <c r="G50" i="1"/>
  <c r="R50" i="3" s="1"/>
  <c r="I50" i="1"/>
  <c r="D51" i="1"/>
  <c r="E51" i="1"/>
  <c r="F51" i="1" s="1"/>
  <c r="G51" i="1"/>
  <c r="R51" i="3" s="1"/>
  <c r="I51" i="1"/>
  <c r="D52" i="1"/>
  <c r="E52" i="1"/>
  <c r="F52" i="1" s="1"/>
  <c r="G52" i="1"/>
  <c r="R52" i="3" s="1"/>
  <c r="I52" i="1"/>
  <c r="AD7" i="1"/>
  <c r="Y7" i="1"/>
  <c r="Z7" i="1"/>
  <c r="AA7" i="1"/>
  <c r="AB7" i="1"/>
  <c r="AC7" i="1"/>
  <c r="AC9" i="1"/>
  <c r="W6" i="1"/>
  <c r="V5" i="3"/>
  <c r="X127" i="3"/>
  <c r="F127" i="3" s="1"/>
  <c r="V127" i="3"/>
  <c r="C127" i="3"/>
  <c r="B127" i="3"/>
  <c r="A127" i="3"/>
  <c r="K127" i="3" s="1"/>
  <c r="X126" i="3"/>
  <c r="F126" i="3" s="1"/>
  <c r="V126" i="3"/>
  <c r="C126" i="3"/>
  <c r="B126" i="3"/>
  <c r="A126" i="3"/>
  <c r="J126" i="3" s="1"/>
  <c r="X125" i="3"/>
  <c r="F125" i="3" s="1"/>
  <c r="V125" i="3"/>
  <c r="C125" i="3"/>
  <c r="B125" i="3"/>
  <c r="A125" i="3"/>
  <c r="K125" i="3" s="1"/>
  <c r="X124" i="3"/>
  <c r="F124" i="3" s="1"/>
  <c r="V124" i="3"/>
  <c r="C124" i="3"/>
  <c r="B124" i="3"/>
  <c r="A124" i="3"/>
  <c r="K124" i="3" s="1"/>
  <c r="X123" i="3"/>
  <c r="F123" i="3" s="1"/>
  <c r="V123" i="3"/>
  <c r="C123" i="3"/>
  <c r="B123" i="3"/>
  <c r="A123" i="3"/>
  <c r="K123" i="3" s="1"/>
  <c r="X122" i="3"/>
  <c r="F122" i="3" s="1"/>
  <c r="V122" i="3"/>
  <c r="C122" i="3"/>
  <c r="B122" i="3"/>
  <c r="A122" i="3"/>
  <c r="J122" i="3" s="1"/>
  <c r="X121" i="3"/>
  <c r="F121" i="3" s="1"/>
  <c r="V121" i="3"/>
  <c r="C121" i="3"/>
  <c r="B121" i="3"/>
  <c r="A121" i="3"/>
  <c r="J121" i="3" s="1"/>
  <c r="X120" i="3"/>
  <c r="F120" i="3" s="1"/>
  <c r="V120" i="3"/>
  <c r="C120" i="3"/>
  <c r="B120" i="3"/>
  <c r="A120" i="3"/>
  <c r="K120" i="3" s="1"/>
  <c r="X119" i="3"/>
  <c r="G119" i="3" s="1"/>
  <c r="V119" i="3"/>
  <c r="C119" i="3"/>
  <c r="B119" i="3"/>
  <c r="A119" i="3"/>
  <c r="X118" i="3"/>
  <c r="G118" i="3" s="1"/>
  <c r="V118" i="3"/>
  <c r="C118" i="3"/>
  <c r="B118" i="3"/>
  <c r="A118" i="3"/>
  <c r="X117" i="3"/>
  <c r="G117" i="3" s="1"/>
  <c r="V117" i="3"/>
  <c r="C117" i="3"/>
  <c r="B117" i="3"/>
  <c r="A117" i="3"/>
  <c r="X116" i="3"/>
  <c r="G116" i="3" s="1"/>
  <c r="V116" i="3"/>
  <c r="C116" i="3"/>
  <c r="B116" i="3"/>
  <c r="A116" i="3"/>
  <c r="X115" i="3"/>
  <c r="F115" i="3" s="1"/>
  <c r="V115" i="3"/>
  <c r="C115" i="3"/>
  <c r="B115" i="3"/>
  <c r="A115" i="3"/>
  <c r="A114" i="3"/>
  <c r="J120" i="1"/>
  <c r="J121" i="1"/>
  <c r="J122" i="1"/>
  <c r="J123" i="1"/>
  <c r="J124" i="1"/>
  <c r="J125" i="1"/>
  <c r="J126" i="1"/>
  <c r="J127" i="1"/>
  <c r="J99" i="1"/>
  <c r="J100" i="1"/>
  <c r="J101" i="1"/>
  <c r="J102" i="1"/>
  <c r="J103" i="1"/>
  <c r="J104" i="1"/>
  <c r="J105" i="1"/>
  <c r="J106" i="1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69" i="3"/>
  <c r="B70" i="3"/>
  <c r="C70" i="3"/>
  <c r="X70" i="3"/>
  <c r="D70" i="3" s="1"/>
  <c r="B71" i="3"/>
  <c r="C71" i="3"/>
  <c r="X71" i="3"/>
  <c r="B72" i="3"/>
  <c r="C72" i="3"/>
  <c r="X72" i="3"/>
  <c r="F72" i="3" s="1"/>
  <c r="B73" i="3"/>
  <c r="C73" i="3"/>
  <c r="X73" i="3"/>
  <c r="G73" i="3" s="1"/>
  <c r="B74" i="3"/>
  <c r="C74" i="3"/>
  <c r="X74" i="3"/>
  <c r="E74" i="3" s="1"/>
  <c r="B75" i="3"/>
  <c r="C75" i="3"/>
  <c r="X75" i="3"/>
  <c r="G75" i="3" s="1"/>
  <c r="B76" i="3"/>
  <c r="C76" i="3"/>
  <c r="X76" i="3"/>
  <c r="D76" i="3" s="1"/>
  <c r="B77" i="3"/>
  <c r="C77" i="3"/>
  <c r="X77" i="3"/>
  <c r="G77" i="3" s="1"/>
  <c r="B78" i="3"/>
  <c r="C78" i="3"/>
  <c r="X78" i="3"/>
  <c r="E78" i="3" s="1"/>
  <c r="B79" i="3"/>
  <c r="C79" i="3"/>
  <c r="X79" i="3"/>
  <c r="D79" i="3" s="1"/>
  <c r="B80" i="3"/>
  <c r="C80" i="3"/>
  <c r="X80" i="3"/>
  <c r="E80" i="3" s="1"/>
  <c r="B81" i="3"/>
  <c r="C81" i="3"/>
  <c r="X81" i="3"/>
  <c r="G81" i="3" s="1"/>
  <c r="B82" i="3"/>
  <c r="C82" i="3"/>
  <c r="X82" i="3"/>
  <c r="F82" i="3" s="1"/>
  <c r="B83" i="3"/>
  <c r="C83" i="3"/>
  <c r="X83" i="3"/>
  <c r="G83" i="3" s="1"/>
  <c r="B84" i="3"/>
  <c r="C84" i="3"/>
  <c r="X84" i="3"/>
  <c r="D84" i="3" s="1"/>
  <c r="B85" i="3"/>
  <c r="C85" i="3"/>
  <c r="X85" i="3"/>
  <c r="B86" i="3"/>
  <c r="C86" i="3"/>
  <c r="X86" i="3"/>
  <c r="D86" i="3" s="1"/>
  <c r="B87" i="3"/>
  <c r="C87" i="3"/>
  <c r="X87" i="3"/>
  <c r="D87" i="3" s="1"/>
  <c r="B88" i="3"/>
  <c r="C88" i="3"/>
  <c r="X88" i="3"/>
  <c r="D88" i="3" s="1"/>
  <c r="B89" i="3"/>
  <c r="C89" i="3"/>
  <c r="X89" i="3"/>
  <c r="F89" i="3" s="1"/>
  <c r="B90" i="3"/>
  <c r="C90" i="3"/>
  <c r="X90" i="3"/>
  <c r="F90" i="3" s="1"/>
  <c r="B91" i="3"/>
  <c r="C91" i="3"/>
  <c r="X91" i="3"/>
  <c r="D91" i="3" s="1"/>
  <c r="B92" i="3"/>
  <c r="C92" i="3"/>
  <c r="X92" i="3"/>
  <c r="B93" i="3"/>
  <c r="C93" i="3"/>
  <c r="X93" i="3"/>
  <c r="F93" i="3" s="1"/>
  <c r="B94" i="3"/>
  <c r="C94" i="3"/>
  <c r="X94" i="3"/>
  <c r="D94" i="3" s="1"/>
  <c r="B95" i="3"/>
  <c r="C95" i="3"/>
  <c r="X95" i="3"/>
  <c r="B96" i="3"/>
  <c r="C96" i="3"/>
  <c r="X96" i="3"/>
  <c r="D96" i="3" s="1"/>
  <c r="B97" i="3"/>
  <c r="C97" i="3"/>
  <c r="X97" i="3"/>
  <c r="F97" i="3" s="1"/>
  <c r="B98" i="3"/>
  <c r="C98" i="3"/>
  <c r="X98" i="3"/>
  <c r="D98" i="3" s="1"/>
  <c r="B99" i="3"/>
  <c r="C99" i="3"/>
  <c r="X99" i="3"/>
  <c r="G99" i="3" s="1"/>
  <c r="B100" i="3"/>
  <c r="C100" i="3"/>
  <c r="X100" i="3"/>
  <c r="B101" i="3"/>
  <c r="C101" i="3"/>
  <c r="X101" i="3"/>
  <c r="B102" i="3"/>
  <c r="C102" i="3"/>
  <c r="X102" i="3"/>
  <c r="E102" i="3" s="1"/>
  <c r="B103" i="3"/>
  <c r="C103" i="3"/>
  <c r="X103" i="3"/>
  <c r="E103" i="3" s="1"/>
  <c r="B104" i="3"/>
  <c r="C104" i="3"/>
  <c r="X104" i="3"/>
  <c r="E104" i="3" s="1"/>
  <c r="B105" i="3"/>
  <c r="C105" i="3"/>
  <c r="X105" i="3"/>
  <c r="F105" i="3" s="1"/>
  <c r="B106" i="3"/>
  <c r="C106" i="3"/>
  <c r="X106" i="3"/>
  <c r="F106" i="3" s="1"/>
  <c r="X69" i="3"/>
  <c r="D69" i="3" s="1"/>
  <c r="C69" i="3"/>
  <c r="B69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J99" i="3" s="1"/>
  <c r="A100" i="3"/>
  <c r="K100" i="3" s="1"/>
  <c r="A101" i="3"/>
  <c r="J101" i="3" s="1"/>
  <c r="A102" i="3"/>
  <c r="J102" i="3" s="1"/>
  <c r="A103" i="3"/>
  <c r="J103" i="3" s="1"/>
  <c r="A104" i="3"/>
  <c r="K104" i="3" s="1"/>
  <c r="A105" i="3"/>
  <c r="J105" i="3" s="1"/>
  <c r="A106" i="3"/>
  <c r="J106" i="3" s="1"/>
  <c r="A1" i="3"/>
  <c r="A47" i="3"/>
  <c r="A68" i="3"/>
  <c r="U115" i="1"/>
  <c r="S115" i="1"/>
  <c r="Q115" i="1"/>
  <c r="P115" i="1"/>
  <c r="C108" i="5" s="1"/>
  <c r="U106" i="1"/>
  <c r="T106" i="1"/>
  <c r="S106" i="1"/>
  <c r="Q106" i="1"/>
  <c r="P106" i="1"/>
  <c r="C102" i="5" s="1"/>
  <c r="E102" i="5" s="1"/>
  <c r="G102" i="5" s="1"/>
  <c r="F102" i="5" s="1"/>
  <c r="U105" i="1"/>
  <c r="T105" i="1"/>
  <c r="S105" i="1"/>
  <c r="Q105" i="1"/>
  <c r="P105" i="1"/>
  <c r="C101" i="5" s="1"/>
  <c r="U104" i="1"/>
  <c r="T104" i="1"/>
  <c r="S104" i="1"/>
  <c r="Q104" i="1"/>
  <c r="P104" i="1"/>
  <c r="C100" i="5" s="1"/>
  <c r="U103" i="1"/>
  <c r="T103" i="1"/>
  <c r="S103" i="1"/>
  <c r="Q103" i="1"/>
  <c r="P103" i="1"/>
  <c r="C99" i="5" s="1"/>
  <c r="E99" i="5" s="1"/>
  <c r="G99" i="5" s="1"/>
  <c r="F99" i="5" s="1"/>
  <c r="U102" i="1"/>
  <c r="T102" i="1"/>
  <c r="S102" i="1"/>
  <c r="Q102" i="1"/>
  <c r="P102" i="1"/>
  <c r="C98" i="5" s="1"/>
  <c r="U101" i="1"/>
  <c r="T101" i="1"/>
  <c r="S101" i="1"/>
  <c r="Q101" i="1"/>
  <c r="P101" i="1"/>
  <c r="C97" i="5" s="1"/>
  <c r="E97" i="5" s="1"/>
  <c r="G97" i="5" s="1"/>
  <c r="F97" i="5" s="1"/>
  <c r="U100" i="1"/>
  <c r="T100" i="1"/>
  <c r="S100" i="1"/>
  <c r="Q100" i="1"/>
  <c r="P100" i="1"/>
  <c r="C96" i="5" s="1"/>
  <c r="E96" i="5" s="1"/>
  <c r="G96" i="5" s="1"/>
  <c r="F96" i="5" s="1"/>
  <c r="U99" i="1"/>
  <c r="T99" i="1"/>
  <c r="S99" i="1"/>
  <c r="Q99" i="1"/>
  <c r="P99" i="1"/>
  <c r="C95" i="5" s="1"/>
  <c r="E95" i="5" s="1"/>
  <c r="G95" i="5" s="1"/>
  <c r="F95" i="5" s="1"/>
  <c r="U98" i="1"/>
  <c r="T98" i="1"/>
  <c r="S98" i="1"/>
  <c r="Q98" i="1"/>
  <c r="P98" i="1"/>
  <c r="C94" i="5" s="1"/>
  <c r="E94" i="5" s="1"/>
  <c r="G94" i="5" s="1"/>
  <c r="F94" i="5" s="1"/>
  <c r="U97" i="1"/>
  <c r="T97" i="1"/>
  <c r="S97" i="1"/>
  <c r="Q97" i="1"/>
  <c r="P97" i="1"/>
  <c r="C93" i="5" s="1"/>
  <c r="U96" i="1"/>
  <c r="T96" i="1"/>
  <c r="S96" i="1"/>
  <c r="Q96" i="1"/>
  <c r="P96" i="1"/>
  <c r="C92" i="5" s="1"/>
  <c r="U95" i="1"/>
  <c r="T95" i="1"/>
  <c r="S95" i="1"/>
  <c r="Q95" i="1"/>
  <c r="P95" i="1"/>
  <c r="C91" i="5" s="1"/>
  <c r="U94" i="1"/>
  <c r="T94" i="1"/>
  <c r="S94" i="1"/>
  <c r="Q94" i="1"/>
  <c r="P94" i="1"/>
  <c r="C90" i="5" s="1"/>
  <c r="E90" i="5" s="1"/>
  <c r="G90" i="5" s="1"/>
  <c r="F90" i="5" s="1"/>
  <c r="U93" i="1"/>
  <c r="T93" i="1"/>
  <c r="S93" i="1"/>
  <c r="Q93" i="1"/>
  <c r="P93" i="1"/>
  <c r="C89" i="5" s="1"/>
  <c r="U92" i="1"/>
  <c r="T92" i="1"/>
  <c r="S92" i="1"/>
  <c r="Q92" i="1"/>
  <c r="P92" i="1"/>
  <c r="C88" i="5" s="1"/>
  <c r="E88" i="5" s="1"/>
  <c r="G88" i="5" s="1"/>
  <c r="F88" i="5" s="1"/>
  <c r="U91" i="1"/>
  <c r="T91" i="1"/>
  <c r="S91" i="1"/>
  <c r="Q91" i="1"/>
  <c r="P91" i="1"/>
  <c r="C87" i="5" s="1"/>
  <c r="E87" i="5" s="1"/>
  <c r="G87" i="5" s="1"/>
  <c r="F87" i="5" s="1"/>
  <c r="U90" i="1"/>
  <c r="T90" i="1"/>
  <c r="S90" i="1"/>
  <c r="Q90" i="1"/>
  <c r="P90" i="1"/>
  <c r="C86" i="5" s="1"/>
  <c r="E86" i="5" s="1"/>
  <c r="G86" i="5" s="1"/>
  <c r="F86" i="5" s="1"/>
  <c r="U89" i="1"/>
  <c r="T89" i="1"/>
  <c r="S89" i="1"/>
  <c r="Q89" i="1"/>
  <c r="P89" i="1"/>
  <c r="C85" i="5" s="1"/>
  <c r="U88" i="1"/>
  <c r="T88" i="1"/>
  <c r="S88" i="1"/>
  <c r="Q88" i="1"/>
  <c r="P88" i="1"/>
  <c r="C84" i="5" s="1"/>
  <c r="U87" i="1"/>
  <c r="T87" i="1"/>
  <c r="S87" i="1"/>
  <c r="Q87" i="1"/>
  <c r="P87" i="1"/>
  <c r="C83" i="5" s="1"/>
  <c r="U86" i="1"/>
  <c r="T86" i="1"/>
  <c r="S86" i="1"/>
  <c r="Q86" i="1"/>
  <c r="P86" i="1"/>
  <c r="C82" i="5" s="1"/>
  <c r="E82" i="5" s="1"/>
  <c r="G82" i="5" s="1"/>
  <c r="F82" i="5" s="1"/>
  <c r="U85" i="1"/>
  <c r="T85" i="1"/>
  <c r="S85" i="1"/>
  <c r="Q85" i="1"/>
  <c r="P85" i="1"/>
  <c r="C81" i="5" s="1"/>
  <c r="U84" i="1"/>
  <c r="T84" i="1"/>
  <c r="S84" i="1"/>
  <c r="Q84" i="1"/>
  <c r="P84" i="1"/>
  <c r="C80" i="5" s="1"/>
  <c r="E80" i="5" s="1"/>
  <c r="G80" i="5" s="1"/>
  <c r="F80" i="5" s="1"/>
  <c r="U83" i="1"/>
  <c r="T83" i="1"/>
  <c r="S83" i="1"/>
  <c r="Q83" i="1"/>
  <c r="P83" i="1"/>
  <c r="C79" i="5" s="1"/>
  <c r="U82" i="1"/>
  <c r="T82" i="1"/>
  <c r="S82" i="1"/>
  <c r="Q82" i="1"/>
  <c r="P82" i="1"/>
  <c r="C78" i="5" s="1"/>
  <c r="E78" i="5" s="1"/>
  <c r="G78" i="5" s="1"/>
  <c r="F78" i="5" s="1"/>
  <c r="U81" i="1"/>
  <c r="T81" i="1"/>
  <c r="S81" i="1"/>
  <c r="Q81" i="1"/>
  <c r="P81" i="1"/>
  <c r="C77" i="5" s="1"/>
  <c r="U80" i="1"/>
  <c r="T80" i="1"/>
  <c r="S80" i="1"/>
  <c r="Q80" i="1"/>
  <c r="P80" i="1"/>
  <c r="C76" i="5" s="1"/>
  <c r="U79" i="1"/>
  <c r="T79" i="1"/>
  <c r="S79" i="1"/>
  <c r="Q79" i="1"/>
  <c r="P79" i="1"/>
  <c r="C75" i="5" s="1"/>
  <c r="U78" i="1"/>
  <c r="T78" i="1"/>
  <c r="S78" i="1"/>
  <c r="Q78" i="1"/>
  <c r="P78" i="1"/>
  <c r="C74" i="5" s="1"/>
  <c r="E74" i="5" s="1"/>
  <c r="G74" i="5" s="1"/>
  <c r="F74" i="5" s="1"/>
  <c r="U77" i="1"/>
  <c r="T77" i="1"/>
  <c r="S77" i="1"/>
  <c r="Q77" i="1"/>
  <c r="P77" i="1"/>
  <c r="C73" i="5" s="1"/>
  <c r="E73" i="5" s="1"/>
  <c r="G73" i="5" s="1"/>
  <c r="F73" i="5" s="1"/>
  <c r="U76" i="1"/>
  <c r="T76" i="1"/>
  <c r="S76" i="1"/>
  <c r="Q76" i="1"/>
  <c r="P76" i="1"/>
  <c r="C72" i="5" s="1"/>
  <c r="U75" i="1"/>
  <c r="T75" i="1"/>
  <c r="S75" i="1"/>
  <c r="Q75" i="1"/>
  <c r="P75" i="1"/>
  <c r="C71" i="5" s="1"/>
  <c r="E71" i="5" s="1"/>
  <c r="G71" i="5" s="1"/>
  <c r="F71" i="5" s="1"/>
  <c r="U74" i="1"/>
  <c r="T74" i="1"/>
  <c r="S74" i="1"/>
  <c r="Q74" i="1"/>
  <c r="P74" i="1"/>
  <c r="C70" i="5" s="1"/>
  <c r="E70" i="5" s="1"/>
  <c r="G70" i="5" s="1"/>
  <c r="F70" i="5" s="1"/>
  <c r="U69" i="1"/>
  <c r="S69" i="1"/>
  <c r="Q69" i="1"/>
  <c r="P69" i="1"/>
  <c r="C65" i="5" s="1"/>
  <c r="E65" i="5" s="1"/>
  <c r="P51" i="1"/>
  <c r="C50" i="5" s="1"/>
  <c r="Q51" i="1"/>
  <c r="S51" i="1"/>
  <c r="T51" i="1"/>
  <c r="U51" i="1"/>
  <c r="P52" i="1"/>
  <c r="C51" i="5" s="1"/>
  <c r="E51" i="5" s="1"/>
  <c r="G51" i="5" s="1"/>
  <c r="F51" i="5" s="1"/>
  <c r="Q52" i="1"/>
  <c r="S52" i="1"/>
  <c r="T52" i="1"/>
  <c r="U52" i="1"/>
  <c r="P53" i="1"/>
  <c r="C52" i="5" s="1"/>
  <c r="Q53" i="1"/>
  <c r="S53" i="1"/>
  <c r="T53" i="1"/>
  <c r="U53" i="1"/>
  <c r="P54" i="1"/>
  <c r="C53" i="5" s="1"/>
  <c r="E53" i="5" s="1"/>
  <c r="G53" i="5" s="1"/>
  <c r="F53" i="5" s="1"/>
  <c r="Q54" i="1"/>
  <c r="S54" i="1"/>
  <c r="T54" i="1"/>
  <c r="U54" i="1"/>
  <c r="P55" i="1"/>
  <c r="C54" i="5" s="1"/>
  <c r="Q55" i="1"/>
  <c r="S55" i="1"/>
  <c r="U55" i="1"/>
  <c r="P56" i="1"/>
  <c r="C55" i="5" s="1"/>
  <c r="Q56" i="1"/>
  <c r="S56" i="1"/>
  <c r="T56" i="1"/>
  <c r="U56" i="1"/>
  <c r="P57" i="1"/>
  <c r="C56" i="5" s="1"/>
  <c r="E56" i="5" s="1"/>
  <c r="G56" i="5" s="1"/>
  <c r="F56" i="5" s="1"/>
  <c r="Q57" i="1"/>
  <c r="S57" i="1"/>
  <c r="T57" i="1"/>
  <c r="U57" i="1"/>
  <c r="P58" i="1"/>
  <c r="C57" i="5" s="1"/>
  <c r="E57" i="5" s="1"/>
  <c r="G57" i="5" s="1"/>
  <c r="F57" i="5" s="1"/>
  <c r="Q58" i="1"/>
  <c r="S58" i="1"/>
  <c r="T58" i="1"/>
  <c r="U58" i="1"/>
  <c r="P59" i="1"/>
  <c r="C58" i="5" s="1"/>
  <c r="Q59" i="1"/>
  <c r="S59" i="1"/>
  <c r="T59" i="1"/>
  <c r="U59" i="1"/>
  <c r="P60" i="1"/>
  <c r="C59" i="5" s="1"/>
  <c r="Q60" i="1"/>
  <c r="S60" i="1"/>
  <c r="U60" i="1"/>
  <c r="U48" i="1"/>
  <c r="AD29" i="1" s="1"/>
  <c r="S48" i="1"/>
  <c r="Q48" i="1"/>
  <c r="P48" i="1"/>
  <c r="C47" i="5" s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" i="1"/>
  <c r="U3" i="1"/>
  <c r="U2" i="1"/>
  <c r="T6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Q6" i="1"/>
  <c r="S6" i="1"/>
  <c r="P7" i="1"/>
  <c r="Q7" i="1"/>
  <c r="S7" i="1"/>
  <c r="P8" i="1"/>
  <c r="C10" i="5" s="1"/>
  <c r="Q8" i="1"/>
  <c r="S8" i="1"/>
  <c r="P9" i="1"/>
  <c r="C11" i="5" s="1"/>
  <c r="Q9" i="1"/>
  <c r="S9" i="1"/>
  <c r="P10" i="1"/>
  <c r="C12" i="5" s="1"/>
  <c r="Q10" i="1"/>
  <c r="S10" i="1"/>
  <c r="P11" i="1"/>
  <c r="C13" i="5" s="1"/>
  <c r="Q11" i="1"/>
  <c r="S11" i="1"/>
  <c r="P12" i="1"/>
  <c r="C14" i="5" s="1"/>
  <c r="Q12" i="1"/>
  <c r="S12" i="1"/>
  <c r="P13" i="1"/>
  <c r="C15" i="5" s="1"/>
  <c r="Q13" i="1"/>
  <c r="S13" i="1"/>
  <c r="P14" i="1"/>
  <c r="C16" i="5" s="1"/>
  <c r="Q14" i="1"/>
  <c r="S14" i="1"/>
  <c r="P15" i="1"/>
  <c r="C17" i="5" s="1"/>
  <c r="Q15" i="1"/>
  <c r="S15" i="1"/>
  <c r="P16" i="1"/>
  <c r="C18" i="5" s="1"/>
  <c r="Q16" i="1"/>
  <c r="S16" i="1"/>
  <c r="P17" i="1"/>
  <c r="C19" i="5" s="1"/>
  <c r="Q17" i="1"/>
  <c r="S17" i="1"/>
  <c r="P18" i="1"/>
  <c r="C20" i="5" s="1"/>
  <c r="Q18" i="1"/>
  <c r="S18" i="1"/>
  <c r="P19" i="1"/>
  <c r="C21" i="5" s="1"/>
  <c r="Q19" i="1"/>
  <c r="S19" i="1"/>
  <c r="P20" i="1"/>
  <c r="C22" i="5" s="1"/>
  <c r="Q20" i="1"/>
  <c r="S20" i="1"/>
  <c r="P21" i="1"/>
  <c r="C23" i="5" s="1"/>
  <c r="Q21" i="1"/>
  <c r="S21" i="1"/>
  <c r="P22" i="1"/>
  <c r="C24" i="5" s="1"/>
  <c r="Q22" i="1"/>
  <c r="S22" i="1"/>
  <c r="P23" i="1"/>
  <c r="C25" i="5" s="1"/>
  <c r="Q23" i="1"/>
  <c r="S23" i="1"/>
  <c r="P24" i="1"/>
  <c r="C26" i="5" s="1"/>
  <c r="Q24" i="1"/>
  <c r="S24" i="1"/>
  <c r="P25" i="1"/>
  <c r="C27" i="5" s="1"/>
  <c r="Q25" i="1"/>
  <c r="S25" i="1"/>
  <c r="P26" i="1"/>
  <c r="C28" i="5" s="1"/>
  <c r="Q26" i="1"/>
  <c r="S26" i="1"/>
  <c r="P27" i="1"/>
  <c r="C29" i="5" s="1"/>
  <c r="Q27" i="1"/>
  <c r="S27" i="1"/>
  <c r="P28" i="1"/>
  <c r="C30" i="5" s="1"/>
  <c r="Q28" i="1"/>
  <c r="S28" i="1"/>
  <c r="P29" i="1"/>
  <c r="C31" i="5" s="1"/>
  <c r="Q29" i="1"/>
  <c r="S29" i="1"/>
  <c r="P30" i="1"/>
  <c r="C32" i="5" s="1"/>
  <c r="Q30" i="1"/>
  <c r="S30" i="1"/>
  <c r="P31" i="1"/>
  <c r="C33" i="5" s="1"/>
  <c r="Q31" i="1"/>
  <c r="S31" i="1"/>
  <c r="P32" i="1"/>
  <c r="C34" i="5" s="1"/>
  <c r="Q32" i="1"/>
  <c r="S32" i="1"/>
  <c r="P33" i="1"/>
  <c r="C35" i="5" s="1"/>
  <c r="Q33" i="1"/>
  <c r="S33" i="1"/>
  <c r="P34" i="1"/>
  <c r="C36" i="5" s="1"/>
  <c r="Q34" i="1"/>
  <c r="S34" i="1"/>
  <c r="P35" i="1"/>
  <c r="C37" i="5" s="1"/>
  <c r="E37" i="5" s="1"/>
  <c r="G37" i="5" s="1"/>
  <c r="F37" i="5" s="1"/>
  <c r="Q35" i="1"/>
  <c r="S35" i="1"/>
  <c r="P36" i="1"/>
  <c r="C38" i="5" s="1"/>
  <c r="Q36" i="1"/>
  <c r="S36" i="1"/>
  <c r="P37" i="1"/>
  <c r="C39" i="5" s="1"/>
  <c r="Q37" i="1"/>
  <c r="S37" i="1"/>
  <c r="P38" i="1"/>
  <c r="C40" i="5" s="1"/>
  <c r="Q38" i="1"/>
  <c r="S38" i="1"/>
  <c r="P39" i="1"/>
  <c r="C41" i="5" s="1"/>
  <c r="Q39" i="1"/>
  <c r="S39" i="1"/>
  <c r="S2" i="1"/>
  <c r="S3" i="1"/>
  <c r="S4" i="1"/>
  <c r="S5" i="1"/>
  <c r="Q2" i="1"/>
  <c r="Q3" i="1"/>
  <c r="Q4" i="1"/>
  <c r="Q5" i="1"/>
  <c r="P3" i="1"/>
  <c r="C5" i="5" s="1"/>
  <c r="P4" i="1"/>
  <c r="C6" i="5" s="1"/>
  <c r="E6" i="5" s="1"/>
  <c r="G6" i="5" s="1"/>
  <c r="F6" i="5" s="1"/>
  <c r="P5" i="1"/>
  <c r="C7" i="5" s="1"/>
  <c r="U127" i="1"/>
  <c r="S127" i="1"/>
  <c r="Q127" i="1"/>
  <c r="R127" i="1" s="1"/>
  <c r="P127" i="1"/>
  <c r="C120" i="5" s="1"/>
  <c r="E120" i="5" s="1"/>
  <c r="G120" i="5" s="1"/>
  <c r="F120" i="5" s="1"/>
  <c r="U126" i="1"/>
  <c r="S126" i="1"/>
  <c r="Q126" i="1"/>
  <c r="R126" i="1" s="1"/>
  <c r="P126" i="1"/>
  <c r="C119" i="5" s="1"/>
  <c r="U125" i="1"/>
  <c r="S125" i="1"/>
  <c r="Q125" i="1"/>
  <c r="R125" i="1" s="1"/>
  <c r="P125" i="1"/>
  <c r="C118" i="5" s="1"/>
  <c r="E118" i="5" s="1"/>
  <c r="G118" i="5" s="1"/>
  <c r="F118" i="5" s="1"/>
  <c r="U124" i="1"/>
  <c r="S124" i="1"/>
  <c r="Q124" i="1"/>
  <c r="R124" i="1" s="1"/>
  <c r="P124" i="1"/>
  <c r="C117" i="5" s="1"/>
  <c r="E117" i="5" s="1"/>
  <c r="G117" i="5" s="1"/>
  <c r="F117" i="5" s="1"/>
  <c r="U123" i="1"/>
  <c r="S123" i="1"/>
  <c r="Q123" i="1"/>
  <c r="R123" i="1" s="1"/>
  <c r="P123" i="1"/>
  <c r="C116" i="5" s="1"/>
  <c r="U122" i="1"/>
  <c r="S122" i="1"/>
  <c r="Q122" i="1"/>
  <c r="R122" i="1" s="1"/>
  <c r="P122" i="1"/>
  <c r="C115" i="5" s="1"/>
  <c r="U121" i="1"/>
  <c r="S121" i="1"/>
  <c r="Q121" i="1"/>
  <c r="R121" i="1" s="1"/>
  <c r="P121" i="1"/>
  <c r="C114" i="5" s="1"/>
  <c r="E114" i="5" s="1"/>
  <c r="G114" i="5" s="1"/>
  <c r="F114" i="5" s="1"/>
  <c r="U120" i="1"/>
  <c r="S120" i="1"/>
  <c r="Q120" i="1"/>
  <c r="R120" i="1" s="1"/>
  <c r="P120" i="1"/>
  <c r="C113" i="5" s="1"/>
  <c r="S119" i="1"/>
  <c r="Q119" i="1"/>
  <c r="R119" i="1" s="1"/>
  <c r="S118" i="1"/>
  <c r="Q118" i="1"/>
  <c r="R118" i="1" s="1"/>
  <c r="S117" i="1"/>
  <c r="Q117" i="1"/>
  <c r="R117" i="1" s="1"/>
  <c r="S116" i="1"/>
  <c r="Q116" i="1"/>
  <c r="R116" i="1" s="1"/>
  <c r="P2" i="1"/>
  <c r="C4" i="5" s="1"/>
  <c r="K127" i="1"/>
  <c r="T127" i="3" s="1"/>
  <c r="I127" i="1"/>
  <c r="G127" i="1"/>
  <c r="R127" i="3" s="1"/>
  <c r="E127" i="1"/>
  <c r="F127" i="1" s="1"/>
  <c r="D127" i="1"/>
  <c r="K126" i="1"/>
  <c r="T126" i="3" s="1"/>
  <c r="I126" i="1"/>
  <c r="G126" i="1"/>
  <c r="R126" i="3" s="1"/>
  <c r="E126" i="1"/>
  <c r="F126" i="1" s="1"/>
  <c r="D126" i="1"/>
  <c r="K125" i="1"/>
  <c r="T125" i="3" s="1"/>
  <c r="I125" i="1"/>
  <c r="G125" i="1"/>
  <c r="R125" i="3" s="1"/>
  <c r="E125" i="1"/>
  <c r="F125" i="1" s="1"/>
  <c r="D125" i="1"/>
  <c r="K124" i="1"/>
  <c r="T124" i="3" s="1"/>
  <c r="I124" i="1"/>
  <c r="G124" i="1"/>
  <c r="R124" i="3" s="1"/>
  <c r="E124" i="1"/>
  <c r="F124" i="1" s="1"/>
  <c r="D124" i="1"/>
  <c r="K123" i="1"/>
  <c r="T123" i="3" s="1"/>
  <c r="I123" i="1"/>
  <c r="G123" i="1"/>
  <c r="R123" i="3" s="1"/>
  <c r="E123" i="1"/>
  <c r="F123" i="1" s="1"/>
  <c r="D123" i="1"/>
  <c r="K122" i="1"/>
  <c r="T122" i="3" s="1"/>
  <c r="I122" i="1"/>
  <c r="G122" i="1"/>
  <c r="R122" i="3" s="1"/>
  <c r="E122" i="1"/>
  <c r="F122" i="1" s="1"/>
  <c r="D122" i="1"/>
  <c r="K121" i="1"/>
  <c r="T121" i="3" s="1"/>
  <c r="I121" i="1"/>
  <c r="G121" i="1"/>
  <c r="R121" i="3" s="1"/>
  <c r="E121" i="1"/>
  <c r="F121" i="1" s="1"/>
  <c r="D121" i="1"/>
  <c r="K120" i="1"/>
  <c r="T120" i="3" s="1"/>
  <c r="I120" i="1"/>
  <c r="G120" i="1"/>
  <c r="R120" i="3" s="1"/>
  <c r="E120" i="1"/>
  <c r="F120" i="1" s="1"/>
  <c r="D120" i="1"/>
  <c r="K119" i="1"/>
  <c r="T119" i="3" s="1"/>
  <c r="I119" i="1"/>
  <c r="G119" i="1"/>
  <c r="R119" i="3" s="1"/>
  <c r="E119" i="1"/>
  <c r="F119" i="1" s="1"/>
  <c r="D119" i="1"/>
  <c r="K118" i="1"/>
  <c r="T118" i="3" s="1"/>
  <c r="I118" i="1"/>
  <c r="G118" i="1"/>
  <c r="R118" i="3" s="1"/>
  <c r="E118" i="1"/>
  <c r="F118" i="1" s="1"/>
  <c r="D118" i="1"/>
  <c r="K117" i="1"/>
  <c r="T117" i="3" s="1"/>
  <c r="I117" i="1"/>
  <c r="G117" i="1"/>
  <c r="R117" i="3" s="1"/>
  <c r="E117" i="1"/>
  <c r="F117" i="1" s="1"/>
  <c r="D117" i="1"/>
  <c r="K116" i="1"/>
  <c r="T116" i="3" s="1"/>
  <c r="I116" i="1"/>
  <c r="G116" i="1"/>
  <c r="R116" i="3" s="1"/>
  <c r="E116" i="1"/>
  <c r="F116" i="1" s="1"/>
  <c r="D116" i="1"/>
  <c r="K115" i="1"/>
  <c r="T115" i="3" s="1"/>
  <c r="I115" i="1"/>
  <c r="G115" i="1"/>
  <c r="R115" i="3" s="1"/>
  <c r="E115" i="1"/>
  <c r="F115" i="1" s="1"/>
  <c r="D115" i="1"/>
  <c r="K106" i="1"/>
  <c r="T106" i="3" s="1"/>
  <c r="I106" i="1"/>
  <c r="G106" i="1"/>
  <c r="R106" i="3" s="1"/>
  <c r="F106" i="1"/>
  <c r="E106" i="1"/>
  <c r="D106" i="1"/>
  <c r="K105" i="1"/>
  <c r="T105" i="3" s="1"/>
  <c r="I105" i="1"/>
  <c r="G105" i="1"/>
  <c r="R105" i="3" s="1"/>
  <c r="F105" i="1"/>
  <c r="E105" i="1"/>
  <c r="D105" i="1"/>
  <c r="K104" i="1"/>
  <c r="T104" i="3" s="1"/>
  <c r="I104" i="1"/>
  <c r="G104" i="1"/>
  <c r="R104" i="3" s="1"/>
  <c r="F104" i="1"/>
  <c r="E104" i="1"/>
  <c r="D104" i="1"/>
  <c r="K103" i="1"/>
  <c r="T103" i="3" s="1"/>
  <c r="I103" i="1"/>
  <c r="G103" i="1"/>
  <c r="R103" i="3" s="1"/>
  <c r="F103" i="1"/>
  <c r="E103" i="1"/>
  <c r="D103" i="1"/>
  <c r="K102" i="1"/>
  <c r="T102" i="3" s="1"/>
  <c r="I102" i="1"/>
  <c r="G102" i="1"/>
  <c r="R102" i="3" s="1"/>
  <c r="F102" i="1"/>
  <c r="E102" i="1"/>
  <c r="D102" i="1"/>
  <c r="K101" i="1"/>
  <c r="T101" i="3" s="1"/>
  <c r="I101" i="1"/>
  <c r="G101" i="1"/>
  <c r="R101" i="3" s="1"/>
  <c r="F101" i="1"/>
  <c r="E101" i="1"/>
  <c r="D101" i="1"/>
  <c r="K100" i="1"/>
  <c r="T100" i="3" s="1"/>
  <c r="I100" i="1"/>
  <c r="G100" i="1"/>
  <c r="R100" i="3" s="1"/>
  <c r="F100" i="1"/>
  <c r="E100" i="1"/>
  <c r="D100" i="1"/>
  <c r="K99" i="1"/>
  <c r="T99" i="3" s="1"/>
  <c r="I99" i="1"/>
  <c r="G99" i="1"/>
  <c r="R99" i="3" s="1"/>
  <c r="F99" i="1"/>
  <c r="E99" i="1"/>
  <c r="D99" i="1"/>
  <c r="K98" i="1"/>
  <c r="T98" i="3" s="1"/>
  <c r="I98" i="1"/>
  <c r="G98" i="1"/>
  <c r="R98" i="3" s="1"/>
  <c r="E98" i="1"/>
  <c r="F98" i="1" s="1"/>
  <c r="D98" i="1"/>
  <c r="K97" i="1"/>
  <c r="T97" i="3" s="1"/>
  <c r="I97" i="1"/>
  <c r="G97" i="1"/>
  <c r="R97" i="3" s="1"/>
  <c r="E97" i="1"/>
  <c r="F97" i="1" s="1"/>
  <c r="D97" i="1"/>
  <c r="K96" i="1"/>
  <c r="T96" i="3" s="1"/>
  <c r="I96" i="1"/>
  <c r="G96" i="1"/>
  <c r="R96" i="3" s="1"/>
  <c r="E96" i="1"/>
  <c r="F96" i="1" s="1"/>
  <c r="D96" i="1"/>
  <c r="K95" i="1"/>
  <c r="T95" i="3" s="1"/>
  <c r="I95" i="1"/>
  <c r="G95" i="1"/>
  <c r="R95" i="3" s="1"/>
  <c r="E95" i="1"/>
  <c r="F95" i="1" s="1"/>
  <c r="D95" i="1"/>
  <c r="K94" i="1"/>
  <c r="T94" i="3" s="1"/>
  <c r="I94" i="1"/>
  <c r="G94" i="1"/>
  <c r="R94" i="3" s="1"/>
  <c r="E94" i="1"/>
  <c r="F94" i="1" s="1"/>
  <c r="D94" i="1"/>
  <c r="K93" i="1"/>
  <c r="T93" i="3" s="1"/>
  <c r="I93" i="1"/>
  <c r="G93" i="1"/>
  <c r="R93" i="3" s="1"/>
  <c r="E93" i="1"/>
  <c r="F93" i="1" s="1"/>
  <c r="D93" i="1"/>
  <c r="K92" i="1"/>
  <c r="T92" i="3" s="1"/>
  <c r="I92" i="1"/>
  <c r="G92" i="1"/>
  <c r="R92" i="3" s="1"/>
  <c r="E92" i="1"/>
  <c r="F92" i="1" s="1"/>
  <c r="D92" i="1"/>
  <c r="K91" i="1"/>
  <c r="T91" i="3" s="1"/>
  <c r="I91" i="1"/>
  <c r="G91" i="1"/>
  <c r="R91" i="3" s="1"/>
  <c r="E91" i="1"/>
  <c r="F91" i="1" s="1"/>
  <c r="D91" i="1"/>
  <c r="K90" i="1"/>
  <c r="T90" i="3" s="1"/>
  <c r="I90" i="1"/>
  <c r="G90" i="1"/>
  <c r="R90" i="3" s="1"/>
  <c r="E90" i="1"/>
  <c r="F90" i="1" s="1"/>
  <c r="D90" i="1"/>
  <c r="K89" i="1"/>
  <c r="T89" i="3" s="1"/>
  <c r="I89" i="1"/>
  <c r="G89" i="1"/>
  <c r="R89" i="3" s="1"/>
  <c r="E89" i="1"/>
  <c r="F89" i="1" s="1"/>
  <c r="D89" i="1"/>
  <c r="K88" i="1"/>
  <c r="T88" i="3" s="1"/>
  <c r="I88" i="1"/>
  <c r="G88" i="1"/>
  <c r="R88" i="3" s="1"/>
  <c r="E88" i="1"/>
  <c r="F88" i="1" s="1"/>
  <c r="D88" i="1"/>
  <c r="K87" i="1"/>
  <c r="T87" i="3" s="1"/>
  <c r="I87" i="1"/>
  <c r="G87" i="1"/>
  <c r="R87" i="3" s="1"/>
  <c r="E87" i="1"/>
  <c r="F87" i="1" s="1"/>
  <c r="D87" i="1"/>
  <c r="K86" i="1"/>
  <c r="T86" i="3" s="1"/>
  <c r="I86" i="1"/>
  <c r="G86" i="1"/>
  <c r="R86" i="3" s="1"/>
  <c r="E86" i="1"/>
  <c r="F86" i="1" s="1"/>
  <c r="D86" i="1"/>
  <c r="K85" i="1"/>
  <c r="T85" i="3" s="1"/>
  <c r="I85" i="1"/>
  <c r="G85" i="1"/>
  <c r="R85" i="3" s="1"/>
  <c r="E85" i="1"/>
  <c r="F85" i="1" s="1"/>
  <c r="D85" i="1"/>
  <c r="K84" i="1"/>
  <c r="T84" i="3" s="1"/>
  <c r="I84" i="1"/>
  <c r="G84" i="1"/>
  <c r="R84" i="3" s="1"/>
  <c r="E84" i="1"/>
  <c r="F84" i="1" s="1"/>
  <c r="D84" i="1"/>
  <c r="K83" i="1"/>
  <c r="T83" i="3" s="1"/>
  <c r="I83" i="1"/>
  <c r="G83" i="1"/>
  <c r="R83" i="3" s="1"/>
  <c r="E83" i="1"/>
  <c r="F83" i="1" s="1"/>
  <c r="D83" i="1"/>
  <c r="K82" i="1"/>
  <c r="T82" i="3" s="1"/>
  <c r="I82" i="1"/>
  <c r="G82" i="1"/>
  <c r="R82" i="3" s="1"/>
  <c r="E82" i="1"/>
  <c r="F82" i="1" s="1"/>
  <c r="D82" i="1"/>
  <c r="K81" i="1"/>
  <c r="T81" i="3" s="1"/>
  <c r="I81" i="1"/>
  <c r="G81" i="1"/>
  <c r="R81" i="3" s="1"/>
  <c r="E81" i="1"/>
  <c r="F81" i="1" s="1"/>
  <c r="D81" i="1"/>
  <c r="K80" i="1"/>
  <c r="T80" i="3" s="1"/>
  <c r="I80" i="1"/>
  <c r="G80" i="1"/>
  <c r="R80" i="3" s="1"/>
  <c r="E80" i="1"/>
  <c r="F80" i="1" s="1"/>
  <c r="D80" i="1"/>
  <c r="K79" i="1"/>
  <c r="T79" i="3" s="1"/>
  <c r="I79" i="1"/>
  <c r="G79" i="1"/>
  <c r="R79" i="3" s="1"/>
  <c r="E79" i="1"/>
  <c r="F79" i="1" s="1"/>
  <c r="D79" i="1"/>
  <c r="K78" i="1"/>
  <c r="T78" i="3" s="1"/>
  <c r="I78" i="1"/>
  <c r="G78" i="1"/>
  <c r="R78" i="3" s="1"/>
  <c r="E78" i="1"/>
  <c r="F78" i="1" s="1"/>
  <c r="D78" i="1"/>
  <c r="K77" i="1"/>
  <c r="T77" i="3" s="1"/>
  <c r="I77" i="1"/>
  <c r="G77" i="1"/>
  <c r="R77" i="3" s="1"/>
  <c r="E77" i="1"/>
  <c r="F77" i="1" s="1"/>
  <c r="D77" i="1"/>
  <c r="K76" i="1"/>
  <c r="T76" i="3" s="1"/>
  <c r="I76" i="1"/>
  <c r="G76" i="1"/>
  <c r="R76" i="3" s="1"/>
  <c r="E76" i="1"/>
  <c r="F76" i="1" s="1"/>
  <c r="D76" i="1"/>
  <c r="K75" i="1"/>
  <c r="T75" i="3" s="1"/>
  <c r="I75" i="1"/>
  <c r="G75" i="1"/>
  <c r="R75" i="3" s="1"/>
  <c r="E75" i="1"/>
  <c r="F75" i="1" s="1"/>
  <c r="D75" i="1"/>
  <c r="K74" i="1"/>
  <c r="T74" i="3" s="1"/>
  <c r="I74" i="1"/>
  <c r="G74" i="1"/>
  <c r="R74" i="3" s="1"/>
  <c r="E74" i="1"/>
  <c r="F74" i="1" s="1"/>
  <c r="D74" i="1"/>
  <c r="K73" i="1"/>
  <c r="T73" i="3" s="1"/>
  <c r="I73" i="1"/>
  <c r="G73" i="1"/>
  <c r="R73" i="3" s="1"/>
  <c r="E73" i="1"/>
  <c r="F73" i="1" s="1"/>
  <c r="D73" i="1"/>
  <c r="K72" i="1"/>
  <c r="T72" i="3" s="1"/>
  <c r="I72" i="1"/>
  <c r="G72" i="1"/>
  <c r="R72" i="3" s="1"/>
  <c r="E72" i="1"/>
  <c r="F72" i="1" s="1"/>
  <c r="D72" i="1"/>
  <c r="K71" i="1"/>
  <c r="T71" i="3" s="1"/>
  <c r="I71" i="1"/>
  <c r="G71" i="1"/>
  <c r="R71" i="3" s="1"/>
  <c r="E71" i="1"/>
  <c r="F71" i="1" s="1"/>
  <c r="D71" i="1"/>
  <c r="K70" i="1"/>
  <c r="T70" i="3" s="1"/>
  <c r="I70" i="1"/>
  <c r="G70" i="1"/>
  <c r="R70" i="3" s="1"/>
  <c r="E70" i="1"/>
  <c r="F70" i="1" s="1"/>
  <c r="D70" i="1"/>
  <c r="K69" i="1"/>
  <c r="T69" i="3" s="1"/>
  <c r="I69" i="1"/>
  <c r="G69" i="1"/>
  <c r="R69" i="3" s="1"/>
  <c r="E69" i="1"/>
  <c r="F69" i="1" s="1"/>
  <c r="D69" i="1"/>
  <c r="A50" i="3"/>
  <c r="B50" i="3"/>
  <c r="C50" i="3"/>
  <c r="V50" i="3"/>
  <c r="X50" i="3"/>
  <c r="A51" i="3"/>
  <c r="B51" i="3"/>
  <c r="C51" i="3"/>
  <c r="V51" i="3"/>
  <c r="X51" i="3"/>
  <c r="G51" i="3" s="1"/>
  <c r="A52" i="3"/>
  <c r="B52" i="3"/>
  <c r="C52" i="3"/>
  <c r="V52" i="3"/>
  <c r="X52" i="3"/>
  <c r="A53" i="3"/>
  <c r="J53" i="3" s="1"/>
  <c r="B53" i="3"/>
  <c r="C53" i="3"/>
  <c r="V53" i="3"/>
  <c r="X53" i="3"/>
  <c r="G53" i="3" s="1"/>
  <c r="A54" i="3"/>
  <c r="J54" i="3" s="1"/>
  <c r="B54" i="3"/>
  <c r="C54" i="3"/>
  <c r="V54" i="3"/>
  <c r="X54" i="3"/>
  <c r="D54" i="3" s="1"/>
  <c r="A55" i="3"/>
  <c r="J55" i="3" s="1"/>
  <c r="B55" i="3"/>
  <c r="C55" i="3"/>
  <c r="V55" i="3"/>
  <c r="X55" i="3"/>
  <c r="G55" i="3" s="1"/>
  <c r="A56" i="3"/>
  <c r="J56" i="3" s="1"/>
  <c r="B56" i="3"/>
  <c r="C56" i="3"/>
  <c r="V56" i="3"/>
  <c r="X56" i="3"/>
  <c r="D56" i="3" s="1"/>
  <c r="A57" i="3"/>
  <c r="J57" i="3" s="1"/>
  <c r="B57" i="3"/>
  <c r="C57" i="3"/>
  <c r="V57" i="3"/>
  <c r="X57" i="3"/>
  <c r="D57" i="3" s="1"/>
  <c r="A58" i="3"/>
  <c r="J58" i="3" s="1"/>
  <c r="B58" i="3"/>
  <c r="C58" i="3"/>
  <c r="V58" i="3"/>
  <c r="X58" i="3"/>
  <c r="G58" i="3" s="1"/>
  <c r="A59" i="3"/>
  <c r="J59" i="3" s="1"/>
  <c r="B59" i="3"/>
  <c r="C59" i="3"/>
  <c r="V59" i="3"/>
  <c r="X59" i="3"/>
  <c r="G59" i="3" s="1"/>
  <c r="A60" i="3"/>
  <c r="J60" i="3" s="1"/>
  <c r="B60" i="3"/>
  <c r="C60" i="3"/>
  <c r="V60" i="3"/>
  <c r="X60" i="3"/>
  <c r="D60" i="3" s="1"/>
  <c r="K50" i="1"/>
  <c r="T50" i="3" s="1"/>
  <c r="K51" i="1"/>
  <c r="T51" i="3" s="1"/>
  <c r="K52" i="1"/>
  <c r="T52" i="3" s="1"/>
  <c r="D53" i="1"/>
  <c r="E53" i="1"/>
  <c r="F53" i="1" s="1"/>
  <c r="G53" i="1"/>
  <c r="R53" i="3" s="1"/>
  <c r="I53" i="1"/>
  <c r="J53" i="1"/>
  <c r="K53" i="1"/>
  <c r="T53" i="3" s="1"/>
  <c r="D54" i="1"/>
  <c r="E54" i="1"/>
  <c r="F54" i="1" s="1"/>
  <c r="G54" i="1"/>
  <c r="R54" i="3" s="1"/>
  <c r="I54" i="1"/>
  <c r="J54" i="1"/>
  <c r="K54" i="1"/>
  <c r="T54" i="3" s="1"/>
  <c r="D55" i="1"/>
  <c r="E55" i="1"/>
  <c r="F55" i="1" s="1"/>
  <c r="G55" i="1"/>
  <c r="R55" i="3" s="1"/>
  <c r="I55" i="1"/>
  <c r="J55" i="1"/>
  <c r="K55" i="1"/>
  <c r="T55" i="3" s="1"/>
  <c r="D56" i="1"/>
  <c r="E56" i="1"/>
  <c r="F56" i="1" s="1"/>
  <c r="G56" i="1"/>
  <c r="R56" i="3" s="1"/>
  <c r="I56" i="1"/>
  <c r="J56" i="1"/>
  <c r="K56" i="1"/>
  <c r="T56" i="3" s="1"/>
  <c r="D57" i="1"/>
  <c r="E57" i="1"/>
  <c r="F57" i="1" s="1"/>
  <c r="G57" i="1"/>
  <c r="R57" i="3" s="1"/>
  <c r="I57" i="1"/>
  <c r="J57" i="1"/>
  <c r="K57" i="1"/>
  <c r="T57" i="3" s="1"/>
  <c r="D58" i="1"/>
  <c r="E58" i="1"/>
  <c r="F58" i="1" s="1"/>
  <c r="G58" i="1"/>
  <c r="R58" i="3" s="1"/>
  <c r="I58" i="1"/>
  <c r="J58" i="1"/>
  <c r="K58" i="1"/>
  <c r="T58" i="3" s="1"/>
  <c r="D59" i="1"/>
  <c r="E59" i="1"/>
  <c r="F59" i="1" s="1"/>
  <c r="G59" i="1"/>
  <c r="R59" i="3" s="1"/>
  <c r="I59" i="1"/>
  <c r="J59" i="1"/>
  <c r="K59" i="1"/>
  <c r="T59" i="3" s="1"/>
  <c r="D60" i="1"/>
  <c r="E60" i="1"/>
  <c r="F60" i="1" s="1"/>
  <c r="G60" i="1"/>
  <c r="R60" i="3" s="1"/>
  <c r="I60" i="1"/>
  <c r="J60" i="1"/>
  <c r="K60" i="1"/>
  <c r="T60" i="3" s="1"/>
  <c r="A49" i="3"/>
  <c r="B49" i="3"/>
  <c r="C49" i="3"/>
  <c r="V49" i="3"/>
  <c r="X49" i="3"/>
  <c r="K49" i="1"/>
  <c r="T49" i="3" s="1"/>
  <c r="A48" i="3"/>
  <c r="B48" i="3"/>
  <c r="X48" i="3"/>
  <c r="D48" i="3" s="1"/>
  <c r="V48" i="3"/>
  <c r="C48" i="3"/>
  <c r="K48" i="1"/>
  <c r="T48" i="3" s="1"/>
  <c r="K4" i="1"/>
  <c r="T4" i="3" s="1"/>
  <c r="K5" i="1"/>
  <c r="T5" i="3" s="1"/>
  <c r="K6" i="1"/>
  <c r="T6" i="3" s="1"/>
  <c r="K7" i="1"/>
  <c r="T7" i="3" s="1"/>
  <c r="K8" i="1"/>
  <c r="T8" i="3" s="1"/>
  <c r="K9" i="1"/>
  <c r="T9" i="3" s="1"/>
  <c r="K10" i="1"/>
  <c r="T10" i="3" s="1"/>
  <c r="K11" i="1"/>
  <c r="T11" i="3" s="1"/>
  <c r="K12" i="1"/>
  <c r="T12" i="3" s="1"/>
  <c r="K13" i="1"/>
  <c r="T13" i="3" s="1"/>
  <c r="K14" i="1"/>
  <c r="T14" i="3" s="1"/>
  <c r="K15" i="1"/>
  <c r="T15" i="3" s="1"/>
  <c r="K16" i="1"/>
  <c r="T16" i="3" s="1"/>
  <c r="K17" i="1"/>
  <c r="T17" i="3" s="1"/>
  <c r="K18" i="1"/>
  <c r="T18" i="3" s="1"/>
  <c r="K19" i="1"/>
  <c r="T19" i="3" s="1"/>
  <c r="K20" i="1"/>
  <c r="T20" i="3" s="1"/>
  <c r="K21" i="1"/>
  <c r="T21" i="3" s="1"/>
  <c r="K22" i="1"/>
  <c r="T22" i="3" s="1"/>
  <c r="K23" i="1"/>
  <c r="T23" i="3" s="1"/>
  <c r="K24" i="1"/>
  <c r="T24" i="3" s="1"/>
  <c r="K25" i="1"/>
  <c r="T25" i="3" s="1"/>
  <c r="K26" i="1"/>
  <c r="T26" i="3" s="1"/>
  <c r="K27" i="1"/>
  <c r="T27" i="3" s="1"/>
  <c r="K28" i="1"/>
  <c r="T28" i="3" s="1"/>
  <c r="K29" i="1"/>
  <c r="T29" i="3" s="1"/>
  <c r="K30" i="1"/>
  <c r="T30" i="3" s="1"/>
  <c r="K31" i="1"/>
  <c r="T31" i="3" s="1"/>
  <c r="K32" i="1"/>
  <c r="T32" i="3" s="1"/>
  <c r="K33" i="1"/>
  <c r="T33" i="3" s="1"/>
  <c r="K34" i="1"/>
  <c r="T34" i="3" s="1"/>
  <c r="K35" i="1"/>
  <c r="T35" i="3" s="1"/>
  <c r="K36" i="1"/>
  <c r="T36" i="3" s="1"/>
  <c r="K37" i="1"/>
  <c r="T37" i="3" s="1"/>
  <c r="K38" i="1"/>
  <c r="T38" i="3" s="1"/>
  <c r="K39" i="1"/>
  <c r="T39" i="3" s="1"/>
  <c r="K3" i="1"/>
  <c r="T3" i="3" s="1"/>
  <c r="K2" i="1"/>
  <c r="T2" i="3" s="1"/>
  <c r="J33" i="1"/>
  <c r="J34" i="1"/>
  <c r="J35" i="1"/>
  <c r="J36" i="1"/>
  <c r="J37" i="1"/>
  <c r="J38" i="1"/>
  <c r="J39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3" i="1"/>
  <c r="I2" i="1"/>
  <c r="X2" i="3"/>
  <c r="X3" i="3"/>
  <c r="X4" i="3"/>
  <c r="X5" i="3"/>
  <c r="X6" i="3"/>
  <c r="E6" i="3" s="1"/>
  <c r="X7" i="3"/>
  <c r="E7" i="3" s="1"/>
  <c r="X8" i="3"/>
  <c r="E8" i="3" s="1"/>
  <c r="X9" i="3"/>
  <c r="X10" i="3"/>
  <c r="E10" i="3" s="1"/>
  <c r="X11" i="3"/>
  <c r="E11" i="3" s="1"/>
  <c r="X12" i="3"/>
  <c r="X13" i="3"/>
  <c r="E13" i="3" s="1"/>
  <c r="X14" i="3"/>
  <c r="E14" i="3" s="1"/>
  <c r="X15" i="3"/>
  <c r="X16" i="3"/>
  <c r="E16" i="3" s="1"/>
  <c r="X17" i="3"/>
  <c r="X18" i="3"/>
  <c r="E18" i="3" s="1"/>
  <c r="X19" i="3"/>
  <c r="X20" i="3"/>
  <c r="X21" i="3"/>
  <c r="X22" i="3"/>
  <c r="X23" i="3"/>
  <c r="X24" i="3"/>
  <c r="X25" i="3"/>
  <c r="X26" i="3"/>
  <c r="X27" i="3"/>
  <c r="F27" i="3" s="1"/>
  <c r="X28" i="3"/>
  <c r="F28" i="3" s="1"/>
  <c r="X29" i="3"/>
  <c r="X30" i="3"/>
  <c r="X31" i="3"/>
  <c r="D31" i="3" s="1"/>
  <c r="X32" i="3"/>
  <c r="E32" i="3" s="1"/>
  <c r="X33" i="3"/>
  <c r="E33" i="3" s="1"/>
  <c r="X34" i="3"/>
  <c r="E34" i="3" s="1"/>
  <c r="X35" i="3"/>
  <c r="E35" i="3" s="1"/>
  <c r="X36" i="3"/>
  <c r="D36" i="3" s="1"/>
  <c r="X37" i="3"/>
  <c r="E37" i="3" s="1"/>
  <c r="X38" i="3"/>
  <c r="D38" i="3" s="1"/>
  <c r="X39" i="3"/>
  <c r="E39" i="3" s="1"/>
  <c r="D2" i="1"/>
  <c r="B23" i="3"/>
  <c r="A5" i="3"/>
  <c r="B5" i="3"/>
  <c r="C5" i="3"/>
  <c r="A6" i="3"/>
  <c r="B6" i="3"/>
  <c r="C6" i="3"/>
  <c r="A7" i="3"/>
  <c r="B7" i="3"/>
  <c r="C7" i="3"/>
  <c r="V7" i="3"/>
  <c r="A8" i="3"/>
  <c r="B8" i="3"/>
  <c r="C8" i="3"/>
  <c r="V8" i="3"/>
  <c r="A9" i="3"/>
  <c r="B9" i="3"/>
  <c r="C9" i="3"/>
  <c r="A10" i="3"/>
  <c r="B10" i="3"/>
  <c r="C10" i="3"/>
  <c r="A11" i="3"/>
  <c r="B11" i="3"/>
  <c r="C11" i="3"/>
  <c r="V11" i="3"/>
  <c r="A12" i="3"/>
  <c r="B12" i="3"/>
  <c r="C12" i="3"/>
  <c r="A13" i="3"/>
  <c r="B13" i="3"/>
  <c r="C13" i="3"/>
  <c r="V13" i="3"/>
  <c r="A14" i="3"/>
  <c r="B14" i="3"/>
  <c r="C14" i="3"/>
  <c r="A15" i="3"/>
  <c r="B15" i="3"/>
  <c r="C15" i="3"/>
  <c r="A16" i="3"/>
  <c r="B16" i="3"/>
  <c r="C16" i="3"/>
  <c r="A17" i="3"/>
  <c r="B17" i="3"/>
  <c r="C17" i="3"/>
  <c r="V17" i="3"/>
  <c r="A18" i="3"/>
  <c r="B18" i="3"/>
  <c r="C18" i="3"/>
  <c r="A19" i="3"/>
  <c r="B19" i="3"/>
  <c r="C19" i="3"/>
  <c r="V19" i="3"/>
  <c r="A20" i="3"/>
  <c r="B20" i="3"/>
  <c r="C20" i="3"/>
  <c r="A21" i="3"/>
  <c r="B21" i="3"/>
  <c r="C21" i="3"/>
  <c r="A22" i="3"/>
  <c r="B22" i="3"/>
  <c r="C22" i="3"/>
  <c r="A23" i="3"/>
  <c r="C23" i="3"/>
  <c r="A24" i="3"/>
  <c r="B24" i="3"/>
  <c r="C24" i="3"/>
  <c r="A25" i="3"/>
  <c r="B25" i="3"/>
  <c r="C25" i="3"/>
  <c r="V25" i="3"/>
  <c r="A26" i="3"/>
  <c r="B26" i="3"/>
  <c r="C26" i="3"/>
  <c r="V26" i="3"/>
  <c r="A27" i="3"/>
  <c r="B27" i="3"/>
  <c r="C27" i="3"/>
  <c r="V27" i="3"/>
  <c r="A28" i="3"/>
  <c r="B28" i="3"/>
  <c r="C28" i="3"/>
  <c r="A29" i="3"/>
  <c r="B29" i="3"/>
  <c r="C29" i="3"/>
  <c r="A30" i="3"/>
  <c r="B30" i="3"/>
  <c r="C30" i="3"/>
  <c r="V30" i="3"/>
  <c r="A31" i="3"/>
  <c r="B31" i="3"/>
  <c r="C31" i="3"/>
  <c r="A32" i="3"/>
  <c r="B32" i="3"/>
  <c r="C32" i="3"/>
  <c r="A33" i="3"/>
  <c r="J33" i="3" s="1"/>
  <c r="B33" i="3"/>
  <c r="C33" i="3"/>
  <c r="A34" i="3"/>
  <c r="K34" i="3" s="1"/>
  <c r="B34" i="3"/>
  <c r="C34" i="3"/>
  <c r="A35" i="3"/>
  <c r="K35" i="3" s="1"/>
  <c r="B35" i="3"/>
  <c r="C35" i="3"/>
  <c r="V35" i="3"/>
  <c r="A36" i="3"/>
  <c r="K36" i="3" s="1"/>
  <c r="B36" i="3"/>
  <c r="C36" i="3"/>
  <c r="V36" i="3"/>
  <c r="A37" i="3"/>
  <c r="K37" i="3" s="1"/>
  <c r="B37" i="3"/>
  <c r="C37" i="3"/>
  <c r="V37" i="3"/>
  <c r="A38" i="3"/>
  <c r="K38" i="3" s="1"/>
  <c r="B38" i="3"/>
  <c r="C38" i="3"/>
  <c r="A39" i="3"/>
  <c r="K39" i="3" s="1"/>
  <c r="B39" i="3"/>
  <c r="C39" i="3"/>
  <c r="D5" i="1"/>
  <c r="E5" i="1"/>
  <c r="F5" i="1" s="1"/>
  <c r="G5" i="1"/>
  <c r="R5" i="3" s="1"/>
  <c r="D6" i="1"/>
  <c r="E6" i="1"/>
  <c r="F6" i="1" s="1"/>
  <c r="G6" i="1"/>
  <c r="R6" i="3" s="1"/>
  <c r="D7" i="1"/>
  <c r="E7" i="1"/>
  <c r="F7" i="1" s="1"/>
  <c r="G7" i="1"/>
  <c r="R7" i="3" s="1"/>
  <c r="D8" i="1"/>
  <c r="E8" i="1"/>
  <c r="F8" i="1" s="1"/>
  <c r="G8" i="1"/>
  <c r="R8" i="3" s="1"/>
  <c r="D9" i="1"/>
  <c r="E9" i="1"/>
  <c r="F9" i="1" s="1"/>
  <c r="G9" i="1"/>
  <c r="R9" i="3" s="1"/>
  <c r="D10" i="1"/>
  <c r="E10" i="1"/>
  <c r="F10" i="1" s="1"/>
  <c r="G10" i="1"/>
  <c r="R10" i="3" s="1"/>
  <c r="D11" i="1"/>
  <c r="E11" i="1"/>
  <c r="F11" i="1" s="1"/>
  <c r="G11" i="1"/>
  <c r="R11" i="3" s="1"/>
  <c r="D12" i="1"/>
  <c r="E12" i="1"/>
  <c r="F12" i="1" s="1"/>
  <c r="G12" i="1"/>
  <c r="R12" i="3" s="1"/>
  <c r="D13" i="1"/>
  <c r="E13" i="1"/>
  <c r="F13" i="1" s="1"/>
  <c r="G13" i="1"/>
  <c r="R13" i="3" s="1"/>
  <c r="D14" i="1"/>
  <c r="E14" i="1"/>
  <c r="F14" i="1" s="1"/>
  <c r="G14" i="1"/>
  <c r="R14" i="3" s="1"/>
  <c r="D15" i="1"/>
  <c r="E15" i="1"/>
  <c r="F15" i="1" s="1"/>
  <c r="G15" i="1"/>
  <c r="R15" i="3" s="1"/>
  <c r="D16" i="1"/>
  <c r="E16" i="1"/>
  <c r="F16" i="1" s="1"/>
  <c r="G16" i="1"/>
  <c r="R16" i="3" s="1"/>
  <c r="D17" i="1"/>
  <c r="E17" i="1"/>
  <c r="F17" i="1" s="1"/>
  <c r="G17" i="1"/>
  <c r="R17" i="3" s="1"/>
  <c r="D18" i="1"/>
  <c r="E18" i="1"/>
  <c r="F18" i="1" s="1"/>
  <c r="G18" i="1"/>
  <c r="R18" i="3" s="1"/>
  <c r="D19" i="1"/>
  <c r="E19" i="1"/>
  <c r="F19" i="1" s="1"/>
  <c r="G19" i="1"/>
  <c r="R19" i="3" s="1"/>
  <c r="D20" i="1"/>
  <c r="E20" i="1"/>
  <c r="F20" i="1" s="1"/>
  <c r="G20" i="1"/>
  <c r="R20" i="3" s="1"/>
  <c r="D21" i="1"/>
  <c r="E21" i="1"/>
  <c r="F21" i="1" s="1"/>
  <c r="G21" i="1"/>
  <c r="R21" i="3" s="1"/>
  <c r="D22" i="1"/>
  <c r="E22" i="1"/>
  <c r="F22" i="1" s="1"/>
  <c r="G22" i="1"/>
  <c r="R22" i="3" s="1"/>
  <c r="D23" i="1"/>
  <c r="E23" i="1"/>
  <c r="F23" i="1" s="1"/>
  <c r="G23" i="1"/>
  <c r="R23" i="3" s="1"/>
  <c r="D24" i="1"/>
  <c r="E24" i="1"/>
  <c r="F24" i="1" s="1"/>
  <c r="G24" i="1"/>
  <c r="R24" i="3" s="1"/>
  <c r="D25" i="1"/>
  <c r="E25" i="1"/>
  <c r="F25" i="1" s="1"/>
  <c r="G25" i="1"/>
  <c r="R25" i="3" s="1"/>
  <c r="D26" i="1"/>
  <c r="E26" i="1"/>
  <c r="F26" i="1" s="1"/>
  <c r="G26" i="1"/>
  <c r="R26" i="3" s="1"/>
  <c r="D27" i="1"/>
  <c r="E27" i="1"/>
  <c r="F27" i="1" s="1"/>
  <c r="G27" i="1"/>
  <c r="R27" i="3" s="1"/>
  <c r="D28" i="1"/>
  <c r="E28" i="1"/>
  <c r="F28" i="1" s="1"/>
  <c r="G28" i="1"/>
  <c r="R28" i="3" s="1"/>
  <c r="D29" i="1"/>
  <c r="E29" i="1"/>
  <c r="F29" i="1" s="1"/>
  <c r="G29" i="1"/>
  <c r="R29" i="3" s="1"/>
  <c r="D30" i="1"/>
  <c r="E30" i="1"/>
  <c r="F30" i="1" s="1"/>
  <c r="G30" i="1"/>
  <c r="R30" i="3" s="1"/>
  <c r="D31" i="1"/>
  <c r="E31" i="1"/>
  <c r="F31" i="1" s="1"/>
  <c r="G31" i="1"/>
  <c r="R31" i="3" s="1"/>
  <c r="D32" i="1"/>
  <c r="E32" i="1"/>
  <c r="F32" i="1"/>
  <c r="G32" i="1"/>
  <c r="R32" i="3" s="1"/>
  <c r="D33" i="1"/>
  <c r="E33" i="1"/>
  <c r="F33" i="1"/>
  <c r="G33" i="1"/>
  <c r="R33" i="3" s="1"/>
  <c r="D34" i="1"/>
  <c r="E34" i="1"/>
  <c r="F34" i="1"/>
  <c r="G34" i="1"/>
  <c r="R34" i="3" s="1"/>
  <c r="D35" i="1"/>
  <c r="E35" i="1"/>
  <c r="F35" i="1"/>
  <c r="G35" i="1"/>
  <c r="R35" i="3" s="1"/>
  <c r="D36" i="1"/>
  <c r="E36" i="1"/>
  <c r="F36" i="1"/>
  <c r="G36" i="1"/>
  <c r="R36" i="3" s="1"/>
  <c r="D37" i="1"/>
  <c r="E37" i="1"/>
  <c r="F37" i="1"/>
  <c r="G37" i="1"/>
  <c r="R37" i="3" s="1"/>
  <c r="D38" i="1"/>
  <c r="E38" i="1"/>
  <c r="F38" i="1"/>
  <c r="G38" i="1"/>
  <c r="R38" i="3" s="1"/>
  <c r="D39" i="1"/>
  <c r="E39" i="1"/>
  <c r="F39" i="1"/>
  <c r="G39" i="1"/>
  <c r="R39" i="3" s="1"/>
  <c r="E28" i="5" l="1"/>
  <c r="G28" i="5" s="1"/>
  <c r="F28" i="5" s="1"/>
  <c r="E24" i="5"/>
  <c r="G24" i="5" s="1"/>
  <c r="F24" i="5" s="1"/>
  <c r="E14" i="5"/>
  <c r="G14" i="5" s="1"/>
  <c r="F14" i="5" s="1"/>
  <c r="E19" i="5"/>
  <c r="G19" i="5" s="1"/>
  <c r="F19" i="5" s="1"/>
  <c r="E15" i="5"/>
  <c r="G15" i="5" s="1"/>
  <c r="F15" i="5" s="1"/>
  <c r="E11" i="5"/>
  <c r="G11" i="5" s="1"/>
  <c r="F11" i="5" s="1"/>
  <c r="H35" i="5"/>
  <c r="J32" i="3"/>
  <c r="L32" i="3" s="1"/>
  <c r="N32" i="3" s="1"/>
  <c r="E50" i="5"/>
  <c r="G50" i="5" s="1"/>
  <c r="F50" i="5" s="1"/>
  <c r="E111" i="5"/>
  <c r="G111" i="5" s="1"/>
  <c r="F111" i="5" s="1"/>
  <c r="E76" i="5"/>
  <c r="G76" i="5" s="1"/>
  <c r="F76" i="5" s="1"/>
  <c r="E92" i="5"/>
  <c r="G92" i="5" s="1"/>
  <c r="F92" i="5" s="1"/>
  <c r="E100" i="5"/>
  <c r="G100" i="5" s="1"/>
  <c r="F100" i="5" s="1"/>
  <c r="E58" i="5"/>
  <c r="G58" i="5" s="1"/>
  <c r="F58" i="5" s="1"/>
  <c r="E47" i="5"/>
  <c r="H118" i="5"/>
  <c r="L118" i="5" s="1"/>
  <c r="J100" i="5"/>
  <c r="E115" i="5"/>
  <c r="G115" i="5" s="1"/>
  <c r="F115" i="5" s="1"/>
  <c r="E119" i="5"/>
  <c r="G119" i="5" s="1"/>
  <c r="F119" i="5" s="1"/>
  <c r="E52" i="5"/>
  <c r="G52" i="5" s="1"/>
  <c r="F52" i="5" s="1"/>
  <c r="E85" i="5"/>
  <c r="G85" i="5" s="1"/>
  <c r="F85" i="5" s="1"/>
  <c r="E101" i="5"/>
  <c r="G101" i="5" s="1"/>
  <c r="F101" i="5" s="1"/>
  <c r="E68" i="5"/>
  <c r="G68" i="5" s="1"/>
  <c r="F68" i="5" s="1"/>
  <c r="K65" i="5"/>
  <c r="H53" i="5"/>
  <c r="E36" i="5"/>
  <c r="G36" i="5" s="1"/>
  <c r="F36" i="5" s="1"/>
  <c r="E81" i="5"/>
  <c r="G81" i="5" s="1"/>
  <c r="F81" i="5" s="1"/>
  <c r="E89" i="5"/>
  <c r="G89" i="5" s="1"/>
  <c r="F89" i="5" s="1"/>
  <c r="K118" i="5"/>
  <c r="H116" i="5"/>
  <c r="H81" i="5"/>
  <c r="L81" i="5" s="1"/>
  <c r="H75" i="5"/>
  <c r="J72" i="5"/>
  <c r="E113" i="5"/>
  <c r="G113" i="5" s="1"/>
  <c r="F113" i="5" s="1"/>
  <c r="E75" i="5"/>
  <c r="G75" i="5" s="1"/>
  <c r="F75" i="5" s="1"/>
  <c r="E83" i="5"/>
  <c r="G83" i="5" s="1"/>
  <c r="F83" i="5" s="1"/>
  <c r="J120" i="5"/>
  <c r="I99" i="5"/>
  <c r="E72" i="5"/>
  <c r="G72" i="5" s="1"/>
  <c r="F72" i="5" s="1"/>
  <c r="I120" i="5"/>
  <c r="I115" i="5"/>
  <c r="M115" i="5" s="1"/>
  <c r="H99" i="5"/>
  <c r="J88" i="5"/>
  <c r="J82" i="5"/>
  <c r="L82" i="5" s="1"/>
  <c r="J76" i="5"/>
  <c r="L76" i="5" s="1"/>
  <c r="J74" i="5"/>
  <c r="L74" i="5" s="1"/>
  <c r="J68" i="5"/>
  <c r="L68" i="5" s="1"/>
  <c r="E55" i="5"/>
  <c r="G55" i="5" s="1"/>
  <c r="F55" i="5" s="1"/>
  <c r="E77" i="5"/>
  <c r="G77" i="5" s="1"/>
  <c r="F77" i="5" s="1"/>
  <c r="E93" i="5"/>
  <c r="G93" i="5" s="1"/>
  <c r="F93" i="5" s="1"/>
  <c r="H15" i="5"/>
  <c r="I117" i="5"/>
  <c r="M117" i="5" s="1"/>
  <c r="J109" i="5"/>
  <c r="H85" i="5"/>
  <c r="L85" i="5" s="1"/>
  <c r="E116" i="5"/>
  <c r="G116" i="5" s="1"/>
  <c r="F116" i="5" s="1"/>
  <c r="H11" i="5"/>
  <c r="I114" i="5"/>
  <c r="J94" i="5"/>
  <c r="I87" i="5"/>
  <c r="K81" i="5"/>
  <c r="K75" i="5"/>
  <c r="J116" i="5"/>
  <c r="L116" i="5" s="1"/>
  <c r="I81" i="5"/>
  <c r="M81" i="5" s="1"/>
  <c r="I75" i="5"/>
  <c r="I118" i="5"/>
  <c r="K116" i="5"/>
  <c r="M116" i="5" s="1"/>
  <c r="I108" i="5"/>
  <c r="H93" i="5"/>
  <c r="L93" i="5" s="1"/>
  <c r="H91" i="5"/>
  <c r="L91" i="5" s="1"/>
  <c r="J84" i="5"/>
  <c r="L84" i="5" s="1"/>
  <c r="I79" i="5"/>
  <c r="H59" i="5"/>
  <c r="E98" i="5"/>
  <c r="G98" i="5" s="1"/>
  <c r="F98" i="5" s="1"/>
  <c r="J119" i="5"/>
  <c r="H114" i="5"/>
  <c r="L114" i="5" s="1"/>
  <c r="E48" i="5"/>
  <c r="G48" i="5" s="1"/>
  <c r="F48" i="5" s="1"/>
  <c r="E79" i="5"/>
  <c r="G79" i="5" s="1"/>
  <c r="F79" i="5" s="1"/>
  <c r="E108" i="5"/>
  <c r="G108" i="5" s="1"/>
  <c r="I119" i="5"/>
  <c r="M119" i="5" s="1"/>
  <c r="I97" i="5"/>
  <c r="J92" i="5"/>
  <c r="L92" i="5" s="1"/>
  <c r="K85" i="5"/>
  <c r="J78" i="5"/>
  <c r="L78" i="5" s="1"/>
  <c r="E69" i="5"/>
  <c r="G69" i="5" s="1"/>
  <c r="F69" i="5" s="1"/>
  <c r="I67" i="5"/>
  <c r="I65" i="5"/>
  <c r="M65" i="5" s="1"/>
  <c r="E84" i="5"/>
  <c r="G84" i="5" s="1"/>
  <c r="F84" i="5" s="1"/>
  <c r="K120" i="5"/>
  <c r="J117" i="5"/>
  <c r="E109" i="5"/>
  <c r="G109" i="5" s="1"/>
  <c r="F109" i="5" s="1"/>
  <c r="J102" i="5"/>
  <c r="L102" i="5" s="1"/>
  <c r="H97" i="5"/>
  <c r="L97" i="5" s="1"/>
  <c r="I85" i="5"/>
  <c r="I71" i="5"/>
  <c r="H55" i="5"/>
  <c r="H49" i="5"/>
  <c r="H47" i="5"/>
  <c r="E59" i="5"/>
  <c r="G59" i="5" s="1"/>
  <c r="F59" i="5" s="1"/>
  <c r="H25" i="5"/>
  <c r="K108" i="5"/>
  <c r="K91" i="5"/>
  <c r="H77" i="5"/>
  <c r="L77" i="5" s="1"/>
  <c r="I68" i="5"/>
  <c r="J57" i="5"/>
  <c r="E91" i="5"/>
  <c r="G91" i="5" s="1"/>
  <c r="F91" i="5" s="1"/>
  <c r="H112" i="5"/>
  <c r="J108" i="5"/>
  <c r="L108" i="5" s="1"/>
  <c r="H101" i="5"/>
  <c r="L101" i="5" s="1"/>
  <c r="J96" i="5"/>
  <c r="L96" i="5" s="1"/>
  <c r="I91" i="5"/>
  <c r="K79" i="5"/>
  <c r="J59" i="5"/>
  <c r="L59" i="5" s="1"/>
  <c r="H57" i="5"/>
  <c r="H51" i="5"/>
  <c r="H19" i="5"/>
  <c r="K114" i="5"/>
  <c r="M114" i="5" s="1"/>
  <c r="J113" i="5"/>
  <c r="J112" i="5"/>
  <c r="L112" i="5" s="1"/>
  <c r="I111" i="5"/>
  <c r="M111" i="5" s="1"/>
  <c r="I110" i="5"/>
  <c r="J98" i="5"/>
  <c r="H95" i="5"/>
  <c r="L95" i="5" s="1"/>
  <c r="H89" i="5"/>
  <c r="L89" i="5" s="1"/>
  <c r="I83" i="5"/>
  <c r="J80" i="5"/>
  <c r="L80" i="5" s="1"/>
  <c r="K77" i="5"/>
  <c r="M77" i="5" s="1"/>
  <c r="H73" i="5"/>
  <c r="I70" i="5"/>
  <c r="I66" i="5"/>
  <c r="J115" i="5"/>
  <c r="I113" i="5"/>
  <c r="M113" i="5" s="1"/>
  <c r="I112" i="5"/>
  <c r="M112" i="5" s="1"/>
  <c r="H110" i="5"/>
  <c r="L110" i="5" s="1"/>
  <c r="I101" i="5"/>
  <c r="I93" i="5"/>
  <c r="J90" i="5"/>
  <c r="L90" i="5" s="1"/>
  <c r="K87" i="5"/>
  <c r="H83" i="5"/>
  <c r="L83" i="5" s="1"/>
  <c r="I77" i="5"/>
  <c r="L73" i="5"/>
  <c r="K71" i="5"/>
  <c r="K67" i="5"/>
  <c r="E66" i="5"/>
  <c r="G66" i="5" s="1"/>
  <c r="F66" i="5" s="1"/>
  <c r="E110" i="5"/>
  <c r="G110" i="5" s="1"/>
  <c r="F110" i="5" s="1"/>
  <c r="H87" i="5"/>
  <c r="L87" i="5" s="1"/>
  <c r="H71" i="5"/>
  <c r="L71" i="5" s="1"/>
  <c r="H67" i="5"/>
  <c r="L67" i="5" s="1"/>
  <c r="L120" i="5"/>
  <c r="E112" i="5"/>
  <c r="G112" i="5" s="1"/>
  <c r="F112" i="5" s="1"/>
  <c r="L99" i="5"/>
  <c r="E67" i="5"/>
  <c r="G67" i="5" s="1"/>
  <c r="F67" i="5" s="1"/>
  <c r="K110" i="5"/>
  <c r="M110" i="5" s="1"/>
  <c r="I109" i="5"/>
  <c r="K89" i="5"/>
  <c r="L75" i="5"/>
  <c r="K73" i="5"/>
  <c r="I69" i="5"/>
  <c r="M69" i="5" s="1"/>
  <c r="J111" i="5"/>
  <c r="I95" i="5"/>
  <c r="I89" i="5"/>
  <c r="J86" i="5"/>
  <c r="L86" i="5" s="1"/>
  <c r="K83" i="5"/>
  <c r="H79" i="5"/>
  <c r="L79" i="5" s="1"/>
  <c r="I73" i="5"/>
  <c r="J70" i="5"/>
  <c r="H69" i="5"/>
  <c r="L69" i="5" s="1"/>
  <c r="J66" i="5"/>
  <c r="L66" i="5" s="1"/>
  <c r="H65" i="5"/>
  <c r="L65" i="5" s="1"/>
  <c r="T7" i="1"/>
  <c r="C9" i="5"/>
  <c r="T55" i="1"/>
  <c r="E54" i="5"/>
  <c r="G54" i="5" s="1"/>
  <c r="F54" i="5" s="1"/>
  <c r="L94" i="5"/>
  <c r="L88" i="5"/>
  <c r="L72" i="5"/>
  <c r="I27" i="5"/>
  <c r="H27" i="5"/>
  <c r="G65" i="5"/>
  <c r="L100" i="5"/>
  <c r="L70" i="5"/>
  <c r="G47" i="5"/>
  <c r="L98" i="5"/>
  <c r="E27" i="5"/>
  <c r="G27" i="5" s="1"/>
  <c r="F27" i="5" s="1"/>
  <c r="E12" i="5"/>
  <c r="G12" i="5" s="1"/>
  <c r="F12" i="5" s="1"/>
  <c r="E5" i="5"/>
  <c r="G5" i="5" s="1"/>
  <c r="F5" i="5" s="1"/>
  <c r="K5" i="5" s="1"/>
  <c r="K58" i="5"/>
  <c r="K56" i="5"/>
  <c r="K54" i="5"/>
  <c r="K52" i="5"/>
  <c r="K50" i="5"/>
  <c r="K48" i="5"/>
  <c r="H41" i="5"/>
  <c r="H31" i="5"/>
  <c r="H119" i="5"/>
  <c r="L119" i="5" s="1"/>
  <c r="H117" i="5"/>
  <c r="L117" i="5" s="1"/>
  <c r="H115" i="5"/>
  <c r="H113" i="5"/>
  <c r="H111" i="5"/>
  <c r="H109" i="5"/>
  <c r="K102" i="5"/>
  <c r="K100" i="5"/>
  <c r="K98" i="5"/>
  <c r="K96" i="5"/>
  <c r="K94" i="5"/>
  <c r="K92" i="5"/>
  <c r="K90" i="5"/>
  <c r="K88" i="5"/>
  <c r="K86" i="5"/>
  <c r="K84" i="5"/>
  <c r="K82" i="5"/>
  <c r="K80" i="5"/>
  <c r="K78" i="5"/>
  <c r="K76" i="5"/>
  <c r="K74" i="5"/>
  <c r="K72" i="5"/>
  <c r="K70" i="5"/>
  <c r="K68" i="5"/>
  <c r="M68" i="5" s="1"/>
  <c r="K66" i="5"/>
  <c r="J58" i="5"/>
  <c r="L58" i="5" s="1"/>
  <c r="J56" i="5"/>
  <c r="L56" i="5" s="1"/>
  <c r="J54" i="5"/>
  <c r="L54" i="5" s="1"/>
  <c r="J52" i="5"/>
  <c r="L52" i="5" s="1"/>
  <c r="J50" i="5"/>
  <c r="L50" i="5" s="1"/>
  <c r="J48" i="5"/>
  <c r="L48" i="5" s="1"/>
  <c r="I58" i="5"/>
  <c r="I56" i="5"/>
  <c r="I54" i="5"/>
  <c r="I52" i="5"/>
  <c r="I50" i="5"/>
  <c r="I48" i="5"/>
  <c r="E31" i="5"/>
  <c r="G31" i="5" s="1"/>
  <c r="F31" i="5" s="1"/>
  <c r="E21" i="5"/>
  <c r="G21" i="5" s="1"/>
  <c r="F21" i="5" s="1"/>
  <c r="I102" i="5"/>
  <c r="I100" i="5"/>
  <c r="I98" i="5"/>
  <c r="I96" i="5"/>
  <c r="I94" i="5"/>
  <c r="I92" i="5"/>
  <c r="I90" i="5"/>
  <c r="I88" i="5"/>
  <c r="I86" i="5"/>
  <c r="I84" i="5"/>
  <c r="I82" i="5"/>
  <c r="I80" i="5"/>
  <c r="I78" i="5"/>
  <c r="I76" i="5"/>
  <c r="I74" i="5"/>
  <c r="I72" i="5"/>
  <c r="K59" i="5"/>
  <c r="M59" i="5" s="1"/>
  <c r="K57" i="5"/>
  <c r="M57" i="5" s="1"/>
  <c r="K55" i="5"/>
  <c r="M55" i="5" s="1"/>
  <c r="K53" i="5"/>
  <c r="M53" i="5" s="1"/>
  <c r="K51" i="5"/>
  <c r="M51" i="5" s="1"/>
  <c r="K49" i="5"/>
  <c r="M49" i="5" s="1"/>
  <c r="K47" i="5"/>
  <c r="K101" i="5"/>
  <c r="K99" i="5"/>
  <c r="K97" i="5"/>
  <c r="K95" i="5"/>
  <c r="K93" i="5"/>
  <c r="M93" i="5" s="1"/>
  <c r="J55" i="5"/>
  <c r="J53" i="5"/>
  <c r="L53" i="5" s="1"/>
  <c r="J51" i="5"/>
  <c r="J49" i="5"/>
  <c r="L49" i="5" s="1"/>
  <c r="J47" i="5"/>
  <c r="E40" i="5"/>
  <c r="G40" i="5" s="1"/>
  <c r="F40" i="5" s="1"/>
  <c r="E35" i="5"/>
  <c r="G35" i="5" s="1"/>
  <c r="F35" i="5" s="1"/>
  <c r="E30" i="5"/>
  <c r="G30" i="5" s="1"/>
  <c r="F30" i="5" s="1"/>
  <c r="E20" i="5"/>
  <c r="G20" i="5" s="1"/>
  <c r="F20" i="5" s="1"/>
  <c r="E8" i="5"/>
  <c r="G8" i="5" s="1"/>
  <c r="F8" i="5" s="1"/>
  <c r="E39" i="5"/>
  <c r="G39" i="5" s="1"/>
  <c r="F39" i="5" s="1"/>
  <c r="E32" i="5"/>
  <c r="G32" i="5" s="1"/>
  <c r="F32" i="5" s="1"/>
  <c r="E23" i="5"/>
  <c r="G23" i="5" s="1"/>
  <c r="F23" i="5" s="1"/>
  <c r="E16" i="5"/>
  <c r="G16" i="5" s="1"/>
  <c r="F16" i="5" s="1"/>
  <c r="E41" i="5"/>
  <c r="G41" i="5" s="1"/>
  <c r="F41" i="5" s="1"/>
  <c r="E34" i="5"/>
  <c r="G34" i="5" s="1"/>
  <c r="F34" i="5" s="1"/>
  <c r="H29" i="5"/>
  <c r="E25" i="5"/>
  <c r="G25" i="5" s="1"/>
  <c r="F25" i="5" s="1"/>
  <c r="E18" i="5"/>
  <c r="G18" i="5" s="1"/>
  <c r="F18" i="5" s="1"/>
  <c r="H13" i="5"/>
  <c r="E9" i="5"/>
  <c r="G9" i="5" s="1"/>
  <c r="F9" i="5" s="1"/>
  <c r="E4" i="5"/>
  <c r="G4" i="5" s="1"/>
  <c r="E38" i="5"/>
  <c r="G38" i="5" s="1"/>
  <c r="F38" i="5" s="1"/>
  <c r="H33" i="5"/>
  <c r="E29" i="5"/>
  <c r="G29" i="5" s="1"/>
  <c r="F29" i="5" s="1"/>
  <c r="E22" i="5"/>
  <c r="G22" i="5" s="1"/>
  <c r="F22" i="5" s="1"/>
  <c r="H17" i="5"/>
  <c r="E13" i="5"/>
  <c r="G13" i="5" s="1"/>
  <c r="F13" i="5" s="1"/>
  <c r="H37" i="5"/>
  <c r="E33" i="5"/>
  <c r="G33" i="5" s="1"/>
  <c r="F33" i="5" s="1"/>
  <c r="E26" i="5"/>
  <c r="G26" i="5" s="1"/>
  <c r="F26" i="5" s="1"/>
  <c r="H21" i="5"/>
  <c r="E17" i="5"/>
  <c r="G17" i="5" s="1"/>
  <c r="F17" i="5" s="1"/>
  <c r="E10" i="5"/>
  <c r="G10" i="5" s="1"/>
  <c r="F10" i="5" s="1"/>
  <c r="H39" i="5"/>
  <c r="H23" i="5"/>
  <c r="E7" i="5"/>
  <c r="G7" i="5" s="1"/>
  <c r="F7" i="5" s="1"/>
  <c r="J7" i="5" s="1"/>
  <c r="H40" i="5"/>
  <c r="H38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K41" i="5"/>
  <c r="M41" i="5" s="1"/>
  <c r="K39" i="5"/>
  <c r="M39" i="5" s="1"/>
  <c r="K37" i="5"/>
  <c r="M37" i="5" s="1"/>
  <c r="K35" i="5"/>
  <c r="M35" i="5" s="1"/>
  <c r="K33" i="5"/>
  <c r="M33" i="5" s="1"/>
  <c r="K31" i="5"/>
  <c r="M31" i="5" s="1"/>
  <c r="K29" i="5"/>
  <c r="M29" i="5" s="1"/>
  <c r="K27" i="5"/>
  <c r="K25" i="5"/>
  <c r="M25" i="5" s="1"/>
  <c r="K23" i="5"/>
  <c r="M23" i="5" s="1"/>
  <c r="K21" i="5"/>
  <c r="M21" i="5" s="1"/>
  <c r="K19" i="5"/>
  <c r="M19" i="5" s="1"/>
  <c r="K17" i="5"/>
  <c r="M17" i="5" s="1"/>
  <c r="K15" i="5"/>
  <c r="M15" i="5" s="1"/>
  <c r="K13" i="5"/>
  <c r="M13" i="5" s="1"/>
  <c r="K11" i="5"/>
  <c r="M11" i="5" s="1"/>
  <c r="K9" i="5"/>
  <c r="M9" i="5" s="1"/>
  <c r="K7" i="5"/>
  <c r="M7" i="5" s="1"/>
  <c r="J41" i="5"/>
  <c r="L41" i="5" s="1"/>
  <c r="J39" i="5"/>
  <c r="J37" i="5"/>
  <c r="J35" i="5"/>
  <c r="L35" i="5" s="1"/>
  <c r="J33" i="5"/>
  <c r="J31" i="5"/>
  <c r="J29" i="5"/>
  <c r="J27" i="5"/>
  <c r="J25" i="5"/>
  <c r="J23" i="5"/>
  <c r="J21" i="5"/>
  <c r="J19" i="5"/>
  <c r="L19" i="5" s="1"/>
  <c r="J17" i="5"/>
  <c r="J15" i="5"/>
  <c r="L15" i="5" s="1"/>
  <c r="J13" i="5"/>
  <c r="J11" i="5"/>
  <c r="J9" i="5"/>
  <c r="J5" i="5"/>
  <c r="L5" i="5" s="1"/>
  <c r="K40" i="5"/>
  <c r="M40" i="5" s="1"/>
  <c r="K38" i="5"/>
  <c r="M38" i="5" s="1"/>
  <c r="K36" i="5"/>
  <c r="M36" i="5" s="1"/>
  <c r="K34" i="5"/>
  <c r="M34" i="5" s="1"/>
  <c r="K32" i="5"/>
  <c r="M32" i="5" s="1"/>
  <c r="K30" i="5"/>
  <c r="M30" i="5" s="1"/>
  <c r="K28" i="5"/>
  <c r="M28" i="5" s="1"/>
  <c r="K26" i="5"/>
  <c r="M26" i="5" s="1"/>
  <c r="K24" i="5"/>
  <c r="M24" i="5" s="1"/>
  <c r="K22" i="5"/>
  <c r="M22" i="5" s="1"/>
  <c r="K20" i="5"/>
  <c r="M20" i="5" s="1"/>
  <c r="K18" i="5"/>
  <c r="M18" i="5" s="1"/>
  <c r="K16" i="5"/>
  <c r="M16" i="5" s="1"/>
  <c r="K14" i="5"/>
  <c r="M14" i="5" s="1"/>
  <c r="K12" i="5"/>
  <c r="M12" i="5" s="1"/>
  <c r="K10" i="5"/>
  <c r="M10" i="5" s="1"/>
  <c r="K8" i="5"/>
  <c r="M8" i="5" s="1"/>
  <c r="K6" i="5"/>
  <c r="M6" i="5" s="1"/>
  <c r="K4" i="5"/>
  <c r="J40" i="5"/>
  <c r="J38" i="5"/>
  <c r="J36" i="5"/>
  <c r="J34" i="5"/>
  <c r="J32" i="5"/>
  <c r="J30" i="5"/>
  <c r="J28" i="5"/>
  <c r="J26" i="5"/>
  <c r="J24" i="5"/>
  <c r="J22" i="5"/>
  <c r="J20" i="5"/>
  <c r="J18" i="5"/>
  <c r="J16" i="5"/>
  <c r="J14" i="5"/>
  <c r="J12" i="5"/>
  <c r="J10" i="5"/>
  <c r="J8" i="5"/>
  <c r="J6" i="5"/>
  <c r="J72" i="3"/>
  <c r="L72" i="3" s="1"/>
  <c r="N72" i="3" s="1"/>
  <c r="Q132" i="1"/>
  <c r="AA41" i="1" s="1"/>
  <c r="J118" i="3"/>
  <c r="L118" i="3" s="1"/>
  <c r="N118" i="3" s="1"/>
  <c r="J80" i="3"/>
  <c r="L80" i="3" s="1"/>
  <c r="N80" i="3" s="1"/>
  <c r="K83" i="3"/>
  <c r="M83" i="3" s="1"/>
  <c r="O83" i="3" s="1"/>
  <c r="J94" i="3"/>
  <c r="L94" i="3" s="1"/>
  <c r="N94" i="3" s="1"/>
  <c r="J86" i="3"/>
  <c r="L86" i="3" s="1"/>
  <c r="J97" i="3"/>
  <c r="L97" i="3" s="1"/>
  <c r="N97" i="3" s="1"/>
  <c r="J81" i="3"/>
  <c r="L81" i="3" s="1"/>
  <c r="N81" i="3" s="1"/>
  <c r="J73" i="3"/>
  <c r="L73" i="3" s="1"/>
  <c r="N73" i="3" s="1"/>
  <c r="J115" i="3"/>
  <c r="L115" i="3" s="1"/>
  <c r="N115" i="3" s="1"/>
  <c r="J98" i="3"/>
  <c r="L98" i="3" s="1"/>
  <c r="N98" i="3" s="1"/>
  <c r="J90" i="3"/>
  <c r="L90" i="3" s="1"/>
  <c r="N90" i="3" s="1"/>
  <c r="L102" i="3"/>
  <c r="N102" i="3" s="1"/>
  <c r="J77" i="3"/>
  <c r="L77" i="3" s="1"/>
  <c r="N77" i="3" s="1"/>
  <c r="K93" i="3"/>
  <c r="M93" i="3" s="1"/>
  <c r="O93" i="3" s="1"/>
  <c r="J85" i="3"/>
  <c r="L85" i="3" s="1"/>
  <c r="N85" i="3" s="1"/>
  <c r="J74" i="3"/>
  <c r="L74" i="3" s="1"/>
  <c r="N74" i="3" s="1"/>
  <c r="J76" i="3"/>
  <c r="L76" i="3" s="1"/>
  <c r="N76" i="3" s="1"/>
  <c r="J88" i="3"/>
  <c r="L88" i="3" s="1"/>
  <c r="N88" i="3" s="1"/>
  <c r="J95" i="3"/>
  <c r="L95" i="3" s="1"/>
  <c r="J87" i="3"/>
  <c r="J78" i="3"/>
  <c r="L78" i="3" s="1"/>
  <c r="J70" i="3"/>
  <c r="L70" i="3" s="1"/>
  <c r="J104" i="3"/>
  <c r="L104" i="3" s="1"/>
  <c r="N104" i="3" s="1"/>
  <c r="J84" i="3"/>
  <c r="L84" i="3" s="1"/>
  <c r="N84" i="3" s="1"/>
  <c r="K121" i="3"/>
  <c r="M121" i="3" s="1"/>
  <c r="O121" i="3" s="1"/>
  <c r="G122" i="3"/>
  <c r="J123" i="3"/>
  <c r="L123" i="3" s="1"/>
  <c r="N123" i="3" s="1"/>
  <c r="J92" i="3"/>
  <c r="L92" i="3" s="1"/>
  <c r="N92" i="3" s="1"/>
  <c r="J124" i="3"/>
  <c r="L124" i="3" s="1"/>
  <c r="N124" i="3" s="1"/>
  <c r="G126" i="3"/>
  <c r="J93" i="3"/>
  <c r="L93" i="3" s="1"/>
  <c r="N93" i="3" s="1"/>
  <c r="D90" i="3"/>
  <c r="H90" i="3" s="1"/>
  <c r="K126" i="3"/>
  <c r="M126" i="3" s="1"/>
  <c r="O126" i="3" s="1"/>
  <c r="G127" i="3"/>
  <c r="F99" i="3"/>
  <c r="E90" i="3"/>
  <c r="K82" i="3"/>
  <c r="M82" i="3" s="1"/>
  <c r="O82" i="3" s="1"/>
  <c r="J89" i="3"/>
  <c r="L89" i="3" s="1"/>
  <c r="N89" i="3" s="1"/>
  <c r="J100" i="3"/>
  <c r="L100" i="3" s="1"/>
  <c r="N100" i="3" s="1"/>
  <c r="E95" i="3"/>
  <c r="G95" i="3" s="1"/>
  <c r="I95" i="3" s="1"/>
  <c r="J119" i="3"/>
  <c r="L119" i="3" s="1"/>
  <c r="N119" i="3" s="1"/>
  <c r="J96" i="3"/>
  <c r="L96" i="3" s="1"/>
  <c r="N96" i="3" s="1"/>
  <c r="K103" i="3"/>
  <c r="M103" i="3" s="1"/>
  <c r="K122" i="3"/>
  <c r="M122" i="3" s="1"/>
  <c r="O122" i="3" s="1"/>
  <c r="G123" i="3"/>
  <c r="J79" i="3"/>
  <c r="L79" i="3" s="1"/>
  <c r="J71" i="3"/>
  <c r="L71" i="3" s="1"/>
  <c r="D104" i="3"/>
  <c r="K101" i="3"/>
  <c r="M101" i="3" s="1"/>
  <c r="O101" i="3" s="1"/>
  <c r="K92" i="3"/>
  <c r="M92" i="3" s="1"/>
  <c r="O92" i="3" s="1"/>
  <c r="E94" i="3"/>
  <c r="G94" i="3" s="1"/>
  <c r="I94" i="3" s="1"/>
  <c r="D85" i="3"/>
  <c r="F85" i="3" s="1"/>
  <c r="H85" i="3" s="1"/>
  <c r="E82" i="3"/>
  <c r="G82" i="3" s="1"/>
  <c r="I82" i="3" s="1"/>
  <c r="D80" i="3"/>
  <c r="F80" i="3" s="1"/>
  <c r="H80" i="3" s="1"/>
  <c r="T128" i="3"/>
  <c r="J91" i="3"/>
  <c r="L91" i="3" s="1"/>
  <c r="N91" i="3" s="1"/>
  <c r="J83" i="3"/>
  <c r="L83" i="3" s="1"/>
  <c r="N83" i="3" s="1"/>
  <c r="J75" i="3"/>
  <c r="L75" i="3" s="1"/>
  <c r="N75" i="3" s="1"/>
  <c r="K75" i="3"/>
  <c r="M75" i="3" s="1"/>
  <c r="O75" i="3" s="1"/>
  <c r="D72" i="3"/>
  <c r="H72" i="3" s="1"/>
  <c r="L106" i="3"/>
  <c r="N106" i="3" s="1"/>
  <c r="K90" i="3"/>
  <c r="J82" i="3"/>
  <c r="L82" i="3" s="1"/>
  <c r="N82" i="3" s="1"/>
  <c r="E98" i="3"/>
  <c r="G98" i="3" s="1"/>
  <c r="I98" i="3" s="1"/>
  <c r="F91" i="3"/>
  <c r="H91" i="3" s="1"/>
  <c r="E81" i="3"/>
  <c r="I81" i="3" s="1"/>
  <c r="J116" i="3"/>
  <c r="L116" i="3" s="1"/>
  <c r="N116" i="3" s="1"/>
  <c r="J117" i="3"/>
  <c r="L117" i="3" s="1"/>
  <c r="N117" i="3" s="1"/>
  <c r="J120" i="3"/>
  <c r="L120" i="3" s="1"/>
  <c r="N120" i="3" s="1"/>
  <c r="L105" i="3"/>
  <c r="N105" i="3" s="1"/>
  <c r="L101" i="3"/>
  <c r="N101" i="3" s="1"/>
  <c r="K97" i="3"/>
  <c r="K96" i="3"/>
  <c r="M96" i="3" s="1"/>
  <c r="E93" i="3"/>
  <c r="G93" i="3" s="1"/>
  <c r="I93" i="3" s="1"/>
  <c r="F86" i="3"/>
  <c r="H86" i="3" s="1"/>
  <c r="K85" i="3"/>
  <c r="K84" i="3"/>
  <c r="M84" i="3" s="1"/>
  <c r="O84" i="3" s="1"/>
  <c r="K76" i="3"/>
  <c r="M76" i="3" s="1"/>
  <c r="O76" i="3" s="1"/>
  <c r="K74" i="3"/>
  <c r="E71" i="3"/>
  <c r="G71" i="3" s="1"/>
  <c r="I71" i="3" s="1"/>
  <c r="D103" i="3"/>
  <c r="D95" i="3"/>
  <c r="D71" i="3"/>
  <c r="R128" i="3"/>
  <c r="J127" i="3"/>
  <c r="L127" i="3" s="1"/>
  <c r="N127" i="3" s="1"/>
  <c r="K99" i="3"/>
  <c r="M99" i="3" s="1"/>
  <c r="O99" i="3" s="1"/>
  <c r="K95" i="3"/>
  <c r="M95" i="3" s="1"/>
  <c r="O95" i="3" s="1"/>
  <c r="K94" i="3"/>
  <c r="M94" i="3" s="1"/>
  <c r="K89" i="3"/>
  <c r="E79" i="3"/>
  <c r="G79" i="3" s="1"/>
  <c r="I79" i="3" s="1"/>
  <c r="K70" i="3"/>
  <c r="M70" i="3" s="1"/>
  <c r="D102" i="3"/>
  <c r="D78" i="3"/>
  <c r="F78" i="3" s="1"/>
  <c r="H78" i="3" s="1"/>
  <c r="G120" i="3"/>
  <c r="G124" i="3"/>
  <c r="E97" i="3"/>
  <c r="G97" i="3" s="1"/>
  <c r="I97" i="3" s="1"/>
  <c r="K88" i="3"/>
  <c r="M88" i="3" s="1"/>
  <c r="K86" i="3"/>
  <c r="M86" i="3" s="1"/>
  <c r="O86" i="3" s="1"/>
  <c r="E85" i="3"/>
  <c r="K78" i="3"/>
  <c r="M78" i="3" s="1"/>
  <c r="E77" i="3"/>
  <c r="I77" i="3" s="1"/>
  <c r="K73" i="3"/>
  <c r="D101" i="3"/>
  <c r="D93" i="3"/>
  <c r="H93" i="3" s="1"/>
  <c r="D77" i="3"/>
  <c r="F77" i="3" s="1"/>
  <c r="E89" i="3"/>
  <c r="G89" i="3" s="1"/>
  <c r="I89" i="3" s="1"/>
  <c r="K87" i="3"/>
  <c r="M87" i="3" s="1"/>
  <c r="O87" i="3" s="1"/>
  <c r="K81" i="3"/>
  <c r="D100" i="3"/>
  <c r="D92" i="3"/>
  <c r="G121" i="3"/>
  <c r="G125" i="3"/>
  <c r="K105" i="3"/>
  <c r="K102" i="3"/>
  <c r="M102" i="3" s="1"/>
  <c r="O102" i="3" s="1"/>
  <c r="K98" i="3"/>
  <c r="K77" i="3"/>
  <c r="M77" i="3" s="1"/>
  <c r="E73" i="3"/>
  <c r="I73" i="3" s="1"/>
  <c r="K72" i="3"/>
  <c r="M72" i="3" s="1"/>
  <c r="D99" i="3"/>
  <c r="D83" i="3"/>
  <c r="F83" i="3" s="1"/>
  <c r="H83" i="3" s="1"/>
  <c r="D75" i="3"/>
  <c r="F75" i="3" s="1"/>
  <c r="H75" i="3" s="1"/>
  <c r="J125" i="3"/>
  <c r="L125" i="3" s="1"/>
  <c r="N125" i="3" s="1"/>
  <c r="K91" i="3"/>
  <c r="M91" i="3" s="1"/>
  <c r="O91" i="3" s="1"/>
  <c r="K80" i="3"/>
  <c r="M80" i="3" s="1"/>
  <c r="K71" i="3"/>
  <c r="M71" i="3" s="1"/>
  <c r="O71" i="3" s="1"/>
  <c r="D106" i="3"/>
  <c r="H106" i="3" s="1"/>
  <c r="D82" i="3"/>
  <c r="H82" i="3" s="1"/>
  <c r="D74" i="3"/>
  <c r="F74" i="3" s="1"/>
  <c r="H74" i="3" s="1"/>
  <c r="K115" i="3"/>
  <c r="M115" i="3" s="1"/>
  <c r="O115" i="3" s="1"/>
  <c r="K116" i="3"/>
  <c r="M116" i="3" s="1"/>
  <c r="O116" i="3" s="1"/>
  <c r="E105" i="3"/>
  <c r="F98" i="3"/>
  <c r="H98" i="3" s="1"/>
  <c r="F94" i="3"/>
  <c r="H94" i="3" s="1"/>
  <c r="E88" i="3"/>
  <c r="G88" i="3" s="1"/>
  <c r="I88" i="3" s="1"/>
  <c r="E87" i="3"/>
  <c r="G87" i="3" s="1"/>
  <c r="I87" i="3" s="1"/>
  <c r="K79" i="3"/>
  <c r="M79" i="3" s="1"/>
  <c r="O79" i="3" s="1"/>
  <c r="E70" i="3"/>
  <c r="G70" i="3" s="1"/>
  <c r="I70" i="3" s="1"/>
  <c r="D105" i="3"/>
  <c r="H105" i="3" s="1"/>
  <c r="D97" i="3"/>
  <c r="H97" i="3" s="1"/>
  <c r="D89" i="3"/>
  <c r="H89" i="3" s="1"/>
  <c r="D81" i="3"/>
  <c r="F81" i="3" s="1"/>
  <c r="H81" i="3" s="1"/>
  <c r="D73" i="3"/>
  <c r="F73" i="3" s="1"/>
  <c r="H73" i="3" s="1"/>
  <c r="K117" i="3"/>
  <c r="M117" i="3" s="1"/>
  <c r="O117" i="3" s="1"/>
  <c r="K118" i="3"/>
  <c r="M118" i="3" s="1"/>
  <c r="O118" i="3" s="1"/>
  <c r="K119" i="3"/>
  <c r="D115" i="3"/>
  <c r="D116" i="3"/>
  <c r="F116" i="3" s="1"/>
  <c r="D117" i="3"/>
  <c r="F117" i="3" s="1"/>
  <c r="D118" i="3"/>
  <c r="F118" i="3" s="1"/>
  <c r="D119" i="3"/>
  <c r="D120" i="3"/>
  <c r="H120" i="3" s="1"/>
  <c r="D121" i="3"/>
  <c r="H121" i="3" s="1"/>
  <c r="L121" i="3"/>
  <c r="N121" i="3" s="1"/>
  <c r="D122" i="3"/>
  <c r="H122" i="3" s="1"/>
  <c r="L122" i="3"/>
  <c r="N122" i="3" s="1"/>
  <c r="D123" i="3"/>
  <c r="H123" i="3" s="1"/>
  <c r="D124" i="3"/>
  <c r="H124" i="3" s="1"/>
  <c r="D125" i="3"/>
  <c r="H125" i="3" s="1"/>
  <c r="D126" i="3"/>
  <c r="H126" i="3" s="1"/>
  <c r="L126" i="3"/>
  <c r="N126" i="3" s="1"/>
  <c r="D127" i="3"/>
  <c r="H127" i="3" s="1"/>
  <c r="E115" i="3"/>
  <c r="E116" i="3"/>
  <c r="I116" i="3" s="1"/>
  <c r="E117" i="3"/>
  <c r="I117" i="3" s="1"/>
  <c r="E118" i="3"/>
  <c r="I118" i="3" s="1"/>
  <c r="E119" i="3"/>
  <c r="I119" i="3" s="1"/>
  <c r="E120" i="3"/>
  <c r="M120" i="3"/>
  <c r="O120" i="3" s="1"/>
  <c r="E121" i="3"/>
  <c r="E122" i="3"/>
  <c r="E123" i="3"/>
  <c r="M123" i="3"/>
  <c r="O123" i="3" s="1"/>
  <c r="E124" i="3"/>
  <c r="M124" i="3"/>
  <c r="O124" i="3" s="1"/>
  <c r="E125" i="3"/>
  <c r="M125" i="3"/>
  <c r="O125" i="3" s="1"/>
  <c r="E126" i="3"/>
  <c r="E127" i="3"/>
  <c r="M127" i="3"/>
  <c r="O127" i="3" s="1"/>
  <c r="K69" i="3"/>
  <c r="M69" i="3" s="1"/>
  <c r="O69" i="3" s="1"/>
  <c r="J69" i="3"/>
  <c r="F69" i="3"/>
  <c r="H69" i="3" s="1"/>
  <c r="E106" i="3"/>
  <c r="K106" i="3"/>
  <c r="M106" i="3" s="1"/>
  <c r="M104" i="3"/>
  <c r="O104" i="3" s="1"/>
  <c r="L103" i="3"/>
  <c r="N103" i="3" s="1"/>
  <c r="G106" i="3"/>
  <c r="R107" i="3"/>
  <c r="T107" i="3"/>
  <c r="G101" i="3"/>
  <c r="F100" i="3"/>
  <c r="E99" i="3"/>
  <c r="I99" i="3" s="1"/>
  <c r="F92" i="3"/>
  <c r="E91" i="3"/>
  <c r="G91" i="3" s="1"/>
  <c r="G85" i="3"/>
  <c r="F84" i="3"/>
  <c r="H84" i="3" s="1"/>
  <c r="E83" i="3"/>
  <c r="I83" i="3" s="1"/>
  <c r="F76" i="3"/>
  <c r="H76" i="3" s="1"/>
  <c r="E75" i="3"/>
  <c r="I75" i="3" s="1"/>
  <c r="G100" i="3"/>
  <c r="G102" i="3"/>
  <c r="I102" i="3" s="1"/>
  <c r="F101" i="3"/>
  <c r="M100" i="3"/>
  <c r="O100" i="3" s="1"/>
  <c r="E100" i="3"/>
  <c r="L99" i="3"/>
  <c r="N99" i="3" s="1"/>
  <c r="E92" i="3"/>
  <c r="G92" i="3" s="1"/>
  <c r="E84" i="3"/>
  <c r="G78" i="3"/>
  <c r="I78" i="3" s="1"/>
  <c r="E76" i="3"/>
  <c r="G103" i="3"/>
  <c r="I103" i="3" s="1"/>
  <c r="F102" i="3"/>
  <c r="E101" i="3"/>
  <c r="F70" i="3"/>
  <c r="H70" i="3" s="1"/>
  <c r="G104" i="3"/>
  <c r="I104" i="3" s="1"/>
  <c r="F103" i="3"/>
  <c r="F95" i="3"/>
  <c r="F87" i="3"/>
  <c r="H87" i="3" s="1"/>
  <c r="E86" i="3"/>
  <c r="G80" i="3"/>
  <c r="I80" i="3" s="1"/>
  <c r="F79" i="3"/>
  <c r="H79" i="3" s="1"/>
  <c r="F71" i="3"/>
  <c r="G105" i="3"/>
  <c r="F104" i="3"/>
  <c r="F96" i="3"/>
  <c r="H96" i="3" s="1"/>
  <c r="F88" i="3"/>
  <c r="H88" i="3" s="1"/>
  <c r="E96" i="3"/>
  <c r="G74" i="3"/>
  <c r="I74" i="3" s="1"/>
  <c r="E72" i="3"/>
  <c r="G72" i="3" s="1"/>
  <c r="E69" i="3"/>
  <c r="U62" i="1"/>
  <c r="R129" i="1"/>
  <c r="AC39" i="1" s="1"/>
  <c r="U41" i="1"/>
  <c r="J20" i="3"/>
  <c r="L20" i="3" s="1"/>
  <c r="N20" i="3" s="1"/>
  <c r="J18" i="3"/>
  <c r="L18" i="3" s="1"/>
  <c r="N18" i="3" s="1"/>
  <c r="J16" i="3"/>
  <c r="L16" i="3" s="1"/>
  <c r="N16" i="3" s="1"/>
  <c r="J12" i="3"/>
  <c r="L12" i="3" s="1"/>
  <c r="N12" i="3" s="1"/>
  <c r="T115" i="1"/>
  <c r="Q65" i="1"/>
  <c r="AA31" i="1" s="1"/>
  <c r="Q111" i="1"/>
  <c r="AA36" i="1" s="1"/>
  <c r="R108" i="1"/>
  <c r="AC34" i="1" s="1"/>
  <c r="U108" i="1"/>
  <c r="AD34" i="1" s="1"/>
  <c r="T69" i="1"/>
  <c r="J51" i="3"/>
  <c r="L51" i="3" s="1"/>
  <c r="N51" i="3" s="1"/>
  <c r="T3" i="1"/>
  <c r="K28" i="3"/>
  <c r="M28" i="3" s="1"/>
  <c r="O28" i="3" s="1"/>
  <c r="T5" i="1"/>
  <c r="K41" i="1"/>
  <c r="R62" i="1"/>
  <c r="AC29" i="1" s="1"/>
  <c r="T60" i="1"/>
  <c r="T48" i="1"/>
  <c r="T4" i="1"/>
  <c r="T2" i="1"/>
  <c r="K48" i="3"/>
  <c r="M48" i="3" s="1"/>
  <c r="Q44" i="1"/>
  <c r="AA26" i="1" s="1"/>
  <c r="J23" i="3"/>
  <c r="L23" i="3" s="1"/>
  <c r="N23" i="3" s="1"/>
  <c r="D50" i="3"/>
  <c r="F50" i="3" s="1"/>
  <c r="H50" i="3" s="1"/>
  <c r="J49" i="3"/>
  <c r="F48" i="3"/>
  <c r="H48" i="3" s="1"/>
  <c r="D34" i="3"/>
  <c r="E38" i="3"/>
  <c r="E36" i="3"/>
  <c r="D49" i="3"/>
  <c r="F49" i="3" s="1"/>
  <c r="H49" i="3" s="1"/>
  <c r="J50" i="3"/>
  <c r="L50" i="3" s="1"/>
  <c r="N50" i="3" s="1"/>
  <c r="R41" i="1"/>
  <c r="AC24" i="1" s="1"/>
  <c r="J17" i="3"/>
  <c r="L17" i="3" s="1"/>
  <c r="N17" i="3" s="1"/>
  <c r="J13" i="3"/>
  <c r="L13" i="3" s="1"/>
  <c r="N13" i="3" s="1"/>
  <c r="J9" i="3"/>
  <c r="L9" i="3" s="1"/>
  <c r="N9" i="3" s="1"/>
  <c r="K7" i="3"/>
  <c r="M7" i="3" s="1"/>
  <c r="O7" i="3" s="1"/>
  <c r="J5" i="3"/>
  <c r="L5" i="3" s="1"/>
  <c r="N5" i="3" s="1"/>
  <c r="J52" i="3"/>
  <c r="L52" i="3" s="1"/>
  <c r="N52" i="3" s="1"/>
  <c r="K129" i="1"/>
  <c r="AD18" i="1" s="1"/>
  <c r="E28" i="3"/>
  <c r="J48" i="3"/>
  <c r="L48" i="3" s="1"/>
  <c r="G108" i="1"/>
  <c r="AC13" i="1" s="1"/>
  <c r="G129" i="1"/>
  <c r="AC18" i="1" s="1"/>
  <c r="D52" i="3"/>
  <c r="F52" i="3" s="1"/>
  <c r="H52" i="3" s="1"/>
  <c r="K108" i="1"/>
  <c r="AD13" i="1" s="1"/>
  <c r="L59" i="3"/>
  <c r="N59" i="3" s="1"/>
  <c r="L53" i="3"/>
  <c r="N53" i="3" s="1"/>
  <c r="L54" i="3"/>
  <c r="N54" i="3" s="1"/>
  <c r="L55" i="3"/>
  <c r="N55" i="3" s="1"/>
  <c r="L56" i="3"/>
  <c r="N56" i="3" s="1"/>
  <c r="L60" i="3"/>
  <c r="N60" i="3" s="1"/>
  <c r="L57" i="3"/>
  <c r="N57" i="3" s="1"/>
  <c r="L58" i="3"/>
  <c r="N58" i="3" s="1"/>
  <c r="G57" i="3"/>
  <c r="G56" i="3"/>
  <c r="G50" i="3"/>
  <c r="F60" i="3"/>
  <c r="H60" i="3" s="1"/>
  <c r="F59" i="3"/>
  <c r="F58" i="3"/>
  <c r="F57" i="3"/>
  <c r="H57" i="3" s="1"/>
  <c r="F56" i="3"/>
  <c r="H56" i="3" s="1"/>
  <c r="F55" i="3"/>
  <c r="F54" i="3"/>
  <c r="H54" i="3" s="1"/>
  <c r="F53" i="3"/>
  <c r="G54" i="3"/>
  <c r="G52" i="3"/>
  <c r="E60" i="3"/>
  <c r="E59" i="3"/>
  <c r="I59" i="3" s="1"/>
  <c r="E58" i="3"/>
  <c r="I58" i="3" s="1"/>
  <c r="E57" i="3"/>
  <c r="E56" i="3"/>
  <c r="E55" i="3"/>
  <c r="I55" i="3" s="1"/>
  <c r="E54" i="3"/>
  <c r="E53" i="3"/>
  <c r="I53" i="3" s="1"/>
  <c r="E52" i="3"/>
  <c r="E51" i="3"/>
  <c r="I51" i="3" s="1"/>
  <c r="E50" i="3"/>
  <c r="G60" i="3"/>
  <c r="D59" i="3"/>
  <c r="D58" i="3"/>
  <c r="D55" i="3"/>
  <c r="D53" i="3"/>
  <c r="D51" i="3"/>
  <c r="K60" i="3"/>
  <c r="K59" i="3"/>
  <c r="K58" i="3"/>
  <c r="K57" i="3"/>
  <c r="K56" i="3"/>
  <c r="K55" i="3"/>
  <c r="K54" i="3"/>
  <c r="K53" i="3"/>
  <c r="K52" i="3"/>
  <c r="K51" i="3"/>
  <c r="K50" i="3"/>
  <c r="K62" i="1"/>
  <c r="AD8" i="1" s="1"/>
  <c r="R61" i="3"/>
  <c r="G49" i="3"/>
  <c r="E49" i="3"/>
  <c r="K49" i="3"/>
  <c r="T61" i="3"/>
  <c r="J24" i="3"/>
  <c r="L24" i="3" s="1"/>
  <c r="N24" i="3" s="1"/>
  <c r="E24" i="3"/>
  <c r="G24" i="3" s="1"/>
  <c r="E20" i="3"/>
  <c r="G20" i="3" s="1"/>
  <c r="E12" i="3"/>
  <c r="G12" i="3" s="1"/>
  <c r="E48" i="3"/>
  <c r="G48" i="3" s="1"/>
  <c r="G62" i="1"/>
  <c r="AC8" i="1" s="1"/>
  <c r="E31" i="3"/>
  <c r="E23" i="3"/>
  <c r="G23" i="3" s="1"/>
  <c r="E15" i="3"/>
  <c r="G15" i="3" s="1"/>
  <c r="E30" i="3"/>
  <c r="G30" i="3" s="1"/>
  <c r="I30" i="3" s="1"/>
  <c r="E22" i="3"/>
  <c r="G22" i="3" s="1"/>
  <c r="E29" i="3"/>
  <c r="E21" i="3"/>
  <c r="G21" i="3" s="1"/>
  <c r="E5" i="3"/>
  <c r="G5" i="3" s="1"/>
  <c r="J25" i="3"/>
  <c r="L25" i="3" s="1"/>
  <c r="N25" i="3" s="1"/>
  <c r="E27" i="3"/>
  <c r="E19" i="3"/>
  <c r="G19" i="3" s="1"/>
  <c r="K14" i="3"/>
  <c r="M14" i="3" s="1"/>
  <c r="O14" i="3" s="1"/>
  <c r="E26" i="3"/>
  <c r="G26" i="3" s="1"/>
  <c r="K26" i="3"/>
  <c r="M26" i="3" s="1"/>
  <c r="O26" i="3" s="1"/>
  <c r="J8" i="3"/>
  <c r="L8" i="3" s="1"/>
  <c r="N8" i="3" s="1"/>
  <c r="J6" i="3"/>
  <c r="L6" i="3" s="1"/>
  <c r="N6" i="3" s="1"/>
  <c r="E25" i="3"/>
  <c r="G25" i="3" s="1"/>
  <c r="E17" i="3"/>
  <c r="G17" i="3" s="1"/>
  <c r="E9" i="3"/>
  <c r="G9" i="3" s="1"/>
  <c r="J27" i="3"/>
  <c r="L27" i="3" s="1"/>
  <c r="N27" i="3" s="1"/>
  <c r="J15" i="3"/>
  <c r="L15" i="3" s="1"/>
  <c r="N15" i="3" s="1"/>
  <c r="J11" i="3"/>
  <c r="L11" i="3" s="1"/>
  <c r="N11" i="3" s="1"/>
  <c r="D35" i="3"/>
  <c r="L33" i="3"/>
  <c r="N33" i="3" s="1"/>
  <c r="J30" i="3"/>
  <c r="L30" i="3" s="1"/>
  <c r="N30" i="3" s="1"/>
  <c r="J7" i="3"/>
  <c r="L7" i="3" s="1"/>
  <c r="N7" i="3" s="1"/>
  <c r="K5" i="3"/>
  <c r="M5" i="3" s="1"/>
  <c r="O5" i="3" s="1"/>
  <c r="K33" i="3"/>
  <c r="M33" i="3" s="1"/>
  <c r="O33" i="3" s="1"/>
  <c r="J21" i="3"/>
  <c r="L21" i="3" s="1"/>
  <c r="N21" i="3" s="1"/>
  <c r="J28" i="3"/>
  <c r="L28" i="3" s="1"/>
  <c r="N28" i="3" s="1"/>
  <c r="J22" i="3"/>
  <c r="L22" i="3" s="1"/>
  <c r="N22" i="3" s="1"/>
  <c r="K15" i="3"/>
  <c r="M15" i="3" s="1"/>
  <c r="O15" i="3" s="1"/>
  <c r="K9" i="3"/>
  <c r="M9" i="3" s="1"/>
  <c r="O9" i="3" s="1"/>
  <c r="J26" i="3"/>
  <c r="L26" i="3" s="1"/>
  <c r="N26" i="3" s="1"/>
  <c r="G32" i="3"/>
  <c r="I32" i="3" s="1"/>
  <c r="K8" i="3"/>
  <c r="M8" i="3" s="1"/>
  <c r="O8" i="3" s="1"/>
  <c r="F32" i="3"/>
  <c r="K18" i="3"/>
  <c r="M18" i="3" s="1"/>
  <c r="O18" i="3" s="1"/>
  <c r="K10" i="3"/>
  <c r="M10" i="3" s="1"/>
  <c r="O10" i="3" s="1"/>
  <c r="J31" i="3"/>
  <c r="L31" i="3" s="1"/>
  <c r="N31" i="3" s="1"/>
  <c r="J19" i="3"/>
  <c r="L19" i="3" s="1"/>
  <c r="N19" i="3" s="1"/>
  <c r="K11" i="3"/>
  <c r="M11" i="3" s="1"/>
  <c r="O11" i="3" s="1"/>
  <c r="J14" i="3"/>
  <c r="L14" i="3" s="1"/>
  <c r="N14" i="3" s="1"/>
  <c r="J10" i="3"/>
  <c r="L10" i="3" s="1"/>
  <c r="N10" i="3" s="1"/>
  <c r="J29" i="3"/>
  <c r="L29" i="3" s="1"/>
  <c r="N29" i="3" s="1"/>
  <c r="K24" i="3"/>
  <c r="M24" i="3" s="1"/>
  <c r="O24" i="3" s="1"/>
  <c r="K16" i="3"/>
  <c r="M16" i="3" s="1"/>
  <c r="O16" i="3" s="1"/>
  <c r="K12" i="3"/>
  <c r="M12" i="3" s="1"/>
  <c r="O12" i="3" s="1"/>
  <c r="K30" i="3"/>
  <c r="M30" i="3" s="1"/>
  <c r="K21" i="3"/>
  <c r="M21" i="3" s="1"/>
  <c r="O21" i="3" s="1"/>
  <c r="K6" i="3"/>
  <c r="M6" i="3" s="1"/>
  <c r="O6" i="3" s="1"/>
  <c r="D32" i="3"/>
  <c r="K19" i="3"/>
  <c r="M19" i="3" s="1"/>
  <c r="O19" i="3" s="1"/>
  <c r="F30" i="3"/>
  <c r="K29" i="3"/>
  <c r="M29" i="3" s="1"/>
  <c r="O29" i="3" s="1"/>
  <c r="K25" i="3"/>
  <c r="M25" i="3" s="1"/>
  <c r="K23" i="3"/>
  <c r="M23" i="3" s="1"/>
  <c r="O23" i="3" s="1"/>
  <c r="K17" i="3"/>
  <c r="M17" i="3" s="1"/>
  <c r="O17" i="3" s="1"/>
  <c r="K22" i="3"/>
  <c r="M22" i="3" s="1"/>
  <c r="O22" i="3" s="1"/>
  <c r="K20" i="3"/>
  <c r="M20" i="3" s="1"/>
  <c r="O20" i="3" s="1"/>
  <c r="K13" i="3"/>
  <c r="M13" i="3" s="1"/>
  <c r="O13" i="3" s="1"/>
  <c r="M38" i="3"/>
  <c r="O38" i="3" s="1"/>
  <c r="M39" i="3"/>
  <c r="O39" i="3" s="1"/>
  <c r="M35" i="3"/>
  <c r="O35" i="3" s="1"/>
  <c r="M34" i="3"/>
  <c r="O34" i="3" s="1"/>
  <c r="M36" i="3"/>
  <c r="O36" i="3" s="1"/>
  <c r="M37" i="3"/>
  <c r="O37" i="3" s="1"/>
  <c r="G37" i="3"/>
  <c r="I37" i="3" s="1"/>
  <c r="D39" i="3"/>
  <c r="D37" i="3"/>
  <c r="D29" i="3"/>
  <c r="J39" i="3"/>
  <c r="J38" i="3"/>
  <c r="J37" i="3"/>
  <c r="J36" i="3"/>
  <c r="J35" i="3"/>
  <c r="J34" i="3"/>
  <c r="D24" i="3"/>
  <c r="F24" i="3"/>
  <c r="D22" i="3"/>
  <c r="F22" i="3"/>
  <c r="D20" i="3"/>
  <c r="F20" i="3"/>
  <c r="D18" i="3"/>
  <c r="F18" i="3" s="1"/>
  <c r="G18" i="3"/>
  <c r="D16" i="3"/>
  <c r="G16" i="3"/>
  <c r="D14" i="3"/>
  <c r="F14" i="3" s="1"/>
  <c r="G14" i="3"/>
  <c r="D12" i="3"/>
  <c r="F12" i="3"/>
  <c r="D10" i="3"/>
  <c r="F10" i="3" s="1"/>
  <c r="G10" i="3"/>
  <c r="D8" i="3"/>
  <c r="G8" i="3"/>
  <c r="D6" i="3"/>
  <c r="F6" i="3" s="1"/>
  <c r="G6" i="3"/>
  <c r="K32" i="3"/>
  <c r="G33" i="3"/>
  <c r="I33" i="3" s="1"/>
  <c r="D30" i="3"/>
  <c r="F29" i="3"/>
  <c r="D25" i="3"/>
  <c r="G36" i="3"/>
  <c r="G35" i="3"/>
  <c r="G34" i="3"/>
  <c r="I34" i="3" s="1"/>
  <c r="F33" i="3"/>
  <c r="K31" i="3"/>
  <c r="F39" i="3"/>
  <c r="F38" i="3"/>
  <c r="H38" i="3" s="1"/>
  <c r="F37" i="3"/>
  <c r="F36" i="3"/>
  <c r="H36" i="3" s="1"/>
  <c r="F35" i="3"/>
  <c r="F34" i="3"/>
  <c r="D33" i="3"/>
  <c r="D26" i="3"/>
  <c r="F25" i="3"/>
  <c r="D23" i="3"/>
  <c r="F23" i="3"/>
  <c r="D21" i="3"/>
  <c r="F21" i="3"/>
  <c r="D19" i="3"/>
  <c r="F19" i="3"/>
  <c r="D17" i="3"/>
  <c r="F17" i="3"/>
  <c r="D15" i="3"/>
  <c r="F15" i="3"/>
  <c r="D13" i="3"/>
  <c r="F13" i="3" s="1"/>
  <c r="G13" i="3"/>
  <c r="D11" i="3"/>
  <c r="F11" i="3" s="1"/>
  <c r="G11" i="3"/>
  <c r="D9" i="3"/>
  <c r="F9" i="3"/>
  <c r="D7" i="3"/>
  <c r="F7" i="3" s="1"/>
  <c r="G7" i="3"/>
  <c r="D5" i="3"/>
  <c r="F5" i="3"/>
  <c r="G39" i="3"/>
  <c r="I39" i="3" s="1"/>
  <c r="G38" i="3"/>
  <c r="K27" i="3"/>
  <c r="D27" i="3"/>
  <c r="H27" i="3" s="1"/>
  <c r="F26" i="3"/>
  <c r="D28" i="3"/>
  <c r="H28" i="3" s="1"/>
  <c r="F31" i="3"/>
  <c r="H31" i="3" s="1"/>
  <c r="A4" i="3"/>
  <c r="B4" i="3"/>
  <c r="C4" i="3"/>
  <c r="V4" i="3"/>
  <c r="A3" i="3"/>
  <c r="B3" i="3"/>
  <c r="C3" i="3"/>
  <c r="F3" i="3"/>
  <c r="L18" i="5" l="1"/>
  <c r="L34" i="5"/>
  <c r="L25" i="5"/>
  <c r="L37" i="5"/>
  <c r="M71" i="5"/>
  <c r="L23" i="5"/>
  <c r="L51" i="5"/>
  <c r="M108" i="5"/>
  <c r="L27" i="5"/>
  <c r="L115" i="5"/>
  <c r="M87" i="5"/>
  <c r="M118" i="5"/>
  <c r="L17" i="5"/>
  <c r="M97" i="5"/>
  <c r="M99" i="5"/>
  <c r="M73" i="5"/>
  <c r="M70" i="5"/>
  <c r="L111" i="5"/>
  <c r="H60" i="5"/>
  <c r="M75" i="5"/>
  <c r="M101" i="5"/>
  <c r="M91" i="5"/>
  <c r="L20" i="5"/>
  <c r="L36" i="5"/>
  <c r="L11" i="5"/>
  <c r="I5" i="5"/>
  <c r="I42" i="5" s="1"/>
  <c r="J103" i="5"/>
  <c r="E121" i="5"/>
  <c r="L55" i="5"/>
  <c r="L113" i="5"/>
  <c r="L31" i="5"/>
  <c r="L10" i="5"/>
  <c r="L26" i="5"/>
  <c r="M27" i="5"/>
  <c r="M120" i="5"/>
  <c r="L33" i="5"/>
  <c r="L21" i="5"/>
  <c r="M95" i="5"/>
  <c r="M85" i="5"/>
  <c r="K121" i="5"/>
  <c r="M67" i="5"/>
  <c r="M83" i="5"/>
  <c r="L57" i="5"/>
  <c r="L13" i="5"/>
  <c r="M79" i="5"/>
  <c r="H103" i="5"/>
  <c r="M82" i="5"/>
  <c r="M98" i="5"/>
  <c r="J121" i="5"/>
  <c r="E103" i="5"/>
  <c r="M89" i="5"/>
  <c r="I103" i="5"/>
  <c r="O109" i="1" s="1"/>
  <c r="Y35" i="1" s="1"/>
  <c r="H121" i="5"/>
  <c r="O129" i="1" s="1"/>
  <c r="I121" i="5"/>
  <c r="M109" i="5"/>
  <c r="M54" i="5"/>
  <c r="E60" i="5"/>
  <c r="I60" i="5"/>
  <c r="O63" i="1" s="1"/>
  <c r="Y30" i="1" s="1"/>
  <c r="H9" i="5"/>
  <c r="L9" i="5" s="1"/>
  <c r="L47" i="5"/>
  <c r="J60" i="5"/>
  <c r="M84" i="5"/>
  <c r="M100" i="5"/>
  <c r="M56" i="5"/>
  <c r="M86" i="5"/>
  <c r="M102" i="5"/>
  <c r="M58" i="5"/>
  <c r="G103" i="5"/>
  <c r="C103" i="5" s="1"/>
  <c r="F65" i="5"/>
  <c r="F103" i="5" s="1"/>
  <c r="L109" i="5"/>
  <c r="L121" i="5" s="1"/>
  <c r="L103" i="5"/>
  <c r="H4" i="5"/>
  <c r="M47" i="5"/>
  <c r="K60" i="5"/>
  <c r="M72" i="5"/>
  <c r="M88" i="5"/>
  <c r="M74" i="5"/>
  <c r="M90" i="5"/>
  <c r="K103" i="5"/>
  <c r="M66" i="5"/>
  <c r="M76" i="5"/>
  <c r="M92" i="5"/>
  <c r="M48" i="5"/>
  <c r="G60" i="5"/>
  <c r="C60" i="5" s="1"/>
  <c r="F47" i="5"/>
  <c r="F60" i="5" s="1"/>
  <c r="L39" i="5"/>
  <c r="M78" i="5"/>
  <c r="M94" i="5"/>
  <c r="M50" i="5"/>
  <c r="G121" i="5"/>
  <c r="C121" i="5" s="1"/>
  <c r="F108" i="5"/>
  <c r="F121" i="5" s="1"/>
  <c r="M80" i="5"/>
  <c r="M96" i="5"/>
  <c r="M52" i="5"/>
  <c r="L29" i="5"/>
  <c r="L16" i="5"/>
  <c r="L32" i="5"/>
  <c r="E42" i="5"/>
  <c r="H7" i="5"/>
  <c r="L7" i="5" s="1"/>
  <c r="L6" i="5"/>
  <c r="L38" i="5"/>
  <c r="L8" i="5"/>
  <c r="L24" i="5"/>
  <c r="L40" i="5"/>
  <c r="L22" i="5"/>
  <c r="G42" i="5"/>
  <c r="C42" i="5" s="1"/>
  <c r="F4" i="5"/>
  <c r="L12" i="5"/>
  <c r="L28" i="5"/>
  <c r="L14" i="5"/>
  <c r="L30" i="5"/>
  <c r="K42" i="5"/>
  <c r="M4" i="5"/>
  <c r="P129" i="1"/>
  <c r="Z39" i="1" s="1"/>
  <c r="V38" i="3" s="1"/>
  <c r="N86" i="3"/>
  <c r="P86" i="3" s="1"/>
  <c r="O103" i="3"/>
  <c r="Q103" i="3" s="1"/>
  <c r="I123" i="3"/>
  <c r="N78" i="3"/>
  <c r="P106" i="3"/>
  <c r="N79" i="3"/>
  <c r="P79" i="3" s="1"/>
  <c r="I126" i="3"/>
  <c r="Q126" i="3" s="1"/>
  <c r="N70" i="3"/>
  <c r="P70" i="3" s="1"/>
  <c r="AD5" i="1"/>
  <c r="AD3" i="1"/>
  <c r="U65" i="1"/>
  <c r="AD31" i="1" s="1"/>
  <c r="AD24" i="1"/>
  <c r="AD26" i="1"/>
  <c r="P105" i="3"/>
  <c r="H102" i="3"/>
  <c r="P102" i="3" s="1"/>
  <c r="I122" i="3"/>
  <c r="Q122" i="3" s="1"/>
  <c r="P90" i="3"/>
  <c r="H99" i="3"/>
  <c r="P99" i="3" s="1"/>
  <c r="N95" i="3"/>
  <c r="I121" i="3"/>
  <c r="Q121" i="3" s="1"/>
  <c r="I85" i="3"/>
  <c r="P91" i="3"/>
  <c r="L87" i="3"/>
  <c r="N87" i="3" s="1"/>
  <c r="P87" i="3" s="1"/>
  <c r="H100" i="3"/>
  <c r="P100" i="3" s="1"/>
  <c r="H77" i="3"/>
  <c r="P77" i="3" s="1"/>
  <c r="P85" i="3"/>
  <c r="O88" i="3"/>
  <c r="Q88" i="3" s="1"/>
  <c r="G90" i="3"/>
  <c r="I90" i="3" s="1"/>
  <c r="O72" i="3"/>
  <c r="P84" i="3"/>
  <c r="H92" i="3"/>
  <c r="P92" i="3" s="1"/>
  <c r="J107" i="3"/>
  <c r="D108" i="1" s="1"/>
  <c r="Z13" i="1" s="1"/>
  <c r="V15" i="3" s="1"/>
  <c r="P73" i="3"/>
  <c r="P82" i="3"/>
  <c r="Q82" i="3"/>
  <c r="N71" i="3"/>
  <c r="O78" i="3"/>
  <c r="Q78" i="3" s="1"/>
  <c r="I120" i="3"/>
  <c r="Q120" i="3" s="1"/>
  <c r="I127" i="3"/>
  <c r="Q127" i="3" s="1"/>
  <c r="O106" i="3"/>
  <c r="O80" i="3"/>
  <c r="Q80" i="3" s="1"/>
  <c r="I125" i="3"/>
  <c r="Q125" i="3" s="1"/>
  <c r="P81" i="3"/>
  <c r="P94" i="3"/>
  <c r="H71" i="3"/>
  <c r="O70" i="3"/>
  <c r="Q70" i="3" s="1"/>
  <c r="I124" i="3"/>
  <c r="Q124" i="3" s="1"/>
  <c r="P97" i="3"/>
  <c r="P88" i="3"/>
  <c r="P98" i="3"/>
  <c r="Q71" i="3"/>
  <c r="M90" i="3"/>
  <c r="O90" i="3" s="1"/>
  <c r="Q87" i="3"/>
  <c r="I100" i="3"/>
  <c r="Q100" i="3" s="1"/>
  <c r="H95" i="3"/>
  <c r="O77" i="3"/>
  <c r="Q77" i="3" s="1"/>
  <c r="P93" i="3"/>
  <c r="K128" i="3"/>
  <c r="D130" i="1" s="1"/>
  <c r="Z19" i="1" s="1"/>
  <c r="V22" i="3" s="1"/>
  <c r="H104" i="3"/>
  <c r="P104" i="3" s="1"/>
  <c r="O94" i="3"/>
  <c r="Q94" i="3" s="1"/>
  <c r="M119" i="3"/>
  <c r="M128" i="3" s="1"/>
  <c r="P74" i="3"/>
  <c r="I101" i="3"/>
  <c r="Q101" i="3" s="1"/>
  <c r="P75" i="3"/>
  <c r="I106" i="3"/>
  <c r="M105" i="3"/>
  <c r="O105" i="3" s="1"/>
  <c r="M73" i="3"/>
  <c r="O73" i="3" s="1"/>
  <c r="M97" i="3"/>
  <c r="O97" i="3" s="1"/>
  <c r="Q97" i="3" s="1"/>
  <c r="I105" i="3"/>
  <c r="P76" i="3"/>
  <c r="P72" i="3"/>
  <c r="P89" i="3"/>
  <c r="J128" i="3"/>
  <c r="D129" i="1" s="1"/>
  <c r="Z18" i="1" s="1"/>
  <c r="V21" i="3" s="1"/>
  <c r="M74" i="3"/>
  <c r="O74" i="3" s="1"/>
  <c r="Q74" i="3" s="1"/>
  <c r="O96" i="3"/>
  <c r="P80" i="3"/>
  <c r="H101" i="3"/>
  <c r="P101" i="3" s="1"/>
  <c r="Q99" i="3"/>
  <c r="D107" i="3"/>
  <c r="C108" i="1" s="1"/>
  <c r="Y13" i="1" s="1"/>
  <c r="H103" i="3"/>
  <c r="Q102" i="3"/>
  <c r="M85" i="3"/>
  <c r="O85" i="3" s="1"/>
  <c r="Q95" i="3"/>
  <c r="Q104" i="3"/>
  <c r="M89" i="3"/>
  <c r="O89" i="3" s="1"/>
  <c r="Q89" i="3" s="1"/>
  <c r="P96" i="3"/>
  <c r="M98" i="3"/>
  <c r="O98" i="3" s="1"/>
  <c r="Q98" i="3" s="1"/>
  <c r="M81" i="3"/>
  <c r="O81" i="3" s="1"/>
  <c r="Q81" i="3" s="1"/>
  <c r="L128" i="3"/>
  <c r="P123" i="3"/>
  <c r="H115" i="3"/>
  <c r="D128" i="3"/>
  <c r="Q123" i="3"/>
  <c r="Q118" i="3"/>
  <c r="P126" i="3"/>
  <c r="P122" i="3"/>
  <c r="H118" i="3"/>
  <c r="P118" i="3" s="1"/>
  <c r="Q117" i="3"/>
  <c r="P127" i="3"/>
  <c r="Q116" i="3"/>
  <c r="P125" i="3"/>
  <c r="P121" i="3"/>
  <c r="H117" i="3"/>
  <c r="P117" i="3" s="1"/>
  <c r="F119" i="3"/>
  <c r="F128" i="3" s="1"/>
  <c r="N128" i="3"/>
  <c r="G115" i="3"/>
  <c r="G128" i="3" s="1"/>
  <c r="E128" i="3"/>
  <c r="C130" i="1" s="1"/>
  <c r="Y19" i="1" s="1"/>
  <c r="P124" i="3"/>
  <c r="P120" i="3"/>
  <c r="H116" i="3"/>
  <c r="P116" i="3" s="1"/>
  <c r="L69" i="3"/>
  <c r="N69" i="3" s="1"/>
  <c r="K107" i="3"/>
  <c r="D109" i="1" s="1"/>
  <c r="Z14" i="1" s="1"/>
  <c r="V16" i="3" s="1"/>
  <c r="P83" i="3"/>
  <c r="Q79" i="3"/>
  <c r="F107" i="3"/>
  <c r="P78" i="3"/>
  <c r="Q75" i="3"/>
  <c r="Q93" i="3"/>
  <c r="I72" i="3"/>
  <c r="Q83" i="3"/>
  <c r="G76" i="3"/>
  <c r="I76" i="3" s="1"/>
  <c r="Q76" i="3" s="1"/>
  <c r="G86" i="3"/>
  <c r="I86" i="3" s="1"/>
  <c r="Q86" i="3" s="1"/>
  <c r="G84" i="3"/>
  <c r="I84" i="3" s="1"/>
  <c r="Q84" i="3" s="1"/>
  <c r="E107" i="3"/>
  <c r="I92" i="3"/>
  <c r="Q92" i="3" s="1"/>
  <c r="G96" i="3"/>
  <c r="I96" i="3" s="1"/>
  <c r="I91" i="3"/>
  <c r="Q91" i="3" s="1"/>
  <c r="G69" i="3"/>
  <c r="H34" i="3"/>
  <c r="O130" i="1"/>
  <c r="Y40" i="1" s="1"/>
  <c r="O108" i="1"/>
  <c r="Y34" i="1" s="1"/>
  <c r="Q33" i="3"/>
  <c r="I52" i="3"/>
  <c r="I49" i="3"/>
  <c r="H35" i="3"/>
  <c r="J61" i="3"/>
  <c r="D62" i="1" s="1"/>
  <c r="Z8" i="1" s="1"/>
  <c r="V9" i="3" s="1"/>
  <c r="I57" i="3"/>
  <c r="L49" i="3"/>
  <c r="N49" i="3" s="1"/>
  <c r="P49" i="3" s="1"/>
  <c r="O42" i="1"/>
  <c r="Y25" i="1" s="1"/>
  <c r="H30" i="3"/>
  <c r="P30" i="3" s="1"/>
  <c r="P56" i="3"/>
  <c r="H58" i="3"/>
  <c r="P58" i="3" s="1"/>
  <c r="P50" i="3"/>
  <c r="I60" i="3"/>
  <c r="P57" i="3"/>
  <c r="P54" i="3"/>
  <c r="E3" i="3"/>
  <c r="P52" i="3"/>
  <c r="M53" i="3"/>
  <c r="O53" i="3" s="1"/>
  <c r="Q53" i="3" s="1"/>
  <c r="M55" i="3"/>
  <c r="O55" i="3" s="1"/>
  <c r="Q55" i="3" s="1"/>
  <c r="M54" i="3"/>
  <c r="O54" i="3" s="1"/>
  <c r="H53" i="3"/>
  <c r="P53" i="3" s="1"/>
  <c r="M56" i="3"/>
  <c r="O56" i="3" s="1"/>
  <c r="H55" i="3"/>
  <c r="P55" i="3" s="1"/>
  <c r="I54" i="3"/>
  <c r="D61" i="3"/>
  <c r="C62" i="1" s="1"/>
  <c r="Y8" i="1" s="1"/>
  <c r="M57" i="3"/>
  <c r="O57" i="3" s="1"/>
  <c r="M50" i="3"/>
  <c r="O50" i="3" s="1"/>
  <c r="M58" i="3"/>
  <c r="O58" i="3" s="1"/>
  <c r="Q58" i="3" s="1"/>
  <c r="H59" i="3"/>
  <c r="P59" i="3" s="1"/>
  <c r="I56" i="3"/>
  <c r="M51" i="3"/>
  <c r="O51" i="3" s="1"/>
  <c r="Q51" i="3" s="1"/>
  <c r="M59" i="3"/>
  <c r="O59" i="3" s="1"/>
  <c r="Q59" i="3" s="1"/>
  <c r="F51" i="3"/>
  <c r="F61" i="3" s="1"/>
  <c r="P60" i="3"/>
  <c r="K61" i="3"/>
  <c r="D63" i="1" s="1"/>
  <c r="Z9" i="1" s="1"/>
  <c r="V10" i="3" s="1"/>
  <c r="M52" i="3"/>
  <c r="O52" i="3" s="1"/>
  <c r="M60" i="3"/>
  <c r="O60" i="3" s="1"/>
  <c r="I50" i="3"/>
  <c r="E61" i="3"/>
  <c r="C63" i="1" s="1"/>
  <c r="Y9" i="1" s="1"/>
  <c r="M49" i="3"/>
  <c r="O49" i="3" s="1"/>
  <c r="H32" i="3"/>
  <c r="P32" i="3" s="1"/>
  <c r="E4" i="3"/>
  <c r="G4" i="3" s="1"/>
  <c r="I4" i="3" s="1"/>
  <c r="O48" i="3"/>
  <c r="N48" i="3"/>
  <c r="I48" i="3"/>
  <c r="G61" i="3"/>
  <c r="O25" i="3"/>
  <c r="H33" i="3"/>
  <c r="P33" i="3" s="1"/>
  <c r="Q39" i="3"/>
  <c r="I36" i="3"/>
  <c r="Q36" i="3" s="1"/>
  <c r="H12" i="3"/>
  <c r="P12" i="3" s="1"/>
  <c r="Q34" i="3"/>
  <c r="I35" i="3"/>
  <c r="Q35" i="3" s="1"/>
  <c r="I38" i="3"/>
  <c r="Q38" i="3" s="1"/>
  <c r="O30" i="3"/>
  <c r="Q30" i="3" s="1"/>
  <c r="H24" i="3"/>
  <c r="P24" i="3" s="1"/>
  <c r="H20" i="3"/>
  <c r="P20" i="3" s="1"/>
  <c r="Q37" i="3"/>
  <c r="P27" i="3"/>
  <c r="I13" i="3"/>
  <c r="Q13" i="3" s="1"/>
  <c r="G28" i="3"/>
  <c r="I28" i="3" s="1"/>
  <c r="Q28" i="3" s="1"/>
  <c r="M32" i="3"/>
  <c r="O32" i="3" s="1"/>
  <c r="Q32" i="3" s="1"/>
  <c r="M27" i="3"/>
  <c r="O27" i="3" s="1"/>
  <c r="I5" i="3"/>
  <c r="Q5" i="3" s="1"/>
  <c r="I9" i="3"/>
  <c r="Q9" i="3" s="1"/>
  <c r="I17" i="3"/>
  <c r="Q17" i="3" s="1"/>
  <c r="I21" i="3"/>
  <c r="Q21" i="3" s="1"/>
  <c r="I26" i="3"/>
  <c r="Q26" i="3" s="1"/>
  <c r="H25" i="3"/>
  <c r="P25" i="3" s="1"/>
  <c r="L34" i="3"/>
  <c r="N34" i="3" s="1"/>
  <c r="H29" i="3"/>
  <c r="P29" i="3" s="1"/>
  <c r="P28" i="3"/>
  <c r="H5" i="3"/>
  <c r="P5" i="3" s="1"/>
  <c r="H13" i="3"/>
  <c r="P13" i="3" s="1"/>
  <c r="H17" i="3"/>
  <c r="P17" i="3" s="1"/>
  <c r="H21" i="3"/>
  <c r="P21" i="3" s="1"/>
  <c r="H26" i="3"/>
  <c r="P26" i="3" s="1"/>
  <c r="I6" i="3"/>
  <c r="Q6" i="3" s="1"/>
  <c r="I10" i="3"/>
  <c r="Q10" i="3" s="1"/>
  <c r="I14" i="3"/>
  <c r="Q14" i="3" s="1"/>
  <c r="I18" i="3"/>
  <c r="Q18" i="3" s="1"/>
  <c r="I22" i="3"/>
  <c r="Q22" i="3" s="1"/>
  <c r="L35" i="3"/>
  <c r="N35" i="3" s="1"/>
  <c r="H37" i="3"/>
  <c r="P31" i="3"/>
  <c r="M31" i="3"/>
  <c r="O31" i="3" s="1"/>
  <c r="H6" i="3"/>
  <c r="P6" i="3" s="1"/>
  <c r="H10" i="3"/>
  <c r="P10" i="3" s="1"/>
  <c r="H14" i="3"/>
  <c r="P14" i="3" s="1"/>
  <c r="H18" i="3"/>
  <c r="P18" i="3" s="1"/>
  <c r="H22" i="3"/>
  <c r="P22" i="3" s="1"/>
  <c r="L36" i="3"/>
  <c r="N36" i="3" s="1"/>
  <c r="P36" i="3" s="1"/>
  <c r="H39" i="3"/>
  <c r="L37" i="3"/>
  <c r="N37" i="3" s="1"/>
  <c r="G27" i="3"/>
  <c r="I27" i="3" s="1"/>
  <c r="I11" i="3"/>
  <c r="Q11" i="3" s="1"/>
  <c r="I15" i="3"/>
  <c r="Q15" i="3" s="1"/>
  <c r="I23" i="3"/>
  <c r="Q23" i="3" s="1"/>
  <c r="F8" i="3"/>
  <c r="H8" i="3" s="1"/>
  <c r="P8" i="3" s="1"/>
  <c r="F16" i="3"/>
  <c r="H16" i="3" s="1"/>
  <c r="P16" i="3" s="1"/>
  <c r="I25" i="3"/>
  <c r="G29" i="3"/>
  <c r="I29" i="3" s="1"/>
  <c r="Q29" i="3" s="1"/>
  <c r="H9" i="3"/>
  <c r="P9" i="3" s="1"/>
  <c r="I7" i="3"/>
  <c r="Q7" i="3" s="1"/>
  <c r="I19" i="3"/>
  <c r="Q19" i="3" s="1"/>
  <c r="G31" i="3"/>
  <c r="I31" i="3" s="1"/>
  <c r="L38" i="3"/>
  <c r="N38" i="3" s="1"/>
  <c r="P38" i="3" s="1"/>
  <c r="H7" i="3"/>
  <c r="P7" i="3" s="1"/>
  <c r="H11" i="3"/>
  <c r="P11" i="3" s="1"/>
  <c r="H15" i="3"/>
  <c r="P15" i="3" s="1"/>
  <c r="H19" i="3"/>
  <c r="P19" i="3" s="1"/>
  <c r="H23" i="3"/>
  <c r="P23" i="3" s="1"/>
  <c r="I8" i="3"/>
  <c r="Q8" i="3" s="1"/>
  <c r="I12" i="3"/>
  <c r="Q12" i="3" s="1"/>
  <c r="I16" i="3"/>
  <c r="Q16" i="3" s="1"/>
  <c r="I20" i="3"/>
  <c r="Q20" i="3" s="1"/>
  <c r="I24" i="3"/>
  <c r="Q24" i="3" s="1"/>
  <c r="L39" i="3"/>
  <c r="N39" i="3" s="1"/>
  <c r="K4" i="3"/>
  <c r="M4" i="3" s="1"/>
  <c r="O4" i="3" s="1"/>
  <c r="K3" i="3"/>
  <c r="M3" i="3" s="1"/>
  <c r="O3" i="3" s="1"/>
  <c r="J4" i="3"/>
  <c r="J3" i="3"/>
  <c r="D4" i="3"/>
  <c r="D3" i="3"/>
  <c r="H3" i="3" s="1"/>
  <c r="M121" i="5" l="1"/>
  <c r="L60" i="5"/>
  <c r="M5" i="5"/>
  <c r="M42" i="5" s="1"/>
  <c r="H42" i="5"/>
  <c r="O41" i="1" s="1"/>
  <c r="Y24" i="1" s="1"/>
  <c r="M60" i="5"/>
  <c r="M103" i="5"/>
  <c r="Y39" i="1"/>
  <c r="Q129" i="1"/>
  <c r="AA39" i="1" s="1"/>
  <c r="F42" i="5"/>
  <c r="J4" i="5"/>
  <c r="U111" i="1"/>
  <c r="AD36" i="1" s="1"/>
  <c r="P108" i="1"/>
  <c r="Z34" i="1" s="1"/>
  <c r="V33" i="3" s="1"/>
  <c r="S99" i="3"/>
  <c r="Y91" i="3"/>
  <c r="Y84" i="3"/>
  <c r="P95" i="3"/>
  <c r="S95" i="3" s="1"/>
  <c r="S77" i="3"/>
  <c r="Y77" i="3"/>
  <c r="Y101" i="3"/>
  <c r="U77" i="3"/>
  <c r="J77" i="1" s="1"/>
  <c r="Q85" i="3"/>
  <c r="S85" i="3" s="1"/>
  <c r="Q96" i="3"/>
  <c r="Y96" i="3" s="1"/>
  <c r="Q72" i="3"/>
  <c r="U72" i="3" s="1"/>
  <c r="J72" i="1" s="1"/>
  <c r="Y100" i="3"/>
  <c r="Q90" i="3"/>
  <c r="Y90" i="3" s="1"/>
  <c r="Y33" i="3"/>
  <c r="Y88" i="3"/>
  <c r="S82" i="3"/>
  <c r="Y83" i="3"/>
  <c r="S102" i="3"/>
  <c r="U82" i="3"/>
  <c r="J82" i="1" s="1"/>
  <c r="Y82" i="3"/>
  <c r="S70" i="3"/>
  <c r="Y102" i="3"/>
  <c r="U88" i="3"/>
  <c r="J88" i="1" s="1"/>
  <c r="Y92" i="3"/>
  <c r="P71" i="3"/>
  <c r="S71" i="3" s="1"/>
  <c r="U102" i="3"/>
  <c r="S94" i="3"/>
  <c r="Y75" i="3"/>
  <c r="U99" i="3"/>
  <c r="E130" i="1"/>
  <c r="S92" i="3"/>
  <c r="U94" i="3"/>
  <c r="J94" i="1" s="1"/>
  <c r="Y94" i="3"/>
  <c r="S87" i="3"/>
  <c r="U104" i="3"/>
  <c r="Y99" i="3"/>
  <c r="Y80" i="3"/>
  <c r="D132" i="1"/>
  <c r="Z20" i="1" s="1"/>
  <c r="V24" i="3" s="1"/>
  <c r="Q106" i="3"/>
  <c r="U91" i="3"/>
  <c r="J91" i="1" s="1"/>
  <c r="M107" i="3"/>
  <c r="J129" i="3"/>
  <c r="Y104" i="3"/>
  <c r="Y13" i="3"/>
  <c r="L107" i="3"/>
  <c r="U92" i="3"/>
  <c r="J92" i="1" s="1"/>
  <c r="S80" i="3"/>
  <c r="L129" i="3"/>
  <c r="Y87" i="3"/>
  <c r="U80" i="3"/>
  <c r="J80" i="1" s="1"/>
  <c r="U87" i="3"/>
  <c r="J87" i="1" s="1"/>
  <c r="U70" i="3"/>
  <c r="J70" i="1" s="1"/>
  <c r="O119" i="3"/>
  <c r="S88" i="3"/>
  <c r="H107" i="3"/>
  <c r="U98" i="3"/>
  <c r="J98" i="1" s="1"/>
  <c r="S98" i="3"/>
  <c r="Y98" i="3"/>
  <c r="U97" i="3"/>
  <c r="J97" i="1" s="1"/>
  <c r="Y97" i="3"/>
  <c r="S97" i="3"/>
  <c r="U89" i="3"/>
  <c r="J89" i="1" s="1"/>
  <c r="Y89" i="3"/>
  <c r="S89" i="3"/>
  <c r="S74" i="3"/>
  <c r="Y74" i="3"/>
  <c r="U74" i="3"/>
  <c r="J74" i="1" s="1"/>
  <c r="O107" i="3"/>
  <c r="S81" i="3"/>
  <c r="U81" i="3"/>
  <c r="J81" i="1" s="1"/>
  <c r="Y81" i="3"/>
  <c r="Y14" i="3"/>
  <c r="Y5" i="3"/>
  <c r="Y32" i="3"/>
  <c r="P103" i="3"/>
  <c r="U103" i="3" s="1"/>
  <c r="I115" i="3"/>
  <c r="I128" i="3" s="1"/>
  <c r="Q105" i="3"/>
  <c r="Y6" i="3"/>
  <c r="S91" i="3"/>
  <c r="Y11" i="3"/>
  <c r="Y26" i="3"/>
  <c r="U100" i="3"/>
  <c r="F129" i="3"/>
  <c r="Q73" i="3"/>
  <c r="S100" i="3"/>
  <c r="Y70" i="3"/>
  <c r="S104" i="3"/>
  <c r="J108" i="3"/>
  <c r="D111" i="1" s="1"/>
  <c r="Z15" i="1" s="1"/>
  <c r="V18" i="3" s="1"/>
  <c r="Y38" i="3"/>
  <c r="Y30" i="3"/>
  <c r="Y120" i="3"/>
  <c r="S120" i="3"/>
  <c r="U120" i="3"/>
  <c r="Y127" i="3"/>
  <c r="U127" i="3"/>
  <c r="S127" i="3"/>
  <c r="D129" i="3"/>
  <c r="C129" i="1"/>
  <c r="Y18" i="1" s="1"/>
  <c r="Y124" i="3"/>
  <c r="U124" i="3"/>
  <c r="S124" i="3"/>
  <c r="Y117" i="3"/>
  <c r="U117" i="3"/>
  <c r="J117" i="1" s="1"/>
  <c r="S117" i="3"/>
  <c r="P115" i="3"/>
  <c r="Y121" i="3"/>
  <c r="U121" i="3"/>
  <c r="S121" i="3"/>
  <c r="Y118" i="3"/>
  <c r="U118" i="3"/>
  <c r="J118" i="1" s="1"/>
  <c r="S118" i="3"/>
  <c r="H119" i="3"/>
  <c r="P119" i="3" s="1"/>
  <c r="Y125" i="3"/>
  <c r="U125" i="3"/>
  <c r="S125" i="3"/>
  <c r="Y122" i="3"/>
  <c r="U122" i="3"/>
  <c r="S122" i="3"/>
  <c r="Y123" i="3"/>
  <c r="U123" i="3"/>
  <c r="S123" i="3"/>
  <c r="Y126" i="3"/>
  <c r="U126" i="3"/>
  <c r="S126" i="3"/>
  <c r="Y116" i="3"/>
  <c r="U116" i="3"/>
  <c r="J116" i="1" s="1"/>
  <c r="S116" i="3"/>
  <c r="Y20" i="3"/>
  <c r="D108" i="3"/>
  <c r="E108" i="1" s="1"/>
  <c r="C109" i="1"/>
  <c r="U76" i="3"/>
  <c r="J76" i="1" s="1"/>
  <c r="Y76" i="3"/>
  <c r="S76" i="3"/>
  <c r="S86" i="3"/>
  <c r="U86" i="3"/>
  <c r="J86" i="1" s="1"/>
  <c r="Y86" i="3"/>
  <c r="S96" i="3"/>
  <c r="S79" i="3"/>
  <c r="U79" i="3"/>
  <c r="J79" i="1" s="1"/>
  <c r="Y79" i="3"/>
  <c r="U101" i="3"/>
  <c r="U75" i="3"/>
  <c r="J75" i="1" s="1"/>
  <c r="U96" i="3"/>
  <c r="J96" i="1" s="1"/>
  <c r="S101" i="3"/>
  <c r="S75" i="3"/>
  <c r="U84" i="3"/>
  <c r="J84" i="1" s="1"/>
  <c r="U83" i="3"/>
  <c r="J83" i="1" s="1"/>
  <c r="S84" i="3"/>
  <c r="S83" i="3"/>
  <c r="U93" i="3"/>
  <c r="J93" i="1" s="1"/>
  <c r="S93" i="3"/>
  <c r="Y93" i="3"/>
  <c r="S78" i="3"/>
  <c r="U78" i="3"/>
  <c r="J78" i="1" s="1"/>
  <c r="Y78" i="3"/>
  <c r="I69" i="3"/>
  <c r="G107" i="3"/>
  <c r="F108" i="3" s="1"/>
  <c r="P69" i="3"/>
  <c r="N107" i="3"/>
  <c r="Y55" i="3"/>
  <c r="Y18" i="3"/>
  <c r="Y23" i="3"/>
  <c r="Y10" i="3"/>
  <c r="Y28" i="3"/>
  <c r="Y24" i="3"/>
  <c r="Y9" i="3"/>
  <c r="Y29" i="3"/>
  <c r="Y15" i="3"/>
  <c r="Y7" i="3"/>
  <c r="Y16" i="3"/>
  <c r="Y36" i="3"/>
  <c r="Y21" i="3"/>
  <c r="Y19" i="3"/>
  <c r="Y8" i="3"/>
  <c r="Y22" i="3"/>
  <c r="Y17" i="3"/>
  <c r="Y12" i="3"/>
  <c r="Y59" i="3"/>
  <c r="Y53" i="3"/>
  <c r="Y58" i="3"/>
  <c r="P34" i="3"/>
  <c r="Y34" i="3" s="1"/>
  <c r="S33" i="3"/>
  <c r="Q49" i="3"/>
  <c r="S49" i="3" s="1"/>
  <c r="Q57" i="3"/>
  <c r="S57" i="3" s="1"/>
  <c r="L61" i="3"/>
  <c r="N61" i="3"/>
  <c r="Q60" i="3"/>
  <c r="S60" i="3" s="1"/>
  <c r="E62" i="1"/>
  <c r="O62" i="1"/>
  <c r="Y29" i="1" s="1"/>
  <c r="P35" i="3"/>
  <c r="Q52" i="3"/>
  <c r="S52" i="3" s="1"/>
  <c r="U33" i="3"/>
  <c r="P42" i="1"/>
  <c r="P48" i="3"/>
  <c r="I61" i="3"/>
  <c r="J62" i="3"/>
  <c r="D65" i="1" s="1"/>
  <c r="Z10" i="1" s="1"/>
  <c r="V12" i="3" s="1"/>
  <c r="H51" i="3"/>
  <c r="P51" i="3" s="1"/>
  <c r="Q50" i="3"/>
  <c r="Y50" i="3" s="1"/>
  <c r="Q56" i="3"/>
  <c r="Y56" i="3" s="1"/>
  <c r="S58" i="3"/>
  <c r="U58" i="3"/>
  <c r="S59" i="3"/>
  <c r="U59" i="3"/>
  <c r="S53" i="3"/>
  <c r="U53" i="3"/>
  <c r="E63" i="1"/>
  <c r="Q54" i="3"/>
  <c r="Y54" i="3" s="1"/>
  <c r="S55" i="3"/>
  <c r="U55" i="3"/>
  <c r="M61" i="3"/>
  <c r="O61" i="3"/>
  <c r="D62" i="3"/>
  <c r="F62" i="3"/>
  <c r="C65" i="1"/>
  <c r="Y10" i="1" s="1"/>
  <c r="Q25" i="3"/>
  <c r="Y25" i="3" s="1"/>
  <c r="Q48" i="3"/>
  <c r="Q27" i="3"/>
  <c r="S27" i="3" s="1"/>
  <c r="U30" i="3"/>
  <c r="S30" i="3"/>
  <c r="S32" i="3"/>
  <c r="U32" i="3"/>
  <c r="S36" i="3"/>
  <c r="U36" i="3"/>
  <c r="U8" i="3"/>
  <c r="S8" i="3"/>
  <c r="U16" i="3"/>
  <c r="S16" i="3"/>
  <c r="S38" i="3"/>
  <c r="U38" i="3"/>
  <c r="U13" i="3"/>
  <c r="S13" i="3"/>
  <c r="U7" i="3"/>
  <c r="S7" i="3"/>
  <c r="U24" i="3"/>
  <c r="S24" i="3"/>
  <c r="U22" i="3"/>
  <c r="S22" i="3"/>
  <c r="U28" i="3"/>
  <c r="S28" i="3"/>
  <c r="Q31" i="3"/>
  <c r="Y31" i="3" s="1"/>
  <c r="U5" i="3"/>
  <c r="S5" i="3"/>
  <c r="U20" i="3"/>
  <c r="S20" i="3"/>
  <c r="U18" i="3"/>
  <c r="S18" i="3"/>
  <c r="U29" i="3"/>
  <c r="S29" i="3"/>
  <c r="U23" i="3"/>
  <c r="S23" i="3"/>
  <c r="U14" i="3"/>
  <c r="S14" i="3"/>
  <c r="U12" i="3"/>
  <c r="S12" i="3"/>
  <c r="U19" i="3"/>
  <c r="S19" i="3"/>
  <c r="U10" i="3"/>
  <c r="S10" i="3"/>
  <c r="P37" i="3"/>
  <c r="Y37" i="3" s="1"/>
  <c r="U26" i="3"/>
  <c r="S26" i="3"/>
  <c r="U15" i="3"/>
  <c r="S15" i="3"/>
  <c r="U6" i="3"/>
  <c r="S6" i="3"/>
  <c r="U21" i="3"/>
  <c r="S21" i="3"/>
  <c r="U11" i="3"/>
  <c r="S11" i="3"/>
  <c r="U9" i="3"/>
  <c r="S9" i="3"/>
  <c r="P39" i="3"/>
  <c r="Y39" i="3" s="1"/>
  <c r="U17" i="3"/>
  <c r="S17" i="3"/>
  <c r="Q4" i="3"/>
  <c r="F4" i="3"/>
  <c r="H4" i="3" s="1"/>
  <c r="G3" i="3"/>
  <c r="I3" i="3" s="1"/>
  <c r="Q3" i="3" s="1"/>
  <c r="L3" i="3"/>
  <c r="N3" i="3" s="1"/>
  <c r="P3" i="3" s="1"/>
  <c r="L4" i="3"/>
  <c r="N4" i="3" s="1"/>
  <c r="J32" i="1" l="1"/>
  <c r="S72" i="3"/>
  <c r="L4" i="5"/>
  <c r="L42" i="5" s="1"/>
  <c r="J42" i="5"/>
  <c r="P41" i="1" s="1"/>
  <c r="Y72" i="3"/>
  <c r="Q108" i="1"/>
  <c r="AA34" i="1" s="1"/>
  <c r="Y95" i="3"/>
  <c r="S90" i="3"/>
  <c r="Q42" i="1"/>
  <c r="AA25" i="1" s="1"/>
  <c r="Z25" i="1"/>
  <c r="S103" i="3"/>
  <c r="U90" i="3"/>
  <c r="J90" i="1" s="1"/>
  <c r="U95" i="3"/>
  <c r="J95" i="1" s="1"/>
  <c r="Y103" i="3"/>
  <c r="Y85" i="3"/>
  <c r="U85" i="3"/>
  <c r="J85" i="1" s="1"/>
  <c r="F130" i="1"/>
  <c r="AB19" i="1" s="1"/>
  <c r="AA19" i="1"/>
  <c r="U34" i="3"/>
  <c r="E109" i="1"/>
  <c r="E111" i="1" s="1"/>
  <c r="AA15" i="1" s="1"/>
  <c r="Y14" i="1"/>
  <c r="S34" i="3"/>
  <c r="F108" i="1"/>
  <c r="AB13" i="1" s="1"/>
  <c r="AA13" i="1"/>
  <c r="F62" i="1"/>
  <c r="AB8" i="1" s="1"/>
  <c r="AA8" i="1"/>
  <c r="F63" i="1"/>
  <c r="AB9" i="1" s="1"/>
  <c r="AA9" i="1"/>
  <c r="Y3" i="3"/>
  <c r="P107" i="3"/>
  <c r="U71" i="3"/>
  <c r="J71" i="1" s="1"/>
  <c r="Y71" i="3"/>
  <c r="Y106" i="3"/>
  <c r="S106" i="3"/>
  <c r="U106" i="3"/>
  <c r="O128" i="3"/>
  <c r="N129" i="3" s="1"/>
  <c r="Q119" i="3"/>
  <c r="Y119" i="3" s="1"/>
  <c r="L108" i="3"/>
  <c r="Q115" i="3"/>
  <c r="U73" i="3"/>
  <c r="J73" i="1" s="1"/>
  <c r="Y73" i="3"/>
  <c r="S73" i="3"/>
  <c r="N108" i="3"/>
  <c r="U105" i="3"/>
  <c r="S105" i="3"/>
  <c r="Y105" i="3"/>
  <c r="H128" i="3"/>
  <c r="H129" i="3" s="1"/>
  <c r="E129" i="1"/>
  <c r="AA18" i="1" s="1"/>
  <c r="C132" i="1"/>
  <c r="Y20" i="1" s="1"/>
  <c r="P128" i="3"/>
  <c r="C111" i="1"/>
  <c r="Y15" i="1" s="1"/>
  <c r="Q69" i="3"/>
  <c r="I107" i="3"/>
  <c r="H108" i="3" s="1"/>
  <c r="S35" i="3"/>
  <c r="Y35" i="3"/>
  <c r="Y27" i="3"/>
  <c r="Y57" i="3"/>
  <c r="Y48" i="3"/>
  <c r="Y60" i="3"/>
  <c r="S51" i="3"/>
  <c r="Y51" i="3"/>
  <c r="Y49" i="3"/>
  <c r="Y52" i="3"/>
  <c r="U49" i="3"/>
  <c r="J49" i="1" s="1"/>
  <c r="U57" i="3"/>
  <c r="L62" i="3"/>
  <c r="U60" i="3"/>
  <c r="P130" i="1"/>
  <c r="P109" i="1"/>
  <c r="Z35" i="1" s="1"/>
  <c r="V34" i="3" s="1"/>
  <c r="U35" i="3"/>
  <c r="H61" i="3"/>
  <c r="H62" i="3" s="1"/>
  <c r="U25" i="3"/>
  <c r="N62" i="3"/>
  <c r="S25" i="3"/>
  <c r="U52" i="3"/>
  <c r="J52" i="1" s="1"/>
  <c r="P62" i="1"/>
  <c r="P61" i="3"/>
  <c r="U51" i="3"/>
  <c r="J51" i="1" s="1"/>
  <c r="Q61" i="3"/>
  <c r="U116" i="1"/>
  <c r="S48" i="3"/>
  <c r="S56" i="3"/>
  <c r="U56" i="3"/>
  <c r="S50" i="3"/>
  <c r="U50" i="3"/>
  <c r="J50" i="1" s="1"/>
  <c r="E65" i="1"/>
  <c r="AA10" i="1" s="1"/>
  <c r="S54" i="3"/>
  <c r="U54" i="3"/>
  <c r="U48" i="3"/>
  <c r="J48" i="1" s="1"/>
  <c r="U27" i="3"/>
  <c r="U31" i="3"/>
  <c r="S39" i="3"/>
  <c r="U39" i="3"/>
  <c r="S37" i="3"/>
  <c r="U37" i="3"/>
  <c r="S31" i="3"/>
  <c r="P4" i="3"/>
  <c r="Y4" i="3" s="1"/>
  <c r="Q130" i="1" l="1"/>
  <c r="Z40" i="1"/>
  <c r="V39" i="3" s="1"/>
  <c r="Q62" i="1"/>
  <c r="AA29" i="1" s="1"/>
  <c r="Z29" i="1"/>
  <c r="V28" i="3" s="1"/>
  <c r="Q41" i="1"/>
  <c r="Z24" i="1"/>
  <c r="V23" i="3" s="1"/>
  <c r="F65" i="1"/>
  <c r="AB10" i="1" s="1"/>
  <c r="S119" i="3"/>
  <c r="Q128" i="3"/>
  <c r="P129" i="3" s="1"/>
  <c r="U119" i="3"/>
  <c r="J119" i="1" s="1"/>
  <c r="F109" i="1"/>
  <c r="AA14" i="1"/>
  <c r="U115" i="3"/>
  <c r="J115" i="1" s="1"/>
  <c r="Y115" i="3"/>
  <c r="S115" i="3"/>
  <c r="F129" i="1"/>
  <c r="E132" i="1"/>
  <c r="AA20" i="1" s="1"/>
  <c r="Q107" i="3"/>
  <c r="P108" i="3" s="1"/>
  <c r="Y69" i="3"/>
  <c r="U69" i="3"/>
  <c r="J69" i="1" s="1"/>
  <c r="S69" i="3"/>
  <c r="S107" i="3" s="1"/>
  <c r="Q109" i="1"/>
  <c r="U118" i="1"/>
  <c r="U119" i="1"/>
  <c r="P63" i="1"/>
  <c r="P62" i="3"/>
  <c r="S61" i="3"/>
  <c r="U117" i="1"/>
  <c r="U4" i="3"/>
  <c r="S132" i="1" l="1"/>
  <c r="AC41" i="1" s="1"/>
  <c r="AA40" i="1"/>
  <c r="S111" i="1"/>
  <c r="AC36" i="1" s="1"/>
  <c r="AA35" i="1"/>
  <c r="G65" i="1"/>
  <c r="AC10" i="1" s="1"/>
  <c r="Q63" i="1"/>
  <c r="Z30" i="1"/>
  <c r="V29" i="3" s="1"/>
  <c r="S44" i="1"/>
  <c r="AC26" i="1" s="1"/>
  <c r="AA24" i="1"/>
  <c r="S128" i="3"/>
  <c r="F132" i="1"/>
  <c r="AB20" i="1" s="1"/>
  <c r="AB18" i="1"/>
  <c r="AB14" i="1"/>
  <c r="F111" i="1"/>
  <c r="U129" i="1"/>
  <c r="T6" i="2"/>
  <c r="R6" i="2" s="1"/>
  <c r="U6" i="2"/>
  <c r="V6" i="2"/>
  <c r="T7" i="2"/>
  <c r="R7" i="2" s="1"/>
  <c r="U7" i="2"/>
  <c r="V7" i="2"/>
  <c r="T8" i="2"/>
  <c r="R8" i="2" s="1"/>
  <c r="U8" i="2"/>
  <c r="V8" i="2"/>
  <c r="T9" i="2"/>
  <c r="S9" i="2" s="1"/>
  <c r="U9" i="2"/>
  <c r="V9" i="2"/>
  <c r="T10" i="2"/>
  <c r="R10" i="2" s="1"/>
  <c r="U10" i="2"/>
  <c r="V10" i="2"/>
  <c r="T11" i="2"/>
  <c r="S11" i="2" s="1"/>
  <c r="U11" i="2"/>
  <c r="V11" i="2"/>
  <c r="T12" i="2"/>
  <c r="R12" i="2" s="1"/>
  <c r="U12" i="2"/>
  <c r="V12" i="2"/>
  <c r="T13" i="2"/>
  <c r="R13" i="2" s="1"/>
  <c r="U13" i="2"/>
  <c r="V13" i="2"/>
  <c r="T14" i="2"/>
  <c r="R14" i="2" s="1"/>
  <c r="U14" i="2"/>
  <c r="V14" i="2"/>
  <c r="T15" i="2"/>
  <c r="R15" i="2" s="1"/>
  <c r="U15" i="2"/>
  <c r="V15" i="2"/>
  <c r="T16" i="2"/>
  <c r="R16" i="2" s="1"/>
  <c r="U16" i="2"/>
  <c r="V16" i="2"/>
  <c r="T17" i="2"/>
  <c r="S17" i="2" s="1"/>
  <c r="U17" i="2"/>
  <c r="V17" i="2"/>
  <c r="T18" i="2"/>
  <c r="R18" i="2" s="1"/>
  <c r="U18" i="2"/>
  <c r="V18" i="2"/>
  <c r="T19" i="2"/>
  <c r="S19" i="2" s="1"/>
  <c r="U19" i="2"/>
  <c r="V19" i="2"/>
  <c r="T20" i="2"/>
  <c r="R20" i="2" s="1"/>
  <c r="U20" i="2"/>
  <c r="V20" i="2"/>
  <c r="T21" i="2"/>
  <c r="R21" i="2" s="1"/>
  <c r="U21" i="2"/>
  <c r="V21" i="2"/>
  <c r="T22" i="2"/>
  <c r="R22" i="2" s="1"/>
  <c r="U22" i="2"/>
  <c r="V22" i="2"/>
  <c r="T23" i="2"/>
  <c r="R23" i="2" s="1"/>
  <c r="U23" i="2"/>
  <c r="V23" i="2"/>
  <c r="T24" i="2"/>
  <c r="R24" i="2" s="1"/>
  <c r="U24" i="2"/>
  <c r="V24" i="2"/>
  <c r="T25" i="2"/>
  <c r="S25" i="2" s="1"/>
  <c r="U25" i="2"/>
  <c r="V25" i="2"/>
  <c r="T26" i="2"/>
  <c r="R26" i="2" s="1"/>
  <c r="U26" i="2"/>
  <c r="V26" i="2"/>
  <c r="T27" i="2"/>
  <c r="S27" i="2" s="1"/>
  <c r="U27" i="2"/>
  <c r="V27" i="2"/>
  <c r="T28" i="2"/>
  <c r="S28" i="2" s="1"/>
  <c r="U28" i="2"/>
  <c r="V28" i="2"/>
  <c r="T29" i="2"/>
  <c r="R29" i="2" s="1"/>
  <c r="U29" i="2"/>
  <c r="V29" i="2"/>
  <c r="T30" i="2"/>
  <c r="R30" i="2" s="1"/>
  <c r="U30" i="2"/>
  <c r="V30" i="2"/>
  <c r="T31" i="2"/>
  <c r="R31" i="2" s="1"/>
  <c r="U31" i="2"/>
  <c r="V31" i="2"/>
  <c r="T32" i="2"/>
  <c r="R32" i="2" s="1"/>
  <c r="U32" i="2"/>
  <c r="V32" i="2"/>
  <c r="T33" i="2"/>
  <c r="S33" i="2" s="1"/>
  <c r="U33" i="2"/>
  <c r="V33" i="2"/>
  <c r="T34" i="2"/>
  <c r="R34" i="2" s="1"/>
  <c r="U34" i="2"/>
  <c r="V34" i="2"/>
  <c r="T35" i="2"/>
  <c r="S35" i="2" s="1"/>
  <c r="U35" i="2"/>
  <c r="V35" i="2"/>
  <c r="T36" i="2"/>
  <c r="R36" i="2" s="1"/>
  <c r="U36" i="2"/>
  <c r="V36" i="2"/>
  <c r="T37" i="2"/>
  <c r="R37" i="2" s="1"/>
  <c r="U37" i="2"/>
  <c r="V37" i="2"/>
  <c r="T38" i="2"/>
  <c r="R38" i="2" s="1"/>
  <c r="U38" i="2"/>
  <c r="V38" i="2"/>
  <c r="T39" i="2"/>
  <c r="R39" i="2" s="1"/>
  <c r="U39" i="2"/>
  <c r="V39" i="2"/>
  <c r="T40" i="2"/>
  <c r="R40" i="2" s="1"/>
  <c r="U40" i="2"/>
  <c r="V40" i="2"/>
  <c r="T41" i="2"/>
  <c r="S41" i="2" s="1"/>
  <c r="U41" i="2"/>
  <c r="V41" i="2"/>
  <c r="T42" i="2"/>
  <c r="R42" i="2" s="1"/>
  <c r="U42" i="2"/>
  <c r="V42" i="2"/>
  <c r="T43" i="2"/>
  <c r="S43" i="2" s="1"/>
  <c r="U43" i="2"/>
  <c r="V43" i="2"/>
  <c r="T44" i="2"/>
  <c r="R44" i="2" s="1"/>
  <c r="U44" i="2"/>
  <c r="V44" i="2"/>
  <c r="T45" i="2"/>
  <c r="R45" i="2" s="1"/>
  <c r="U45" i="2"/>
  <c r="V45" i="2"/>
  <c r="T46" i="2"/>
  <c r="R46" i="2" s="1"/>
  <c r="U46" i="2"/>
  <c r="V46" i="2"/>
  <c r="T47" i="2"/>
  <c r="R47" i="2" s="1"/>
  <c r="U47" i="2"/>
  <c r="V47" i="2"/>
  <c r="T48" i="2"/>
  <c r="R48" i="2" s="1"/>
  <c r="U48" i="2"/>
  <c r="V48" i="2"/>
  <c r="T49" i="2"/>
  <c r="T50" i="2"/>
  <c r="T51" i="2"/>
  <c r="S51" i="2" s="1"/>
  <c r="U51" i="2"/>
  <c r="V51" i="2"/>
  <c r="T52" i="2"/>
  <c r="U52" i="2"/>
  <c r="V52" i="2"/>
  <c r="T53" i="2"/>
  <c r="R53" i="2" s="1"/>
  <c r="U53" i="2"/>
  <c r="V53" i="2"/>
  <c r="T54" i="2"/>
  <c r="R54" i="2" s="1"/>
  <c r="U54" i="2"/>
  <c r="V54" i="2"/>
  <c r="D3" i="1"/>
  <c r="E3" i="1"/>
  <c r="F3" i="1" s="1"/>
  <c r="G3" i="1"/>
  <c r="R3" i="3" s="1"/>
  <c r="S3" i="3" s="1"/>
  <c r="U3" i="3"/>
  <c r="V3" i="3"/>
  <c r="B2" i="3"/>
  <c r="A2" i="3"/>
  <c r="D4" i="1"/>
  <c r="G4" i="1"/>
  <c r="G2" i="1"/>
  <c r="E4" i="1"/>
  <c r="F4" i="1" s="1"/>
  <c r="C2" i="3"/>
  <c r="N18" i="2"/>
  <c r="N22" i="2"/>
  <c r="N32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9" i="2"/>
  <c r="K41" i="2"/>
  <c r="J41" i="2"/>
  <c r="K40" i="2"/>
  <c r="J40" i="2"/>
  <c r="K39" i="2"/>
  <c r="J39" i="2"/>
  <c r="K38" i="2"/>
  <c r="J38" i="2"/>
  <c r="K37" i="2"/>
  <c r="J37" i="2"/>
  <c r="K36" i="2"/>
  <c r="J36" i="2"/>
  <c r="K35" i="2"/>
  <c r="J35" i="2"/>
  <c r="K34" i="2"/>
  <c r="J34" i="2"/>
  <c r="K33" i="2"/>
  <c r="J33" i="2"/>
  <c r="K31" i="2"/>
  <c r="N31" i="2" s="1"/>
  <c r="K30" i="2"/>
  <c r="J30" i="2"/>
  <c r="K29" i="2"/>
  <c r="J29" i="2"/>
  <c r="K28" i="2"/>
  <c r="J28" i="2"/>
  <c r="K27" i="2"/>
  <c r="J27" i="2"/>
  <c r="K26" i="2"/>
  <c r="J26" i="2"/>
  <c r="K25" i="2"/>
  <c r="J25" i="2"/>
  <c r="K24" i="2"/>
  <c r="J24" i="2"/>
  <c r="K23" i="2"/>
  <c r="J23" i="2"/>
  <c r="K21" i="2"/>
  <c r="J21" i="2"/>
  <c r="K20" i="2"/>
  <c r="J20" i="2"/>
  <c r="K19" i="2"/>
  <c r="J19" i="2"/>
  <c r="K17" i="2"/>
  <c r="J17" i="2"/>
  <c r="K16" i="2"/>
  <c r="J16" i="2"/>
  <c r="K15" i="2"/>
  <c r="J15" i="2"/>
  <c r="K14" i="2"/>
  <c r="J14" i="2"/>
  <c r="K13" i="2"/>
  <c r="J13" i="2"/>
  <c r="K12" i="2"/>
  <c r="J12" i="2"/>
  <c r="K11" i="2"/>
  <c r="J11" i="2"/>
  <c r="K10" i="2"/>
  <c r="J10" i="2"/>
  <c r="K8" i="2"/>
  <c r="J8" i="2"/>
  <c r="K7" i="2"/>
  <c r="J7" i="2"/>
  <c r="K6" i="2"/>
  <c r="J6" i="2"/>
  <c r="K5" i="2"/>
  <c r="J5" i="2"/>
  <c r="K4" i="2"/>
  <c r="J4" i="2"/>
  <c r="K3" i="2"/>
  <c r="J3" i="2"/>
  <c r="L3" i="6" l="1"/>
  <c r="L4" i="6"/>
  <c r="L5" i="6"/>
  <c r="L7" i="6"/>
  <c r="L9" i="6"/>
  <c r="L11" i="6"/>
  <c r="L13" i="6"/>
  <c r="L15" i="6"/>
  <c r="L17" i="6"/>
  <c r="L19" i="6"/>
  <c r="L21" i="6"/>
  <c r="L6" i="6"/>
  <c r="L8" i="6"/>
  <c r="L10" i="6"/>
  <c r="L12" i="6"/>
  <c r="L14" i="6"/>
  <c r="L16" i="6"/>
  <c r="L18" i="6"/>
  <c r="L20" i="6"/>
  <c r="L22" i="6"/>
  <c r="U132" i="1"/>
  <c r="AD41" i="1" s="1"/>
  <c r="AD39" i="1"/>
  <c r="S65" i="1"/>
  <c r="AC31" i="1" s="1"/>
  <c r="AA30" i="1"/>
  <c r="G132" i="1"/>
  <c r="AC20" i="1" s="1"/>
  <c r="AB15" i="1"/>
  <c r="G111" i="1"/>
  <c r="AC15" i="1" s="1"/>
  <c r="J3" i="1"/>
  <c r="J28" i="1"/>
  <c r="J29" i="1"/>
  <c r="J5" i="1"/>
  <c r="J24" i="1"/>
  <c r="J8" i="1"/>
  <c r="J19" i="1"/>
  <c r="J13" i="1"/>
  <c r="J21" i="1"/>
  <c r="J11" i="1"/>
  <c r="J15" i="1"/>
  <c r="J17" i="1"/>
  <c r="J22" i="1"/>
  <c r="J14" i="1"/>
  <c r="J20" i="1"/>
  <c r="J12" i="1"/>
  <c r="J30" i="1"/>
  <c r="J6" i="1"/>
  <c r="J25" i="1"/>
  <c r="J9" i="1"/>
  <c r="J16" i="1"/>
  <c r="J26" i="1"/>
  <c r="J18" i="1"/>
  <c r="J7" i="1"/>
  <c r="J23" i="1"/>
  <c r="J10" i="1"/>
  <c r="J31" i="1"/>
  <c r="J27" i="1"/>
  <c r="E2" i="3"/>
  <c r="E40" i="3" s="1"/>
  <c r="J4" i="1"/>
  <c r="R2" i="3"/>
  <c r="G41" i="1"/>
  <c r="AC3" i="1" s="1"/>
  <c r="K2" i="3"/>
  <c r="J2" i="3"/>
  <c r="D2" i="3"/>
  <c r="R4" i="3"/>
  <c r="S39" i="2"/>
  <c r="S15" i="2"/>
  <c r="S45" i="2"/>
  <c r="R51" i="2"/>
  <c r="S31" i="2"/>
  <c r="S23" i="2"/>
  <c r="S37" i="2"/>
  <c r="S29" i="2"/>
  <c r="V2" i="3"/>
  <c r="R49" i="2"/>
  <c r="R43" i="2"/>
  <c r="R35" i="2"/>
  <c r="R27" i="2"/>
  <c r="R19" i="2"/>
  <c r="R11" i="2"/>
  <c r="S52" i="2"/>
  <c r="R28" i="2"/>
  <c r="S22" i="2"/>
  <c r="S20" i="2"/>
  <c r="S14" i="2"/>
  <c r="S12" i="2"/>
  <c r="S44" i="2"/>
  <c r="S36" i="2"/>
  <c r="S7" i="2"/>
  <c r="S53" i="2"/>
  <c r="S47" i="2"/>
  <c r="R41" i="2"/>
  <c r="R33" i="2"/>
  <c r="R25" i="2"/>
  <c r="S21" i="2"/>
  <c r="R17" i="2"/>
  <c r="S13" i="2"/>
  <c r="R9" i="2"/>
  <c r="S50" i="2"/>
  <c r="S42" i="2"/>
  <c r="S34" i="2"/>
  <c r="S26" i="2"/>
  <c r="S18" i="2"/>
  <c r="S10" i="2"/>
  <c r="S48" i="2"/>
  <c r="S40" i="2"/>
  <c r="S32" i="2"/>
  <c r="S24" i="2"/>
  <c r="S16" i="2"/>
  <c r="S8" i="2"/>
  <c r="S54" i="2"/>
  <c r="S46" i="2"/>
  <c r="S38" i="2"/>
  <c r="S30" i="2"/>
  <c r="S6" i="2"/>
  <c r="N6" i="2"/>
  <c r="N11" i="2"/>
  <c r="N15" i="2"/>
  <c r="N20" i="2"/>
  <c r="N25" i="2"/>
  <c r="N29" i="2"/>
  <c r="N34" i="2"/>
  <c r="N39" i="2"/>
  <c r="N5" i="2"/>
  <c r="N14" i="2"/>
  <c r="N19" i="2"/>
  <c r="N23" i="2"/>
  <c r="N33" i="2"/>
  <c r="N37" i="2"/>
  <c r="N41" i="2"/>
  <c r="N35" i="2"/>
  <c r="N3" i="2"/>
  <c r="E2" i="1" s="1"/>
  <c r="F2" i="1" s="1"/>
  <c r="N7" i="2"/>
  <c r="N12" i="2"/>
  <c r="N16" i="2"/>
  <c r="N21" i="2"/>
  <c r="N30" i="2"/>
  <c r="N10" i="2"/>
  <c r="N24" i="2"/>
  <c r="N28" i="2"/>
  <c r="N38" i="2"/>
  <c r="N26" i="2"/>
  <c r="N36" i="2"/>
  <c r="N40" i="2"/>
  <c r="N4" i="2"/>
  <c r="N8" i="2"/>
  <c r="N13" i="2"/>
  <c r="N17" i="2"/>
  <c r="N27" i="2"/>
  <c r="S4" i="3" l="1"/>
  <c r="F2" i="3"/>
  <c r="L2" i="3"/>
  <c r="M2" i="3"/>
  <c r="G2" i="3"/>
  <c r="O2" i="3" l="1"/>
  <c r="N2" i="3"/>
  <c r="H2" i="3"/>
  <c r="I2" i="3"/>
  <c r="Q2" i="3" l="1"/>
  <c r="P2" i="3"/>
  <c r="Y2" i="3" l="1"/>
  <c r="U2" i="3"/>
  <c r="S2" i="3"/>
  <c r="J2" i="1" l="1"/>
  <c r="S40" i="3"/>
  <c r="P40" i="3"/>
  <c r="Q40" i="3"/>
  <c r="H40" i="3"/>
  <c r="I40" i="3"/>
  <c r="O40" i="3"/>
  <c r="N40" i="3"/>
  <c r="L40" i="3"/>
  <c r="C42" i="1"/>
  <c r="Y4" i="1" s="1"/>
  <c r="M40" i="3"/>
  <c r="G40" i="3"/>
  <c r="J40" i="3"/>
  <c r="D40" i="3"/>
  <c r="F40" i="3"/>
  <c r="R40" i="3"/>
  <c r="K40" i="3"/>
  <c r="D42" i="1" s="1"/>
  <c r="Z4" i="1" s="1"/>
  <c r="T40" i="3"/>
  <c r="V50" i="2" l="1"/>
  <c r="U50" i="2"/>
  <c r="F41" i="3"/>
  <c r="L41" i="3"/>
  <c r="D41" i="1"/>
  <c r="Z3" i="1" s="1"/>
  <c r="J41" i="3"/>
  <c r="P41" i="3"/>
  <c r="H41" i="3"/>
  <c r="C41" i="1"/>
  <c r="Y3" i="1" s="1"/>
  <c r="D41" i="3"/>
  <c r="N41" i="3"/>
  <c r="E42" i="1"/>
  <c r="AA4" i="1" s="1"/>
  <c r="D44" i="1" l="1"/>
  <c r="Z5" i="1" s="1"/>
  <c r="F42" i="1"/>
  <c r="AB4" i="1" s="1"/>
  <c r="R50" i="2"/>
  <c r="C44" i="1"/>
  <c r="Y5" i="1" s="1"/>
  <c r="U49" i="2"/>
  <c r="V49" i="2"/>
  <c r="E41" i="1"/>
  <c r="AA3" i="1" s="1"/>
  <c r="R52" i="2" l="1"/>
  <c r="V6" i="3"/>
  <c r="E44" i="1"/>
  <c r="AA5" i="1" s="1"/>
  <c r="S49" i="2"/>
  <c r="F41" i="1"/>
  <c r="AB3" i="1" s="1"/>
  <c r="F44" i="1" l="1"/>
  <c r="AB5" i="1" s="1"/>
  <c r="G44" i="1" l="1"/>
  <c r="AC5" i="1" s="1"/>
  <c r="AA11" i="1" l="1"/>
  <c r="AA16" i="1" s="1"/>
  <c r="AA22" i="1" s="1"/>
  <c r="AA27" i="1" s="1"/>
  <c r="AA32" i="1" s="1"/>
  <c r="AA37" i="1" s="1"/>
  <c r="AA42" i="1" s="1"/>
  <c r="AA43" i="1" s="1"/>
  <c r="K65" i="1" l="1"/>
  <c r="AD10" i="1" l="1"/>
  <c r="K111" i="1"/>
  <c r="K132" i="1" l="1"/>
  <c r="AD20" i="1" s="1"/>
  <c r="AD15" i="1"/>
  <c r="C2" i="6" l="1"/>
  <c r="H2" i="6" s="1"/>
  <c r="K2" i="6"/>
  <c r="E2" i="6"/>
  <c r="N2" i="6"/>
  <c r="G2" i="6"/>
  <c r="L2" i="6"/>
  <c r="I2" i="6" l="1"/>
  <c r="O2" i="6"/>
  <c r="F2" i="6"/>
  <c r="M2" i="6"/>
</calcChain>
</file>

<file path=xl/sharedStrings.xml><?xml version="1.0" encoding="utf-8"?>
<sst xmlns="http://schemas.openxmlformats.org/spreadsheetml/2006/main" count="415" uniqueCount="118">
  <si>
    <t>Quant.</t>
  </si>
  <si>
    <t>P.U  H.T</t>
  </si>
  <si>
    <t>Consigne</t>
  </si>
  <si>
    <t>Prévision</t>
  </si>
  <si>
    <t>P.U TTC</t>
  </si>
  <si>
    <t>Article</t>
  </si>
  <si>
    <t>Colis</t>
  </si>
  <si>
    <t>TVA</t>
  </si>
  <si>
    <t>Eco/Acc 6</t>
  </si>
  <si>
    <t>Eco/Acc 21</t>
  </si>
  <si>
    <t>Caut</t>
  </si>
  <si>
    <t>P.U Vente</t>
  </si>
  <si>
    <t>Consigne U</t>
  </si>
  <si>
    <t>Eco/Acc 6 U</t>
  </si>
  <si>
    <t>Eco/Acc 21 U</t>
  </si>
  <si>
    <t>Fut Jupiler (1X50 L)</t>
  </si>
  <si>
    <t>Fut Jupiler  (1X30 L)</t>
  </si>
  <si>
    <t>Fut Kriek  (1X50 L)</t>
  </si>
  <si>
    <t>Fut Kriek  (1X20 L)</t>
  </si>
  <si>
    <t>Fut Blanche (1X50L)</t>
  </si>
  <si>
    <t>Fut Blanche (1X20L)</t>
  </si>
  <si>
    <t>Jupiler  (1X24) 25 cl</t>
  </si>
  <si>
    <t>Jupiler Zéro  (1X24) 25 cl</t>
  </si>
  <si>
    <t>Blanche (1X24) 25 cl</t>
  </si>
  <si>
    <t>Kriek (1X24) 25 cl</t>
  </si>
  <si>
    <t>St Feullien Blonde (1X24) 33 cl</t>
  </si>
  <si>
    <t>St Feullien Brune  (1X24) 33 cl</t>
  </si>
  <si>
    <t>Westmalle Triple (1x24) 33 cl</t>
  </si>
  <si>
    <t>Karmeliet Triple (1X24) 33 cl</t>
  </si>
  <si>
    <t>Vin Blanc (1X6) 75 cl</t>
  </si>
  <si>
    <t>Vin rosé (1X6) 75 cl</t>
  </si>
  <si>
    <t>Vin rouge (1X6) 75 cl</t>
  </si>
  <si>
    <t>Coca-Cola Zéro (1X6) 1L</t>
  </si>
  <si>
    <t>Coca-Cola Normal (1X6) 1L</t>
  </si>
  <si>
    <t>Fanta (1X6) 1L</t>
  </si>
  <si>
    <t>Ice-Tea Lipton (1X6) 1L</t>
  </si>
  <si>
    <t>Jus d’orange (1x6) 1L</t>
  </si>
  <si>
    <t>Eau plate (1X12) 1L</t>
  </si>
  <si>
    <t>Eau Gazeuse (1X12) 1L</t>
  </si>
  <si>
    <t>Pomme-Cerise (1X24) 20 cl</t>
  </si>
  <si>
    <t>Lipton Ice-Tea (1X30) 33 cl !!!</t>
  </si>
  <si>
    <t>Coca-Cola Zéro (1X6) 1,5L</t>
  </si>
  <si>
    <t>Coca-Cola Normal (1X6) 1,5L</t>
  </si>
  <si>
    <t>Fanta (1X6) 1,5L</t>
  </si>
  <si>
    <t>Ice-Tea Lipton (1X6) 1,5L</t>
  </si>
  <si>
    <t>Eau plate (1X6) 1,5L</t>
  </si>
  <si>
    <t>Eau Gazeuse (1X6) 1,5L</t>
  </si>
  <si>
    <t>Grenadine (1X1L)</t>
  </si>
  <si>
    <t>Eau pétillante Ordal (1X6) 1L</t>
  </si>
  <si>
    <t>Jus d'orange (1x6) 1,5L</t>
  </si>
  <si>
    <t>Location :</t>
  </si>
  <si>
    <t>Pompes 2 Têtes (1)</t>
  </si>
  <si>
    <t>Gaz Carbonique (1)</t>
  </si>
  <si>
    <t>Verres Pils (1X36)</t>
  </si>
  <si>
    <t>Verres Spécial (1X20)</t>
  </si>
  <si>
    <t>Verres Fruitées (1X30)</t>
  </si>
  <si>
    <t>Plateaux (1)</t>
  </si>
  <si>
    <t>Frigos (1)</t>
  </si>
  <si>
    <t>Tables (1)</t>
  </si>
  <si>
    <t>Bancs (1)</t>
  </si>
  <si>
    <t>Transport (1)</t>
  </si>
  <si>
    <t>Somme Taxe</t>
  </si>
  <si>
    <t>TVA 6%</t>
  </si>
  <si>
    <t>TVA 21%</t>
  </si>
  <si>
    <t>Vidange</t>
  </si>
  <si>
    <t>Brut</t>
  </si>
  <si>
    <t>Taxe</t>
  </si>
  <si>
    <t>Tot. H.T 6%</t>
  </si>
  <si>
    <t>Tot H.T 21%</t>
  </si>
  <si>
    <t>Taxe 6%</t>
  </si>
  <si>
    <t>Taxe 21%</t>
  </si>
  <si>
    <t>Ttc Taxe 6%</t>
  </si>
  <si>
    <t>Ttc Taxe 21%</t>
  </si>
  <si>
    <t>H.Taxe 6%</t>
  </si>
  <si>
    <t>H.Taxe 21%</t>
  </si>
  <si>
    <t>Tot. TVAC 21</t>
  </si>
  <si>
    <t>Tot.TVAC 6</t>
  </si>
  <si>
    <t>P.U.V.</t>
  </si>
  <si>
    <t>TOT TTC 6 %</t>
  </si>
  <si>
    <t>TOT TTC 21%</t>
  </si>
  <si>
    <t>Tot + Cons</t>
  </si>
  <si>
    <t xml:space="preserve">BNet </t>
  </si>
  <si>
    <t>Consi</t>
  </si>
  <si>
    <t>Prévi</t>
  </si>
  <si>
    <t>P.U. V</t>
  </si>
  <si>
    <t>Tot. HTVA</t>
  </si>
  <si>
    <t>Check</t>
  </si>
  <si>
    <t>P.U. A</t>
  </si>
  <si>
    <t>P.U  HTVA</t>
  </si>
  <si>
    <t>Tot HTVA</t>
  </si>
  <si>
    <t>Taxe HTVA</t>
  </si>
  <si>
    <t>T.T. HTVA</t>
  </si>
  <si>
    <t>Com 1 Colruyt &amp; Autres Ajout</t>
  </si>
  <si>
    <t>Com 1 Colruyt &amp; Autres</t>
  </si>
  <si>
    <t>Com 2 Colruyt &amp; Autres</t>
  </si>
  <si>
    <t>Com 2 Colruyt &amp; Autres Ajout</t>
  </si>
  <si>
    <t>Grenadine (1X1) 1L</t>
  </si>
  <si>
    <t>P.U  TTC</t>
  </si>
  <si>
    <t>Tot TTC</t>
  </si>
  <si>
    <t>HTVA</t>
  </si>
  <si>
    <t>Taux</t>
  </si>
  <si>
    <t>TVAC</t>
  </si>
  <si>
    <t>Total HTVA</t>
  </si>
  <si>
    <t>Total TTC</t>
  </si>
  <si>
    <t>Com Fournisseur 1 Ajout</t>
  </si>
  <si>
    <t>Com Fournisseur 1</t>
  </si>
  <si>
    <t>Com Fournisseur 2</t>
  </si>
  <si>
    <t>Com Fournisseur 2 Ajout</t>
  </si>
  <si>
    <t>Total + Consigne</t>
  </si>
  <si>
    <t>Report</t>
  </si>
  <si>
    <t>TOTAL FULL</t>
  </si>
  <si>
    <t>Nom du Fournisseur :</t>
  </si>
  <si>
    <t>Delsart</t>
  </si>
  <si>
    <t>Acompte :</t>
  </si>
  <si>
    <t>Retour</t>
  </si>
  <si>
    <t>Vendu</t>
  </si>
  <si>
    <t>A Facturer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</si>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</sst>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  <font>
      <b/>
      <i/>
      <sz val="10"/>
      <color theme="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b/>
      <sz val="10"/>
      <color theme="8" tint="-0.249977111117893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gray0625"/>
    </fill>
  </fills>
  <borders count="23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/>
    <xf numFmtId="0" fontId="2" fillId="0" borderId="0" xfId="0" applyFont="1"/>
    <xf numFmtId="4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/>
    <xf numFmtId="0" fontId="1" fillId="0" borderId="0" xfId="0" applyFont="1" applyAlignment="1">
      <alignment vertical="center"/>
    </xf>
    <xf numFmtId="0" fontId="4" fillId="0" borderId="0" xfId="0" applyFont="1"/>
    <xf numFmtId="44" fontId="4" fillId="0" borderId="0" xfId="0" applyNumberFormat="1" applyFont="1" applyAlignment="1">
      <alignment horizontal="right"/>
    </xf>
    <xf numFmtId="0" fontId="5" fillId="0" borderId="0" xfId="0" applyFont="1"/>
    <xf numFmtId="2" fontId="5" fillId="0" borderId="0" xfId="0" applyNumberFormat="1" applyFont="1" applyAlignment="1">
      <alignment horizontal="right"/>
    </xf>
    <xf numFmtId="2" fontId="5" fillId="0" borderId="0" xfId="0" applyNumberFormat="1" applyFont="1"/>
    <xf numFmtId="0" fontId="5" fillId="0" borderId="0" xfId="0" applyFont="1" applyAlignment="1">
      <alignment horizontal="center"/>
    </xf>
    <xf numFmtId="0" fontId="4" fillId="0" borderId="1" xfId="0" applyFont="1" applyBorder="1"/>
    <xf numFmtId="0" fontId="6" fillId="0" borderId="0" xfId="0" applyFont="1"/>
    <xf numFmtId="0" fontId="5" fillId="4" borderId="1" xfId="0" applyFont="1" applyFill="1" applyBorder="1"/>
    <xf numFmtId="0" fontId="5" fillId="4" borderId="2" xfId="0" applyFont="1" applyFill="1" applyBorder="1"/>
    <xf numFmtId="0" fontId="5" fillId="5" borderId="1" xfId="0" applyFont="1" applyFill="1" applyBorder="1"/>
    <xf numFmtId="4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44" fontId="7" fillId="0" borderId="0" xfId="0" applyNumberFormat="1" applyFont="1"/>
    <xf numFmtId="0" fontId="7" fillId="0" borderId="0" xfId="0" applyFont="1"/>
    <xf numFmtId="0" fontId="5" fillId="3" borderId="0" xfId="0" applyFont="1" applyFill="1"/>
    <xf numFmtId="0" fontId="5" fillId="0" borderId="0" xfId="0" applyFont="1" applyAlignment="1">
      <alignment horizontal="right"/>
    </xf>
    <xf numFmtId="164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44" fontId="4" fillId="0" borderId="0" xfId="0" applyNumberFormat="1" applyFont="1" applyAlignment="1">
      <alignment horizontal="center"/>
    </xf>
    <xf numFmtId="164" fontId="5" fillId="3" borderId="0" xfId="0" applyNumberFormat="1" applyFont="1" applyFill="1" applyAlignment="1">
      <alignment horizontal="center"/>
    </xf>
    <xf numFmtId="0" fontId="5" fillId="4" borderId="0" xfId="0" applyFont="1" applyFill="1"/>
    <xf numFmtId="2" fontId="5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vertical="center"/>
    </xf>
    <xf numFmtId="2" fontId="6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6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2" fontId="6" fillId="0" borderId="11" xfId="0" applyNumberFormat="1" applyFont="1" applyBorder="1"/>
    <xf numFmtId="2" fontId="6" fillId="0" borderId="12" xfId="0" applyNumberFormat="1" applyFont="1" applyBorder="1"/>
    <xf numFmtId="2" fontId="6" fillId="0" borderId="10" xfId="0" applyNumberFormat="1" applyFont="1" applyBorder="1"/>
    <xf numFmtId="0" fontId="5" fillId="0" borderId="15" xfId="0" applyFont="1" applyBorder="1"/>
    <xf numFmtId="0" fontId="5" fillId="0" borderId="15" xfId="0" applyFont="1" applyBorder="1" applyAlignment="1">
      <alignment horizontal="center"/>
    </xf>
    <xf numFmtId="0" fontId="5" fillId="0" borderId="16" xfId="0" applyFont="1" applyBorder="1"/>
    <xf numFmtId="2" fontId="5" fillId="0" borderId="18" xfId="0" applyNumberFormat="1" applyFont="1" applyBorder="1" applyAlignment="1">
      <alignment horizontal="right"/>
    </xf>
    <xf numFmtId="0" fontId="5" fillId="0" borderId="17" xfId="0" applyFont="1" applyBorder="1" applyAlignment="1">
      <alignment horizontal="center"/>
    </xf>
    <xf numFmtId="2" fontId="5" fillId="0" borderId="19" xfId="0" applyNumberFormat="1" applyFont="1" applyBorder="1" applyAlignment="1">
      <alignment horizontal="center"/>
    </xf>
    <xf numFmtId="2" fontId="5" fillId="0" borderId="13" xfId="0" applyNumberFormat="1" applyFont="1" applyBorder="1" applyAlignment="1">
      <alignment horizontal="center"/>
    </xf>
    <xf numFmtId="164" fontId="5" fillId="0" borderId="13" xfId="0" applyNumberFormat="1" applyFont="1" applyBorder="1"/>
    <xf numFmtId="2" fontId="6" fillId="3" borderId="11" xfId="0" applyNumberFormat="1" applyFont="1" applyFill="1" applyBorder="1"/>
    <xf numFmtId="0" fontId="9" fillId="0" borderId="5" xfId="0" applyFont="1" applyBorder="1"/>
    <xf numFmtId="0" fontId="5" fillId="0" borderId="14" xfId="0" applyFont="1" applyBorder="1"/>
    <xf numFmtId="2" fontId="5" fillId="0" borderId="17" xfId="0" applyNumberFormat="1" applyFont="1" applyBorder="1" applyAlignment="1">
      <alignment horizontal="center"/>
    </xf>
    <xf numFmtId="2" fontId="5" fillId="0" borderId="19" xfId="0" quotePrefix="1" applyNumberFormat="1" applyFont="1" applyBorder="1" applyAlignment="1">
      <alignment horizontal="center"/>
    </xf>
    <xf numFmtId="2" fontId="5" fillId="0" borderId="14" xfId="0" applyNumberFormat="1" applyFont="1" applyBorder="1" applyAlignment="1">
      <alignment horizontal="center"/>
    </xf>
    <xf numFmtId="0" fontId="5" fillId="0" borderId="17" xfId="0" applyFont="1" applyBorder="1"/>
    <xf numFmtId="0" fontId="10" fillId="0" borderId="0" xfId="0" applyFont="1"/>
    <xf numFmtId="2" fontId="6" fillId="4" borderId="11" xfId="0" applyNumberFormat="1" applyFont="1" applyFill="1" applyBorder="1"/>
    <xf numFmtId="2" fontId="9" fillId="4" borderId="11" xfId="0" applyNumberFormat="1" applyFont="1" applyFill="1" applyBorder="1"/>
    <xf numFmtId="2" fontId="11" fillId="0" borderId="0" xfId="0" applyNumberFormat="1" applyFont="1"/>
    <xf numFmtId="0" fontId="11" fillId="0" borderId="0" xfId="0" applyFont="1"/>
    <xf numFmtId="2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2" fontId="12" fillId="0" borderId="0" xfId="0" applyNumberFormat="1" applyFont="1"/>
    <xf numFmtId="0" fontId="5" fillId="4" borderId="13" xfId="0" applyFont="1" applyFill="1" applyBorder="1" applyAlignment="1">
      <alignment horizontal="center"/>
    </xf>
    <xf numFmtId="2" fontId="5" fillId="4" borderId="13" xfId="0" applyNumberFormat="1" applyFont="1" applyFill="1" applyBorder="1" applyAlignment="1">
      <alignment horizontal="center"/>
    </xf>
    <xf numFmtId="0" fontId="4" fillId="0" borderId="0" xfId="0" applyFont="1" applyAlignment="1">
      <alignment horizontal="right"/>
    </xf>
    <xf numFmtId="0" fontId="4" fillId="6" borderId="0" xfId="0" applyFont="1" applyFill="1"/>
    <xf numFmtId="0" fontId="5" fillId="6" borderId="0" xfId="0" applyFont="1" applyFill="1"/>
    <xf numFmtId="2" fontId="5" fillId="6" borderId="0" xfId="0" applyNumberFormat="1" applyFont="1" applyFill="1" applyAlignment="1">
      <alignment horizontal="right"/>
    </xf>
    <xf numFmtId="0" fontId="5" fillId="6" borderId="0" xfId="0" applyFont="1" applyFill="1" applyAlignment="1">
      <alignment horizontal="center"/>
    </xf>
    <xf numFmtId="2" fontId="5" fillId="0" borderId="18" xfId="0" applyNumberFormat="1" applyFont="1" applyBorder="1" applyAlignment="1">
      <alignment horizontal="center"/>
    </xf>
    <xf numFmtId="164" fontId="5" fillId="0" borderId="13" xfId="0" applyNumberFormat="1" applyFont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44" fontId="5" fillId="6" borderId="0" xfId="0" applyNumberFormat="1" applyFont="1" applyFill="1"/>
    <xf numFmtId="0" fontId="5" fillId="0" borderId="1" xfId="0" applyFont="1" applyBorder="1"/>
    <xf numFmtId="0" fontId="5" fillId="4" borderId="3" xfId="0" applyFont="1" applyFill="1" applyBorder="1"/>
    <xf numFmtId="0" fontId="5" fillId="4" borderId="4" xfId="0" applyFont="1" applyFill="1" applyBorder="1"/>
    <xf numFmtId="0" fontId="5" fillId="5" borderId="3" xfId="0" applyFont="1" applyFill="1" applyBorder="1"/>
    <xf numFmtId="0" fontId="5" fillId="3" borderId="22" xfId="0" applyFont="1" applyFill="1" applyBorder="1"/>
    <xf numFmtId="0" fontId="13" fillId="0" borderId="0" xfId="0" applyFont="1"/>
    <xf numFmtId="2" fontId="5" fillId="4" borderId="13" xfId="0" applyNumberFormat="1" applyFont="1" applyFill="1" applyBorder="1" applyAlignment="1">
      <alignment horizontal="right"/>
    </xf>
    <xf numFmtId="2" fontId="5" fillId="4" borderId="0" xfId="0" applyNumberFormat="1" applyFont="1" applyFill="1"/>
    <xf numFmtId="164" fontId="5" fillId="3" borderId="0" xfId="0" applyNumberFormat="1" applyFont="1" applyFill="1"/>
    <xf numFmtId="0" fontId="12" fillId="0" borderId="0" xfId="0" applyFont="1"/>
    <xf numFmtId="0" fontId="12" fillId="0" borderId="0" xfId="0" applyFont="1" applyAlignment="1">
      <alignment horizontal="right"/>
    </xf>
    <xf numFmtId="164" fontId="5" fillId="0" borderId="0" xfId="0" applyNumberFormat="1" applyFont="1"/>
    <xf numFmtId="0" fontId="5" fillId="0" borderId="14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164" fontId="5" fillId="3" borderId="0" xfId="0" applyNumberFormat="1" applyFont="1" applyFill="1" applyAlignment="1">
      <alignment horizontal="left"/>
    </xf>
    <xf numFmtId="0" fontId="13" fillId="0" borderId="0" xfId="0" applyFont="1" applyAlignment="1">
      <alignment horizontal="right"/>
    </xf>
    <xf numFmtId="2" fontId="13" fillId="0" borderId="0" xfId="0" applyNumberFormat="1" applyFont="1" applyAlignment="1">
      <alignment horizontal="right"/>
    </xf>
    <xf numFmtId="2" fontId="14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right"/>
    </xf>
    <xf numFmtId="2" fontId="5" fillId="6" borderId="0" xfId="0" applyNumberFormat="1" applyFont="1" applyFill="1"/>
    <xf numFmtId="2" fontId="4" fillId="6" borderId="0" xfId="0" applyNumberFormat="1" applyFont="1" applyFill="1"/>
    <xf numFmtId="164" fontId="5" fillId="6" borderId="0" xfId="0" applyNumberFormat="1" applyFont="1" applyFill="1"/>
    <xf numFmtId="0" fontId="13" fillId="6" borderId="0" xfId="0" applyFont="1" applyFill="1"/>
    <xf numFmtId="164" fontId="13" fillId="6" borderId="0" xfId="0" applyNumberFormat="1" applyFont="1" applyFill="1"/>
    <xf numFmtId="0" fontId="13" fillId="6" borderId="0" xfId="0" applyFont="1" applyFill="1" applyAlignment="1">
      <alignment horizontal="center"/>
    </xf>
    <xf numFmtId="0" fontId="12" fillId="6" borderId="0" xfId="0" applyFont="1" applyFill="1"/>
    <xf numFmtId="0" fontId="5" fillId="7" borderId="0" xfId="0" applyFont="1" applyFill="1"/>
    <xf numFmtId="0" fontId="5" fillId="8" borderId="0" xfId="0" applyFont="1" applyFill="1"/>
    <xf numFmtId="0" fontId="16" fillId="6" borderId="0" xfId="0" applyFont="1" applyFill="1" applyAlignment="1">
      <alignment horizontal="center" vertical="center"/>
    </xf>
    <xf numFmtId="164" fontId="15" fillId="3" borderId="18" xfId="0" applyNumberFormat="1" applyFont="1" applyFill="1" applyBorder="1" applyAlignment="1">
      <alignment vertical="center"/>
    </xf>
    <xf numFmtId="2" fontId="8" fillId="0" borderId="19" xfId="0" quotePrefix="1" applyNumberFormat="1" applyFont="1" applyBorder="1" applyAlignment="1">
      <alignment horizontal="center"/>
    </xf>
    <xf numFmtId="2" fontId="8" fillId="4" borderId="13" xfId="0" applyNumberFormat="1" applyFont="1" applyFill="1" applyBorder="1" applyAlignment="1">
      <alignment horizontal="center" vertical="center"/>
    </xf>
    <xf numFmtId="2" fontId="8" fillId="0" borderId="13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right"/>
    </xf>
    <xf numFmtId="0" fontId="17" fillId="0" borderId="0" xfId="0" applyFont="1" applyAlignment="1">
      <alignment vertical="center"/>
    </xf>
    <xf numFmtId="0" fontId="0" fillId="0" borderId="0" xfId="0" quotePrefix="1"/>
    <xf numFmtId="2" fontId="0" fillId="0" borderId="0" xfId="0" applyNumberFormat="1"/>
    <xf numFmtId="0" fontId="0" fillId="2" borderId="1" xfId="0" applyFill="1" applyBorder="1"/>
    <xf numFmtId="0" fontId="16" fillId="6" borderId="0" xfId="0" applyFont="1" applyFill="1" applyAlignment="1">
      <alignment horizontal="center" vertical="center"/>
    </xf>
    <xf numFmtId="0" fontId="5" fillId="0" borderId="15" xfId="0" applyFont="1" applyBorder="1" applyAlignment="1">
      <alignment horizontal="right"/>
    </xf>
    <xf numFmtId="0" fontId="5" fillId="0" borderId="16" xfId="0" applyFont="1" applyBorder="1" applyAlignment="1">
      <alignment horizontal="right"/>
    </xf>
    <xf numFmtId="2" fontId="5" fillId="0" borderId="0" xfId="0" applyNumberFormat="1" applyFont="1" applyAlignment="1">
      <alignment horizontal="right"/>
    </xf>
    <xf numFmtId="2" fontId="5" fillId="0" borderId="18" xfId="0" applyNumberFormat="1" applyFont="1" applyBorder="1" applyAlignment="1">
      <alignment horizontal="right"/>
    </xf>
    <xf numFmtId="2" fontId="15" fillId="8" borderId="0" xfId="0" applyNumberFormat="1" applyFont="1" applyFill="1" applyAlignment="1">
      <alignment horizontal="center" vertical="center"/>
    </xf>
    <xf numFmtId="164" fontId="15" fillId="8" borderId="0" xfId="0" applyNumberFormat="1" applyFont="1" applyFill="1" applyAlignment="1">
      <alignment horizontal="center" vertical="center"/>
    </xf>
    <xf numFmtId="164" fontId="13" fillId="6" borderId="0" xfId="0" applyNumberFormat="1" applyFont="1" applyFill="1" applyAlignment="1">
      <alignment horizontal="left"/>
    </xf>
    <xf numFmtId="2" fontId="13" fillId="6" borderId="0" xfId="0" applyNumberFormat="1" applyFont="1" applyFill="1" applyAlignment="1">
      <alignment horizontal="right"/>
    </xf>
    <xf numFmtId="164" fontId="5" fillId="3" borderId="13" xfId="0" applyNumberFormat="1" applyFont="1" applyFill="1" applyBorder="1" applyAlignment="1">
      <alignment horizontal="center"/>
    </xf>
    <xf numFmtId="164" fontId="5" fillId="3" borderId="20" xfId="0" applyNumberFormat="1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0" fontId="5" fillId="0" borderId="18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164" fontId="8" fillId="3" borderId="13" xfId="0" applyNumberFormat="1" applyFont="1" applyFill="1" applyBorder="1" applyAlignment="1">
      <alignment horizontal="center" vertical="center"/>
    </xf>
    <xf numFmtId="164" fontId="8" fillId="3" borderId="20" xfId="0" applyNumberFormat="1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657226</xdr:colOff>
      <xdr:row>11</xdr:row>
      <xdr:rowOff>104776</xdr:rowOff>
    </xdr:from>
    <xdr:to>
      <xdr:col>37</xdr:col>
      <xdr:colOff>200026</xdr:colOff>
      <xdr:row>20</xdr:row>
      <xdr:rowOff>38101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786BB42-E798-C435-76B6-4BCB45C901C7}"/>
            </a:ext>
          </a:extLst>
        </xdr:cNvPr>
        <xdr:cNvSpPr txBox="1"/>
      </xdr:nvSpPr>
      <xdr:spPr>
        <a:xfrm>
          <a:off x="19992976" y="1971676"/>
          <a:ext cx="2590800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Prix Fut Bierre :</a:t>
          </a:r>
        </a:p>
        <a:p>
          <a:r>
            <a:rPr lang="fr-BE" sz="1100"/>
            <a:t>0,98</a:t>
          </a:r>
        </a:p>
        <a:p>
          <a:r>
            <a:rPr lang="fr-BE" sz="1100"/>
            <a:t>Frais 90+75=</a:t>
          </a:r>
          <a:r>
            <a:rPr lang="fr-BE" sz="1100" baseline="0"/>
            <a:t> 165/1000=0,165</a:t>
          </a:r>
        </a:p>
        <a:p>
          <a:r>
            <a:rPr lang="fr-BE" sz="1100" baseline="0"/>
            <a:t>0,98+0,165= 1,145</a:t>
          </a:r>
        </a:p>
        <a:p>
          <a:endParaRPr lang="fr-BE" sz="1100"/>
        </a:p>
        <a:p>
          <a:endParaRPr lang="fr-BE" sz="1100"/>
        </a:p>
        <a:p>
          <a:r>
            <a:rPr lang="fr-BE" sz="1100"/>
            <a:t>=SI(N5="";"";P5/U5)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8EE8FE-D434-417E-A749-83A7C28E6F9D}" name="Tableau5" displayName="Tableau5" ref="A2:K54" totalsRowShown="0" headerRowDxfId="20" dataDxfId="19">
  <autoFilter ref="A2:K54" xr:uid="{BFC073A8-3277-4F2B-ACE8-812439BE0754}"/>
  <tableColumns count="11">
    <tableColumn id="1" xr3:uid="{ED34852A-57A9-41A8-8E7B-DDE4916ACFD6}" name="Article"/>
    <tableColumn id="2" xr3:uid="{66C73043-3F43-4421-A7D8-250934594F76}" name="Colis" dataDxfId="18"/>
    <tableColumn id="3" xr3:uid="{E5F7E507-E0C1-4B46-B4EB-BFA2941C770C}" name="TVA" dataDxfId="17"/>
    <tableColumn id="4" xr3:uid="{CD6C0BD0-65FA-4FEE-926E-D70C9C67DE66}" name="Eco/Acc 6" dataDxfId="16"/>
    <tableColumn id="5" xr3:uid="{A1F5C6AE-D899-4ECC-91EF-BC4BC863DCAE}" name="Eco/Acc 21" dataDxfId="15"/>
    <tableColumn id="6" xr3:uid="{EF2A6640-2CB3-4FC7-BE25-E65514D0A8FB}" name="Caut" dataDxfId="14"/>
    <tableColumn id="7" xr3:uid="{85F8AF40-0437-4333-A1C8-CAA64CB159F7}" name="Prévision" dataDxfId="13"/>
    <tableColumn id="8" xr3:uid="{22F2D8FE-10C8-41CF-B529-918DD72D4ED2}" name="P.U Vente" dataDxfId="12"/>
    <tableColumn id="9" xr3:uid="{742B6F5F-3F35-4FB2-934E-FCA0FD0CB5F0}" name="Consigne U" dataDxfId="11"/>
    <tableColumn id="10" xr3:uid="{DE28E136-48E5-4270-93AE-D01922280573}" name="Eco/Acc 6 U" dataDxfId="10"/>
    <tableColumn id="11" xr3:uid="{39A03C53-43BE-4657-ACD8-8552C473A700}" name="Eco/Acc 21 U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F9FD4E7-6DA0-4BE5-BAB5-DE4C28A377BE}" name="Tableau3" displayName="Tableau3" ref="B2:H28" totalsRowShown="0" headerRowDxfId="8" dataDxfId="7">
  <autoFilter ref="B2:H28" xr:uid="{1F9FD4E7-6DA0-4BE5-BAB5-DE4C28A377BE}"/>
  <tableColumns count="7">
    <tableColumn id="1" xr3:uid="{35F08BAD-0303-42A4-98DA-9E1C8C34C1EC}" name="Article" dataDxfId="6"/>
    <tableColumn id="2" xr3:uid="{B4D17F29-7B70-4617-ABBC-E74B7488AF24}" name="Colis" dataDxfId="5"/>
    <tableColumn id="3" xr3:uid="{FCD05418-5F2C-4470-8E35-78C3E76775B0}" name="TVA" dataDxfId="4"/>
    <tableColumn id="4" xr3:uid="{9FBD035B-706F-4D99-8D09-A8AFE2CD1007}" name="Caut" dataDxfId="3"/>
    <tableColumn id="5" xr3:uid="{0003DB0B-54AD-405F-8D53-A340EAE9CA5C}" name="Prévision" dataDxfId="2"/>
    <tableColumn id="6" xr3:uid="{1DBD40CA-8A25-4F32-ACB9-28C33DEDE490}" name="P.U Vente" dataDxfId="1"/>
    <tableColumn id="7" xr3:uid="{E8ECF67C-EF6B-469A-90F4-567AEDC7EE35}" name="Consigne 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A61E4-E702-40B9-9EDC-62DC9D07A172}">
  <sheetPr codeName="Feuil1"/>
  <dimension ref="A1:AE134"/>
  <sheetViews>
    <sheetView showGridLines="0" topLeftCell="A13" zoomScaleNormal="100" workbookViewId="0">
      <selection activeCell="A48" sqref="A48"/>
    </sheetView>
  </sheetViews>
  <sheetFormatPr baseColWidth="10" defaultColWidth="11.42578125" defaultRowHeight="12.75" x14ac:dyDescent="0.2"/>
  <cols>
    <col min="1" max="1" width="25.7109375" style="10" customWidth="1"/>
    <col min="2" max="2" width="7.140625" style="10" customWidth="1"/>
    <col min="3" max="3" width="9.5703125" style="10" customWidth="1"/>
    <col min="4" max="5" width="8.5703125" style="10" customWidth="1"/>
    <col min="6" max="6" width="8.42578125" style="10" customWidth="1"/>
    <col min="7" max="7" width="7.140625" style="10" customWidth="1"/>
    <col min="8" max="8" width="4.85546875" style="10" customWidth="1"/>
    <col min="9" max="10" width="5.5703125" style="10" customWidth="1"/>
    <col min="11" max="11" width="6.28515625" style="10" customWidth="1"/>
    <col min="12" max="12" width="2.5703125" style="10" customWidth="1"/>
    <col min="13" max="13" width="27" style="10" customWidth="1"/>
    <col min="14" max="14" width="7.42578125" style="10" customWidth="1"/>
    <col min="15" max="15" width="9.140625" style="10" customWidth="1"/>
    <col min="16" max="16" width="8.7109375" style="10" customWidth="1"/>
    <col min="17" max="17" width="7.7109375" style="10" customWidth="1"/>
    <col min="18" max="18" width="6.42578125" style="10" customWidth="1"/>
    <col min="19" max="19" width="5.28515625" style="10" customWidth="1"/>
    <col min="20" max="20" width="5.85546875" style="10" customWidth="1"/>
    <col min="21" max="21" width="7.28515625" style="10" customWidth="1"/>
    <col min="22" max="22" width="2.5703125" style="10" customWidth="1"/>
    <col min="23" max="23" width="23.140625" style="10" customWidth="1"/>
    <col min="24" max="24" width="4.28515625" style="10" customWidth="1"/>
    <col min="25" max="25" width="8.5703125" style="10" customWidth="1"/>
    <col min="26" max="26" width="8.140625" style="10" customWidth="1"/>
    <col min="27" max="27" width="9.5703125" style="10" customWidth="1"/>
    <col min="28" max="28" width="8.42578125" style="10" customWidth="1"/>
    <col min="29" max="29" width="9.5703125" style="10" customWidth="1"/>
    <col min="30" max="30" width="6.7109375" style="10" customWidth="1"/>
    <col min="31" max="31" width="2.42578125" style="10" customWidth="1"/>
    <col min="32" max="16384" width="11.42578125" style="10"/>
  </cols>
  <sheetData>
    <row r="1" spans="1:31" s="8" customFormat="1" ht="15" x14ac:dyDescent="0.25">
      <c r="A1" s="60" t="s">
        <v>105</v>
      </c>
      <c r="B1" s="28" t="s">
        <v>0</v>
      </c>
      <c r="C1" s="29" t="s">
        <v>88</v>
      </c>
      <c r="D1" s="28" t="s">
        <v>89</v>
      </c>
      <c r="E1" s="28" t="s">
        <v>90</v>
      </c>
      <c r="F1" s="28" t="s">
        <v>91</v>
      </c>
      <c r="G1" s="28" t="s">
        <v>82</v>
      </c>
      <c r="H1" s="28" t="s">
        <v>86</v>
      </c>
      <c r="I1" s="8" t="s">
        <v>84</v>
      </c>
      <c r="J1" s="8" t="s">
        <v>87</v>
      </c>
      <c r="K1" s="71" t="s">
        <v>83</v>
      </c>
      <c r="L1" s="72"/>
      <c r="M1" s="60" t="s">
        <v>93</v>
      </c>
      <c r="N1" s="28" t="s">
        <v>0</v>
      </c>
      <c r="O1" s="29" t="s">
        <v>97</v>
      </c>
      <c r="P1" s="28" t="s">
        <v>98</v>
      </c>
      <c r="Q1" s="28" t="s">
        <v>82</v>
      </c>
      <c r="R1" s="28" t="s">
        <v>86</v>
      </c>
      <c r="S1" s="8" t="s">
        <v>84</v>
      </c>
      <c r="T1" s="8" t="s">
        <v>87</v>
      </c>
      <c r="U1" s="71" t="s">
        <v>83</v>
      </c>
      <c r="V1" s="72"/>
      <c r="W1" s="72" t="str">
        <f>$A$1</f>
        <v>Com Fournisseur 1</v>
      </c>
      <c r="X1" s="72"/>
      <c r="Y1" s="72"/>
      <c r="Z1" s="72"/>
      <c r="AA1" s="72"/>
      <c r="AB1" s="72"/>
      <c r="AC1" s="72"/>
      <c r="AD1" s="72"/>
      <c r="AE1" s="72"/>
    </row>
    <row r="2" spans="1:31" x14ac:dyDescent="0.2">
      <c r="A2" s="10" t="s">
        <v>52</v>
      </c>
      <c r="B2" s="78">
        <v>2</v>
      </c>
      <c r="C2" s="78">
        <v>47.87</v>
      </c>
      <c r="D2" s="13">
        <f>IF(B2="","",B2*C2)</f>
        <v>95.74</v>
      </c>
      <c r="E2" s="13">
        <f>IF(A2="","",VLOOKUP(A2,BDCom1!$A$2:$N$100,14,FALSE))</f>
        <v>0</v>
      </c>
      <c r="F2" s="13">
        <f>IFERROR((E2*B2),"")</f>
        <v>0</v>
      </c>
      <c r="G2" s="13">
        <f>IF(A2="","",VLOOKUP(A2,BDCom1!$A$3:$F$100,6,FALSE)*B2)</f>
        <v>160</v>
      </c>
      <c r="I2" s="10">
        <f>IF(A2="","",VLOOKUP(A2,BDCom1!$A$3:$H$100,8,FALSE))</f>
        <v>0</v>
      </c>
      <c r="J2" s="10">
        <f>IF(A2="","",VLOOKUP(A2,VentilCom1!$A$2:$Z$39,21,FALSE))</f>
        <v>0</v>
      </c>
      <c r="K2" s="64">
        <f>IF(A2="","",VLOOKUP(A2,BDCom1!$A$3:$G$100,7,FALSE)*B2)</f>
        <v>0</v>
      </c>
      <c r="L2" s="73"/>
      <c r="M2" s="10" t="s">
        <v>43</v>
      </c>
      <c r="N2" s="32">
        <v>12</v>
      </c>
      <c r="O2" s="33">
        <v>1.99</v>
      </c>
      <c r="P2" s="26">
        <f>IF(N2="","",N2*O2)</f>
        <v>23.88</v>
      </c>
      <c r="Q2" s="26">
        <f>IF(ISNA(VLOOKUP(M2,BDCom1!$A$3:$F$100,6,FALSE)*N2),"",VLOOKUP(M2,BDCom1!$A$3:$F$100,6,FALSE)*N2)</f>
        <v>0</v>
      </c>
      <c r="R2" s="12"/>
      <c r="S2" s="12">
        <f>IF(ISNA(VLOOKUP(M2,BDCom1!$A$3:$H$100,8,FALSE)),"",VLOOKUP(M2,BDCom1!$A$3:$H$100,8,FALSE))</f>
        <v>2</v>
      </c>
      <c r="T2" s="12">
        <f t="shared" ref="T2:T39" si="0">IFERROR(IF(N2="","",P2/U2),"")</f>
        <v>0.33166666666666667</v>
      </c>
      <c r="U2" s="63">
        <f>IF(ISNA(VLOOKUP(M2,BDColr!$B$3:$F$100,5,FALSE)*N2),"",VLOOKUP(M2,BDColr!$B$3:$F$100,5,FALSE)*N2)</f>
        <v>72</v>
      </c>
      <c r="V2" s="73"/>
      <c r="W2" s="8" t="s">
        <v>113</v>
      </c>
      <c r="X2" s="71" t="str">
        <f t="shared" ref="X2:AC3" si="1">B40</f>
        <v>TVA</v>
      </c>
      <c r="Y2" s="71" t="str">
        <f t="shared" si="1"/>
        <v>Brut</v>
      </c>
      <c r="Z2" s="71" t="str">
        <f t="shared" si="1"/>
        <v>Taxe</v>
      </c>
      <c r="AA2" s="71" t="str">
        <f t="shared" si="1"/>
        <v>Tot. HTVA</v>
      </c>
      <c r="AB2" s="71" t="str">
        <f t="shared" si="1"/>
        <v>TVA</v>
      </c>
      <c r="AC2" s="71" t="str">
        <f t="shared" si="1"/>
        <v>Vidange</v>
      </c>
      <c r="AD2" s="71" t="s">
        <v>83</v>
      </c>
      <c r="AE2" s="73"/>
    </row>
    <row r="3" spans="1:31" x14ac:dyDescent="0.2">
      <c r="A3" s="10" t="s">
        <v>15</v>
      </c>
      <c r="B3" s="27">
        <v>3</v>
      </c>
      <c r="C3" s="27">
        <v>142.58000000000001</v>
      </c>
      <c r="D3" s="13">
        <f>IF(B3="","",B3*C3)</f>
        <v>427.74</v>
      </c>
      <c r="E3" s="13">
        <f>IF(A3="","",VLOOKUP(A3,BDCom1!$A$2:$N$100,14,FALSE))</f>
        <v>12.03</v>
      </c>
      <c r="F3" s="13">
        <f>IFERROR((E3*B3),"")</f>
        <v>36.089999999999996</v>
      </c>
      <c r="G3" s="13">
        <f>IF(A3="","",VLOOKUP(A3,BDCom1!$A$3:$F$100,6,FALSE)*B3)</f>
        <v>90</v>
      </c>
      <c r="I3" s="10">
        <f>IF(A3="","",VLOOKUP(A3,BDCom1!$A$3:$H$100,8,FALSE))</f>
        <v>2</v>
      </c>
      <c r="J3" s="10">
        <f>IF(A3="","",VLOOKUP(A3,VentilCom1!$A$2:$Z$39,21,FALSE))</f>
        <v>0.98462157894736835</v>
      </c>
      <c r="K3" s="64">
        <f>IF(A3="","",VLOOKUP(A3,BDCom1!$A$3:$G$100,7,FALSE)*B3)</f>
        <v>570</v>
      </c>
      <c r="L3" s="73"/>
      <c r="M3" s="10" t="s">
        <v>23</v>
      </c>
      <c r="N3" s="32">
        <v>4</v>
      </c>
      <c r="O3" s="33">
        <v>22.3</v>
      </c>
      <c r="P3" s="26">
        <f t="shared" ref="P3:P5" si="2">IF(N3="","",N3*O3)</f>
        <v>89.2</v>
      </c>
      <c r="Q3" s="26">
        <f>IF(ISNA(VLOOKUP(M3,BDCom1!$A$3:$F$100,6,FALSE)*N3),"",VLOOKUP(M3,BDCom1!$A$3:$F$100,6,FALSE)*N3)</f>
        <v>18</v>
      </c>
      <c r="R3" s="12"/>
      <c r="S3" s="12">
        <f>IF(ISNA(VLOOKUP(M3,BDCom1!$A$3:$H$100,8,FALSE)),"",VLOOKUP(M3,BDCom1!$A$3:$H$100,8,FALSE))</f>
        <v>3</v>
      </c>
      <c r="T3" s="12">
        <f t="shared" si="0"/>
        <v>0.9291666666666667</v>
      </c>
      <c r="U3" s="63">
        <f>IF(ISNA(VLOOKUP(M3,BDColr!$B$3:$F$100,5,FALSE)*N3),"",VLOOKUP(M3,BDColr!$B$3:$F$100,5,FALSE)*N3)</f>
        <v>96</v>
      </c>
      <c r="V3" s="73"/>
      <c r="W3" s="30">
        <v>2250</v>
      </c>
      <c r="X3" s="10">
        <f t="shared" si="1"/>
        <v>6</v>
      </c>
      <c r="Y3" s="12">
        <f t="shared" si="1"/>
        <v>881.0100000000001</v>
      </c>
      <c r="Z3" s="12">
        <f t="shared" si="1"/>
        <v>36.690000000000005</v>
      </c>
      <c r="AA3" s="12">
        <f t="shared" si="1"/>
        <v>917.70000000000016</v>
      </c>
      <c r="AB3" s="12">
        <f t="shared" si="1"/>
        <v>55.062000000000005</v>
      </c>
      <c r="AC3" s="12">
        <f t="shared" si="1"/>
        <v>649</v>
      </c>
      <c r="AD3" s="90">
        <f>$K$41</f>
        <v>3338</v>
      </c>
      <c r="AE3" s="73"/>
    </row>
    <row r="4" spans="1:31" x14ac:dyDescent="0.2">
      <c r="A4" s="10" t="s">
        <v>16</v>
      </c>
      <c r="B4" s="27">
        <v>1</v>
      </c>
      <c r="C4" s="27">
        <v>89.18</v>
      </c>
      <c r="D4" s="13">
        <f>IF(B4="","",B4*C4)</f>
        <v>89.18</v>
      </c>
      <c r="E4" s="13">
        <f>IF(A4="","",VLOOKUP(A4,BDCom1!$A$2:$N$100,14,FALSE))</f>
        <v>7.22</v>
      </c>
      <c r="F4" s="13">
        <f>IF(B4="","",E4*B4)</f>
        <v>7.22</v>
      </c>
      <c r="G4" s="13">
        <f>IF(A4="","",VLOOKUP(A4,BDCom1!$A$3:$F$100,6,FALSE)*B4)</f>
        <v>30</v>
      </c>
      <c r="I4" s="10">
        <f>IF(A4="","",VLOOKUP(A4,BDCom1!$A$3:$H$100,8,FALSE))</f>
        <v>2</v>
      </c>
      <c r="J4" s="10">
        <f>IF(A4="","",VLOOKUP(A4,VentilCom1!$A$2:$Z$39,21,FALSE))</f>
        <v>1.0231929824561403</v>
      </c>
      <c r="K4" s="64">
        <f>IF(A4="","",VLOOKUP(A4,BDCom1!$A$3:$G$100,7,FALSE)*B4)</f>
        <v>114</v>
      </c>
      <c r="L4" s="73"/>
      <c r="M4" s="10" t="s">
        <v>45</v>
      </c>
      <c r="N4" s="32">
        <v>72</v>
      </c>
      <c r="O4" s="33">
        <v>0.38100000000000001</v>
      </c>
      <c r="P4" s="26">
        <f t="shared" si="2"/>
        <v>27.432000000000002</v>
      </c>
      <c r="Q4" s="26">
        <f>IF(ISNA(VLOOKUP(M4,BDCom1!$A$3:$F$100,6,FALSE)*N4),"",VLOOKUP(M4,BDCom1!$A$3:$F$100,6,FALSE)*N4)</f>
        <v>0</v>
      </c>
      <c r="R4" s="12"/>
      <c r="S4" s="12">
        <f>IF(ISNA(VLOOKUP(M4,BDCom1!$A$3:$H$100,8,FALSE)),"",VLOOKUP(M4,BDCom1!$A$3:$H$100,8,FALSE))</f>
        <v>1</v>
      </c>
      <c r="T4" s="12">
        <f t="shared" si="0"/>
        <v>6.3500000000000001E-2</v>
      </c>
      <c r="U4" s="63">
        <f>IF(ISNA(VLOOKUP(M4,BDColr!$B$3:$F$100,5,FALSE)*N4),"",VLOOKUP(M4,BDColr!$B$3:$F$100,5,FALSE)*N4)</f>
        <v>432</v>
      </c>
      <c r="V4" s="73"/>
      <c r="X4" s="10">
        <f>B42</f>
        <v>21</v>
      </c>
      <c r="Y4" s="12">
        <f>C42</f>
        <v>2264.8199999999997</v>
      </c>
      <c r="Z4" s="12">
        <f>D42</f>
        <v>108.82000000000001</v>
      </c>
      <c r="AA4" s="12">
        <f>E42</f>
        <v>2373.64</v>
      </c>
      <c r="AB4" s="12">
        <f>F42</f>
        <v>498.46439999999996</v>
      </c>
      <c r="AC4" s="11" t="str">
        <f>G43</f>
        <v>Total TTC</v>
      </c>
      <c r="AD4" s="90"/>
      <c r="AE4" s="73"/>
    </row>
    <row r="5" spans="1:31" x14ac:dyDescent="0.2">
      <c r="A5" s="10" t="s">
        <v>18</v>
      </c>
      <c r="B5" s="27">
        <v>2</v>
      </c>
      <c r="C5" s="27">
        <v>76.83</v>
      </c>
      <c r="D5" s="13">
        <f t="shared" ref="D5:D39" si="3">IF(B5="","",B5*C5)</f>
        <v>153.66</v>
      </c>
      <c r="E5" s="13">
        <f>IF(A5="","",VLOOKUP(A5,BDCom1!$A$2:$N$100,14,FALSE))</f>
        <v>5.54</v>
      </c>
      <c r="F5" s="13">
        <f t="shared" ref="F5:F39" si="4">IF(B5="","",E5*B5)</f>
        <v>11.08</v>
      </c>
      <c r="G5" s="13">
        <f>IF(A5="","",VLOOKUP(A5,BDCom1!$A$3:$F$100,6,FALSE)*B5)</f>
        <v>60</v>
      </c>
      <c r="I5" s="10">
        <f>IF(A5="","",VLOOKUP(A5,BDCom1!$A$3:$H$100,8,FALSE))</f>
        <v>3</v>
      </c>
      <c r="J5" s="10">
        <f>IF(A5="","",VLOOKUP(A5,VentilCom1!$A$2:$Z$39,21,FALSE))</f>
        <v>1.3114171052631578</v>
      </c>
      <c r="K5" s="64">
        <f>IF(A5="","",VLOOKUP(A5,BDCom1!$A$3:$G$100,7,FALSE)*B5)</f>
        <v>152</v>
      </c>
      <c r="L5" s="73"/>
      <c r="M5" s="10" t="s">
        <v>96</v>
      </c>
      <c r="N5" s="32">
        <v>6</v>
      </c>
      <c r="O5" s="33">
        <v>1.89</v>
      </c>
      <c r="P5" s="26">
        <f t="shared" si="2"/>
        <v>11.34</v>
      </c>
      <c r="Q5" s="26" t="str">
        <f>IF(ISNA(VLOOKUP(M5,BDCom1!$A$3:$F$100,6,FALSE)*N5),"",VLOOKUP(M5,BDCom1!$A$3:$F$100,6,FALSE)*N5)</f>
        <v/>
      </c>
      <c r="R5" s="12"/>
      <c r="S5" s="12" t="str">
        <f>IF(ISNA(VLOOKUP(M5,BDCom1!$A$3:$H$100,8,FALSE)),"",VLOOKUP(M5,BDCom1!$A$3:$H$100,8,FALSE))</f>
        <v/>
      </c>
      <c r="T5" s="12">
        <f t="shared" si="0"/>
        <v>1.89</v>
      </c>
      <c r="U5" s="63">
        <f>IF(ISNA(VLOOKUP(M5,BDColr!$B$3:$F$100,5,FALSE)*N5),"",VLOOKUP(M5,BDColr!$B$3:$F$100,5,FALSE)*N5)</f>
        <v>6</v>
      </c>
      <c r="V5" s="73"/>
      <c r="W5" s="12"/>
      <c r="X5" s="12"/>
      <c r="Y5" s="87">
        <f>C44</f>
        <v>3145.83</v>
      </c>
      <c r="Z5" s="87">
        <f>D44</f>
        <v>145.51000000000002</v>
      </c>
      <c r="AA5" s="12">
        <f>E44</f>
        <v>3291.34</v>
      </c>
      <c r="AB5" s="12">
        <f>F44</f>
        <v>553.52639999999997</v>
      </c>
      <c r="AC5" s="88">
        <f>G44</f>
        <v>4493.8663999999999</v>
      </c>
      <c r="AD5" s="90">
        <f>$K$41</f>
        <v>3338</v>
      </c>
      <c r="AE5" s="73"/>
    </row>
    <row r="6" spans="1:31" x14ac:dyDescent="0.2">
      <c r="A6" s="10" t="s">
        <v>33</v>
      </c>
      <c r="B6" s="27">
        <v>15</v>
      </c>
      <c r="C6" s="27">
        <v>13.93</v>
      </c>
      <c r="D6" s="13">
        <f t="shared" si="3"/>
        <v>208.95</v>
      </c>
      <c r="E6" s="13">
        <f>IF(A6="","",VLOOKUP(A6,BDCom1!$A$2:$N$100,14,FALSE))</f>
        <v>0.8</v>
      </c>
      <c r="F6" s="13">
        <f t="shared" si="4"/>
        <v>12</v>
      </c>
      <c r="G6" s="13">
        <f>IF(A6="","",VLOOKUP(A6,BDCom1!$A$3:$F$100,6,FALSE)*B6)</f>
        <v>52.5</v>
      </c>
      <c r="I6" s="10">
        <f>IF(A6="","",VLOOKUP(A6,BDCom1!$A$3:$H$100,8,FALSE))</f>
        <v>2</v>
      </c>
      <c r="J6" s="10">
        <f>IF(A6="","",VLOOKUP(A6,VentilCom1!$A$2:$Z$39,21,FALSE))</f>
        <v>0.65057500000000001</v>
      </c>
      <c r="K6" s="64">
        <f>IF(A6="","",VLOOKUP(A6,BDCom1!$A$3:$G$100,7,FALSE)*B6)</f>
        <v>360</v>
      </c>
      <c r="L6" s="73"/>
      <c r="N6" s="32"/>
      <c r="O6" s="33"/>
      <c r="P6" s="26"/>
      <c r="Q6" s="26" t="str">
        <f>IF(ISNA(VLOOKUP(M6,BDCom1!$A$3:$F$100,6,FALSE)*N6),"",VLOOKUP(M6,BDCom1!$A$3:$F$100,6,FALSE)*N6)</f>
        <v/>
      </c>
      <c r="R6" s="12"/>
      <c r="S6" s="12" t="str">
        <f>IF(ISNA(VLOOKUP(M6,BDCom1!$A$3:$H$100,8,FALSE)),"",VLOOKUP(M6,BDCom1!$A$3:$H$100,8,FALSE))</f>
        <v/>
      </c>
      <c r="T6" s="12" t="str">
        <f t="shared" si="0"/>
        <v/>
      </c>
      <c r="U6" s="63" t="str">
        <f>IF(ISNA(VLOOKUP(M6,BDColr!$B$3:$F$100,5,FALSE)*N6),"",VLOOKUP(M6,BDColr!$B$3:$F$100,5,FALSE)*N6)</f>
        <v/>
      </c>
      <c r="V6" s="73"/>
      <c r="W6" s="72" t="str">
        <f>$A$47</f>
        <v>Com Fournisseur 1 Ajout</v>
      </c>
      <c r="X6" s="72"/>
      <c r="Y6" s="73"/>
      <c r="Z6" s="73"/>
      <c r="AA6" s="73"/>
      <c r="AB6" s="73"/>
      <c r="AC6" s="73"/>
      <c r="AD6" s="73"/>
      <c r="AE6" s="73"/>
    </row>
    <row r="7" spans="1:31" x14ac:dyDescent="0.2">
      <c r="A7" s="10" t="s">
        <v>37</v>
      </c>
      <c r="B7" s="27">
        <v>5</v>
      </c>
      <c r="C7" s="27">
        <v>8.66</v>
      </c>
      <c r="D7" s="13">
        <f t="shared" si="3"/>
        <v>43.3</v>
      </c>
      <c r="E7" s="13">
        <f>IF(A7="","",VLOOKUP(A7,BDCom1!$A$2:$N$100,14,FALSE))</f>
        <v>0.17</v>
      </c>
      <c r="F7" s="13">
        <f t="shared" si="4"/>
        <v>0.85000000000000009</v>
      </c>
      <c r="G7" s="13">
        <f>IF(A7="","",VLOOKUP(A7,BDCom1!$A$3:$F$100,6,FALSE)*B7)</f>
        <v>22.5</v>
      </c>
      <c r="I7" s="10">
        <f>IF(A7="","",VLOOKUP(A7,BDCom1!$A$3:$H$100,8,FALSE))</f>
        <v>1</v>
      </c>
      <c r="J7" s="10">
        <f>IF(A7="","",VLOOKUP(A7,VentilCom1!$A$2:$Z$39,21,FALSE))</f>
        <v>0.19499583333333334</v>
      </c>
      <c r="K7" s="64">
        <f>IF(A7="","",VLOOKUP(A7,BDCom1!$A$3:$G$100,7,FALSE)*B7)</f>
        <v>240</v>
      </c>
      <c r="L7" s="73"/>
      <c r="N7" s="32"/>
      <c r="O7" s="33"/>
      <c r="P7" s="26" t="str">
        <f t="shared" ref="P7:P39" si="5">IF(N7="","",N7*O7)</f>
        <v/>
      </c>
      <c r="Q7" s="26" t="str">
        <f>IF(ISNA(VLOOKUP(M7,BDCom1!$A$3:$F$100,6,FALSE)*N7),"",VLOOKUP(M7,BDCom1!$A$3:$F$100,6,FALSE)*N7)</f>
        <v/>
      </c>
      <c r="R7" s="12"/>
      <c r="S7" s="12" t="str">
        <f>IF(ISNA(VLOOKUP(M7,BDCom1!$A$3:$H$100,8,FALSE)),"",VLOOKUP(M7,BDCom1!$A$3:$H$100,8,FALSE))</f>
        <v/>
      </c>
      <c r="T7" s="12" t="str">
        <f t="shared" si="0"/>
        <v/>
      </c>
      <c r="U7" s="63" t="str">
        <f>IF(ISNA(VLOOKUP(M7,BDColr!$B$3:$F$100,5,FALSE)*N7),"",VLOOKUP(M7,BDColr!$B$3:$F$100,5,FALSE)*N7)</f>
        <v/>
      </c>
      <c r="V7" s="73"/>
      <c r="W7" s="71"/>
      <c r="X7" s="71" t="str">
        <f t="shared" ref="X7:AC7" si="6">B61</f>
        <v>TVA</v>
      </c>
      <c r="Y7" s="71" t="str">
        <f t="shared" si="6"/>
        <v>Brut</v>
      </c>
      <c r="Z7" s="71" t="str">
        <f t="shared" si="6"/>
        <v>Taxe</v>
      </c>
      <c r="AA7" s="71" t="str">
        <f t="shared" si="6"/>
        <v>Tot. HTVA</v>
      </c>
      <c r="AB7" s="71" t="str">
        <f t="shared" si="6"/>
        <v>TVA</v>
      </c>
      <c r="AC7" s="71" t="str">
        <f t="shared" si="6"/>
        <v>Vidange</v>
      </c>
      <c r="AD7" s="71" t="str">
        <f>K61</f>
        <v>Prévi</v>
      </c>
      <c r="AE7" s="73"/>
    </row>
    <row r="8" spans="1:31" x14ac:dyDescent="0.2">
      <c r="A8" s="10" t="s">
        <v>38</v>
      </c>
      <c r="B8" s="27">
        <v>5</v>
      </c>
      <c r="C8" s="27">
        <v>8.66</v>
      </c>
      <c r="D8" s="13">
        <f t="shared" si="3"/>
        <v>43.3</v>
      </c>
      <c r="E8" s="13">
        <f>IF(A8="","",VLOOKUP(A8,BDCom1!$A$2:$N$100,14,FALSE))</f>
        <v>0.17</v>
      </c>
      <c r="F8" s="13">
        <f t="shared" si="4"/>
        <v>0.85000000000000009</v>
      </c>
      <c r="G8" s="13">
        <f>IF(A8="","",VLOOKUP(A8,BDCom1!$A$3:$F$100,6,FALSE)*B8)</f>
        <v>22.5</v>
      </c>
      <c r="I8" s="10">
        <f>IF(A8="","",VLOOKUP(A8,BDCom1!$A$3:$H$100,8,FALSE))</f>
        <v>2</v>
      </c>
      <c r="J8" s="10">
        <f>IF(A8="","",VLOOKUP(A8,VentilCom1!$A$2:$Z$39,21,FALSE))</f>
        <v>0.19499583333333334</v>
      </c>
      <c r="K8" s="64">
        <f>IF(A8="","",VLOOKUP(A8,BDCom1!$A$3:$G$100,7,FALSE)*B8)</f>
        <v>240</v>
      </c>
      <c r="L8" s="73"/>
      <c r="N8" s="32"/>
      <c r="O8" s="33"/>
      <c r="P8" s="26" t="str">
        <f t="shared" si="5"/>
        <v/>
      </c>
      <c r="Q8" s="26" t="str">
        <f>IF(ISNA(VLOOKUP(M8,BDCom1!$A$3:$F$100,6,FALSE)*N8),"",VLOOKUP(M8,BDCom1!$A$3:$F$100,6,FALSE)*N8)</f>
        <v/>
      </c>
      <c r="R8" s="12"/>
      <c r="S8" s="12" t="str">
        <f>IF(ISNA(VLOOKUP(M8,BDCom1!$A$3:$H$100,8,FALSE)),"",VLOOKUP(M8,BDCom1!$A$3:$H$100,8,FALSE))</f>
        <v/>
      </c>
      <c r="T8" s="12" t="str">
        <f t="shared" si="0"/>
        <v/>
      </c>
      <c r="U8" s="63" t="str">
        <f>IF(ISNA(VLOOKUP(M8,BDColr!$B$3:$F$100,5,FALSE)*N8),"",VLOOKUP(M8,BDColr!$B$3:$F$100,5,FALSE)*N8)</f>
        <v/>
      </c>
      <c r="V8" s="73"/>
      <c r="X8" s="71">
        <f t="shared" ref="X8:X9" si="7">B62</f>
        <v>6</v>
      </c>
      <c r="Y8" s="12">
        <f>C62</f>
        <v>316.13</v>
      </c>
      <c r="Z8" s="12">
        <f>D62</f>
        <v>13.120000000000001</v>
      </c>
      <c r="AA8" s="12">
        <f>E62</f>
        <v>329.25</v>
      </c>
      <c r="AB8" s="12">
        <f>F62</f>
        <v>19.754999999999999</v>
      </c>
      <c r="AC8" s="91">
        <f>G62</f>
        <v>147.5</v>
      </c>
      <c r="AD8" s="89">
        <f>K62</f>
        <v>1194</v>
      </c>
      <c r="AE8" s="73"/>
    </row>
    <row r="9" spans="1:31" x14ac:dyDescent="0.2">
      <c r="A9" s="10" t="s">
        <v>28</v>
      </c>
      <c r="B9" s="27">
        <v>4</v>
      </c>
      <c r="C9" s="27">
        <v>37.090000000000003</v>
      </c>
      <c r="D9" s="13">
        <f t="shared" si="3"/>
        <v>148.36000000000001</v>
      </c>
      <c r="E9" s="13">
        <f>IF(A9="","",VLOOKUP(A9,BDCom1!$A$2:$N$100,14,FALSE))</f>
        <v>3.29</v>
      </c>
      <c r="F9" s="13">
        <f t="shared" si="4"/>
        <v>13.16</v>
      </c>
      <c r="G9" s="13">
        <f>IF(A9="","",VLOOKUP(A9,BDCom1!$A$3:$F$100,6,FALSE)*B9)</f>
        <v>18</v>
      </c>
      <c r="I9" s="10">
        <f>IF(A9="","",VLOOKUP(A9,BDCom1!$A$3:$H$100,8,FALSE))</f>
        <v>4</v>
      </c>
      <c r="J9" s="10">
        <f>IF(A9="","",VLOOKUP(A9,VentilCom1!$A$2:$Z$39,21,FALSE))</f>
        <v>2.035825</v>
      </c>
      <c r="K9" s="64">
        <f>IF(A9="","",VLOOKUP(A9,BDCom1!$A$3:$G$100,7,FALSE)*B9)</f>
        <v>96</v>
      </c>
      <c r="L9" s="73"/>
      <c r="N9" s="32"/>
      <c r="O9" s="33"/>
      <c r="P9" s="26" t="str">
        <f t="shared" si="5"/>
        <v/>
      </c>
      <c r="Q9" s="26" t="str">
        <f>IF(ISNA(VLOOKUP(M9,BDCom1!$A$3:$F$100,6,FALSE)*N9),"",VLOOKUP(M9,BDCom1!$A$3:$F$100,6,FALSE)*N9)</f>
        <v/>
      </c>
      <c r="R9" s="12"/>
      <c r="S9" s="12" t="str">
        <f>IF(ISNA(VLOOKUP(M9,BDCom1!$A$3:$H$100,8,FALSE)),"",VLOOKUP(M9,BDCom1!$A$3:$H$100,8,FALSE))</f>
        <v/>
      </c>
      <c r="T9" s="12" t="str">
        <f t="shared" si="0"/>
        <v/>
      </c>
      <c r="U9" s="63" t="str">
        <f>IF(ISNA(VLOOKUP(M9,BDColr!$B$3:$F$100,5,FALSE)*N9),"",VLOOKUP(M9,BDColr!$B$3:$F$100,5,FALSE)*N9)</f>
        <v/>
      </c>
      <c r="V9" s="73"/>
      <c r="X9" s="71">
        <f t="shared" si="7"/>
        <v>21</v>
      </c>
      <c r="Y9" s="12">
        <f>C63</f>
        <v>89.18</v>
      </c>
      <c r="Z9" s="12">
        <f>D63</f>
        <v>7.22</v>
      </c>
      <c r="AA9" s="12">
        <f>E63</f>
        <v>96.4</v>
      </c>
      <c r="AB9" s="12">
        <f>F63</f>
        <v>20.244</v>
      </c>
      <c r="AC9" s="11" t="str">
        <f>G64</f>
        <v>Total TTC</v>
      </c>
      <c r="AD9" s="89"/>
      <c r="AE9" s="73"/>
    </row>
    <row r="10" spans="1:31" x14ac:dyDescent="0.2">
      <c r="A10" s="10" t="s">
        <v>32</v>
      </c>
      <c r="B10" s="27">
        <v>12</v>
      </c>
      <c r="C10" s="27">
        <v>13.49</v>
      </c>
      <c r="D10" s="13">
        <f t="shared" si="3"/>
        <v>161.88</v>
      </c>
      <c r="E10" s="13">
        <f>IF(A10="","",VLOOKUP(A10,BDCom1!$A$2:$N$100,14,FALSE))</f>
        <v>0.8</v>
      </c>
      <c r="F10" s="13">
        <f t="shared" si="4"/>
        <v>9.6000000000000014</v>
      </c>
      <c r="G10" s="13">
        <f>IF(A10="","",VLOOKUP(A10,BDCom1!$A$3:$F$100,6,FALSE)*B10)</f>
        <v>42</v>
      </c>
      <c r="I10" s="10">
        <f>IF(A10="","",VLOOKUP(A10,BDCom1!$A$3:$H$100,8,FALSE))</f>
        <v>2</v>
      </c>
      <c r="J10" s="10">
        <f>IF(A10="","",VLOOKUP(A10,VentilCom1!$A$2:$Z$39,21,FALSE))</f>
        <v>0.63114166666666671</v>
      </c>
      <c r="K10" s="64">
        <f>IF(A10="","",VLOOKUP(A10,BDCom1!$A$3:$G$100,7,FALSE)*B10)</f>
        <v>288</v>
      </c>
      <c r="L10" s="73"/>
      <c r="N10" s="32"/>
      <c r="O10" s="33"/>
      <c r="P10" s="26" t="str">
        <f t="shared" si="5"/>
        <v/>
      </c>
      <c r="Q10" s="26" t="str">
        <f>IF(ISNA(VLOOKUP(M10,BDCom1!$A$3:$F$100,6,FALSE)*N10),"",VLOOKUP(M10,BDCom1!$A$3:$F$100,6,FALSE)*N10)</f>
        <v/>
      </c>
      <c r="R10" s="12"/>
      <c r="S10" s="12" t="str">
        <f>IF(ISNA(VLOOKUP(M10,BDCom1!$A$3:$H$100,8,FALSE)),"",VLOOKUP(M10,BDCom1!$A$3:$H$100,8,FALSE))</f>
        <v/>
      </c>
      <c r="T10" s="12" t="str">
        <f t="shared" si="0"/>
        <v/>
      </c>
      <c r="U10" s="63" t="str">
        <f>IF(ISNA(VLOOKUP(M10,BDColr!$B$3:$F$100,5,FALSE)*N10),"",VLOOKUP(M10,BDColr!$B$3:$F$100,5,FALSE)*N10)</f>
        <v/>
      </c>
      <c r="V10" s="73"/>
      <c r="Y10" s="87">
        <f>C65</f>
        <v>405.31</v>
      </c>
      <c r="Z10" s="87">
        <f>D65</f>
        <v>20.34</v>
      </c>
      <c r="AA10" s="12">
        <f>E65</f>
        <v>425.65</v>
      </c>
      <c r="AB10" s="12">
        <f>F65</f>
        <v>39.998999999999995</v>
      </c>
      <c r="AC10" s="30">
        <f>G65</f>
        <v>613.149</v>
      </c>
      <c r="AD10" s="89">
        <f>K65</f>
        <v>4532</v>
      </c>
      <c r="AE10" s="73"/>
    </row>
    <row r="11" spans="1:31" ht="12.75" customHeight="1" x14ac:dyDescent="0.2">
      <c r="A11" s="10" t="s">
        <v>22</v>
      </c>
      <c r="B11" s="27">
        <v>5</v>
      </c>
      <c r="C11" s="27">
        <v>24.36</v>
      </c>
      <c r="D11" s="13">
        <f t="shared" si="3"/>
        <v>121.8</v>
      </c>
      <c r="E11" s="13">
        <f>IF(A11="","",VLOOKUP(A11,BDCom1!$A$2:$N$100,14,FALSE))</f>
        <v>0.31</v>
      </c>
      <c r="F11" s="13">
        <f t="shared" si="4"/>
        <v>1.55</v>
      </c>
      <c r="G11" s="13">
        <f>IF(A11="","",VLOOKUP(A11,BDCom1!$A$3:$F$100,6,FALSE)*B11)</f>
        <v>22.5</v>
      </c>
      <c r="I11" s="10">
        <f>IF(A11="","",VLOOKUP(A11,BDCom1!$A$3:$H$100,8,FALSE))</f>
        <v>2</v>
      </c>
      <c r="J11" s="10">
        <f>IF(A11="","",VLOOKUP(A11,VentilCom1!$A$2:$Z$39,21,FALSE))</f>
        <v>1.0895916666666667</v>
      </c>
      <c r="K11" s="64">
        <f>IF(A11="","",VLOOKUP(A11,BDCom1!$A$3:$G$100,7,FALSE)*B11)</f>
        <v>120</v>
      </c>
      <c r="L11" s="73"/>
      <c r="N11" s="32"/>
      <c r="O11" s="33"/>
      <c r="P11" s="26" t="str">
        <f t="shared" si="5"/>
        <v/>
      </c>
      <c r="Q11" s="26" t="str">
        <f>IF(ISNA(VLOOKUP(M11,BDCom1!$A$3:$F$100,6,FALSE)*N11),"",VLOOKUP(M11,BDCom1!$A$3:$F$100,6,FALSE)*N11)</f>
        <v/>
      </c>
      <c r="R11" s="12"/>
      <c r="S11" s="12" t="str">
        <f>IF(ISNA(VLOOKUP(M11,BDCom1!$A$3:$H$100,8,FALSE)),"",VLOOKUP(M11,BDCom1!$A$3:$H$100,8,FALSE))</f>
        <v/>
      </c>
      <c r="T11" s="12" t="str">
        <f t="shared" si="0"/>
        <v/>
      </c>
      <c r="U11" s="63" t="str">
        <f>IF(ISNA(VLOOKUP(M11,BDColr!$B$3:$F$100,5,FALSE)*N11),"",VLOOKUP(M11,BDColr!$B$3:$F$100,5,FALSE)*N11)</f>
        <v/>
      </c>
      <c r="V11" s="73"/>
      <c r="W11" s="72" t="str">
        <f>$A$68</f>
        <v>Com Fournisseur 2</v>
      </c>
      <c r="X11" s="72"/>
      <c r="Y11" s="73"/>
      <c r="Z11" s="102" t="s">
        <v>109</v>
      </c>
      <c r="AA11" s="125">
        <f>SUM(AC5+AC10)</f>
        <v>5107.0154000000002</v>
      </c>
      <c r="AB11" s="125"/>
      <c r="AC11" s="103"/>
      <c r="AD11" s="73"/>
      <c r="AE11" s="73"/>
    </row>
    <row r="12" spans="1:31" x14ac:dyDescent="0.2">
      <c r="A12" s="10" t="s">
        <v>23</v>
      </c>
      <c r="B12" s="27">
        <v>3</v>
      </c>
      <c r="C12" s="27">
        <v>22.84</v>
      </c>
      <c r="D12" s="13">
        <f t="shared" si="3"/>
        <v>68.52</v>
      </c>
      <c r="E12" s="13">
        <f>IF(A12="","",VLOOKUP(A12,BDCom1!$A$2:$N$100,14,FALSE))</f>
        <v>1.53</v>
      </c>
      <c r="F12" s="13">
        <f t="shared" si="4"/>
        <v>4.59</v>
      </c>
      <c r="G12" s="13">
        <f>IF(A12="","",VLOOKUP(A12,BDCom1!$A$3:$F$100,6,FALSE)*B12)</f>
        <v>13.5</v>
      </c>
      <c r="I12" s="10">
        <f>IF(A12="","",VLOOKUP(A12,BDCom1!$A$3:$H$100,8,FALSE))</f>
        <v>3</v>
      </c>
      <c r="J12" s="10">
        <f>IF(A12="","",VLOOKUP(A12,VentilCom1!$A$2:$Z$39,21,FALSE))</f>
        <v>1.2286541666666666</v>
      </c>
      <c r="K12" s="64">
        <f>IF(A12="","",VLOOKUP(A12,BDCom1!$A$3:$G$100,7,FALSE)*B12)</f>
        <v>72</v>
      </c>
      <c r="L12" s="73"/>
      <c r="N12" s="32"/>
      <c r="O12" s="33"/>
      <c r="P12" s="26" t="str">
        <f t="shared" si="5"/>
        <v/>
      </c>
      <c r="Q12" s="26" t="str">
        <f>IF(ISNA(VLOOKUP(M12,BDCom1!$A$3:$F$100,6,FALSE)*N12),"",VLOOKUP(M12,BDCom1!$A$3:$F$100,6,FALSE)*N12)</f>
        <v/>
      </c>
      <c r="R12" s="12"/>
      <c r="S12" s="12" t="str">
        <f>IF(ISNA(VLOOKUP(M12,BDCom1!$A$3:$H$100,8,FALSE)),"",VLOOKUP(M12,BDCom1!$A$3:$H$100,8,FALSE))</f>
        <v/>
      </c>
      <c r="T12" s="12" t="str">
        <f t="shared" si="0"/>
        <v/>
      </c>
      <c r="U12" s="63" t="str">
        <f>IF(ISNA(VLOOKUP(M12,BDColr!$B$3:$F$100,5,FALSE)*N12),"",VLOOKUP(M12,BDColr!$B$3:$F$100,5,FALSE)*N12)</f>
        <v/>
      </c>
      <c r="V12" s="73"/>
      <c r="W12" s="71"/>
      <c r="X12" s="71" t="str">
        <f t="shared" ref="X12:AC12" si="8">B107</f>
        <v>TVA</v>
      </c>
      <c r="Y12" s="71" t="str">
        <f t="shared" si="8"/>
        <v>Brut</v>
      </c>
      <c r="Z12" s="71" t="str">
        <f t="shared" si="8"/>
        <v>Taxe</v>
      </c>
      <c r="AA12" s="71" t="str">
        <f t="shared" si="8"/>
        <v>Tot. HTVA</v>
      </c>
      <c r="AB12" s="71" t="str">
        <f t="shared" si="8"/>
        <v>TVA</v>
      </c>
      <c r="AC12" s="71" t="str">
        <f t="shared" si="8"/>
        <v>Vidange</v>
      </c>
      <c r="AD12" s="71" t="str">
        <f>K107</f>
        <v>Prévi</v>
      </c>
      <c r="AE12" s="73"/>
    </row>
    <row r="13" spans="1:31" x14ac:dyDescent="0.2">
      <c r="A13" s="10" t="s">
        <v>36</v>
      </c>
      <c r="B13" s="27">
        <v>2</v>
      </c>
      <c r="C13" s="27">
        <v>28.08</v>
      </c>
      <c r="D13" s="13">
        <f t="shared" si="3"/>
        <v>56.16</v>
      </c>
      <c r="E13" s="13">
        <f>IF(A13="","",VLOOKUP(A13,BDCom1!$A$2:$N$100,14,FALSE))</f>
        <v>0.08</v>
      </c>
      <c r="F13" s="13">
        <f t="shared" si="4"/>
        <v>0.16</v>
      </c>
      <c r="G13" s="13">
        <f>IF(A13="","",VLOOKUP(A13,BDCom1!$A$3:$F$100,6,FALSE)*B13)</f>
        <v>7</v>
      </c>
      <c r="I13" s="10">
        <f>IF(A13="","",VLOOKUP(A13,BDCom1!$A$3:$H$100,8,FALSE))</f>
        <v>2</v>
      </c>
      <c r="J13" s="10">
        <f>IF(A13="","",VLOOKUP(A13,VentilCom1!$A$2:$Z$39,21,FALSE))</f>
        <v>1.2437333333333334</v>
      </c>
      <c r="K13" s="64">
        <f>IF(A13="","",VLOOKUP(A13,BDCom1!$A$3:$G$100,7,FALSE)*B13)</f>
        <v>48</v>
      </c>
      <c r="L13" s="73"/>
      <c r="N13" s="32"/>
      <c r="O13" s="33"/>
      <c r="P13" s="26" t="str">
        <f t="shared" si="5"/>
        <v/>
      </c>
      <c r="Q13" s="26" t="str">
        <f>IF(ISNA(VLOOKUP(M13,BDCom1!$A$3:$F$100,6,FALSE)*N13),"",VLOOKUP(M13,BDCom1!$A$3:$F$100,6,FALSE)*N13)</f>
        <v/>
      </c>
      <c r="R13" s="12"/>
      <c r="S13" s="12" t="str">
        <f>IF(ISNA(VLOOKUP(M13,BDCom1!$A$3:$H$100,8,FALSE)),"",VLOOKUP(M13,BDCom1!$A$3:$H$100,8,FALSE))</f>
        <v/>
      </c>
      <c r="T13" s="12" t="str">
        <f t="shared" si="0"/>
        <v/>
      </c>
      <c r="U13" s="63" t="str">
        <f>IF(ISNA(VLOOKUP(M13,BDColr!$B$3:$F$100,5,FALSE)*N13),"",VLOOKUP(M13,BDColr!$B$3:$F$100,5,FALSE)*N13)</f>
        <v/>
      </c>
      <c r="V13" s="73"/>
      <c r="X13" s="71">
        <f t="shared" ref="X13:X14" si="9">B108</f>
        <v>6</v>
      </c>
      <c r="Y13" s="12">
        <f>C108</f>
        <v>0</v>
      </c>
      <c r="Z13" s="12">
        <f>D108</f>
        <v>0</v>
      </c>
      <c r="AA13" s="12">
        <f>E108</f>
        <v>0</v>
      </c>
      <c r="AB13" s="12">
        <f>F108</f>
        <v>0</v>
      </c>
      <c r="AC13" s="10">
        <f>G108</f>
        <v>0</v>
      </c>
      <c r="AD13" s="90">
        <f>K108</f>
        <v>0</v>
      </c>
      <c r="AE13" s="73"/>
    </row>
    <row r="14" spans="1:31" x14ac:dyDescent="0.2">
      <c r="A14" s="10" t="s">
        <v>39</v>
      </c>
      <c r="B14" s="27">
        <v>2</v>
      </c>
      <c r="C14" s="27">
        <v>19.98</v>
      </c>
      <c r="D14" s="13">
        <f t="shared" si="3"/>
        <v>39.96</v>
      </c>
      <c r="E14" s="13">
        <f>IF(A14="","",VLOOKUP(A14,BDCom1!$A$2:$N$100,14,FALSE))</f>
        <v>0.64</v>
      </c>
      <c r="F14" s="13">
        <f t="shared" si="4"/>
        <v>1.28</v>
      </c>
      <c r="G14" s="13">
        <f>IF(A14="","",VLOOKUP(A14,BDCom1!$A$3:$F$100,6,FALSE)*B14)</f>
        <v>9</v>
      </c>
      <c r="I14" s="10">
        <f>IF(A14="","",VLOOKUP(A14,BDCom1!$A$3:$H$100,8,FALSE))</f>
        <v>2</v>
      </c>
      <c r="J14" s="10">
        <f>IF(A14="","",VLOOKUP(A14,VentilCom1!$A$2:$Z$39,21,FALSE))</f>
        <v>0.91071666666666662</v>
      </c>
      <c r="K14" s="64">
        <f>IF(A14="","",VLOOKUP(A14,BDCom1!$A$3:$G$100,7,FALSE)*B14)</f>
        <v>48</v>
      </c>
      <c r="L14" s="73"/>
      <c r="N14" s="32"/>
      <c r="O14" s="33"/>
      <c r="P14" s="26" t="str">
        <f t="shared" si="5"/>
        <v/>
      </c>
      <c r="Q14" s="26" t="str">
        <f>IF(ISNA(VLOOKUP(M14,BDCom1!$A$3:$F$100,6,FALSE)*N14),"",VLOOKUP(M14,BDCom1!$A$3:$F$100,6,FALSE)*N14)</f>
        <v/>
      </c>
      <c r="R14" s="12"/>
      <c r="S14" s="12" t="str">
        <f>IF(ISNA(VLOOKUP(M14,BDCom1!$A$3:$H$100,8,FALSE)),"",VLOOKUP(M14,BDCom1!$A$3:$H$100,8,FALSE))</f>
        <v/>
      </c>
      <c r="T14" s="12" t="str">
        <f t="shared" si="0"/>
        <v/>
      </c>
      <c r="U14" s="63" t="str">
        <f>IF(ISNA(VLOOKUP(M14,BDColr!$B$3:$F$100,5,FALSE)*N14),"",VLOOKUP(M14,BDColr!$B$3:$F$100,5,FALSE)*N14)</f>
        <v/>
      </c>
      <c r="V14" s="73"/>
      <c r="X14" s="71">
        <f t="shared" si="9"/>
        <v>21</v>
      </c>
      <c r="Y14" s="12">
        <f>C109</f>
        <v>0</v>
      </c>
      <c r="Z14" s="12">
        <f>D109</f>
        <v>0</v>
      </c>
      <c r="AA14" s="12">
        <f>E109</f>
        <v>0</v>
      </c>
      <c r="AB14" s="12">
        <f>F109</f>
        <v>0</v>
      </c>
      <c r="AC14" s="24" t="str">
        <f>G110</f>
        <v>Total TTC</v>
      </c>
      <c r="AE14" s="73"/>
    </row>
    <row r="15" spans="1:31" x14ac:dyDescent="0.2">
      <c r="A15" s="10" t="s">
        <v>27</v>
      </c>
      <c r="B15" s="27">
        <v>2</v>
      </c>
      <c r="C15" s="27">
        <v>35.590000000000003</v>
      </c>
      <c r="D15" s="13">
        <f t="shared" si="3"/>
        <v>71.180000000000007</v>
      </c>
      <c r="E15" s="13">
        <f>IF(A15="","",VLOOKUP(A15,BDCom1!$A$2:$N$100,14,FALSE))</f>
        <v>3.24</v>
      </c>
      <c r="F15" s="13">
        <f t="shared" si="4"/>
        <v>6.48</v>
      </c>
      <c r="G15" s="13">
        <f>IF(A15="","",VLOOKUP(A15,BDCom1!$A$3:$F$100,6,FALSE)*B15)</f>
        <v>9</v>
      </c>
      <c r="I15" s="10">
        <f>IF(A15="","",VLOOKUP(A15,BDCom1!$A$3:$H$100,8,FALSE))</f>
        <v>4</v>
      </c>
      <c r="J15" s="10">
        <f>IF(A15="","",VLOOKUP(A15,VentilCom1!$A$2:$Z$39,21,FALSE))</f>
        <v>1.9576791666666669</v>
      </c>
      <c r="K15" s="64">
        <f>IF(A15="","",VLOOKUP(A15,BDCom1!$A$3:$G$100,7,FALSE)*B15)</f>
        <v>48</v>
      </c>
      <c r="L15" s="73"/>
      <c r="N15" s="32"/>
      <c r="O15" s="33"/>
      <c r="P15" s="26" t="str">
        <f t="shared" si="5"/>
        <v/>
      </c>
      <c r="Q15" s="26" t="str">
        <f>IF(ISNA(VLOOKUP(M15,BDCom1!$A$3:$F$100,6,FALSE)*N15),"",VLOOKUP(M15,BDCom1!$A$3:$F$100,6,FALSE)*N15)</f>
        <v/>
      </c>
      <c r="R15" s="12"/>
      <c r="S15" s="12" t="str">
        <f>IF(ISNA(VLOOKUP(M15,BDCom1!$A$3:$H$100,8,FALSE)),"",VLOOKUP(M15,BDCom1!$A$3:$H$100,8,FALSE))</f>
        <v/>
      </c>
      <c r="T15" s="12" t="str">
        <f t="shared" si="0"/>
        <v/>
      </c>
      <c r="U15" s="63" t="str">
        <f>IF(ISNA(VLOOKUP(M15,BDColr!$B$3:$F$100,5,FALSE)*N15),"",VLOOKUP(M15,BDColr!$B$3:$F$100,5,FALSE)*N15)</f>
        <v/>
      </c>
      <c r="V15" s="73"/>
      <c r="Y15" s="87">
        <f>C111</f>
        <v>0</v>
      </c>
      <c r="Z15" s="87">
        <f>D111</f>
        <v>0</v>
      </c>
      <c r="AA15" s="12">
        <f>E111</f>
        <v>0</v>
      </c>
      <c r="AB15" s="12">
        <f>F111</f>
        <v>0</v>
      </c>
      <c r="AC15" s="94">
        <f>G111</f>
        <v>0</v>
      </c>
      <c r="AD15" s="89">
        <f>$K$111</f>
        <v>4532</v>
      </c>
      <c r="AE15" s="73"/>
    </row>
    <row r="16" spans="1:31" ht="12.75" customHeight="1" x14ac:dyDescent="0.2">
      <c r="A16" s="10" t="s">
        <v>34</v>
      </c>
      <c r="B16" s="27">
        <v>7</v>
      </c>
      <c r="C16" s="27">
        <v>17.440000000000001</v>
      </c>
      <c r="D16" s="13">
        <f t="shared" si="3"/>
        <v>122.08000000000001</v>
      </c>
      <c r="E16" s="13">
        <f>IF(A16="","",VLOOKUP(A16,BDCom1!$A$2:$N$100,14,FALSE))</f>
        <v>0.8</v>
      </c>
      <c r="F16" s="13">
        <f t="shared" si="4"/>
        <v>5.6000000000000005</v>
      </c>
      <c r="G16" s="13">
        <f>IF(A16="","",VLOOKUP(A16,BDCom1!$A$3:$F$100,6,FALSE)*B16)</f>
        <v>24.5</v>
      </c>
      <c r="I16" s="10">
        <f>IF(A16="","",VLOOKUP(A16,BDCom1!$A$3:$H$100,8,FALSE))</f>
        <v>2</v>
      </c>
      <c r="J16" s="10">
        <f>IF(A16="","",VLOOKUP(A16,VentilCom1!$A$2:$Z$39,21,FALSE))</f>
        <v>0.8056000000000002</v>
      </c>
      <c r="K16" s="64">
        <f>IF(A16="","",VLOOKUP(A16,BDCom1!$A$3:$G$100,7,FALSE)*B16)</f>
        <v>168</v>
      </c>
      <c r="L16" s="73"/>
      <c r="N16" s="32"/>
      <c r="O16" s="33"/>
      <c r="P16" s="26" t="str">
        <f t="shared" si="5"/>
        <v/>
      </c>
      <c r="Q16" s="26" t="str">
        <f>IF(ISNA(VLOOKUP(M16,BDCom1!$A$3:$F$100,6,FALSE)*N16),"",VLOOKUP(M16,BDCom1!$A$3:$F$100,6,FALSE)*N16)</f>
        <v/>
      </c>
      <c r="R16" s="12"/>
      <c r="S16" s="12" t="str">
        <f>IF(ISNA(VLOOKUP(M16,BDCom1!$A$3:$H$100,8,FALSE)),"",VLOOKUP(M16,BDCom1!$A$3:$H$100,8,FALSE))</f>
        <v/>
      </c>
      <c r="T16" s="12" t="str">
        <f t="shared" si="0"/>
        <v/>
      </c>
      <c r="U16" s="63" t="str">
        <f>IF(ISNA(VLOOKUP(M16,BDColr!$B$3:$F$100,5,FALSE)*N16),"",VLOOKUP(M16,BDColr!$B$3:$F$100,5,FALSE)*N16)</f>
        <v/>
      </c>
      <c r="V16" s="73"/>
      <c r="W16" s="72" t="str">
        <f>$A$114</f>
        <v>Com Fournisseur 2 Ajout</v>
      </c>
      <c r="X16" s="72"/>
      <c r="Y16" s="73"/>
      <c r="Z16" s="104" t="s">
        <v>109</v>
      </c>
      <c r="AA16" s="125">
        <f>SUM(AA11+AC15)</f>
        <v>5107.0154000000002</v>
      </c>
      <c r="AB16" s="125"/>
      <c r="AC16" s="103"/>
      <c r="AD16" s="73"/>
      <c r="AE16" s="73"/>
    </row>
    <row r="17" spans="1:31" x14ac:dyDescent="0.2">
      <c r="A17" s="10" t="s">
        <v>24</v>
      </c>
      <c r="B17" s="27">
        <v>1</v>
      </c>
      <c r="C17" s="27">
        <v>27.58</v>
      </c>
      <c r="D17" s="13">
        <f t="shared" si="3"/>
        <v>27.58</v>
      </c>
      <c r="E17" s="13">
        <f>IF(A17="","",VLOOKUP(A17,BDCom1!$A$2:$N$100,14,FALSE))</f>
        <v>1.28</v>
      </c>
      <c r="F17" s="13">
        <f t="shared" si="4"/>
        <v>1.28</v>
      </c>
      <c r="G17" s="13">
        <f>IF(A17="","",VLOOKUP(A17,BDCom1!$A$3:$F$100,6,FALSE)*B17)</f>
        <v>4.5</v>
      </c>
      <c r="I17" s="10">
        <f>IF(A17="","",VLOOKUP(A17,BDCom1!$A$3:$H$100,8,FALSE))</f>
        <v>3</v>
      </c>
      <c r="J17" s="10">
        <f>IF(A17="","",VLOOKUP(A17,VentilCom1!$A$2:$Z$39,21,FALSE))</f>
        <v>1.455025</v>
      </c>
      <c r="K17" s="64">
        <f>IF(A17="","",VLOOKUP(A17,BDCom1!$A$3:$G$100,7,FALSE)*B17)</f>
        <v>24</v>
      </c>
      <c r="L17" s="73"/>
      <c r="N17" s="32"/>
      <c r="O17" s="33"/>
      <c r="P17" s="26" t="str">
        <f t="shared" si="5"/>
        <v/>
      </c>
      <c r="Q17" s="26" t="str">
        <f>IF(ISNA(VLOOKUP(M17,BDCom1!$A$3:$F$100,6,FALSE)*N17),"",VLOOKUP(M17,BDCom1!$A$3:$F$100,6,FALSE)*N17)</f>
        <v/>
      </c>
      <c r="R17" s="12"/>
      <c r="S17" s="12" t="str">
        <f>IF(ISNA(VLOOKUP(M17,BDCom1!$A$3:$H$100,8,FALSE)),"",VLOOKUP(M17,BDCom1!$A$3:$H$100,8,FALSE))</f>
        <v/>
      </c>
      <c r="T17" s="12" t="str">
        <f t="shared" si="0"/>
        <v/>
      </c>
      <c r="U17" s="63" t="str">
        <f>IF(ISNA(VLOOKUP(M17,BDColr!$B$3:$F$100,5,FALSE)*N17),"",VLOOKUP(M17,BDColr!$B$3:$F$100,5,FALSE)*N17)</f>
        <v/>
      </c>
      <c r="V17" s="73"/>
      <c r="W17" s="71"/>
      <c r="X17" s="71" t="str">
        <f t="shared" ref="X17:AC17" si="10">B128</f>
        <v>TVA</v>
      </c>
      <c r="Y17" s="71" t="str">
        <f t="shared" si="10"/>
        <v>Brut</v>
      </c>
      <c r="Z17" s="71" t="str">
        <f t="shared" si="10"/>
        <v>Taxe</v>
      </c>
      <c r="AA17" s="71" t="str">
        <f t="shared" si="10"/>
        <v>Tot. HTVA</v>
      </c>
      <c r="AB17" s="71" t="str">
        <f t="shared" si="10"/>
        <v>TVA</v>
      </c>
      <c r="AC17" s="71" t="str">
        <f t="shared" si="10"/>
        <v>Vidange</v>
      </c>
      <c r="AD17" s="71" t="str">
        <f>K128</f>
        <v>Prévi</v>
      </c>
      <c r="AE17" s="73"/>
    </row>
    <row r="18" spans="1:31" x14ac:dyDescent="0.2">
      <c r="A18" s="10" t="s">
        <v>35</v>
      </c>
      <c r="B18" s="27">
        <v>6</v>
      </c>
      <c r="C18" s="27">
        <v>13.93</v>
      </c>
      <c r="D18" s="13">
        <f t="shared" si="3"/>
        <v>83.58</v>
      </c>
      <c r="E18" s="13">
        <f>IF(A18="","",VLOOKUP(A18,BDCom1!$A$2:$N$100,14,FALSE))</f>
        <v>0.8</v>
      </c>
      <c r="F18" s="13">
        <f t="shared" si="4"/>
        <v>4.8000000000000007</v>
      </c>
      <c r="G18" s="13">
        <f>IF(A18="","",VLOOKUP(A18,BDCom1!$A$3:$F$100,6,FALSE)*B18)</f>
        <v>21</v>
      </c>
      <c r="I18" s="10">
        <f>IF(A18="","",VLOOKUP(A18,BDCom1!$A$3:$H$100,8,FALSE))</f>
        <v>2</v>
      </c>
      <c r="J18" s="10">
        <f>IF(A18="","",VLOOKUP(A18,VentilCom1!$A$2:$Z$39,21,FALSE))</f>
        <v>0.6505749999999999</v>
      </c>
      <c r="K18" s="64">
        <f>IF(A18="","",VLOOKUP(A18,BDCom1!$A$3:$G$100,7,FALSE)*B18)</f>
        <v>144</v>
      </c>
      <c r="L18" s="73"/>
      <c r="N18" s="32"/>
      <c r="O18" s="33"/>
      <c r="P18" s="26" t="str">
        <f t="shared" si="5"/>
        <v/>
      </c>
      <c r="Q18" s="26" t="str">
        <f>IF(ISNA(VLOOKUP(M18,BDCom1!$A$3:$F$100,6,FALSE)*N18),"",VLOOKUP(M18,BDCom1!$A$3:$F$100,6,FALSE)*N18)</f>
        <v/>
      </c>
      <c r="R18" s="12"/>
      <c r="S18" s="12" t="str">
        <f>IF(ISNA(VLOOKUP(M18,BDCom1!$A$3:$H$100,8,FALSE)),"",VLOOKUP(M18,BDCom1!$A$3:$H$100,8,FALSE))</f>
        <v/>
      </c>
      <c r="T18" s="12" t="str">
        <f t="shared" si="0"/>
        <v/>
      </c>
      <c r="U18" s="63" t="str">
        <f>IF(ISNA(VLOOKUP(M18,BDColr!$B$3:$F$100,5,FALSE)*N18),"",VLOOKUP(M18,BDColr!$B$3:$F$100,5,FALSE)*N18)</f>
        <v/>
      </c>
      <c r="V18" s="73"/>
      <c r="X18" s="71">
        <f t="shared" ref="X18:X19" si="11">B129</f>
        <v>6</v>
      </c>
      <c r="Y18" s="10">
        <f>C129</f>
        <v>0</v>
      </c>
      <c r="Z18" s="10">
        <f>D129</f>
        <v>0</v>
      </c>
      <c r="AA18" s="10">
        <f>E129</f>
        <v>0</v>
      </c>
      <c r="AB18" s="10">
        <f>F129</f>
        <v>0</v>
      </c>
      <c r="AC18" s="91">
        <f>G129</f>
        <v>0</v>
      </c>
      <c r="AD18" s="89">
        <f>K129</f>
        <v>0</v>
      </c>
      <c r="AE18" s="73"/>
    </row>
    <row r="19" spans="1:31" x14ac:dyDescent="0.2">
      <c r="A19" s="10" t="s">
        <v>25</v>
      </c>
      <c r="B19" s="27">
        <v>7</v>
      </c>
      <c r="C19" s="27">
        <v>35.58</v>
      </c>
      <c r="D19" s="13">
        <f t="shared" si="3"/>
        <v>249.06</v>
      </c>
      <c r="E19" s="13">
        <f>IF(A19="","",VLOOKUP(A19,BDCom1!$A$2:$N$100,14,FALSE))</f>
        <v>2.54</v>
      </c>
      <c r="F19" s="13">
        <f t="shared" si="4"/>
        <v>17.78</v>
      </c>
      <c r="G19" s="13">
        <f>IF(A19="","",VLOOKUP(A19,BDCom1!$A$3:$F$100,6,FALSE)*B19)</f>
        <v>31.5</v>
      </c>
      <c r="I19" s="10">
        <f>IF(A19="","",VLOOKUP(A19,BDCom1!$A$3:$H$100,8,FALSE))</f>
        <v>4</v>
      </c>
      <c r="J19" s="10">
        <f>IF(A19="","",VLOOKUP(A19,VentilCom1!$A$2:$Z$39,21,FALSE))</f>
        <v>1.9218833333333332</v>
      </c>
      <c r="K19" s="64">
        <f>IF(A19="","",VLOOKUP(A19,BDCom1!$A$3:$G$100,7,FALSE)*B19)</f>
        <v>168</v>
      </c>
      <c r="L19" s="73"/>
      <c r="N19" s="32"/>
      <c r="O19" s="33"/>
      <c r="P19" s="26" t="str">
        <f t="shared" si="5"/>
        <v/>
      </c>
      <c r="Q19" s="26" t="str">
        <f>IF(ISNA(VLOOKUP(M19,BDCom1!$A$3:$F$100,6,FALSE)*N19),"",VLOOKUP(M19,BDCom1!$A$3:$F$100,6,FALSE)*N19)</f>
        <v/>
      </c>
      <c r="R19" s="12"/>
      <c r="S19" s="12" t="str">
        <f>IF(ISNA(VLOOKUP(M19,BDCom1!$A$3:$H$100,8,FALSE)),"",VLOOKUP(M19,BDCom1!$A$3:$H$100,8,FALSE))</f>
        <v/>
      </c>
      <c r="T19" s="12" t="str">
        <f t="shared" si="0"/>
        <v/>
      </c>
      <c r="U19" s="63" t="str">
        <f>IF(ISNA(VLOOKUP(M19,BDColr!$B$3:$F$100,5,FALSE)*N19),"",VLOOKUP(M19,BDColr!$B$3:$F$100,5,FALSE)*N19)</f>
        <v/>
      </c>
      <c r="V19" s="73"/>
      <c r="X19" s="71">
        <f t="shared" si="11"/>
        <v>21</v>
      </c>
      <c r="Y19" s="10">
        <f>C130</f>
        <v>0</v>
      </c>
      <c r="Z19" s="10">
        <f>D130</f>
        <v>0</v>
      </c>
      <c r="AA19" s="10">
        <f>E130</f>
        <v>0</v>
      </c>
      <c r="AB19" s="10">
        <f>F130</f>
        <v>0</v>
      </c>
      <c r="AC19" s="95" t="str">
        <f>G131</f>
        <v>Total TTC</v>
      </c>
      <c r="AE19" s="73"/>
    </row>
    <row r="20" spans="1:31" x14ac:dyDescent="0.2">
      <c r="A20" s="10" t="s">
        <v>26</v>
      </c>
      <c r="B20" s="27">
        <v>2</v>
      </c>
      <c r="C20" s="27">
        <v>35.57</v>
      </c>
      <c r="D20" s="13">
        <f t="shared" si="3"/>
        <v>71.14</v>
      </c>
      <c r="E20" s="13">
        <f>IF(A20="","",VLOOKUP(A20,BDCom1!$A$2:$N$100,14,FALSE))</f>
        <v>2.84</v>
      </c>
      <c r="F20" s="13">
        <f t="shared" si="4"/>
        <v>5.68</v>
      </c>
      <c r="G20" s="13">
        <f>IF(A20="","",VLOOKUP(A20,BDCom1!$A$3:$F$100,6,FALSE)*B20)</f>
        <v>9</v>
      </c>
      <c r="I20" s="10">
        <f>IF(A20="","",VLOOKUP(A20,BDCom1!$A$3:$H$100,8,FALSE))</f>
        <v>4</v>
      </c>
      <c r="J20" s="10">
        <f>IF(A20="","",VLOOKUP(A20,VentilCom1!$A$2:$Z$39,21,FALSE))</f>
        <v>1.9365041666666665</v>
      </c>
      <c r="K20" s="64">
        <f>IF(A20="","",VLOOKUP(A20,BDCom1!$A$3:$G$100,7,FALSE)*B20)</f>
        <v>48</v>
      </c>
      <c r="L20" s="73"/>
      <c r="N20" s="32"/>
      <c r="O20" s="33"/>
      <c r="P20" s="26" t="str">
        <f t="shared" si="5"/>
        <v/>
      </c>
      <c r="Q20" s="26" t="str">
        <f>IF(ISNA(VLOOKUP(M20,BDCom1!$A$3:$F$100,6,FALSE)*N20),"",VLOOKUP(M20,BDCom1!$A$3:$F$100,6,FALSE)*N20)</f>
        <v/>
      </c>
      <c r="R20" s="12"/>
      <c r="S20" s="12" t="str">
        <f>IF(ISNA(VLOOKUP(M20,BDCom1!$A$3:$H$100,8,FALSE)),"",VLOOKUP(M20,BDCom1!$A$3:$H$100,8,FALSE))</f>
        <v/>
      </c>
      <c r="T20" s="12" t="str">
        <f t="shared" si="0"/>
        <v/>
      </c>
      <c r="U20" s="63" t="str">
        <f>IF(ISNA(VLOOKUP(M20,BDColr!$B$3:$F$100,5,FALSE)*N20),"",VLOOKUP(M20,BDColr!$B$3:$F$100,5,FALSE)*N20)</f>
        <v/>
      </c>
      <c r="V20" s="73"/>
      <c r="Y20" s="31">
        <f>C132</f>
        <v>0</v>
      </c>
      <c r="Z20" s="31">
        <f>D132</f>
        <v>0</v>
      </c>
      <c r="AA20" s="10">
        <f>E132</f>
        <v>0</v>
      </c>
      <c r="AB20" s="10">
        <f>F132</f>
        <v>0</v>
      </c>
      <c r="AC20" s="88">
        <f>G132</f>
        <v>0</v>
      </c>
      <c r="AD20" s="89">
        <f>K132</f>
        <v>4532</v>
      </c>
      <c r="AE20" s="73"/>
    </row>
    <row r="21" spans="1:31" ht="12.75" customHeight="1" x14ac:dyDescent="0.2">
      <c r="A21" s="10" t="s">
        <v>29</v>
      </c>
      <c r="B21" s="27">
        <v>5</v>
      </c>
      <c r="C21" s="27">
        <v>38.22</v>
      </c>
      <c r="D21" s="13">
        <f t="shared" si="3"/>
        <v>191.1</v>
      </c>
      <c r="E21" s="13">
        <f>IF(A21="","",VLOOKUP(A21,BDCom1!$A$2:$N$100,14,FALSE))</f>
        <v>0.41999999999999993</v>
      </c>
      <c r="F21" s="13">
        <f t="shared" si="4"/>
        <v>2.0999999999999996</v>
      </c>
      <c r="G21" s="13">
        <f>IF(A21="","",VLOOKUP(A21,BDCom1!$A$3:$F$100,6,FALSE)*B21)</f>
        <v>0</v>
      </c>
      <c r="I21" s="10">
        <f>IF(A21="","",VLOOKUP(A21,BDCom1!$A$3:$H$100,8,FALSE))</f>
        <v>3</v>
      </c>
      <c r="J21" s="10">
        <f>IF(A21="","",VLOOKUP(A21,VentilCom1!$A$2:$Z$39,21,FALSE))</f>
        <v>1.5584799999999999</v>
      </c>
      <c r="K21" s="64">
        <f>IF(A21="","",VLOOKUP(A21,BDCom1!$A$3:$G$100,7,FALSE)*B21)</f>
        <v>150</v>
      </c>
      <c r="L21" s="73"/>
      <c r="N21" s="32"/>
      <c r="O21" s="33"/>
      <c r="P21" s="26" t="str">
        <f t="shared" si="5"/>
        <v/>
      </c>
      <c r="Q21" s="26" t="str">
        <f>IF(ISNA(VLOOKUP(M21,BDCom1!$A$3:$F$100,6,FALSE)*N21),"",VLOOKUP(M21,BDCom1!$A$3:$F$100,6,FALSE)*N21)</f>
        <v/>
      </c>
      <c r="R21" s="12"/>
      <c r="S21" s="12" t="str">
        <f>IF(ISNA(VLOOKUP(M21,BDCom1!$A$3:$H$100,8,FALSE)),"",VLOOKUP(M21,BDCom1!$A$3:$H$100,8,FALSE))</f>
        <v/>
      </c>
      <c r="T21" s="12" t="str">
        <f t="shared" si="0"/>
        <v/>
      </c>
      <c r="U21" s="63" t="str">
        <f>IF(ISNA(VLOOKUP(M21,BDColr!$B$3:$F$100,5,FALSE)*N21),"",VLOOKUP(M21,BDColr!$B$3:$F$100,5,FALSE)*N21)</f>
        <v/>
      </c>
      <c r="V21" s="73"/>
      <c r="W21" s="118" t="str">
        <f>$M$1</f>
        <v>Com 1 Colruyt &amp; Autres</v>
      </c>
      <c r="X21" s="108"/>
      <c r="Y21" s="73"/>
      <c r="Z21" s="73"/>
      <c r="AA21" s="73"/>
      <c r="AB21" s="73"/>
      <c r="AC21" s="101"/>
      <c r="AD21" s="105"/>
      <c r="AE21" s="73"/>
    </row>
    <row r="22" spans="1:31" ht="12.75" customHeight="1" x14ac:dyDescent="0.2">
      <c r="A22" s="10" t="s">
        <v>30</v>
      </c>
      <c r="B22" s="27">
        <v>5</v>
      </c>
      <c r="C22" s="27">
        <v>35.64</v>
      </c>
      <c r="D22" s="13">
        <f t="shared" si="3"/>
        <v>178.2</v>
      </c>
      <c r="E22" s="13">
        <f>IF(A22="","",VLOOKUP(A22,BDCom1!$A$2:$N$100,14,FALSE))</f>
        <v>0.41999999999999993</v>
      </c>
      <c r="F22" s="13">
        <f t="shared" si="4"/>
        <v>2.0999999999999996</v>
      </c>
      <c r="G22" s="13">
        <f>IF(A22="","",VLOOKUP(A22,BDCom1!$A$3:$F$100,6,FALSE)*B22)</f>
        <v>0</v>
      </c>
      <c r="I22" s="10">
        <f>IF(A22="","",VLOOKUP(A22,BDCom1!$A$3:$H$100,8,FALSE))</f>
        <v>3</v>
      </c>
      <c r="J22" s="10">
        <f>IF(A22="","",VLOOKUP(A22,VentilCom1!$A$2:$Z$39,21,FALSE))</f>
        <v>1.4544199999999998</v>
      </c>
      <c r="K22" s="64">
        <f>IF(A22="","",VLOOKUP(A22,BDCom1!$A$3:$G$100,7,FALSE)*B22)</f>
        <v>150</v>
      </c>
      <c r="L22" s="73"/>
      <c r="N22" s="32"/>
      <c r="O22" s="33"/>
      <c r="P22" s="26" t="str">
        <f t="shared" si="5"/>
        <v/>
      </c>
      <c r="Q22" s="26" t="str">
        <f>IF(ISNA(VLOOKUP(M22,BDCom1!$A$3:$F$100,6,FALSE)*N22),"",VLOOKUP(M22,BDCom1!$A$3:$F$100,6,FALSE)*N22)</f>
        <v/>
      </c>
      <c r="R22" s="12"/>
      <c r="S22" s="12" t="str">
        <f>IF(ISNA(VLOOKUP(M22,BDCom1!$A$3:$H$100,8,FALSE)),"",VLOOKUP(M22,BDCom1!$A$3:$H$100,8,FALSE))</f>
        <v/>
      </c>
      <c r="T22" s="12" t="str">
        <f t="shared" si="0"/>
        <v/>
      </c>
      <c r="U22" s="63" t="str">
        <f>IF(ISNA(VLOOKUP(M22,BDColr!$B$3:$F$100,5,FALSE)*N22),"",VLOOKUP(M22,BDColr!$B$3:$F$100,5,FALSE)*N22)</f>
        <v/>
      </c>
      <c r="V22" s="73"/>
      <c r="W22" s="118"/>
      <c r="X22" s="108"/>
      <c r="Y22" s="73"/>
      <c r="Z22" s="104" t="s">
        <v>109</v>
      </c>
      <c r="AA22" s="125">
        <f>SUM(AA16+AC20)</f>
        <v>5107.0154000000002</v>
      </c>
      <c r="AB22" s="125"/>
      <c r="AC22" s="73"/>
      <c r="AD22" s="73"/>
      <c r="AE22" s="73"/>
    </row>
    <row r="23" spans="1:31" x14ac:dyDescent="0.2">
      <c r="A23" s="10" t="s">
        <v>31</v>
      </c>
      <c r="B23" s="27">
        <v>3</v>
      </c>
      <c r="C23" s="27">
        <v>36.119999999999997</v>
      </c>
      <c r="D23" s="13">
        <f t="shared" si="3"/>
        <v>108.35999999999999</v>
      </c>
      <c r="E23" s="13">
        <f>IF(A23="","",VLOOKUP(A23,BDCom1!$A$2:$N$100,14,FALSE))</f>
        <v>0.41999999999999993</v>
      </c>
      <c r="F23" s="13">
        <f t="shared" si="4"/>
        <v>1.2599999999999998</v>
      </c>
      <c r="G23" s="13">
        <f>IF(A23="","",VLOOKUP(A23,BDCom1!$A$3:$F$100,6,FALSE)*B23)</f>
        <v>0</v>
      </c>
      <c r="I23" s="10">
        <f>IF(A23="","",VLOOKUP(A23,BDCom1!$A$3:$H$100,8,FALSE))</f>
        <v>3</v>
      </c>
      <c r="J23" s="10">
        <f>IF(A23="","",VLOOKUP(A23,VentilCom1!$A$2:$Z$39,21,FALSE))</f>
        <v>1.4737799999999996</v>
      </c>
      <c r="K23" s="64">
        <f>IF(A23="","",VLOOKUP(A23,BDCom1!$A$3:$G$100,7,FALSE)*B23)</f>
        <v>90</v>
      </c>
      <c r="L23" s="73"/>
      <c r="N23" s="32"/>
      <c r="O23" s="33"/>
      <c r="P23" s="26" t="str">
        <f t="shared" si="5"/>
        <v/>
      </c>
      <c r="Q23" s="26" t="str">
        <f>IF(ISNA(VLOOKUP(M23,BDCom1!$A$3:$F$100,6,FALSE)*N23),"",VLOOKUP(M23,BDCom1!$A$3:$F$100,6,FALSE)*N23)</f>
        <v/>
      </c>
      <c r="R23" s="12"/>
      <c r="S23" s="12" t="str">
        <f>IF(ISNA(VLOOKUP(M23,BDCom1!$A$3:$H$100,8,FALSE)),"",VLOOKUP(M23,BDCom1!$A$3:$H$100,8,FALSE))</f>
        <v/>
      </c>
      <c r="T23" s="12" t="str">
        <f t="shared" si="0"/>
        <v/>
      </c>
      <c r="U23" s="63" t="str">
        <f>IF(ISNA(VLOOKUP(M23,BDColr!$B$3:$F$100,5,FALSE)*N23),"",VLOOKUP(M23,BDColr!$B$3:$F$100,5,FALSE)*N23)</f>
        <v/>
      </c>
      <c r="V23" s="73"/>
      <c r="W23" s="98"/>
      <c r="X23" s="98" t="str">
        <f>N40</f>
        <v>TVA</v>
      </c>
      <c r="Y23" s="98" t="str">
        <f>O40</f>
        <v>Tot HTVA</v>
      </c>
      <c r="Z23" s="98" t="str">
        <f>P40</f>
        <v>TVA</v>
      </c>
      <c r="AA23" s="98" t="str">
        <f>Q40</f>
        <v>TVAC</v>
      </c>
      <c r="AB23" s="8"/>
      <c r="AC23" s="98" t="str">
        <f>R40</f>
        <v>Vidange</v>
      </c>
      <c r="AD23" s="98" t="str">
        <f>$U$40</f>
        <v>Prévi</v>
      </c>
      <c r="AE23" s="73"/>
    </row>
    <row r="24" spans="1:31" x14ac:dyDescent="0.2">
      <c r="A24" s="10" t="s">
        <v>51</v>
      </c>
      <c r="B24" s="27">
        <v>1</v>
      </c>
      <c r="C24" s="27">
        <v>45</v>
      </c>
      <c r="D24" s="13">
        <f t="shared" si="3"/>
        <v>45</v>
      </c>
      <c r="E24" s="13">
        <f>IF(A24="","",VLOOKUP(A24,BDCom1!$A$2:$N$100,14,FALSE))</f>
        <v>0</v>
      </c>
      <c r="F24" s="13">
        <f t="shared" si="4"/>
        <v>0</v>
      </c>
      <c r="G24" s="13">
        <f>IF(A24="","",VLOOKUP(A24,BDCom1!$A$3:$F$100,6,FALSE)*B24)</f>
        <v>0</v>
      </c>
      <c r="I24" s="10">
        <f>IF(A24="","",VLOOKUP(A24,BDCom1!$A$3:$H$100,8,FALSE))</f>
        <v>0</v>
      </c>
      <c r="J24" s="10">
        <f>IF(A24="","",VLOOKUP(A24,VentilCom1!$A$2:$Z$39,21,FALSE))</f>
        <v>0</v>
      </c>
      <c r="K24" s="64">
        <f>IF(A24="","",VLOOKUP(A24,BDCom1!$A$3:$G$100,7,FALSE)*B24)</f>
        <v>0</v>
      </c>
      <c r="L24" s="73"/>
      <c r="N24" s="32"/>
      <c r="O24" s="33"/>
      <c r="P24" s="26" t="str">
        <f t="shared" si="5"/>
        <v/>
      </c>
      <c r="Q24" s="26" t="str">
        <f>IF(ISNA(VLOOKUP(M24,BDCom1!$A$3:$F$100,6,FALSE)*N24),"",VLOOKUP(M24,BDCom1!$A$3:$F$100,6,FALSE)*N24)</f>
        <v/>
      </c>
      <c r="R24" s="12"/>
      <c r="S24" s="12" t="str">
        <f>IF(ISNA(VLOOKUP(M24,BDCom1!$A$3:$H$100,8,FALSE)),"",VLOOKUP(M24,BDCom1!$A$3:$H$100,8,FALSE))</f>
        <v/>
      </c>
      <c r="T24" s="12" t="str">
        <f t="shared" si="0"/>
        <v/>
      </c>
      <c r="U24" s="63" t="str">
        <f>IF(ISNA(VLOOKUP(M24,BDColr!$B$3:$F$100,5,FALSE)*N24),"",VLOOKUP(M24,BDColr!$B$3:$F$100,5,FALSE)*N24)</f>
        <v/>
      </c>
      <c r="V24" s="73"/>
      <c r="X24" s="71">
        <f t="shared" ref="X24:X25" si="12">N41</f>
        <v>6</v>
      </c>
      <c r="Y24" s="12">
        <f t="shared" ref="Y24:AA25" si="13">O41</f>
        <v>59.10566037735849</v>
      </c>
      <c r="Z24" s="12">
        <f t="shared" si="13"/>
        <v>3.5463396226415114</v>
      </c>
      <c r="AA24" s="12">
        <f t="shared" si="13"/>
        <v>62.652000000000001</v>
      </c>
      <c r="AC24" s="91">
        <f>R41</f>
        <v>18</v>
      </c>
      <c r="AD24" s="89">
        <f>$U$41</f>
        <v>606</v>
      </c>
      <c r="AE24" s="73"/>
    </row>
    <row r="25" spans="1:31" x14ac:dyDescent="0.2">
      <c r="A25" s="10" t="s">
        <v>60</v>
      </c>
      <c r="B25" s="27">
        <v>1</v>
      </c>
      <c r="C25" s="27">
        <v>75</v>
      </c>
      <c r="D25" s="13">
        <f t="shared" si="3"/>
        <v>75</v>
      </c>
      <c r="E25" s="13">
        <f>IF(A25="","",VLOOKUP(A25,BDCom1!$A$2:$N$100,14,FALSE))</f>
        <v>0</v>
      </c>
      <c r="F25" s="13">
        <f t="shared" si="4"/>
        <v>0</v>
      </c>
      <c r="G25" s="13">
        <f>IF(A25="","",VLOOKUP(A25,BDCom1!$A$3:$F$100,6,FALSE)*B25)</f>
        <v>0</v>
      </c>
      <c r="I25" s="10">
        <f>IF(A25="","",VLOOKUP(A25,BDCom1!$A$3:$H$100,8,FALSE))</f>
        <v>0</v>
      </c>
      <c r="J25" s="10">
        <f>IF(A25="","",VLOOKUP(A25,VentilCom1!$A$2:$Z$39,21,FALSE))</f>
        <v>0</v>
      </c>
      <c r="K25" s="64">
        <f>IF(A25="","",VLOOKUP(A25,BDCom1!$A$3:$G$100,7,FALSE)*B25)</f>
        <v>0</v>
      </c>
      <c r="L25" s="73"/>
      <c r="N25" s="32"/>
      <c r="O25" s="33"/>
      <c r="P25" s="26" t="str">
        <f t="shared" si="5"/>
        <v/>
      </c>
      <c r="Q25" s="26" t="str">
        <f>IF(ISNA(VLOOKUP(M25,BDCom1!$A$3:$F$100,6,FALSE)*N25),"",VLOOKUP(M25,BDCom1!$A$3:$F$100,6,FALSE)*N25)</f>
        <v/>
      </c>
      <c r="R25" s="12"/>
      <c r="S25" s="12" t="str">
        <f>IF(ISNA(VLOOKUP(M25,BDCom1!$A$3:$H$100,8,FALSE)),"",VLOOKUP(M25,BDCom1!$A$3:$H$100,8,FALSE))</f>
        <v/>
      </c>
      <c r="T25" s="12" t="str">
        <f t="shared" si="0"/>
        <v/>
      </c>
      <c r="U25" s="63" t="str">
        <f>IF(ISNA(VLOOKUP(M25,BDColr!$B$3:$F$100,5,FALSE)*N25),"",VLOOKUP(M25,BDColr!$B$3:$F$100,5,FALSE)*N25)</f>
        <v/>
      </c>
      <c r="V25" s="73"/>
      <c r="X25" s="71">
        <f t="shared" si="12"/>
        <v>21</v>
      </c>
      <c r="Y25" s="12">
        <f t="shared" si="13"/>
        <v>73.719008264462815</v>
      </c>
      <c r="Z25" s="12">
        <f t="shared" si="13"/>
        <v>15.480991735537188</v>
      </c>
      <c r="AA25" s="12">
        <f t="shared" si="13"/>
        <v>89.2</v>
      </c>
      <c r="AB25" s="12"/>
      <c r="AC25" s="96" t="str">
        <f>S43</f>
        <v>Total TTC</v>
      </c>
      <c r="AD25" s="12"/>
      <c r="AE25" s="73"/>
    </row>
    <row r="26" spans="1:31" x14ac:dyDescent="0.2">
      <c r="A26" s="10" t="s">
        <v>53</v>
      </c>
      <c r="B26" s="27">
        <v>4</v>
      </c>
      <c r="C26" s="27">
        <v>10</v>
      </c>
      <c r="D26" s="13">
        <f t="shared" si="3"/>
        <v>40</v>
      </c>
      <c r="E26" s="13">
        <f>IF(A26="","",VLOOKUP(A26,BDCom1!$A$2:$N$100,14,FALSE))</f>
        <v>0</v>
      </c>
      <c r="F26" s="13">
        <f t="shared" si="4"/>
        <v>0</v>
      </c>
      <c r="G26" s="13">
        <f>IF(A26="","",VLOOKUP(A26,BDCom1!$A$3:$F$100,6,FALSE)*B26)</f>
        <v>0</v>
      </c>
      <c r="I26" s="10">
        <f>IF(A26="","",VLOOKUP(A26,BDCom1!$A$3:$H$100,8,FALSE))</f>
        <v>0</v>
      </c>
      <c r="J26" s="10">
        <f>IF(A26="","",VLOOKUP(A26,VentilCom1!$A$2:$Z$39,21,FALSE))</f>
        <v>0</v>
      </c>
      <c r="K26" s="64">
        <f>IF(A26="","",VLOOKUP(A26,BDCom1!$A$3:$G$100,7,FALSE)*B26)</f>
        <v>0</v>
      </c>
      <c r="L26" s="73"/>
      <c r="N26" s="32"/>
      <c r="O26" s="33"/>
      <c r="P26" s="26" t="str">
        <f t="shared" si="5"/>
        <v/>
      </c>
      <c r="Q26" s="26" t="str">
        <f>IF(ISNA(VLOOKUP(M26,BDCom1!$A$3:$F$100,6,FALSE)*N26),"",VLOOKUP(M26,BDCom1!$A$3:$F$100,6,FALSE)*N26)</f>
        <v/>
      </c>
      <c r="R26" s="12"/>
      <c r="S26" s="12" t="str">
        <f>IF(ISNA(VLOOKUP(M26,BDCom1!$A$3:$H$100,8,FALSE)),"",VLOOKUP(M26,BDCom1!$A$3:$H$100,8,FALSE))</f>
        <v/>
      </c>
      <c r="T26" s="12" t="str">
        <f t="shared" si="0"/>
        <v/>
      </c>
      <c r="U26" s="63" t="str">
        <f>IF(ISNA(VLOOKUP(M26,BDColr!$B$3:$F$100,5,FALSE)*N26),"",VLOOKUP(M26,BDColr!$B$3:$F$100,5,FALSE)*N26)</f>
        <v/>
      </c>
      <c r="V26" s="73"/>
      <c r="W26" s="12"/>
      <c r="X26" s="12"/>
      <c r="Y26" s="12"/>
      <c r="Z26" s="12"/>
      <c r="AA26" s="87">
        <f>Q44</f>
        <v>151.852</v>
      </c>
      <c r="AB26" s="12"/>
      <c r="AC26" s="88">
        <f>S44</f>
        <v>169.852</v>
      </c>
      <c r="AD26" s="89">
        <f>$U$41</f>
        <v>606</v>
      </c>
      <c r="AE26" s="73"/>
    </row>
    <row r="27" spans="1:31" x14ac:dyDescent="0.2">
      <c r="A27" s="10" t="s">
        <v>54</v>
      </c>
      <c r="B27" s="27">
        <v>3</v>
      </c>
      <c r="C27" s="27">
        <v>5</v>
      </c>
      <c r="D27" s="13">
        <f t="shared" si="3"/>
        <v>15</v>
      </c>
      <c r="E27" s="13">
        <f>IF(A27="","",VLOOKUP(A27,BDCom1!$A$2:$N$100,14,FALSE))</f>
        <v>0</v>
      </c>
      <c r="F27" s="13">
        <f t="shared" si="4"/>
        <v>0</v>
      </c>
      <c r="G27" s="13">
        <f>IF(A27="","",VLOOKUP(A27,BDCom1!$A$3:$F$100,6,FALSE)*B27)</f>
        <v>0</v>
      </c>
      <c r="I27" s="10">
        <f>IF(A27="","",VLOOKUP(A27,BDCom1!$A$3:$H$100,8,FALSE))</f>
        <v>0</v>
      </c>
      <c r="J27" s="10">
        <f>IF(A27="","",VLOOKUP(A27,VentilCom1!$A$2:$Z$39,21,FALSE))</f>
        <v>0</v>
      </c>
      <c r="K27" s="64">
        <f>IF(A27="","",VLOOKUP(A27,BDCom1!$A$3:$G$100,7,FALSE)*B27)</f>
        <v>0</v>
      </c>
      <c r="L27" s="73"/>
      <c r="N27" s="32"/>
      <c r="O27" s="33"/>
      <c r="P27" s="26" t="str">
        <f t="shared" si="5"/>
        <v/>
      </c>
      <c r="Q27" s="26" t="str">
        <f>IF(ISNA(VLOOKUP(M27,BDCom1!$A$3:$F$100,6,FALSE)*N27),"",VLOOKUP(M27,BDCom1!$A$3:$F$100,6,FALSE)*N27)</f>
        <v/>
      </c>
      <c r="R27" s="12"/>
      <c r="S27" s="12" t="str">
        <f>IF(ISNA(VLOOKUP(M27,BDCom1!$A$3:$H$100,8,FALSE)),"",VLOOKUP(M27,BDCom1!$A$3:$H$100,8,FALSE))</f>
        <v/>
      </c>
      <c r="T27" s="12" t="str">
        <f t="shared" si="0"/>
        <v/>
      </c>
      <c r="U27" s="63" t="str">
        <f>IF(ISNA(VLOOKUP(M27,BDColr!$B$3:$F$100,5,FALSE)*N27),"",VLOOKUP(M27,BDColr!$B$3:$F$100,5,FALSE)*N27)</f>
        <v/>
      </c>
      <c r="V27" s="73"/>
      <c r="W27" s="100" t="str">
        <f>$M$47</f>
        <v>Com 1 Colruyt &amp; Autres Ajout</v>
      </c>
      <c r="X27" s="100"/>
      <c r="Y27" s="99"/>
      <c r="Z27" s="104" t="s">
        <v>109</v>
      </c>
      <c r="AA27" s="125">
        <f>SUM(AA22+AC26)</f>
        <v>5276.8674000000001</v>
      </c>
      <c r="AB27" s="125"/>
      <c r="AC27" s="73"/>
      <c r="AD27" s="99"/>
      <c r="AE27" s="73"/>
    </row>
    <row r="28" spans="1:31" x14ac:dyDescent="0.2">
      <c r="A28" s="10" t="s">
        <v>55</v>
      </c>
      <c r="B28" s="27">
        <v>3</v>
      </c>
      <c r="C28" s="27">
        <v>10</v>
      </c>
      <c r="D28" s="13">
        <f t="shared" si="3"/>
        <v>30</v>
      </c>
      <c r="E28" s="13">
        <f>IF(A28="","",VLOOKUP(A28,BDCom1!$A$2:$N$100,14,FALSE))</f>
        <v>0</v>
      </c>
      <c r="F28" s="13">
        <f t="shared" si="4"/>
        <v>0</v>
      </c>
      <c r="G28" s="13">
        <f>IF(A28="","",VLOOKUP(A28,BDCom1!$A$3:$F$100,6,FALSE)*B28)</f>
        <v>0</v>
      </c>
      <c r="I28" s="10">
        <f>IF(A28="","",VLOOKUP(A28,BDCom1!$A$3:$H$100,8,FALSE))</f>
        <v>0</v>
      </c>
      <c r="J28" s="10">
        <f>IF(A28="","",VLOOKUP(A28,VentilCom1!$A$2:$Z$39,21,FALSE))</f>
        <v>0</v>
      </c>
      <c r="K28" s="64">
        <f>IF(A28="","",VLOOKUP(A28,BDCom1!$A$3:$G$100,7,FALSE)*B28)</f>
        <v>0</v>
      </c>
      <c r="L28" s="73"/>
      <c r="N28" s="32"/>
      <c r="O28" s="33"/>
      <c r="P28" s="26" t="str">
        <f t="shared" si="5"/>
        <v/>
      </c>
      <c r="Q28" s="26" t="str">
        <f>IF(ISNA(VLOOKUP(M28,BDCom1!$A$3:$F$100,6,FALSE)*N28),"",VLOOKUP(M28,BDCom1!$A$3:$F$100,6,FALSE)*N28)</f>
        <v/>
      </c>
      <c r="R28" s="12"/>
      <c r="S28" s="12" t="str">
        <f>IF(ISNA(VLOOKUP(M28,BDCom1!$A$3:$H$100,8,FALSE)),"",VLOOKUP(M28,BDCom1!$A$3:$H$100,8,FALSE))</f>
        <v/>
      </c>
      <c r="T28" s="12" t="str">
        <f t="shared" si="0"/>
        <v/>
      </c>
      <c r="U28" s="63" t="str">
        <f>IF(ISNA(VLOOKUP(M28,BDColr!$B$3:$F$100,5,FALSE)*N28),"",VLOOKUP(M28,BDColr!$B$3:$F$100,5,FALSE)*N28)</f>
        <v/>
      </c>
      <c r="V28" s="73"/>
      <c r="W28" s="11"/>
      <c r="X28" s="11" t="str">
        <f>N61</f>
        <v>TVA</v>
      </c>
      <c r="Y28" s="98" t="str">
        <f>O61</f>
        <v>Tot HTVA</v>
      </c>
      <c r="Z28" s="98" t="str">
        <f>P61</f>
        <v>TVA</v>
      </c>
      <c r="AA28" s="98" t="str">
        <f>Q61</f>
        <v>TVAC</v>
      </c>
      <c r="AB28" s="71"/>
      <c r="AC28" s="98" t="str">
        <f>R61</f>
        <v>Vidange</v>
      </c>
      <c r="AD28" s="97" t="str">
        <f t="shared" ref="AD28:AD29" si="14">U47</f>
        <v>Prévi</v>
      </c>
      <c r="AE28" s="73"/>
    </row>
    <row r="29" spans="1:31" x14ac:dyDescent="0.2">
      <c r="A29" s="10" t="s">
        <v>58</v>
      </c>
      <c r="B29" s="27">
        <v>10</v>
      </c>
      <c r="C29" s="27">
        <v>3</v>
      </c>
      <c r="D29" s="13">
        <f t="shared" si="3"/>
        <v>30</v>
      </c>
      <c r="E29" s="13">
        <f>IF(A29="","",VLOOKUP(A29,BDCom1!$A$2:$N$100,14,FALSE))</f>
        <v>0</v>
      </c>
      <c r="F29" s="13">
        <f t="shared" si="4"/>
        <v>0</v>
      </c>
      <c r="G29" s="13">
        <f>IF(A29="","",VLOOKUP(A29,BDCom1!$A$3:$F$100,6,FALSE)*B29)</f>
        <v>0</v>
      </c>
      <c r="I29" s="10">
        <f>IF(A29="","",VLOOKUP(A29,BDCom1!$A$3:$H$100,8,FALSE))</f>
        <v>0</v>
      </c>
      <c r="J29" s="10">
        <f>IF(A29="","",VLOOKUP(A29,VentilCom1!$A$2:$Z$39,21,FALSE))</f>
        <v>0</v>
      </c>
      <c r="K29" s="64">
        <f>IF(A29="","",VLOOKUP(A29,BDCom1!$A$3:$G$100,7,FALSE)*B29)</f>
        <v>0</v>
      </c>
      <c r="L29" s="73"/>
      <c r="N29" s="32"/>
      <c r="O29" s="33"/>
      <c r="P29" s="26" t="str">
        <f t="shared" si="5"/>
        <v/>
      </c>
      <c r="Q29" s="26" t="str">
        <f>IF(ISNA(VLOOKUP(M29,BDCom1!$A$3:$F$100,6,FALSE)*N29),"",VLOOKUP(M29,BDCom1!$A$3:$F$100,6,FALSE)*N29)</f>
        <v/>
      </c>
      <c r="R29" s="12"/>
      <c r="S29" s="12" t="str">
        <f>IF(ISNA(VLOOKUP(M29,BDCom1!$A$3:$H$100,8,FALSE)),"",VLOOKUP(M29,BDCom1!$A$3:$H$100,8,FALSE))</f>
        <v/>
      </c>
      <c r="T29" s="12" t="str">
        <f t="shared" si="0"/>
        <v/>
      </c>
      <c r="U29" s="63" t="str">
        <f>IF(ISNA(VLOOKUP(M29,BDColr!$B$3:$F$100,5,FALSE)*N29),"",VLOOKUP(M29,BDColr!$B$3:$F$100,5,FALSE)*N29)</f>
        <v/>
      </c>
      <c r="V29" s="73"/>
      <c r="X29" s="24">
        <f t="shared" ref="X29:X30" si="15">N62</f>
        <v>6</v>
      </c>
      <c r="Y29" s="12">
        <f t="shared" ref="Y29:AA30" si="16">O62</f>
        <v>0</v>
      </c>
      <c r="Z29" s="12">
        <f t="shared" si="16"/>
        <v>0</v>
      </c>
      <c r="AA29" s="12">
        <f t="shared" si="16"/>
        <v>0</v>
      </c>
      <c r="AC29" s="91">
        <f>R62</f>
        <v>0</v>
      </c>
      <c r="AD29" s="90" t="str">
        <f t="shared" si="14"/>
        <v/>
      </c>
      <c r="AE29" s="73"/>
    </row>
    <row r="30" spans="1:31" x14ac:dyDescent="0.2">
      <c r="A30" s="10" t="s">
        <v>59</v>
      </c>
      <c r="B30" s="27">
        <v>20</v>
      </c>
      <c r="C30" s="27">
        <v>1.5</v>
      </c>
      <c r="D30" s="13">
        <f t="shared" si="3"/>
        <v>30</v>
      </c>
      <c r="E30" s="13">
        <f>IF(A30="","",VLOOKUP(A30,BDCom1!$A$2:$N$100,14,FALSE))</f>
        <v>0</v>
      </c>
      <c r="F30" s="13">
        <f t="shared" si="4"/>
        <v>0</v>
      </c>
      <c r="G30" s="13">
        <f>IF(A30="","",VLOOKUP(A30,BDCom1!$A$3:$F$100,6,FALSE)*B30)</f>
        <v>0</v>
      </c>
      <c r="I30" s="10">
        <f>IF(A30="","",VLOOKUP(A30,BDCom1!$A$3:$H$100,8,FALSE))</f>
        <v>0</v>
      </c>
      <c r="J30" s="10">
        <f>IF(A30="","",VLOOKUP(A30,VentilCom1!$A$2:$Z$39,21,FALSE))</f>
        <v>0</v>
      </c>
      <c r="K30" s="64">
        <f>IF(A30="","",VLOOKUP(A30,BDCom1!$A$3:$G$100,7,FALSE)*B30)</f>
        <v>0</v>
      </c>
      <c r="L30" s="73"/>
      <c r="N30" s="32"/>
      <c r="O30" s="33"/>
      <c r="P30" s="26" t="str">
        <f t="shared" si="5"/>
        <v/>
      </c>
      <c r="Q30" s="26" t="str">
        <f>IF(ISNA(VLOOKUP(M30,BDCom1!$A$3:$F$100,6,FALSE)*N30),"",VLOOKUP(M30,BDCom1!$A$3:$F$100,6,FALSE)*N30)</f>
        <v/>
      </c>
      <c r="R30" s="12"/>
      <c r="S30" s="12" t="str">
        <f>IF(ISNA(VLOOKUP(M30,BDCom1!$A$3:$H$100,8,FALSE)),"",VLOOKUP(M30,BDCom1!$A$3:$H$100,8,FALSE))</f>
        <v/>
      </c>
      <c r="T30" s="12" t="str">
        <f t="shared" si="0"/>
        <v/>
      </c>
      <c r="U30" s="63" t="str">
        <f>IF(ISNA(VLOOKUP(M30,BDColr!$B$3:$F$100,5,FALSE)*N30),"",VLOOKUP(M30,BDColr!$B$3:$F$100,5,FALSE)*N30)</f>
        <v/>
      </c>
      <c r="V30" s="73"/>
      <c r="X30" s="24">
        <f t="shared" si="15"/>
        <v>21</v>
      </c>
      <c r="Y30" s="12">
        <f t="shared" si="16"/>
        <v>0</v>
      </c>
      <c r="Z30" s="12">
        <f t="shared" si="16"/>
        <v>0</v>
      </c>
      <c r="AA30" s="12">
        <f t="shared" si="16"/>
        <v>0</v>
      </c>
      <c r="AB30" s="12"/>
      <c r="AC30" s="96" t="str">
        <f>S64</f>
        <v>Total TTC</v>
      </c>
      <c r="AD30" s="12"/>
      <c r="AE30" s="73"/>
    </row>
    <row r="31" spans="1:31" x14ac:dyDescent="0.2">
      <c r="A31" s="10" t="s">
        <v>57</v>
      </c>
      <c r="B31" s="27">
        <v>3</v>
      </c>
      <c r="C31" s="27">
        <v>40</v>
      </c>
      <c r="D31" s="13">
        <f t="shared" si="3"/>
        <v>120</v>
      </c>
      <c r="E31" s="13">
        <f>IF(A31="","",VLOOKUP(A31,BDCom1!$A$2:$N$100,14,FALSE))</f>
        <v>0</v>
      </c>
      <c r="F31" s="13">
        <f t="shared" si="4"/>
        <v>0</v>
      </c>
      <c r="G31" s="13">
        <f>IF(A31="","",VLOOKUP(A31,BDCom1!$A$3:$F$100,6,FALSE)*B31)</f>
        <v>0</v>
      </c>
      <c r="I31" s="10">
        <f>IF(A31="","",VLOOKUP(A31,BDCom1!$A$3:$H$100,8,FALSE))</f>
        <v>0</v>
      </c>
      <c r="J31" s="10">
        <f>IF(A31="","",VLOOKUP(A31,VentilCom1!$A$2:$Z$39,21,FALSE))</f>
        <v>0</v>
      </c>
      <c r="K31" s="64">
        <f>IF(A31="","",VLOOKUP(A31,BDCom1!$A$3:$G$100,7,FALSE)*B31)</f>
        <v>0</v>
      </c>
      <c r="L31" s="73"/>
      <c r="N31" s="32"/>
      <c r="O31" s="33"/>
      <c r="P31" s="26" t="str">
        <f t="shared" si="5"/>
        <v/>
      </c>
      <c r="Q31" s="26" t="str">
        <f>IF(ISNA(VLOOKUP(M31,BDCom1!$A$3:$F$100,6,FALSE)*N31),"",VLOOKUP(M31,BDCom1!$A$3:$F$100,6,FALSE)*N31)</f>
        <v/>
      </c>
      <c r="R31" s="12"/>
      <c r="S31" s="12" t="str">
        <f>IF(ISNA(VLOOKUP(M31,BDCom1!$A$3:$H$100,8,FALSE)),"",VLOOKUP(M31,BDCom1!$A$3:$H$100,8,FALSE))</f>
        <v/>
      </c>
      <c r="T31" s="12" t="str">
        <f t="shared" si="0"/>
        <v/>
      </c>
      <c r="U31" s="63" t="str">
        <f>IF(ISNA(VLOOKUP(M31,BDColr!$B$3:$F$100,5,FALSE)*N31),"",VLOOKUP(M31,BDColr!$B$3:$F$100,5,FALSE)*N31)</f>
        <v/>
      </c>
      <c r="V31" s="73"/>
      <c r="W31" s="12"/>
      <c r="X31" s="12"/>
      <c r="Y31" s="12"/>
      <c r="Z31" s="12"/>
      <c r="AA31" s="87">
        <f>Q65</f>
        <v>0</v>
      </c>
      <c r="AB31" s="12"/>
      <c r="AC31" s="88">
        <f>S65</f>
        <v>0</v>
      </c>
      <c r="AD31" s="89">
        <f>$U$65</f>
        <v>606</v>
      </c>
      <c r="AE31" s="73"/>
    </row>
    <row r="32" spans="1:31" x14ac:dyDescent="0.2">
      <c r="B32" s="27"/>
      <c r="C32" s="27"/>
      <c r="D32" s="13" t="str">
        <f t="shared" si="3"/>
        <v/>
      </c>
      <c r="E32" s="13" t="str">
        <f>IF(A32="","",VLOOKUP(A32,BDCom1!$A$2:$N$100,14,FALSE))</f>
        <v/>
      </c>
      <c r="F32" s="13" t="str">
        <f t="shared" si="4"/>
        <v/>
      </c>
      <c r="G32" s="13" t="str">
        <f>IF(A32="","",VLOOKUP(A32,BDCom1!$A$3:$F$100,6,FALSE)*B32)</f>
        <v/>
      </c>
      <c r="I32" s="10" t="str">
        <f>IF(A32="","",VLOOKUP(A32,BDCom1!$A$3:$H$100,8,FALSE))</f>
        <v/>
      </c>
      <c r="J32" s="10" t="str">
        <f>IF(A32="","",VLOOKUP(A32,VentilCom1!$A$2:$Z$39,21,FALSE))</f>
        <v/>
      </c>
      <c r="K32" s="64" t="str">
        <f>IF(A32="","",VLOOKUP(A32,BDCom1!$A$3:$G$100,7,FALSE)*B32)</f>
        <v/>
      </c>
      <c r="L32" s="73"/>
      <c r="N32" s="32"/>
      <c r="O32" s="33"/>
      <c r="P32" s="26" t="str">
        <f t="shared" si="5"/>
        <v/>
      </c>
      <c r="Q32" s="26" t="str">
        <f>IF(ISNA(VLOOKUP(M32,BDCom1!$A$3:$F$100,6,FALSE)*N32),"",VLOOKUP(M32,BDCom1!$A$3:$F$100,6,FALSE)*N32)</f>
        <v/>
      </c>
      <c r="R32" s="12"/>
      <c r="S32" s="12" t="str">
        <f>IF(ISNA(VLOOKUP(M32,BDCom1!$A$3:$H$100,8,FALSE)),"",VLOOKUP(M32,BDCom1!$A$3:$H$100,8,FALSE))</f>
        <v/>
      </c>
      <c r="T32" s="12" t="str">
        <f t="shared" si="0"/>
        <v/>
      </c>
      <c r="U32" s="63" t="str">
        <f>IF(ISNA(VLOOKUP(M32,BDColr!$B$3:$F$100,5,FALSE)*N32),"",VLOOKUP(M32,BDColr!$B$3:$F$100,5,FALSE)*N32)</f>
        <v/>
      </c>
      <c r="V32" s="73"/>
      <c r="W32" s="100" t="str">
        <f>$M$68</f>
        <v>Com 2 Colruyt &amp; Autres</v>
      </c>
      <c r="X32" s="100"/>
      <c r="Y32" s="99"/>
      <c r="Z32" s="104" t="s">
        <v>109</v>
      </c>
      <c r="AA32" s="125">
        <f>SUM(AA27+AC31)</f>
        <v>5276.8674000000001</v>
      </c>
      <c r="AB32" s="125"/>
      <c r="AC32" s="73"/>
      <c r="AD32" s="99"/>
      <c r="AE32" s="73"/>
    </row>
    <row r="33" spans="1:31" x14ac:dyDescent="0.2">
      <c r="B33" s="27"/>
      <c r="C33" s="27"/>
      <c r="D33" s="13" t="str">
        <f t="shared" si="3"/>
        <v/>
      </c>
      <c r="E33" s="13" t="str">
        <f>IF(A33="","",VLOOKUP(A33,BDCom1!$A$2:$N$100,14,FALSE))</f>
        <v/>
      </c>
      <c r="F33" s="13" t="str">
        <f t="shared" si="4"/>
        <v/>
      </c>
      <c r="G33" s="13" t="str">
        <f>IF(A33="","",VLOOKUP(A33,BDCom1!$A$3:$F$100,6,FALSE)*B33)</f>
        <v/>
      </c>
      <c r="I33" s="10" t="str">
        <f>IF(A33="","",VLOOKUP(A33,BDCom1!$A$3:$H$100,8,FALSE))</f>
        <v/>
      </c>
      <c r="J33" s="10" t="str">
        <f>IF(A33="","",VLOOKUP(A33,VentilCom1!$A$2:$Z$39,21,FALSE))</f>
        <v/>
      </c>
      <c r="K33" s="64" t="str">
        <f>IF(A33="","",VLOOKUP(A33,BDCom1!$A$3:$G$100,7,FALSE)*B33)</f>
        <v/>
      </c>
      <c r="L33" s="73"/>
      <c r="N33" s="32"/>
      <c r="O33" s="33"/>
      <c r="P33" s="26" t="str">
        <f t="shared" si="5"/>
        <v/>
      </c>
      <c r="Q33" s="26" t="str">
        <f>IF(ISNA(VLOOKUP(M33,BDCom1!$A$3:$F$100,6,FALSE)*N33),"",VLOOKUP(M33,BDCom1!$A$3:$F$100,6,FALSE)*N33)</f>
        <v/>
      </c>
      <c r="R33" s="12"/>
      <c r="S33" s="12" t="str">
        <f>IF(ISNA(VLOOKUP(M33,BDCom1!$A$3:$H$100,8,FALSE)),"",VLOOKUP(M33,BDCom1!$A$3:$H$100,8,FALSE))</f>
        <v/>
      </c>
      <c r="T33" s="12" t="str">
        <f t="shared" si="0"/>
        <v/>
      </c>
      <c r="U33" s="63" t="str">
        <f>IF(ISNA(VLOOKUP(M33,BDColr!$B$3:$F$100,5,FALSE)*N33),"",VLOOKUP(M33,BDColr!$B$3:$F$100,5,FALSE)*N33)</f>
        <v/>
      </c>
      <c r="V33" s="73"/>
      <c r="W33" s="98"/>
      <c r="X33" s="98" t="str">
        <f>N107</f>
        <v>TVA</v>
      </c>
      <c r="Y33" s="98" t="str">
        <f>O107</f>
        <v>Tot HTVA</v>
      </c>
      <c r="Z33" s="98" t="str">
        <f>P107</f>
        <v>TVA</v>
      </c>
      <c r="AA33" s="98" t="str">
        <f>Q107</f>
        <v>TVAC</v>
      </c>
      <c r="AC33" s="98" t="str">
        <f>R107</f>
        <v>Vidange</v>
      </c>
      <c r="AD33" s="97" t="str">
        <f t="shared" ref="AD33:AD34" si="17">U107</f>
        <v>Prévi</v>
      </c>
      <c r="AE33" s="73"/>
    </row>
    <row r="34" spans="1:31" x14ac:dyDescent="0.2">
      <c r="B34" s="27"/>
      <c r="C34" s="27"/>
      <c r="D34" s="13" t="str">
        <f t="shared" si="3"/>
        <v/>
      </c>
      <c r="E34" s="13" t="str">
        <f>IF(A34="","",VLOOKUP(A34,BDCom1!$A$2:$N$100,14,FALSE))</f>
        <v/>
      </c>
      <c r="F34" s="13" t="str">
        <f t="shared" si="4"/>
        <v/>
      </c>
      <c r="G34" s="13" t="str">
        <f>IF(A34="","",VLOOKUP(A34,BDCom1!$A$3:$F$100,6,FALSE)*B34)</f>
        <v/>
      </c>
      <c r="I34" s="10" t="str">
        <f>IF(A34="","",VLOOKUP(A34,BDCom1!$A$3:$H$100,8,FALSE))</f>
        <v/>
      </c>
      <c r="J34" s="10" t="str">
        <f>IF(A34="","",VLOOKUP(A34,VentilCom1!$A$2:$Z$39,21,FALSE))</f>
        <v/>
      </c>
      <c r="K34" s="64" t="str">
        <f>IF(A34="","",VLOOKUP(A34,BDCom1!$A$3:$G$100,7,FALSE)*B34)</f>
        <v/>
      </c>
      <c r="L34" s="73"/>
      <c r="N34" s="32"/>
      <c r="O34" s="33"/>
      <c r="P34" s="26" t="str">
        <f t="shared" si="5"/>
        <v/>
      </c>
      <c r="Q34" s="26" t="str">
        <f>IF(ISNA(VLOOKUP(M34,BDCom1!$A$3:$F$100,6,FALSE)*N34),"",VLOOKUP(M34,BDCom1!$A$3:$F$100,6,FALSE)*N34)</f>
        <v/>
      </c>
      <c r="R34" s="12"/>
      <c r="S34" s="12" t="str">
        <f>IF(ISNA(VLOOKUP(M34,BDCom1!$A$3:$H$100,8,FALSE)),"",VLOOKUP(M34,BDCom1!$A$3:$H$100,8,FALSE))</f>
        <v/>
      </c>
      <c r="T34" s="12" t="str">
        <f t="shared" si="0"/>
        <v/>
      </c>
      <c r="U34" s="63" t="str">
        <f>IF(ISNA(VLOOKUP(M34,BDColr!$B$3:$F$100,5,FALSE)*N34),"",VLOOKUP(M34,BDColr!$B$3:$F$100,5,FALSE)*N34)</f>
        <v/>
      </c>
      <c r="V34" s="73"/>
      <c r="X34" s="71">
        <f t="shared" ref="X34:X35" si="18">N108</f>
        <v>6</v>
      </c>
      <c r="Y34" s="12">
        <f t="shared" ref="Y34:AA35" si="19">O108</f>
        <v>0</v>
      </c>
      <c r="Z34" s="12">
        <f t="shared" si="19"/>
        <v>0</v>
      </c>
      <c r="AA34" s="12">
        <f t="shared" si="19"/>
        <v>0</v>
      </c>
      <c r="AC34" s="91">
        <f>R108</f>
        <v>0</v>
      </c>
      <c r="AD34" s="89">
        <f t="shared" si="17"/>
        <v>0</v>
      </c>
      <c r="AE34" s="73"/>
    </row>
    <row r="35" spans="1:31" x14ac:dyDescent="0.2">
      <c r="B35" s="27"/>
      <c r="C35" s="27"/>
      <c r="D35" s="13" t="str">
        <f t="shared" si="3"/>
        <v/>
      </c>
      <c r="E35" s="13" t="str">
        <f>IF(A35="","",VLOOKUP(A35,BDCom1!$A$2:$N$100,14,FALSE))</f>
        <v/>
      </c>
      <c r="F35" s="13" t="str">
        <f t="shared" si="4"/>
        <v/>
      </c>
      <c r="G35" s="13" t="str">
        <f>IF(A35="","",VLOOKUP(A35,BDCom1!$A$3:$F$100,6,FALSE)*B35)</f>
        <v/>
      </c>
      <c r="I35" s="10" t="str">
        <f>IF(A35="","",VLOOKUP(A35,BDCom1!$A$3:$H$100,8,FALSE))</f>
        <v/>
      </c>
      <c r="J35" s="10" t="str">
        <f>IF(A35="","",VLOOKUP(A35,VentilCom1!$A$2:$Z$39,21,FALSE))</f>
        <v/>
      </c>
      <c r="K35" s="64" t="str">
        <f>IF(A35="","",VLOOKUP(A35,BDCom1!$A$3:$G$100,7,FALSE)*B35)</f>
        <v/>
      </c>
      <c r="L35" s="73"/>
      <c r="N35" s="32"/>
      <c r="O35" s="33"/>
      <c r="P35" s="26" t="str">
        <f t="shared" si="5"/>
        <v/>
      </c>
      <c r="Q35" s="26" t="str">
        <f>IF(ISNA(VLOOKUP(M35,BDCom1!$A$3:$F$100,6,FALSE)*N35),"",VLOOKUP(M35,BDCom1!$A$3:$F$100,6,FALSE)*N35)</f>
        <v/>
      </c>
      <c r="R35" s="12"/>
      <c r="S35" s="12" t="str">
        <f>IF(ISNA(VLOOKUP(M35,BDCom1!$A$3:$H$100,8,FALSE)),"",VLOOKUP(M35,BDCom1!$A$3:$H$100,8,FALSE))</f>
        <v/>
      </c>
      <c r="T35" s="12" t="str">
        <f t="shared" si="0"/>
        <v/>
      </c>
      <c r="U35" s="63" t="str">
        <f>IF(ISNA(VLOOKUP(M35,BDColr!$B$3:$F$100,5,FALSE)*N35),"",VLOOKUP(M35,BDColr!$B$3:$F$100,5,FALSE)*N35)</f>
        <v/>
      </c>
      <c r="V35" s="73"/>
      <c r="X35" s="71">
        <f t="shared" si="18"/>
        <v>21</v>
      </c>
      <c r="Y35" s="12">
        <f t="shared" si="19"/>
        <v>0</v>
      </c>
      <c r="Z35" s="12">
        <f t="shared" si="19"/>
        <v>0</v>
      </c>
      <c r="AA35" s="12">
        <f t="shared" si="19"/>
        <v>0</v>
      </c>
      <c r="AB35" s="12"/>
      <c r="AC35" s="96" t="str">
        <f>S110</f>
        <v>Total TTC</v>
      </c>
      <c r="AD35" s="12"/>
      <c r="AE35" s="73"/>
    </row>
    <row r="36" spans="1:31" x14ac:dyDescent="0.2">
      <c r="B36" s="27"/>
      <c r="C36" s="27"/>
      <c r="D36" s="13" t="str">
        <f t="shared" si="3"/>
        <v/>
      </c>
      <c r="E36" s="13" t="str">
        <f>IF(A36="","",VLOOKUP(A36,BDCom1!$A$2:$N$100,14,FALSE))</f>
        <v/>
      </c>
      <c r="F36" s="13" t="str">
        <f t="shared" si="4"/>
        <v/>
      </c>
      <c r="G36" s="13" t="str">
        <f>IF(A36="","",VLOOKUP(A36,BDCom1!$A$3:$F$100,6,FALSE)*B36)</f>
        <v/>
      </c>
      <c r="I36" s="10" t="str">
        <f>IF(A36="","",VLOOKUP(A36,BDCom1!$A$3:$H$100,8,FALSE))</f>
        <v/>
      </c>
      <c r="J36" s="10" t="str">
        <f>IF(A36="","",VLOOKUP(A36,VentilCom1!$A$2:$Z$39,21,FALSE))</f>
        <v/>
      </c>
      <c r="K36" s="64" t="str">
        <f>IF(A36="","",VLOOKUP(A36,BDCom1!$A$3:$G$100,7,FALSE)*B36)</f>
        <v/>
      </c>
      <c r="L36" s="73"/>
      <c r="N36" s="32"/>
      <c r="O36" s="33"/>
      <c r="P36" s="26" t="str">
        <f t="shared" si="5"/>
        <v/>
      </c>
      <c r="Q36" s="26" t="str">
        <f>IF(ISNA(VLOOKUP(M36,BDCom1!$A$3:$F$100,6,FALSE)*N36),"",VLOOKUP(M36,BDCom1!$A$3:$F$100,6,FALSE)*N36)</f>
        <v/>
      </c>
      <c r="R36" s="12"/>
      <c r="S36" s="12" t="str">
        <f>IF(ISNA(VLOOKUP(M36,BDCom1!$A$3:$H$100,8,FALSE)),"",VLOOKUP(M36,BDCom1!$A$3:$H$100,8,FALSE))</f>
        <v/>
      </c>
      <c r="T36" s="12" t="str">
        <f t="shared" si="0"/>
        <v/>
      </c>
      <c r="U36" s="63" t="str">
        <f>IF(ISNA(VLOOKUP(M36,BDColr!$B$3:$F$100,5,FALSE)*N36),"",VLOOKUP(M36,BDColr!$B$3:$F$100,5,FALSE)*N36)</f>
        <v/>
      </c>
      <c r="V36" s="73"/>
      <c r="W36" s="12"/>
      <c r="X36" s="12"/>
      <c r="Y36" s="12"/>
      <c r="Z36" s="12"/>
      <c r="AA36" s="87">
        <f>Q111</f>
        <v>0</v>
      </c>
      <c r="AB36" s="12"/>
      <c r="AC36" s="88">
        <f>S111</f>
        <v>0</v>
      </c>
      <c r="AD36" s="89">
        <f>$U$111</f>
        <v>606</v>
      </c>
      <c r="AE36" s="73"/>
    </row>
    <row r="37" spans="1:31" x14ac:dyDescent="0.2">
      <c r="B37" s="27"/>
      <c r="C37" s="27"/>
      <c r="D37" s="13" t="str">
        <f t="shared" si="3"/>
        <v/>
      </c>
      <c r="E37" s="13" t="str">
        <f>IF(A37="","",VLOOKUP(A37,BDCom1!$A$2:$N$100,14,FALSE))</f>
        <v/>
      </c>
      <c r="F37" s="13" t="str">
        <f t="shared" si="4"/>
        <v/>
      </c>
      <c r="G37" s="13" t="str">
        <f>IF(A37="","",VLOOKUP(A37,BDCom1!$A$3:$F$100,6,FALSE)*B37)</f>
        <v/>
      </c>
      <c r="I37" s="10" t="str">
        <f>IF(A37="","",VLOOKUP(A37,BDCom1!$A$3:$H$100,8,FALSE))</f>
        <v/>
      </c>
      <c r="J37" s="10" t="str">
        <f>IF(A37="","",VLOOKUP(A37,VentilCom1!$A$2:$Z$39,21,FALSE))</f>
        <v/>
      </c>
      <c r="K37" s="64" t="str">
        <f>IF(A37="","",VLOOKUP(A37,BDCom1!$A$3:$G$100,7,FALSE)*B37)</f>
        <v/>
      </c>
      <c r="L37" s="73"/>
      <c r="N37" s="32"/>
      <c r="O37" s="33"/>
      <c r="P37" s="26" t="str">
        <f t="shared" si="5"/>
        <v/>
      </c>
      <c r="Q37" s="26" t="str">
        <f>IF(ISNA(VLOOKUP(M37,BDCom1!$A$3:$F$100,6,FALSE)*N37),"",VLOOKUP(M37,BDCom1!$A$3:$F$100,6,FALSE)*N37)</f>
        <v/>
      </c>
      <c r="R37" s="12"/>
      <c r="S37" s="12" t="str">
        <f>IF(ISNA(VLOOKUP(M37,BDCom1!$A$3:$H$100,8,FALSE)),"",VLOOKUP(M37,BDCom1!$A$3:$H$100,8,FALSE))</f>
        <v/>
      </c>
      <c r="T37" s="12" t="str">
        <f t="shared" si="0"/>
        <v/>
      </c>
      <c r="U37" s="63" t="str">
        <f>IF(ISNA(VLOOKUP(M37,BDColr!$B$3:$F$100,5,FALSE)*N37),"",VLOOKUP(M37,BDColr!$B$3:$F$100,5,FALSE)*N37)</f>
        <v/>
      </c>
      <c r="V37" s="73"/>
      <c r="W37" s="100" t="str">
        <f>$M$114</f>
        <v>Com 2 Colruyt &amp; Autres Ajout</v>
      </c>
      <c r="X37" s="100"/>
      <c r="Y37" s="99"/>
      <c r="Z37" s="104" t="s">
        <v>109</v>
      </c>
      <c r="AA37" s="125">
        <f>SUM(AA32+AC36)</f>
        <v>5276.8674000000001</v>
      </c>
      <c r="AB37" s="125"/>
      <c r="AC37" s="73"/>
      <c r="AD37" s="99"/>
      <c r="AE37" s="73"/>
    </row>
    <row r="38" spans="1:31" x14ac:dyDescent="0.2">
      <c r="B38" s="27"/>
      <c r="C38" s="27"/>
      <c r="D38" s="13" t="str">
        <f t="shared" si="3"/>
        <v/>
      </c>
      <c r="E38" s="13" t="str">
        <f>IF(A38="","",VLOOKUP(A38,BDCom1!$A$2:$N$100,14,FALSE))</f>
        <v/>
      </c>
      <c r="F38" s="13" t="str">
        <f t="shared" si="4"/>
        <v/>
      </c>
      <c r="G38" s="13" t="str">
        <f>IF(A38="","",VLOOKUP(A38,BDCom1!$A$3:$F$100,6,FALSE)*B38)</f>
        <v/>
      </c>
      <c r="I38" s="10" t="str">
        <f>IF(A38="","",VLOOKUP(A38,BDCom1!$A$3:$H$100,8,FALSE))</f>
        <v/>
      </c>
      <c r="J38" s="10" t="str">
        <f>IF(A38="","",VLOOKUP(A38,VentilCom1!$A$2:$Z$39,21,FALSE))</f>
        <v/>
      </c>
      <c r="K38" s="64" t="str">
        <f>IF(A38="","",VLOOKUP(A38,BDCom1!$A$3:$G$100,7,FALSE)*B38)</f>
        <v/>
      </c>
      <c r="L38" s="73"/>
      <c r="N38" s="32"/>
      <c r="O38" s="33"/>
      <c r="P38" s="26" t="str">
        <f t="shared" si="5"/>
        <v/>
      </c>
      <c r="Q38" s="26" t="str">
        <f>IF(ISNA(VLOOKUP(M38,BDCom1!$A$3:$F$100,6,FALSE)*N38),"",VLOOKUP(M38,BDCom1!$A$3:$F$100,6,FALSE)*N38)</f>
        <v/>
      </c>
      <c r="R38" s="12"/>
      <c r="S38" s="12" t="str">
        <f>IF(ISNA(VLOOKUP(M38,BDCom1!$A$3:$H$100,8,FALSE)),"",VLOOKUP(M38,BDCom1!$A$3:$H$100,8,FALSE))</f>
        <v/>
      </c>
      <c r="T38" s="12" t="str">
        <f t="shared" si="0"/>
        <v/>
      </c>
      <c r="U38" s="63" t="str">
        <f>IF(ISNA(VLOOKUP(M38,BDColr!$B$3:$F$100,5,FALSE)*N38),"",VLOOKUP(M38,BDColr!$B$3:$F$100,5,FALSE)*N38)</f>
        <v/>
      </c>
      <c r="V38" s="73"/>
      <c r="W38" s="98"/>
      <c r="X38" s="98" t="str">
        <f>N128</f>
        <v>TVA</v>
      </c>
      <c r="Y38" s="98" t="str">
        <f>O128</f>
        <v>Tot HTVA</v>
      </c>
      <c r="Z38" s="98" t="str">
        <f>P128</f>
        <v>TVA</v>
      </c>
      <c r="AA38" s="98" t="str">
        <f>Q128</f>
        <v>TVAC</v>
      </c>
      <c r="AC38" s="98" t="str">
        <f>R128</f>
        <v>Vidange</v>
      </c>
      <c r="AD38" s="97" t="str">
        <f t="shared" ref="AD38:AD39" si="20">U128</f>
        <v>Prévi</v>
      </c>
      <c r="AE38" s="99"/>
    </row>
    <row r="39" spans="1:31" ht="13.5" thickBot="1" x14ac:dyDescent="0.25">
      <c r="B39" s="27"/>
      <c r="C39" s="27"/>
      <c r="D39" s="13" t="str">
        <f t="shared" si="3"/>
        <v/>
      </c>
      <c r="E39" s="13" t="str">
        <f>IF(A39="","",VLOOKUP(A39,BDCom1!$A$2:$N$100,14,FALSE))</f>
        <v/>
      </c>
      <c r="F39" s="13" t="str">
        <f t="shared" si="4"/>
        <v/>
      </c>
      <c r="G39" s="13" t="str">
        <f>IF(A39="","",VLOOKUP(A39,BDCom1!$A$3:$F$100,6,FALSE)*B39)</f>
        <v/>
      </c>
      <c r="I39" s="10" t="str">
        <f>IF(A39="","",VLOOKUP(A39,BDCom1!$A$3:$H$100,8,FALSE))</f>
        <v/>
      </c>
      <c r="J39" s="10" t="str">
        <f>IF(A39="","",VLOOKUP(A39,VentilCom1!$A$2:$Z$39,21,FALSE))</f>
        <v/>
      </c>
      <c r="K39" s="64" t="str">
        <f>IF(A39="","",VLOOKUP(A39,BDCom1!$A$3:$G$100,7,FALSE)*B39)</f>
        <v/>
      </c>
      <c r="L39" s="73"/>
      <c r="N39" s="32"/>
      <c r="O39" s="33"/>
      <c r="P39" s="26" t="str">
        <f t="shared" si="5"/>
        <v/>
      </c>
      <c r="Q39" s="26" t="str">
        <f>IF(ISNA(VLOOKUP(M39,BDCom1!$A$3:$F$100,6,FALSE)*N39),"",VLOOKUP(M39,BDCom1!$A$3:$F$100,6,FALSE)*N39)</f>
        <v/>
      </c>
      <c r="R39" s="12"/>
      <c r="S39" s="12" t="str">
        <f>IF(ISNA(VLOOKUP(M39,BDCom1!$A$3:$H$100,8,FALSE)),"",VLOOKUP(M39,BDCom1!$A$3:$H$100,8,FALSE))</f>
        <v/>
      </c>
      <c r="T39" s="12" t="str">
        <f t="shared" si="0"/>
        <v/>
      </c>
      <c r="U39" s="63" t="str">
        <f>IF(ISNA(VLOOKUP(M39,BDColr!$B$3:$F$100,5,FALSE)*N39),"",VLOOKUP(M39,BDColr!$B$3:$F$100,5,FALSE)*N39)</f>
        <v/>
      </c>
      <c r="V39" s="73"/>
      <c r="X39" s="71">
        <f t="shared" ref="X39:X40" si="21">N129</f>
        <v>6</v>
      </c>
      <c r="Y39" s="12">
        <f t="shared" ref="Y39:AA40" si="22">O129</f>
        <v>0</v>
      </c>
      <c r="Z39" s="12">
        <f t="shared" si="22"/>
        <v>0</v>
      </c>
      <c r="AA39" s="12">
        <f t="shared" si="22"/>
        <v>0</v>
      </c>
      <c r="AC39" s="91">
        <f>R129</f>
        <v>0</v>
      </c>
      <c r="AD39" s="89">
        <f t="shared" si="20"/>
        <v>0</v>
      </c>
      <c r="AE39" s="99"/>
    </row>
    <row r="40" spans="1:31" ht="12.75" customHeight="1" thickTop="1" x14ac:dyDescent="0.2">
      <c r="A40" s="85" t="s">
        <v>111</v>
      </c>
      <c r="B40" s="92" t="s">
        <v>7</v>
      </c>
      <c r="C40" s="113" t="s">
        <v>65</v>
      </c>
      <c r="D40" s="113" t="s">
        <v>66</v>
      </c>
      <c r="E40" s="113" t="s">
        <v>85</v>
      </c>
      <c r="F40" s="113" t="s">
        <v>7</v>
      </c>
      <c r="G40" s="119" t="s">
        <v>64</v>
      </c>
      <c r="H40" s="120"/>
      <c r="K40" s="71" t="s">
        <v>83</v>
      </c>
      <c r="L40" s="73"/>
      <c r="N40" s="58" t="s">
        <v>7</v>
      </c>
      <c r="O40" s="45" t="s">
        <v>89</v>
      </c>
      <c r="P40" s="46" t="s">
        <v>7</v>
      </c>
      <c r="Q40" s="45" t="s">
        <v>101</v>
      </c>
      <c r="R40" s="46" t="s">
        <v>64</v>
      </c>
      <c r="S40" s="46"/>
      <c r="T40" s="47"/>
      <c r="U40" s="71" t="s">
        <v>83</v>
      </c>
      <c r="V40" s="73"/>
      <c r="X40" s="71">
        <f t="shared" si="21"/>
        <v>21</v>
      </c>
      <c r="Y40" s="12">
        <f t="shared" si="22"/>
        <v>0</v>
      </c>
      <c r="Z40" s="12">
        <f t="shared" si="22"/>
        <v>0</v>
      </c>
      <c r="AA40" s="12">
        <f t="shared" si="22"/>
        <v>0</v>
      </c>
      <c r="AB40" s="12"/>
      <c r="AC40" s="96" t="str">
        <f>S131</f>
        <v>Total TTC</v>
      </c>
      <c r="AE40" s="99"/>
    </row>
    <row r="41" spans="1:31" ht="12.75" customHeight="1" x14ac:dyDescent="0.2">
      <c r="A41" s="114" t="s">
        <v>112</v>
      </c>
      <c r="B41" s="93">
        <v>6</v>
      </c>
      <c r="C41" s="11">
        <f>SUM(VentilCom1!D40)</f>
        <v>881.0100000000001</v>
      </c>
      <c r="D41" s="11">
        <f>SUM(VentilCom1!J40)</f>
        <v>36.690000000000005</v>
      </c>
      <c r="E41" s="11">
        <f>SUM(C41+D41)</f>
        <v>917.70000000000016</v>
      </c>
      <c r="F41" s="24">
        <f>SUM(E41*0.06)</f>
        <v>55.062000000000005</v>
      </c>
      <c r="G41" s="121">
        <f>SUM(G2:G39)</f>
        <v>649</v>
      </c>
      <c r="H41" s="122"/>
      <c r="K41" s="64">
        <f>SUM(K2:K39)</f>
        <v>3338</v>
      </c>
      <c r="L41" s="73"/>
      <c r="N41" s="49">
        <v>6</v>
      </c>
      <c r="O41" s="26">
        <f>SUM(VentilColr!H42)</f>
        <v>59.10566037735849</v>
      </c>
      <c r="P41" s="26">
        <f>SUM(VentilColr!J42)</f>
        <v>3.5463396226415114</v>
      </c>
      <c r="Q41" s="11">
        <f>SUM(O41:P41)</f>
        <v>62.652000000000001</v>
      </c>
      <c r="R41" s="26">
        <f>SUM(Q2:Q39)</f>
        <v>18</v>
      </c>
      <c r="S41" s="26"/>
      <c r="T41" s="48"/>
      <c r="U41" s="63">
        <f>SUM(U2:U39)</f>
        <v>606</v>
      </c>
      <c r="V41" s="73"/>
      <c r="W41" s="12"/>
      <c r="X41" s="12"/>
      <c r="Y41" s="12"/>
      <c r="Z41" s="12"/>
      <c r="AA41" s="87">
        <f>Q132</f>
        <v>0</v>
      </c>
      <c r="AB41" s="12"/>
      <c r="AC41" s="88">
        <f>S132</f>
        <v>0</v>
      </c>
      <c r="AD41" s="89">
        <f>$U$132</f>
        <v>606</v>
      </c>
      <c r="AE41" s="99"/>
    </row>
    <row r="42" spans="1:31" x14ac:dyDescent="0.2">
      <c r="A42" s="85"/>
      <c r="B42" s="93">
        <v>21</v>
      </c>
      <c r="C42" s="11">
        <f>SUM(VentilCom1!E40)</f>
        <v>2264.8199999999997</v>
      </c>
      <c r="D42" s="11">
        <f>SUM(VentilCom1!K40)</f>
        <v>108.82000000000001</v>
      </c>
      <c r="E42" s="11">
        <f>SUM(C42+D42)</f>
        <v>2373.64</v>
      </c>
      <c r="F42" s="24">
        <f>SUM(E42*0.21)</f>
        <v>498.46439999999996</v>
      </c>
      <c r="G42" s="11"/>
      <c r="H42" s="48"/>
      <c r="I42" s="11"/>
      <c r="J42" s="11"/>
      <c r="L42" s="74"/>
      <c r="N42" s="49">
        <v>21</v>
      </c>
      <c r="O42" s="26">
        <f>SUM(VentilColr!I42)</f>
        <v>73.719008264462815</v>
      </c>
      <c r="P42" s="26">
        <f>SUM(VentilColr!K42)</f>
        <v>15.480991735537188</v>
      </c>
      <c r="Q42" s="11">
        <f>SUM(O42:P42)</f>
        <v>89.2</v>
      </c>
      <c r="R42" s="11"/>
      <c r="S42" s="11"/>
      <c r="T42" s="48"/>
      <c r="V42" s="73"/>
      <c r="W42" s="99"/>
      <c r="X42" s="99"/>
      <c r="Y42" s="126" t="s">
        <v>110</v>
      </c>
      <c r="Z42" s="126"/>
      <c r="AA42" s="125">
        <f>SUM(AA37+AC41)</f>
        <v>5276.8674000000001</v>
      </c>
      <c r="AB42" s="125"/>
      <c r="AC42" s="73"/>
      <c r="AD42" s="73"/>
      <c r="AE42" s="99"/>
    </row>
    <row r="43" spans="1:31" ht="12" customHeight="1" x14ac:dyDescent="0.25">
      <c r="A43" s="60" t="s">
        <v>113</v>
      </c>
      <c r="B43" s="56"/>
      <c r="C43" s="26"/>
      <c r="D43" s="26"/>
      <c r="E43" s="13"/>
      <c r="F43" s="13"/>
      <c r="G43" s="129" t="s">
        <v>103</v>
      </c>
      <c r="H43" s="130"/>
      <c r="I43" s="11"/>
      <c r="J43" s="11"/>
      <c r="K43" s="11"/>
      <c r="L43" s="74"/>
      <c r="N43" s="59"/>
      <c r="S43" s="131" t="s">
        <v>103</v>
      </c>
      <c r="T43" s="132"/>
      <c r="V43" s="73"/>
      <c r="W43" s="107"/>
      <c r="X43" s="107"/>
      <c r="Y43" s="123" t="s">
        <v>110</v>
      </c>
      <c r="Z43" s="123"/>
      <c r="AA43" s="124">
        <f>AA42</f>
        <v>5276.8674000000001</v>
      </c>
      <c r="AB43" s="124"/>
      <c r="AC43" s="107"/>
      <c r="AD43" s="107"/>
      <c r="AE43" s="106"/>
    </row>
    <row r="44" spans="1:31" ht="12" customHeight="1" thickBot="1" x14ac:dyDescent="0.3">
      <c r="A44" s="109">
        <v>2250</v>
      </c>
      <c r="B44" s="110"/>
      <c r="C44" s="111">
        <f>SUM(C41+C42)</f>
        <v>3145.83</v>
      </c>
      <c r="D44" s="111">
        <f>SUM(D41+D42)</f>
        <v>145.51000000000002</v>
      </c>
      <c r="E44" s="112">
        <f>SUM(E41+E42)</f>
        <v>3291.34</v>
      </c>
      <c r="F44" s="112">
        <f>SUM(F41+F42)</f>
        <v>553.52639999999997</v>
      </c>
      <c r="G44" s="133">
        <f>SUM(E44+F44+G41)</f>
        <v>4493.8663999999999</v>
      </c>
      <c r="H44" s="134"/>
      <c r="I44" s="13"/>
      <c r="J44" s="13"/>
      <c r="K44" s="13"/>
      <c r="L44" s="75"/>
      <c r="N44" s="50"/>
      <c r="O44" s="51"/>
      <c r="P44" s="51"/>
      <c r="Q44" s="69">
        <f>SUM(P2:P39)</f>
        <v>151.852</v>
      </c>
      <c r="R44" s="52"/>
      <c r="S44" s="127">
        <f>SUM(Q41+Q42+R41)</f>
        <v>169.852</v>
      </c>
      <c r="T44" s="128"/>
      <c r="V44" s="73"/>
      <c r="W44" s="107"/>
      <c r="X44" s="107"/>
      <c r="Y44" s="123"/>
      <c r="Z44" s="123"/>
      <c r="AA44" s="124"/>
      <c r="AB44" s="124"/>
      <c r="AC44" s="107"/>
      <c r="AD44" s="107"/>
      <c r="AE44" s="106"/>
    </row>
    <row r="45" spans="1:31" ht="12.75" customHeight="1" thickTop="1" x14ac:dyDescent="0.2">
      <c r="A45" s="73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</row>
    <row r="46" spans="1:31" ht="12.75" customHeight="1" x14ac:dyDescent="0.2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</row>
    <row r="47" spans="1:31" ht="12.75" customHeight="1" x14ac:dyDescent="0.25">
      <c r="A47" s="60" t="s">
        <v>104</v>
      </c>
      <c r="B47" s="28" t="s">
        <v>0</v>
      </c>
      <c r="C47" s="29" t="s">
        <v>88</v>
      </c>
      <c r="D47" s="28" t="s">
        <v>89</v>
      </c>
      <c r="E47" s="28" t="s">
        <v>90</v>
      </c>
      <c r="F47" s="28" t="s">
        <v>91</v>
      </c>
      <c r="G47" s="28" t="s">
        <v>82</v>
      </c>
      <c r="H47" s="28" t="s">
        <v>86</v>
      </c>
      <c r="I47" s="8" t="s">
        <v>84</v>
      </c>
      <c r="J47" s="8" t="s">
        <v>87</v>
      </c>
      <c r="K47" s="71" t="s">
        <v>83</v>
      </c>
      <c r="L47" s="73"/>
      <c r="M47" s="60" t="s">
        <v>92</v>
      </c>
      <c r="N47" s="28" t="s">
        <v>0</v>
      </c>
      <c r="O47" s="29" t="s">
        <v>97</v>
      </c>
      <c r="P47" s="28" t="s">
        <v>98</v>
      </c>
      <c r="Q47" s="28" t="s">
        <v>82</v>
      </c>
      <c r="R47" s="28" t="s">
        <v>86</v>
      </c>
      <c r="S47" s="8" t="s">
        <v>84</v>
      </c>
      <c r="T47" s="8" t="s">
        <v>87</v>
      </c>
      <c r="U47" s="71" t="s">
        <v>83</v>
      </c>
      <c r="V47" s="73"/>
    </row>
    <row r="48" spans="1:31" x14ac:dyDescent="0.2">
      <c r="A48" s="10" t="s">
        <v>16</v>
      </c>
      <c r="B48" s="27">
        <v>1</v>
      </c>
      <c r="C48" s="27">
        <v>89.18</v>
      </c>
      <c r="D48" s="13">
        <f>IF(B48="","",B48*C48)</f>
        <v>89.18</v>
      </c>
      <c r="E48" s="13">
        <f>IF(A48="","",VLOOKUP(A48,BDCom1!$A$2:$N$100,14,FALSE))</f>
        <v>7.22</v>
      </c>
      <c r="F48" s="13">
        <f>IFERROR((E48*B48),"")</f>
        <v>7.22</v>
      </c>
      <c r="G48" s="13">
        <f>IF(A48="","",VLOOKUP(A48,BDCom1!$A$3:$F$100,6,FALSE)*B48)</f>
        <v>30</v>
      </c>
      <c r="I48" s="10">
        <f>IF(A48="","",VLOOKUP(A48,BDCom1!$A$3:$H$100,8,FALSE))</f>
        <v>2</v>
      </c>
      <c r="J48" s="10">
        <f>IF(A48="","",VLOOKUP(A48,VentilCom1!$A$47:$Z$59,21,FALSE))</f>
        <v>1.0231929824561403</v>
      </c>
      <c r="K48" s="64">
        <f>IF(A48="","",VLOOKUP(A48,BDCom1!$A$3:$G$100,7,FALSE)*B48)</f>
        <v>114</v>
      </c>
      <c r="L48" s="73"/>
      <c r="N48" s="32"/>
      <c r="O48" s="33"/>
      <c r="P48" s="26" t="str">
        <f>IF(N48="","",N48*O48)</f>
        <v/>
      </c>
      <c r="Q48" s="26" t="str">
        <f>IF(ISNA(VLOOKUP(M48,BDCom1!$A$3:$F$100,6,FALSE)*N48),"",VLOOKUP(M48,BDCom1!$A$3:$F$100,6,FALSE)*N48)</f>
        <v/>
      </c>
      <c r="R48" s="12"/>
      <c r="S48" s="12" t="str">
        <f>IF(ISNA(VLOOKUP(M48,BDCom1!$A$3:$H$100,8,FALSE)),"",VLOOKUP(M48,BDCom1!$A$3:$H$100,8,FALSE))</f>
        <v/>
      </c>
      <c r="T48" s="12" t="str">
        <f>IFERROR(IF(N48="","",P48/U48),"")</f>
        <v/>
      </c>
      <c r="U48" s="63" t="str">
        <f>IF(ISNA(VLOOKUP(M48,BDColr!$B$3:$F$100,5,FALSE)*N48),"",VLOOKUP(M48,BDColr!$B$3:$F$100,5,FALSE)*N48)</f>
        <v/>
      </c>
      <c r="V48" s="73"/>
    </row>
    <row r="49" spans="1:26" x14ac:dyDescent="0.2">
      <c r="A49" s="10" t="s">
        <v>33</v>
      </c>
      <c r="B49" s="27">
        <v>5</v>
      </c>
      <c r="C49" s="27">
        <v>13.93</v>
      </c>
      <c r="D49" s="13">
        <f>IF(B49="","",B49*C49)</f>
        <v>69.650000000000006</v>
      </c>
      <c r="E49" s="13">
        <f>IF(A49="","",VLOOKUP(A49,BDCom1!$A$2:$N$100,14,FALSE))</f>
        <v>0.8</v>
      </c>
      <c r="F49" s="13">
        <f>IFERROR((E49*B49),"")</f>
        <v>4</v>
      </c>
      <c r="G49" s="13">
        <f>IF(A49="","",VLOOKUP(A49,BDCom1!$A$3:$F$100,6,FALSE)*B49)</f>
        <v>17.5</v>
      </c>
      <c r="I49" s="10">
        <f>IF(A49="","",VLOOKUP(A49,BDCom1!$A$3:$H$100,8,FALSE))</f>
        <v>2</v>
      </c>
      <c r="J49" s="10">
        <f>IF(A49="","",VLOOKUP(A49,VentilCom1!$A$47:$Z$59,21,FALSE))</f>
        <v>0.65057500000000001</v>
      </c>
      <c r="K49" s="64">
        <f>IF(A49="","",VLOOKUP(A49,BDCom1!$A$3:$G$100,7,FALSE)*B49)</f>
        <v>120</v>
      </c>
      <c r="L49" s="73"/>
      <c r="N49" s="27"/>
      <c r="O49" s="33"/>
      <c r="P49" s="26"/>
      <c r="Q49" s="26"/>
      <c r="R49" s="12"/>
      <c r="S49" s="12"/>
      <c r="T49" s="12"/>
      <c r="U49" s="63"/>
      <c r="V49" s="73"/>
    </row>
    <row r="50" spans="1:26" x14ac:dyDescent="0.2">
      <c r="A50" s="10" t="s">
        <v>37</v>
      </c>
      <c r="B50" s="27">
        <v>8</v>
      </c>
      <c r="C50" s="27">
        <v>8.66</v>
      </c>
      <c r="D50" s="13">
        <f t="shared" ref="D50:D60" si="23">IF(B50="","",B50*C50)</f>
        <v>69.28</v>
      </c>
      <c r="E50" s="13">
        <f>IF(A50="","",VLOOKUP(A50,BDCom1!$A$2:$N$100,14,FALSE))</f>
        <v>0.17</v>
      </c>
      <c r="F50" s="13">
        <f t="shared" ref="F50:F60" si="24">IFERROR((E50*B50),"")</f>
        <v>1.36</v>
      </c>
      <c r="G50" s="13">
        <f>IF(A50="","",VLOOKUP(A50,BDCom1!$A$3:$F$100,6,FALSE)*B50)</f>
        <v>36</v>
      </c>
      <c r="I50" s="10">
        <f>IF(A50="","",VLOOKUP(A50,BDCom1!$A$3:$H$100,8,FALSE))</f>
        <v>1</v>
      </c>
      <c r="J50" s="10">
        <f>IF(A50="","",VLOOKUP(A50,VentilCom1!$A$47:$Z$59,21,FALSE))</f>
        <v>0.19499583333333334</v>
      </c>
      <c r="K50" s="64">
        <f>IF(A50="","",VLOOKUP(A50,BDCom1!$A$3:$G$100,7,FALSE)*B50)</f>
        <v>384</v>
      </c>
      <c r="L50" s="73"/>
      <c r="N50" s="27"/>
      <c r="O50" s="33"/>
      <c r="P50" s="26"/>
      <c r="Q50" s="26"/>
      <c r="R50" s="12"/>
      <c r="S50" s="12"/>
      <c r="T50" s="12"/>
      <c r="U50" s="63"/>
      <c r="V50" s="73"/>
    </row>
    <row r="51" spans="1:26" x14ac:dyDescent="0.2">
      <c r="A51" s="10" t="s">
        <v>38</v>
      </c>
      <c r="B51" s="27">
        <v>8</v>
      </c>
      <c r="C51" s="27">
        <v>8.66</v>
      </c>
      <c r="D51" s="13">
        <f t="shared" si="23"/>
        <v>69.28</v>
      </c>
      <c r="E51" s="13">
        <f>IF(A51="","",VLOOKUP(A51,BDCom1!$A$2:$N$100,14,FALSE))</f>
        <v>0.17</v>
      </c>
      <c r="F51" s="13">
        <f t="shared" si="24"/>
        <v>1.36</v>
      </c>
      <c r="G51" s="13">
        <f>IF(A51="","",VLOOKUP(A51,BDCom1!$A$3:$F$100,6,FALSE)*B51)</f>
        <v>36</v>
      </c>
      <c r="I51" s="10">
        <f>IF(A51="","",VLOOKUP(A51,BDCom1!$A$3:$H$100,8,FALSE))</f>
        <v>2</v>
      </c>
      <c r="J51" s="10">
        <f>IF(A51="","",VLOOKUP(A51,VentilCom1!$A$47:$Z$59,21,FALSE))</f>
        <v>0.19499583333333334</v>
      </c>
      <c r="K51" s="64">
        <f>IF(A51="","",VLOOKUP(A51,BDCom1!$A$3:$G$100,7,FALSE)*B51)</f>
        <v>384</v>
      </c>
      <c r="L51" s="73"/>
      <c r="N51" s="27"/>
      <c r="O51" s="33"/>
      <c r="P51" s="26" t="str">
        <f t="shared" ref="P51:P60" si="25">IF(N51="","",N51*O51)</f>
        <v/>
      </c>
      <c r="Q51" s="26" t="str">
        <f>IF(ISNA(VLOOKUP(M51,BDCom1!$A$3:$F$100,6,FALSE)*N51),"",VLOOKUP(M51,BDCom1!$A$3:$F$100,6,FALSE)*N51)</f>
        <v/>
      </c>
      <c r="R51" s="12"/>
      <c r="S51" s="12" t="str">
        <f>IF(ISNA(VLOOKUP(M51,BDCom1!$A$3:$H$100,8,FALSE)),"",VLOOKUP(M51,BDCom1!$A$3:$H$100,8,FALSE))</f>
        <v/>
      </c>
      <c r="T51" s="12" t="str">
        <f t="shared" ref="T51:T60" si="26">IFERROR(IF(N51="","",P51/U51),"")</f>
        <v/>
      </c>
      <c r="U51" s="63" t="str">
        <f>IF(ISNA(VLOOKUP(M51,BDColr!$B$3:$F$100,5,FALSE)*N51),"",VLOOKUP(M51,BDColr!$B$3:$F$100,5,FALSE)*N51)</f>
        <v/>
      </c>
      <c r="V51" s="73"/>
    </row>
    <row r="52" spans="1:26" x14ac:dyDescent="0.2">
      <c r="A52" s="10" t="s">
        <v>32</v>
      </c>
      <c r="B52" s="27">
        <v>8</v>
      </c>
      <c r="C52" s="27">
        <v>13.49</v>
      </c>
      <c r="D52" s="13">
        <f t="shared" si="23"/>
        <v>107.92</v>
      </c>
      <c r="E52" s="13">
        <f>IF(A52="","",VLOOKUP(A52,BDCom1!$A$2:$N$100,14,FALSE))</f>
        <v>0.8</v>
      </c>
      <c r="F52" s="13">
        <f t="shared" si="24"/>
        <v>6.4</v>
      </c>
      <c r="G52" s="13">
        <f>IF(A52="","",VLOOKUP(A52,BDCom1!$A$3:$F$100,6,FALSE)*B52)</f>
        <v>28</v>
      </c>
      <c r="I52" s="10">
        <f>IF(A52="","",VLOOKUP(A52,BDCom1!$A$3:$H$100,8,FALSE))</f>
        <v>2</v>
      </c>
      <c r="J52" s="10">
        <f>IF(A52="","",VLOOKUP(A52,VentilCom1!$A$47:$Z$59,21,FALSE))</f>
        <v>0.63114166666666671</v>
      </c>
      <c r="K52" s="64">
        <f>IF(A52="","",VLOOKUP(A52,BDCom1!$A$3:$G$100,7,FALSE)*B52)</f>
        <v>192</v>
      </c>
      <c r="L52" s="73"/>
      <c r="N52" s="27"/>
      <c r="O52" s="33"/>
      <c r="P52" s="26" t="str">
        <f t="shared" si="25"/>
        <v/>
      </c>
      <c r="Q52" s="26" t="str">
        <f>IF(ISNA(VLOOKUP(M52,BDCom1!$A$3:$F$100,6,FALSE)*N52),"",VLOOKUP(M52,BDCom1!$A$3:$F$100,6,FALSE)*N52)</f>
        <v/>
      </c>
      <c r="R52" s="12"/>
      <c r="S52" s="12" t="str">
        <f>IF(ISNA(VLOOKUP(M52,BDCom1!$A$3:$H$100,8,FALSE)),"",VLOOKUP(M52,BDCom1!$A$3:$H$100,8,FALSE))</f>
        <v/>
      </c>
      <c r="T52" s="12" t="str">
        <f t="shared" si="26"/>
        <v/>
      </c>
      <c r="U52" s="63" t="str">
        <f>IF(ISNA(VLOOKUP(M52,BDColr!$B$3:$F$100,5,FALSE)*N52),"",VLOOKUP(M52,BDColr!$B$3:$F$100,5,FALSE)*N52)</f>
        <v/>
      </c>
      <c r="V52" s="73"/>
    </row>
    <row r="53" spans="1:26" x14ac:dyDescent="0.2">
      <c r="B53" s="27"/>
      <c r="C53" s="27"/>
      <c r="D53" s="13" t="str">
        <f t="shared" si="23"/>
        <v/>
      </c>
      <c r="E53" s="13" t="str">
        <f>IF(A53="","",VLOOKUP(A53,BDCom1!$A$2:$N$100,14,FALSE))</f>
        <v/>
      </c>
      <c r="F53" s="13" t="str">
        <f t="shared" si="24"/>
        <v/>
      </c>
      <c r="G53" s="13" t="str">
        <f>IF(A53="","",VLOOKUP(A53,BDCom1!$A$3:$F$100,6,FALSE)*B53)</f>
        <v/>
      </c>
      <c r="I53" s="10" t="str">
        <f>IF(A53="","",VLOOKUP(A53,BDCom1!$A$3:$H$100,8,FALSE))</f>
        <v/>
      </c>
      <c r="J53" s="10" t="str">
        <f>IF(A53="","",VLOOKUP(A53,VentilCom1!$A$47:$Z$59,21,FALSE))</f>
        <v/>
      </c>
      <c r="K53" s="64" t="str">
        <f>IF(A53="","",VLOOKUP(A53,BDCom1!$A$3:$G$100,7,FALSE)*B53)</f>
        <v/>
      </c>
      <c r="L53" s="73"/>
      <c r="N53" s="27"/>
      <c r="O53" s="33"/>
      <c r="P53" s="26" t="str">
        <f t="shared" si="25"/>
        <v/>
      </c>
      <c r="Q53" s="26" t="str">
        <f>IF(ISNA(VLOOKUP(M53,BDCom1!$A$3:$F$100,6,FALSE)*N53),"",VLOOKUP(M53,BDCom1!$A$3:$F$100,6,FALSE)*N53)</f>
        <v/>
      </c>
      <c r="R53" s="12"/>
      <c r="S53" s="12" t="str">
        <f>IF(ISNA(VLOOKUP(M53,BDCom1!$A$3:$H$100,8,FALSE)),"",VLOOKUP(M53,BDCom1!$A$3:$H$100,8,FALSE))</f>
        <v/>
      </c>
      <c r="T53" s="12" t="str">
        <f t="shared" si="26"/>
        <v/>
      </c>
      <c r="U53" s="63" t="str">
        <f>IF(ISNA(VLOOKUP(M53,BDColr!$B$3:$F$100,5,FALSE)*N53),"",VLOOKUP(M53,BDColr!$B$3:$F$100,5,FALSE)*N53)</f>
        <v/>
      </c>
      <c r="V53" s="73"/>
    </row>
    <row r="54" spans="1:26" x14ac:dyDescent="0.2">
      <c r="B54" s="27"/>
      <c r="C54" s="27"/>
      <c r="D54" s="13" t="str">
        <f t="shared" si="23"/>
        <v/>
      </c>
      <c r="E54" s="13" t="str">
        <f>IF(A54="","",VLOOKUP(A54,BDCom1!$A$2:$N$100,14,FALSE))</f>
        <v/>
      </c>
      <c r="F54" s="13" t="str">
        <f t="shared" si="24"/>
        <v/>
      </c>
      <c r="G54" s="13" t="str">
        <f>IF(A54="","",VLOOKUP(A54,BDCom1!$A$3:$F$100,6,FALSE)*B54)</f>
        <v/>
      </c>
      <c r="I54" s="10" t="str">
        <f>IF(A54="","",VLOOKUP(A54,BDCom1!$A$3:$H$100,8,FALSE))</f>
        <v/>
      </c>
      <c r="J54" s="10" t="str">
        <f>IF(A54="","",VLOOKUP(A54,VentilCom1!$A$47:$Z$59,21,FALSE))</f>
        <v/>
      </c>
      <c r="K54" s="64" t="str">
        <f>IF(A54="","",VLOOKUP(A54,BDCom1!$A$3:$G$100,7,FALSE)*B54)</f>
        <v/>
      </c>
      <c r="L54" s="73"/>
      <c r="N54" s="27"/>
      <c r="O54" s="33"/>
      <c r="P54" s="26" t="str">
        <f t="shared" si="25"/>
        <v/>
      </c>
      <c r="Q54" s="26" t="str">
        <f>IF(ISNA(VLOOKUP(M54,BDCom1!$A$3:$F$100,6,FALSE)*N54),"",VLOOKUP(M54,BDCom1!$A$3:$F$100,6,FALSE)*N54)</f>
        <v/>
      </c>
      <c r="R54" s="12"/>
      <c r="S54" s="12" t="str">
        <f>IF(ISNA(VLOOKUP(M54,BDCom1!$A$3:$H$100,8,FALSE)),"",VLOOKUP(M54,BDCom1!$A$3:$H$100,8,FALSE))</f>
        <v/>
      </c>
      <c r="T54" s="12" t="str">
        <f t="shared" si="26"/>
        <v/>
      </c>
      <c r="U54" s="63" t="str">
        <f>IF(ISNA(VLOOKUP(M54,BDColr!$B$3:$F$100,5,FALSE)*N54),"",VLOOKUP(M54,BDColr!$B$3:$F$100,5,FALSE)*N54)</f>
        <v/>
      </c>
      <c r="V54" s="73"/>
    </row>
    <row r="55" spans="1:26" x14ac:dyDescent="0.2">
      <c r="B55" s="27"/>
      <c r="C55" s="27"/>
      <c r="D55" s="13" t="str">
        <f t="shared" si="23"/>
        <v/>
      </c>
      <c r="E55" s="13" t="str">
        <f>IF(A55="","",VLOOKUP(A55,BDCom1!$A$2:$N$100,14,FALSE))</f>
        <v/>
      </c>
      <c r="F55" s="13" t="str">
        <f t="shared" si="24"/>
        <v/>
      </c>
      <c r="G55" s="13" t="str">
        <f>IF(A55="","",VLOOKUP(A55,BDCom1!$A$3:$F$100,6,FALSE)*B55)</f>
        <v/>
      </c>
      <c r="I55" s="10" t="str">
        <f>IF(A55="","",VLOOKUP(A55,BDCom1!$A$3:$H$100,8,FALSE))</f>
        <v/>
      </c>
      <c r="J55" s="10" t="str">
        <f>IF(A55="","",VLOOKUP(A55,VentilCom1!$A$47:$Z$59,21,FALSE))</f>
        <v/>
      </c>
      <c r="K55" s="64" t="str">
        <f>IF(A55="","",VLOOKUP(A55,BDCom1!$A$3:$G$100,7,FALSE)*B55)</f>
        <v/>
      </c>
      <c r="L55" s="72"/>
      <c r="N55" s="27"/>
      <c r="O55" s="33"/>
      <c r="P55" s="26" t="str">
        <f t="shared" si="25"/>
        <v/>
      </c>
      <c r="Q55" s="26" t="str">
        <f>IF(ISNA(VLOOKUP(M55,BDCom1!$A$3:$F$100,6,FALSE)*N55),"",VLOOKUP(M55,BDCom1!$A$3:$F$100,6,FALSE)*N55)</f>
        <v/>
      </c>
      <c r="R55" s="12"/>
      <c r="S55" s="12" t="str">
        <f>IF(ISNA(VLOOKUP(M55,BDCom1!$A$3:$H$100,8,FALSE)),"",VLOOKUP(M55,BDCom1!$A$3:$H$100,8,FALSE))</f>
        <v/>
      </c>
      <c r="T55" s="12" t="str">
        <f t="shared" si="26"/>
        <v/>
      </c>
      <c r="U55" s="63" t="str">
        <f>IF(ISNA(VLOOKUP(M55,BDColr!$B$3:$F$100,5,FALSE)*N55),"",VLOOKUP(M55,BDColr!$B$3:$F$100,5,FALSE)*N55)</f>
        <v/>
      </c>
      <c r="V55" s="72"/>
    </row>
    <row r="56" spans="1:26" x14ac:dyDescent="0.2">
      <c r="B56" s="27"/>
      <c r="C56" s="27"/>
      <c r="D56" s="13" t="str">
        <f t="shared" si="23"/>
        <v/>
      </c>
      <c r="E56" s="13" t="str">
        <f>IF(A56="","",VLOOKUP(A56,BDCom1!$A$2:$N$100,14,FALSE))</f>
        <v/>
      </c>
      <c r="F56" s="13" t="str">
        <f t="shared" si="24"/>
        <v/>
      </c>
      <c r="G56" s="13" t="str">
        <f>IF(A56="","",VLOOKUP(A56,BDCom1!$A$3:$F$100,6,FALSE)*B56)</f>
        <v/>
      </c>
      <c r="I56" s="10" t="str">
        <f>IF(A56="","",VLOOKUP(A56,BDCom1!$A$3:$H$100,8,FALSE))</f>
        <v/>
      </c>
      <c r="J56" s="10" t="str">
        <f>IF(A56="","",VLOOKUP(A56,VentilCom1!$A$47:$Z$59,21,FALSE))</f>
        <v/>
      </c>
      <c r="K56" s="64" t="str">
        <f>IF(A56="","",VLOOKUP(A56,BDCom1!$A$3:$G$100,7,FALSE)*B56)</f>
        <v/>
      </c>
      <c r="L56" s="73"/>
      <c r="N56" s="27"/>
      <c r="O56" s="33"/>
      <c r="P56" s="26" t="str">
        <f t="shared" si="25"/>
        <v/>
      </c>
      <c r="Q56" s="26" t="str">
        <f>IF(ISNA(VLOOKUP(M56,BDCom1!$A$3:$F$100,6,FALSE)*N56),"",VLOOKUP(M56,BDCom1!$A$3:$F$100,6,FALSE)*N56)</f>
        <v/>
      </c>
      <c r="R56" s="12"/>
      <c r="S56" s="12" t="str">
        <f>IF(ISNA(VLOOKUP(M56,BDCom1!$A$3:$H$100,8,FALSE)),"",VLOOKUP(M56,BDCom1!$A$3:$H$100,8,FALSE))</f>
        <v/>
      </c>
      <c r="T56" s="12" t="str">
        <f t="shared" si="26"/>
        <v/>
      </c>
      <c r="U56" s="63" t="str">
        <f>IF(ISNA(VLOOKUP(M56,BDColr!$B$3:$F$100,5,FALSE)*N56),"",VLOOKUP(M56,BDColr!$B$3:$F$100,5,FALSE)*N56)</f>
        <v/>
      </c>
      <c r="V56" s="73"/>
      <c r="W56" s="8"/>
      <c r="X56" s="8"/>
      <c r="Y56" s="8"/>
      <c r="Z56" s="8"/>
    </row>
    <row r="57" spans="1:26" x14ac:dyDescent="0.2">
      <c r="B57" s="27"/>
      <c r="C57" s="27"/>
      <c r="D57" s="13" t="str">
        <f t="shared" si="23"/>
        <v/>
      </c>
      <c r="E57" s="13" t="str">
        <f>IF(A57="","",VLOOKUP(A57,BDCom1!$A$2:$N$100,14,FALSE))</f>
        <v/>
      </c>
      <c r="F57" s="13" t="str">
        <f t="shared" si="24"/>
        <v/>
      </c>
      <c r="G57" s="13" t="str">
        <f>IF(A57="","",VLOOKUP(A57,BDCom1!$A$3:$F$100,6,FALSE)*B57)</f>
        <v/>
      </c>
      <c r="I57" s="10" t="str">
        <f>IF(A57="","",VLOOKUP(A57,BDCom1!$A$3:$H$100,8,FALSE))</f>
        <v/>
      </c>
      <c r="J57" s="10" t="str">
        <f>IF(A57="","",VLOOKUP(A57,VentilCom1!$A$47:$Z$59,21,FALSE))</f>
        <v/>
      </c>
      <c r="K57" s="64" t="str">
        <f>IF(A57="","",VLOOKUP(A57,BDCom1!$A$3:$G$100,7,FALSE)*B57)</f>
        <v/>
      </c>
      <c r="L57" s="73"/>
      <c r="N57" s="27"/>
      <c r="O57" s="33"/>
      <c r="P57" s="26" t="str">
        <f t="shared" si="25"/>
        <v/>
      </c>
      <c r="Q57" s="26" t="str">
        <f>IF(ISNA(VLOOKUP(M57,BDCom1!$A$3:$F$100,6,FALSE)*N57),"",VLOOKUP(M57,BDCom1!$A$3:$F$100,6,FALSE)*N57)</f>
        <v/>
      </c>
      <c r="R57" s="12"/>
      <c r="S57" s="12" t="str">
        <f>IF(ISNA(VLOOKUP(M57,BDCom1!$A$3:$H$100,8,FALSE)),"",VLOOKUP(M57,BDCom1!$A$3:$H$100,8,FALSE))</f>
        <v/>
      </c>
      <c r="T57" s="12" t="str">
        <f t="shared" si="26"/>
        <v/>
      </c>
      <c r="U57" s="63" t="str">
        <f>IF(ISNA(VLOOKUP(M57,BDColr!$B$3:$F$100,5,FALSE)*N57),"",VLOOKUP(M57,BDColr!$B$3:$F$100,5,FALSE)*N57)</f>
        <v/>
      </c>
      <c r="V57" s="73"/>
    </row>
    <row r="58" spans="1:26" x14ac:dyDescent="0.2">
      <c r="B58" s="27"/>
      <c r="C58" s="27"/>
      <c r="D58" s="13" t="str">
        <f t="shared" si="23"/>
        <v/>
      </c>
      <c r="E58" s="13" t="str">
        <f>IF(A58="","",VLOOKUP(A58,BDCom1!$A$2:$N$100,14,FALSE))</f>
        <v/>
      </c>
      <c r="F58" s="13" t="str">
        <f t="shared" si="24"/>
        <v/>
      </c>
      <c r="G58" s="13" t="str">
        <f>IF(A58="","",VLOOKUP(A58,BDCom1!$A$3:$F$100,6,FALSE)*B58)</f>
        <v/>
      </c>
      <c r="I58" s="10" t="str">
        <f>IF(A58="","",VLOOKUP(A58,BDCom1!$A$3:$H$100,8,FALSE))</f>
        <v/>
      </c>
      <c r="J58" s="10" t="str">
        <f>IF(A58="","",VLOOKUP(A58,VentilCom1!$A$47:$Z$59,21,FALSE))</f>
        <v/>
      </c>
      <c r="K58" s="64" t="str">
        <f>IF(A58="","",VLOOKUP(A58,BDCom1!$A$3:$G$100,7,FALSE)*B58)</f>
        <v/>
      </c>
      <c r="L58" s="73"/>
      <c r="N58" s="27"/>
      <c r="O58" s="33"/>
      <c r="P58" s="26" t="str">
        <f t="shared" si="25"/>
        <v/>
      </c>
      <c r="Q58" s="26" t="str">
        <f>IF(ISNA(VLOOKUP(M58,BDCom1!$A$3:$F$100,6,FALSE)*N58),"",VLOOKUP(M58,BDCom1!$A$3:$F$100,6,FALSE)*N58)</f>
        <v/>
      </c>
      <c r="R58" s="12"/>
      <c r="S58" s="12" t="str">
        <f>IF(ISNA(VLOOKUP(M58,BDCom1!$A$3:$H$100,8,FALSE)),"",VLOOKUP(M58,BDCom1!$A$3:$H$100,8,FALSE))</f>
        <v/>
      </c>
      <c r="T58" s="12" t="str">
        <f t="shared" si="26"/>
        <v/>
      </c>
      <c r="U58" s="63" t="str">
        <f>IF(ISNA(VLOOKUP(M58,BDColr!$B$3:$F$100,5,FALSE)*N58),"",VLOOKUP(M58,BDColr!$B$3:$F$100,5,FALSE)*N58)</f>
        <v/>
      </c>
      <c r="V58" s="73"/>
    </row>
    <row r="59" spans="1:26" x14ac:dyDescent="0.2">
      <c r="B59" s="27"/>
      <c r="C59" s="27"/>
      <c r="D59" s="13" t="str">
        <f t="shared" si="23"/>
        <v/>
      </c>
      <c r="E59" s="13" t="str">
        <f>IF(A59="","",VLOOKUP(A59,BDCom1!$A$2:$N$100,14,FALSE))</f>
        <v/>
      </c>
      <c r="F59" s="13" t="str">
        <f t="shared" si="24"/>
        <v/>
      </c>
      <c r="G59" s="13" t="str">
        <f>IF(A59="","",VLOOKUP(A59,BDCom1!$A$3:$F$100,6,FALSE)*B59)</f>
        <v/>
      </c>
      <c r="I59" s="10" t="str">
        <f>IF(A59="","",VLOOKUP(A59,BDCom1!$A$3:$H$100,8,FALSE))</f>
        <v/>
      </c>
      <c r="J59" s="10" t="str">
        <f>IF(A59="","",VLOOKUP(A59,VentilCom1!$A$47:$Z$59,21,FALSE))</f>
        <v/>
      </c>
      <c r="K59" s="64" t="str">
        <f>IF(A59="","",VLOOKUP(A59,BDCom1!$A$3:$G$100,7,FALSE)*B59)</f>
        <v/>
      </c>
      <c r="L59" s="73"/>
      <c r="N59" s="27"/>
      <c r="O59" s="33"/>
      <c r="P59" s="26" t="str">
        <f t="shared" si="25"/>
        <v/>
      </c>
      <c r="Q59" s="26" t="str">
        <f>IF(ISNA(VLOOKUP(M59,BDCom1!$A$3:$F$100,6,FALSE)*N59),"",VLOOKUP(M59,BDCom1!$A$3:$F$100,6,FALSE)*N59)</f>
        <v/>
      </c>
      <c r="R59" s="12"/>
      <c r="S59" s="12" t="str">
        <f>IF(ISNA(VLOOKUP(M59,BDCom1!$A$3:$H$100,8,FALSE)),"",VLOOKUP(M59,BDCom1!$A$3:$H$100,8,FALSE))</f>
        <v/>
      </c>
      <c r="T59" s="12" t="str">
        <f t="shared" si="26"/>
        <v/>
      </c>
      <c r="U59" s="63" t="str">
        <f>IF(ISNA(VLOOKUP(M59,BDColr!$B$3:$F$100,5,FALSE)*N59),"",VLOOKUP(M59,BDColr!$B$3:$F$100,5,FALSE)*N59)</f>
        <v/>
      </c>
      <c r="V59" s="73"/>
    </row>
    <row r="60" spans="1:26" ht="13.5" thickBot="1" x14ac:dyDescent="0.25">
      <c r="B60" s="27"/>
      <c r="C60" s="27"/>
      <c r="D60" s="13" t="str">
        <f t="shared" si="23"/>
        <v/>
      </c>
      <c r="E60" s="13" t="str">
        <f>IF(A60="","",VLOOKUP(A60,BDCom1!$A$2:$N$100,14,FALSE))</f>
        <v/>
      </c>
      <c r="F60" s="13" t="str">
        <f t="shared" si="24"/>
        <v/>
      </c>
      <c r="G60" s="13" t="str">
        <f>IF(A60="","",VLOOKUP(A60,BDCom1!$A$3:$F$100,6,FALSE)*B60)</f>
        <v/>
      </c>
      <c r="I60" s="10" t="str">
        <f>IF(A60="","",VLOOKUP(A60,BDCom1!$A$3:$H$100,8,FALSE))</f>
        <v/>
      </c>
      <c r="J60" s="10" t="str">
        <f>IF(A60="","",VLOOKUP(A60,VentilCom1!$A$47:$Z$59,21,FALSE))</f>
        <v/>
      </c>
      <c r="K60" s="64" t="str">
        <f>IF(A60="","",VLOOKUP(A60,BDCom1!$A$3:$G$100,7,FALSE)*B60)</f>
        <v/>
      </c>
      <c r="L60" s="73"/>
      <c r="N60" s="27"/>
      <c r="O60" s="33"/>
      <c r="P60" s="26" t="str">
        <f t="shared" si="25"/>
        <v/>
      </c>
      <c r="Q60" s="26" t="str">
        <f>IF(ISNA(VLOOKUP(M60,BDCom1!$A$3:$F$100,6,FALSE)*N60),"",VLOOKUP(M60,BDCom1!$A$3:$F$100,6,FALSE)*N60)</f>
        <v/>
      </c>
      <c r="R60" s="12"/>
      <c r="S60" s="12" t="str">
        <f>IF(ISNA(VLOOKUP(M60,BDCom1!$A$3:$H$100,8,FALSE)),"",VLOOKUP(M60,BDCom1!$A$3:$H$100,8,FALSE))</f>
        <v/>
      </c>
      <c r="T60" s="12" t="str">
        <f t="shared" si="26"/>
        <v/>
      </c>
      <c r="U60" s="63" t="str">
        <f>IF(ISNA(VLOOKUP(M60,BDColr!$B$3:$F$100,5,FALSE)*N60),"",VLOOKUP(M60,BDColr!$B$3:$F$100,5,FALSE)*N60)</f>
        <v/>
      </c>
      <c r="V60" s="73"/>
    </row>
    <row r="61" spans="1:26" ht="13.5" thickTop="1" x14ac:dyDescent="0.2">
      <c r="B61" s="55" t="s">
        <v>7</v>
      </c>
      <c r="C61" s="45" t="s">
        <v>65</v>
      </c>
      <c r="D61" s="45" t="s">
        <v>66</v>
      </c>
      <c r="E61" s="45" t="s">
        <v>85</v>
      </c>
      <c r="F61" s="45" t="s">
        <v>7</v>
      </c>
      <c r="G61" s="45" t="s">
        <v>64</v>
      </c>
      <c r="H61" s="47"/>
      <c r="K61" s="71" t="s">
        <v>83</v>
      </c>
      <c r="L61" s="73"/>
      <c r="N61" s="58" t="s">
        <v>7</v>
      </c>
      <c r="O61" s="45" t="s">
        <v>89</v>
      </c>
      <c r="P61" s="46" t="s">
        <v>7</v>
      </c>
      <c r="Q61" s="45" t="s">
        <v>101</v>
      </c>
      <c r="R61" s="46" t="s">
        <v>64</v>
      </c>
      <c r="S61" s="46"/>
      <c r="T61" s="47"/>
      <c r="U61" s="71" t="s">
        <v>83</v>
      </c>
      <c r="V61" s="73"/>
    </row>
    <row r="62" spans="1:26" x14ac:dyDescent="0.2">
      <c r="B62" s="56">
        <v>6</v>
      </c>
      <c r="C62" s="26">
        <f>SUM(VentilCom1!D61)</f>
        <v>316.13</v>
      </c>
      <c r="D62" s="26">
        <f>SUM(VentilCom1!J61)</f>
        <v>13.120000000000001</v>
      </c>
      <c r="E62" s="26">
        <f>SUM(C62+D62)</f>
        <v>329.25</v>
      </c>
      <c r="F62" s="13">
        <f>SUM(E62*0.06)</f>
        <v>19.754999999999999</v>
      </c>
      <c r="G62" s="26">
        <f>SUM(G48:G60)</f>
        <v>147.5</v>
      </c>
      <c r="H62" s="48"/>
      <c r="I62" s="11"/>
      <c r="J62" s="11"/>
      <c r="K62" s="64">
        <f>SUM(K48:K60)</f>
        <v>1194</v>
      </c>
      <c r="L62" s="73"/>
      <c r="N62" s="49">
        <v>6</v>
      </c>
      <c r="O62" s="26">
        <f>SUM(VentilColr!H60)</f>
        <v>0</v>
      </c>
      <c r="P62" s="26">
        <f>SUM(VentilColr!J60)</f>
        <v>0</v>
      </c>
      <c r="Q62" s="26">
        <f>SUM(O62:P62)</f>
        <v>0</v>
      </c>
      <c r="R62" s="26">
        <f>SUM(Q48:Q60)</f>
        <v>0</v>
      </c>
      <c r="S62" s="26"/>
      <c r="T62" s="76"/>
      <c r="U62" s="63">
        <f>SUM(U48:U60)</f>
        <v>0</v>
      </c>
      <c r="V62" s="73"/>
    </row>
    <row r="63" spans="1:26" x14ac:dyDescent="0.2">
      <c r="B63" s="56">
        <v>21</v>
      </c>
      <c r="C63" s="26">
        <f>SUM(VentilCom1!E61)</f>
        <v>89.18</v>
      </c>
      <c r="D63" s="26">
        <f>SUM(VentilCom1!K61)</f>
        <v>7.22</v>
      </c>
      <c r="E63" s="26">
        <f>SUM(C63+D63)</f>
        <v>96.4</v>
      </c>
      <c r="F63" s="13">
        <f>SUM(E63*0.21)</f>
        <v>20.244</v>
      </c>
      <c r="G63" s="11"/>
      <c r="H63" s="48"/>
      <c r="I63" s="11"/>
      <c r="J63" s="11"/>
      <c r="K63" s="65"/>
      <c r="L63" s="73"/>
      <c r="N63" s="49">
        <v>21</v>
      </c>
      <c r="O63" s="26">
        <f>SUM(VentilColr!I60)</f>
        <v>0</v>
      </c>
      <c r="P63" s="26">
        <f>SUM(VentilColr!K60)</f>
        <v>0</v>
      </c>
      <c r="Q63" s="26">
        <f>SUM(O63:P63)</f>
        <v>0</v>
      </c>
      <c r="R63" s="26"/>
      <c r="S63" s="26"/>
      <c r="T63" s="76"/>
      <c r="V63" s="73"/>
    </row>
    <row r="64" spans="1:26" x14ac:dyDescent="0.2">
      <c r="B64" s="56"/>
      <c r="C64" s="26"/>
      <c r="D64" s="26"/>
      <c r="E64" s="13"/>
      <c r="F64" s="13"/>
      <c r="G64" s="131" t="s">
        <v>103</v>
      </c>
      <c r="H64" s="132"/>
      <c r="I64" s="13"/>
      <c r="J64" s="13"/>
      <c r="K64" s="66"/>
      <c r="L64" s="73"/>
      <c r="N64" s="49"/>
      <c r="O64" s="13"/>
      <c r="P64" s="13"/>
      <c r="Q64" s="13"/>
      <c r="R64" s="13"/>
      <c r="S64" s="131" t="s">
        <v>103</v>
      </c>
      <c r="T64" s="132"/>
      <c r="V64" s="73"/>
    </row>
    <row r="65" spans="1:22" ht="13.5" thickBot="1" x14ac:dyDescent="0.25">
      <c r="B65" s="57"/>
      <c r="C65" s="70">
        <f>SUM(C62+C63)</f>
        <v>405.31</v>
      </c>
      <c r="D65" s="70">
        <f>SUM(D62+D63)</f>
        <v>20.34</v>
      </c>
      <c r="E65" s="51">
        <f>SUM(E62+E63)</f>
        <v>425.65</v>
      </c>
      <c r="F65" s="51">
        <f>SUM(F62+F63)</f>
        <v>39.998999999999995</v>
      </c>
      <c r="G65" s="127">
        <f>SUM(E65+F65+G62)</f>
        <v>613.149</v>
      </c>
      <c r="H65" s="128"/>
      <c r="I65" s="25"/>
      <c r="J65" s="25"/>
      <c r="K65" s="67">
        <f>SUM(K41+K62)</f>
        <v>4532</v>
      </c>
      <c r="L65" s="73"/>
      <c r="N65" s="50"/>
      <c r="O65" s="51"/>
      <c r="P65" s="51"/>
      <c r="Q65" s="70">
        <f>SUM(P48:P60)</f>
        <v>0</v>
      </c>
      <c r="R65" s="77"/>
      <c r="S65" s="127">
        <f>SUM(Q62+Q63+R62)</f>
        <v>0</v>
      </c>
      <c r="T65" s="128"/>
      <c r="U65" s="68">
        <f>SUM(U41+U62)</f>
        <v>606</v>
      </c>
      <c r="V65" s="73"/>
    </row>
    <row r="66" spans="1:22" ht="15.75" customHeight="1" thickTop="1" x14ac:dyDescent="0.2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</row>
    <row r="67" spans="1:22" x14ac:dyDescent="0.2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</row>
    <row r="68" spans="1:22" ht="15" x14ac:dyDescent="0.25">
      <c r="A68" s="60" t="s">
        <v>106</v>
      </c>
      <c r="B68" s="28" t="s">
        <v>0</v>
      </c>
      <c r="C68" s="29" t="s">
        <v>88</v>
      </c>
      <c r="D68" s="28" t="s">
        <v>89</v>
      </c>
      <c r="E68" s="28" t="s">
        <v>90</v>
      </c>
      <c r="F68" s="28" t="s">
        <v>91</v>
      </c>
      <c r="G68" s="28" t="s">
        <v>82</v>
      </c>
      <c r="H68" s="28" t="s">
        <v>86</v>
      </c>
      <c r="I68" s="8" t="s">
        <v>84</v>
      </c>
      <c r="J68" s="8" t="s">
        <v>87</v>
      </c>
      <c r="K68" s="71" t="s">
        <v>83</v>
      </c>
      <c r="L68" s="73"/>
      <c r="M68" s="60" t="s">
        <v>94</v>
      </c>
      <c r="N68" s="28" t="s">
        <v>0</v>
      </c>
      <c r="O68" s="29" t="s">
        <v>97</v>
      </c>
      <c r="P68" s="28" t="s">
        <v>98</v>
      </c>
      <c r="Q68" s="28" t="s">
        <v>82</v>
      </c>
      <c r="R68" s="28" t="s">
        <v>86</v>
      </c>
      <c r="S68" s="8" t="s">
        <v>84</v>
      </c>
      <c r="T68" s="8" t="s">
        <v>87</v>
      </c>
      <c r="U68" s="71" t="s">
        <v>83</v>
      </c>
      <c r="V68" s="73"/>
    </row>
    <row r="69" spans="1:22" x14ac:dyDescent="0.2">
      <c r="B69" s="27"/>
      <c r="C69" s="27"/>
      <c r="D69" s="13" t="str">
        <f>IF(B69="","",B69*C69)</f>
        <v/>
      </c>
      <c r="E69" s="13" t="str">
        <f>IF(A69="","",VLOOKUP(A69,BDCom1!$A$2:$N$100,14,FALSE))</f>
        <v/>
      </c>
      <c r="F69" s="13" t="str">
        <f>IFERROR((E69*B69),"")</f>
        <v/>
      </c>
      <c r="G69" s="13" t="str">
        <f>IF(A69="","",VLOOKUP(A69,BDCom1!$A$3:$F$100,6,FALSE)*B69)</f>
        <v/>
      </c>
      <c r="I69" s="10" t="str">
        <f>IF(A69="","",VLOOKUP(A69,BDCom1!$A$3:$H$100,8,FALSE))</f>
        <v/>
      </c>
      <c r="J69" s="10" t="str">
        <f>IF(A69="","",VLOOKUP(A69,VentilCom1!$A$69:$Z$106,21,FALSE))</f>
        <v/>
      </c>
      <c r="K69" s="64" t="str">
        <f>IF(A69="","",VLOOKUP(A69,BDCom1!$A$3:$G$100,7,FALSE)*B69)</f>
        <v/>
      </c>
      <c r="L69" s="73"/>
      <c r="N69" s="32"/>
      <c r="O69" s="33"/>
      <c r="P69" s="26" t="str">
        <f>IF(N69="","",N69*O69)</f>
        <v/>
      </c>
      <c r="Q69" s="26" t="str">
        <f>IF(ISNA(VLOOKUP(M69,BDCom1!$A$3:$F$100,6,FALSE)*N69),"",VLOOKUP(M69,BDCom1!$A$3:$F$100,6,FALSE)*N69)</f>
        <v/>
      </c>
      <c r="R69" s="12"/>
      <c r="S69" s="12" t="str">
        <f>IF(ISNA(VLOOKUP(M69,BDCom1!$A$3:$H$100,8,FALSE)),"",VLOOKUP(M69,BDCom1!$A$3:$H$100,8,FALSE))</f>
        <v/>
      </c>
      <c r="T69" s="12" t="str">
        <f>IFERROR(IF(N69="","",P69/U69),"")</f>
        <v/>
      </c>
      <c r="U69" s="63" t="str">
        <f>IF(ISNA(VLOOKUP(M69,BDColr!$B$3:$F$100,5,FALSE)*N69),"",VLOOKUP(M69,BDColr!$B$3:$F$100,5,FALSE)*N69)</f>
        <v/>
      </c>
      <c r="V69" s="73"/>
    </row>
    <row r="70" spans="1:22" x14ac:dyDescent="0.2">
      <c r="B70" s="27"/>
      <c r="C70" s="27"/>
      <c r="D70" s="13" t="str">
        <f>IF(B70="","",B70*C70)</f>
        <v/>
      </c>
      <c r="E70" s="13" t="str">
        <f>IF(A70="","",VLOOKUP(A70,BDCom1!$A$2:$N$100,14,FALSE))</f>
        <v/>
      </c>
      <c r="F70" s="13" t="str">
        <f>IFERROR((E70*B70),"")</f>
        <v/>
      </c>
      <c r="G70" s="13" t="str">
        <f>IF(A70="","",VLOOKUP(A70,BDCom1!$A$3:$F$100,6,FALSE)*B70)</f>
        <v/>
      </c>
      <c r="I70" s="10" t="str">
        <f>IF(A70="","",VLOOKUP(A70,BDCom1!$A$3:$H$100,8,FALSE))</f>
        <v/>
      </c>
      <c r="J70" s="10" t="str">
        <f>IF(A70="","",VLOOKUP(A70,VentilCom1!$A$69:$Z$106,21,FALSE))</f>
        <v/>
      </c>
      <c r="K70" s="64" t="str">
        <f>IF(A70="","",VLOOKUP(A70,BDCom1!$A$3:$G$100,7,FALSE)*B70)</f>
        <v/>
      </c>
      <c r="L70" s="73"/>
      <c r="N70" s="32"/>
      <c r="O70" s="33"/>
      <c r="P70" s="26"/>
      <c r="Q70" s="26"/>
      <c r="R70" s="12"/>
      <c r="S70" s="12"/>
      <c r="T70" s="12"/>
      <c r="U70" s="63"/>
      <c r="V70" s="73"/>
    </row>
    <row r="71" spans="1:22" x14ac:dyDescent="0.2">
      <c r="B71" s="27"/>
      <c r="C71" s="27"/>
      <c r="D71" s="13" t="str">
        <f>IF(B71="","",B71*C71)</f>
        <v/>
      </c>
      <c r="E71" s="13" t="str">
        <f>IF(A71="","",VLOOKUP(A71,BDCom1!$A$2:$N$100,14,FALSE))</f>
        <v/>
      </c>
      <c r="F71" s="13" t="str">
        <f>IF(B71="","",E71*B71)</f>
        <v/>
      </c>
      <c r="G71" s="13" t="str">
        <f>IF(A71="","",VLOOKUP(A71,BDCom1!$A$3:$F$100,6,FALSE)*B71)</f>
        <v/>
      </c>
      <c r="I71" s="10" t="str">
        <f>IF(A71="","",VLOOKUP(A71,BDCom1!$A$3:$H$100,8,FALSE))</f>
        <v/>
      </c>
      <c r="J71" s="10" t="str">
        <f>IF(A71="","",VLOOKUP(A71,VentilCom1!$A$69:$Z$106,21,FALSE))</f>
        <v/>
      </c>
      <c r="K71" s="64" t="str">
        <f>IF(A71="","",VLOOKUP(A71,BDCom1!$A$3:$G$100,7,FALSE)*B71)</f>
        <v/>
      </c>
      <c r="L71" s="73"/>
      <c r="N71" s="32"/>
      <c r="O71" s="33"/>
      <c r="P71" s="26"/>
      <c r="Q71" s="26"/>
      <c r="R71" s="12"/>
      <c r="S71" s="12"/>
      <c r="T71" s="12"/>
      <c r="U71" s="63"/>
      <c r="V71" s="73"/>
    </row>
    <row r="72" spans="1:22" x14ac:dyDescent="0.2">
      <c r="B72" s="27"/>
      <c r="C72" s="27"/>
      <c r="D72" s="13" t="str">
        <f t="shared" ref="D72:D106" si="27">IF(B72="","",B72*C72)</f>
        <v/>
      </c>
      <c r="E72" s="13" t="str">
        <f>IF(A72="","",VLOOKUP(A72,BDCom1!$A$2:$N$100,14,FALSE))</f>
        <v/>
      </c>
      <c r="F72" s="13" t="str">
        <f t="shared" ref="F72:F106" si="28">IF(B72="","",E72*B72)</f>
        <v/>
      </c>
      <c r="G72" s="13" t="str">
        <f>IF(A72="","",VLOOKUP(A72,BDCom1!$A$3:$F$100,6,FALSE)*B72)</f>
        <v/>
      </c>
      <c r="I72" s="10" t="str">
        <f>IF(A72="","",VLOOKUP(A72,BDCom1!$A$3:$H$100,8,FALSE))</f>
        <v/>
      </c>
      <c r="J72" s="10" t="str">
        <f>IF(A72="","",VLOOKUP(A72,VentilCom1!$A$69:$Z$106,21,FALSE))</f>
        <v/>
      </c>
      <c r="K72" s="64" t="str">
        <f>IF(A72="","",VLOOKUP(A72,BDCom1!$A$3:$G$100,7,FALSE)*B72)</f>
        <v/>
      </c>
      <c r="L72" s="73"/>
      <c r="N72" s="32"/>
      <c r="O72" s="33"/>
      <c r="P72" s="26"/>
      <c r="Q72" s="26"/>
      <c r="R72" s="12"/>
      <c r="S72" s="12"/>
      <c r="T72" s="12"/>
      <c r="U72" s="63"/>
      <c r="V72" s="73"/>
    </row>
    <row r="73" spans="1:22" x14ac:dyDescent="0.2">
      <c r="B73" s="27"/>
      <c r="C73" s="27"/>
      <c r="D73" s="13" t="str">
        <f t="shared" si="27"/>
        <v/>
      </c>
      <c r="E73" s="13" t="str">
        <f>IF(A73="","",VLOOKUP(A73,BDCom1!$A$2:$N$100,14,FALSE))</f>
        <v/>
      </c>
      <c r="F73" s="13" t="str">
        <f t="shared" si="28"/>
        <v/>
      </c>
      <c r="G73" s="13" t="str">
        <f>IF(A73="","",VLOOKUP(A73,BDCom1!$A$3:$F$100,6,FALSE)*B73)</f>
        <v/>
      </c>
      <c r="I73" s="10" t="str">
        <f>IF(A73="","",VLOOKUP(A73,BDCom1!$A$3:$H$100,8,FALSE))</f>
        <v/>
      </c>
      <c r="J73" s="10" t="str">
        <f>IF(A73="","",VLOOKUP(A73,VentilCom1!$A$69:$Z$106,21,FALSE))</f>
        <v/>
      </c>
      <c r="K73" s="64" t="str">
        <f>IF(A73="","",VLOOKUP(A73,BDCom1!$A$3:$G$100,7,FALSE)*B73)</f>
        <v/>
      </c>
      <c r="L73" s="73"/>
      <c r="N73" s="32"/>
      <c r="O73" s="33"/>
      <c r="P73" s="26"/>
      <c r="Q73" s="26"/>
      <c r="R73" s="12"/>
      <c r="S73" s="12"/>
      <c r="T73" s="12"/>
      <c r="U73" s="63"/>
      <c r="V73" s="73"/>
    </row>
    <row r="74" spans="1:22" x14ac:dyDescent="0.2">
      <c r="B74" s="27"/>
      <c r="C74" s="27"/>
      <c r="D74" s="13" t="str">
        <f t="shared" si="27"/>
        <v/>
      </c>
      <c r="E74" s="13" t="str">
        <f>IF(A74="","",VLOOKUP(A74,BDCom1!$A$2:$N$100,14,FALSE))</f>
        <v/>
      </c>
      <c r="F74" s="13" t="str">
        <f t="shared" si="28"/>
        <v/>
      </c>
      <c r="G74" s="13" t="str">
        <f>IF(A74="","",VLOOKUP(A74,BDCom1!$A$3:$F$100,6,FALSE)*B74)</f>
        <v/>
      </c>
      <c r="I74" s="10" t="str">
        <f>IF(A74="","",VLOOKUP(A74,BDCom1!$A$3:$H$100,8,FALSE))</f>
        <v/>
      </c>
      <c r="J74" s="10" t="str">
        <f>IF(A74="","",VLOOKUP(A74,VentilCom1!$A$69:$Z$106,21,FALSE))</f>
        <v/>
      </c>
      <c r="K74" s="64" t="str">
        <f>IF(A74="","",VLOOKUP(A74,BDCom1!$A$3:$G$100,7,FALSE)*B74)</f>
        <v/>
      </c>
      <c r="L74" s="73"/>
      <c r="N74" s="32"/>
      <c r="O74" s="33"/>
      <c r="P74" s="26" t="str">
        <f t="shared" ref="P74:P106" si="29">IF(N74="","",N74*O74)</f>
        <v/>
      </c>
      <c r="Q74" s="26" t="str">
        <f>IF(ISNA(VLOOKUP(M74,BDCom1!$A$3:$F$100,6,FALSE)*N74),"",VLOOKUP(M74,BDCom1!$A$3:$F$100,6,FALSE)*N74)</f>
        <v/>
      </c>
      <c r="R74" s="12"/>
      <c r="S74" s="12" t="str">
        <f>IF(ISNA(VLOOKUP(M74,BDCom1!$A$3:$H$100,8,FALSE)),"",VLOOKUP(M74,BDCom1!$A$3:$H$100,8,FALSE))</f>
        <v/>
      </c>
      <c r="T74" s="12" t="str">
        <f t="shared" ref="T74:T106" si="30">IFERROR(IF(N74="","",P74/U74),"")</f>
        <v/>
      </c>
      <c r="U74" s="63" t="str">
        <f>IF(ISNA(VLOOKUP(M74,BDColr!$B$3:$F$100,5,FALSE)*N74),"",VLOOKUP(M74,BDColr!$B$3:$F$100,5,FALSE)*N74)</f>
        <v/>
      </c>
      <c r="V74" s="73"/>
    </row>
    <row r="75" spans="1:22" x14ac:dyDescent="0.2">
      <c r="B75" s="27"/>
      <c r="C75" s="27"/>
      <c r="D75" s="13" t="str">
        <f t="shared" si="27"/>
        <v/>
      </c>
      <c r="E75" s="13" t="str">
        <f>IF(A75="","",VLOOKUP(A75,BDCom1!$A$2:$N$100,14,FALSE))</f>
        <v/>
      </c>
      <c r="F75" s="13" t="str">
        <f t="shared" si="28"/>
        <v/>
      </c>
      <c r="G75" s="13" t="str">
        <f>IF(A75="","",VLOOKUP(A75,BDCom1!$A$3:$F$100,6,FALSE)*B75)</f>
        <v/>
      </c>
      <c r="I75" s="10" t="str">
        <f>IF(A75="","",VLOOKUP(A75,BDCom1!$A$3:$H$100,8,FALSE))</f>
        <v/>
      </c>
      <c r="J75" s="10" t="str">
        <f>IF(A75="","",VLOOKUP(A75,VentilCom1!$A$69:$Z$106,21,FALSE))</f>
        <v/>
      </c>
      <c r="K75" s="64" t="str">
        <f>IF(A75="","",VLOOKUP(A75,BDCom1!$A$3:$G$100,7,FALSE)*B75)</f>
        <v/>
      </c>
      <c r="L75" s="73"/>
      <c r="N75" s="32"/>
      <c r="O75" s="33"/>
      <c r="P75" s="26" t="str">
        <f t="shared" si="29"/>
        <v/>
      </c>
      <c r="Q75" s="26" t="str">
        <f>IF(ISNA(VLOOKUP(M75,BDCom1!$A$3:$F$100,6,FALSE)*N75),"",VLOOKUP(M75,BDCom1!$A$3:$F$100,6,FALSE)*N75)</f>
        <v/>
      </c>
      <c r="R75" s="12"/>
      <c r="S75" s="12" t="str">
        <f>IF(ISNA(VLOOKUP(M75,BDCom1!$A$3:$H$100,8,FALSE)),"",VLOOKUP(M75,BDCom1!$A$3:$H$100,8,FALSE))</f>
        <v/>
      </c>
      <c r="T75" s="12" t="str">
        <f t="shared" si="30"/>
        <v/>
      </c>
      <c r="U75" s="63" t="str">
        <f>IF(ISNA(VLOOKUP(M75,BDColr!$B$3:$F$100,5,FALSE)*N75),"",VLOOKUP(M75,BDColr!$B$3:$F$100,5,FALSE)*N75)</f>
        <v/>
      </c>
      <c r="V75" s="73"/>
    </row>
    <row r="76" spans="1:22" x14ac:dyDescent="0.2">
      <c r="B76" s="27"/>
      <c r="C76" s="27"/>
      <c r="D76" s="13" t="str">
        <f t="shared" si="27"/>
        <v/>
      </c>
      <c r="E76" s="13" t="str">
        <f>IF(A76="","",VLOOKUP(A76,BDCom1!$A$2:$N$100,14,FALSE))</f>
        <v/>
      </c>
      <c r="F76" s="13" t="str">
        <f t="shared" si="28"/>
        <v/>
      </c>
      <c r="G76" s="13" t="str">
        <f>IF(A76="","",VLOOKUP(A76,BDCom1!$A$3:$F$100,6,FALSE)*B76)</f>
        <v/>
      </c>
      <c r="I76" s="10" t="str">
        <f>IF(A76="","",VLOOKUP(A76,BDCom1!$A$3:$H$100,8,FALSE))</f>
        <v/>
      </c>
      <c r="J76" s="10" t="str">
        <f>IF(A76="","",VLOOKUP(A76,VentilCom1!$A$69:$Z$106,21,FALSE))</f>
        <v/>
      </c>
      <c r="K76" s="64" t="str">
        <f>IF(A76="","",VLOOKUP(A76,BDCom1!$A$3:$G$100,7,FALSE)*B76)</f>
        <v/>
      </c>
      <c r="L76" s="73"/>
      <c r="N76" s="32"/>
      <c r="O76" s="33"/>
      <c r="P76" s="26" t="str">
        <f t="shared" si="29"/>
        <v/>
      </c>
      <c r="Q76" s="26" t="str">
        <f>IF(ISNA(VLOOKUP(M76,BDCom1!$A$3:$F$100,6,FALSE)*N76),"",VLOOKUP(M76,BDCom1!$A$3:$F$100,6,FALSE)*N76)</f>
        <v/>
      </c>
      <c r="R76" s="12"/>
      <c r="S76" s="12" t="str">
        <f>IF(ISNA(VLOOKUP(M76,BDCom1!$A$3:$H$100,8,FALSE)),"",VLOOKUP(M76,BDCom1!$A$3:$H$100,8,FALSE))</f>
        <v/>
      </c>
      <c r="T76" s="12" t="str">
        <f t="shared" si="30"/>
        <v/>
      </c>
      <c r="U76" s="63" t="str">
        <f>IF(ISNA(VLOOKUP(M76,BDColr!$B$3:$F$100,5,FALSE)*N76),"",VLOOKUP(M76,BDColr!$B$3:$F$100,5,FALSE)*N76)</f>
        <v/>
      </c>
      <c r="V76" s="73"/>
    </row>
    <row r="77" spans="1:22" x14ac:dyDescent="0.2">
      <c r="B77" s="27"/>
      <c r="C77" s="27"/>
      <c r="D77" s="13" t="str">
        <f t="shared" si="27"/>
        <v/>
      </c>
      <c r="E77" s="13" t="str">
        <f>IF(A77="","",VLOOKUP(A77,BDCom1!$A$2:$N$100,14,FALSE))</f>
        <v/>
      </c>
      <c r="F77" s="13" t="str">
        <f t="shared" si="28"/>
        <v/>
      </c>
      <c r="G77" s="13" t="str">
        <f>IF(A77="","",VLOOKUP(A77,BDCom1!$A$3:$F$100,6,FALSE)*B77)</f>
        <v/>
      </c>
      <c r="I77" s="10" t="str">
        <f>IF(A77="","",VLOOKUP(A77,BDCom1!$A$3:$H$100,8,FALSE))</f>
        <v/>
      </c>
      <c r="J77" s="10" t="str">
        <f>IF(A77="","",VLOOKUP(A77,VentilCom1!$A$69:$Z$106,21,FALSE))</f>
        <v/>
      </c>
      <c r="K77" s="64" t="str">
        <f>IF(A77="","",VLOOKUP(A77,BDCom1!$A$3:$G$100,7,FALSE)*B77)</f>
        <v/>
      </c>
      <c r="L77" s="73"/>
      <c r="N77" s="32"/>
      <c r="O77" s="33"/>
      <c r="P77" s="26" t="str">
        <f t="shared" si="29"/>
        <v/>
      </c>
      <c r="Q77" s="26" t="str">
        <f>IF(ISNA(VLOOKUP(M77,BDCom1!$A$3:$F$100,6,FALSE)*N77),"",VLOOKUP(M77,BDCom1!$A$3:$F$100,6,FALSE)*N77)</f>
        <v/>
      </c>
      <c r="R77" s="12"/>
      <c r="S77" s="12" t="str">
        <f>IF(ISNA(VLOOKUP(M77,BDCom1!$A$3:$H$100,8,FALSE)),"",VLOOKUP(M77,BDCom1!$A$3:$H$100,8,FALSE))</f>
        <v/>
      </c>
      <c r="T77" s="12" t="str">
        <f t="shared" si="30"/>
        <v/>
      </c>
      <c r="U77" s="63" t="str">
        <f>IF(ISNA(VLOOKUP(M77,BDColr!$B$3:$F$100,5,FALSE)*N77),"",VLOOKUP(M77,BDColr!$B$3:$F$100,5,FALSE)*N77)</f>
        <v/>
      </c>
      <c r="V77" s="73"/>
    </row>
    <row r="78" spans="1:22" x14ac:dyDescent="0.2">
      <c r="B78" s="27"/>
      <c r="C78" s="27"/>
      <c r="D78" s="13" t="str">
        <f t="shared" si="27"/>
        <v/>
      </c>
      <c r="E78" s="13" t="str">
        <f>IF(A78="","",VLOOKUP(A78,BDCom1!$A$2:$N$100,14,FALSE))</f>
        <v/>
      </c>
      <c r="F78" s="13" t="str">
        <f t="shared" si="28"/>
        <v/>
      </c>
      <c r="G78" s="13" t="str">
        <f>IF(A78="","",VLOOKUP(A78,BDCom1!$A$3:$F$100,6,FALSE)*B78)</f>
        <v/>
      </c>
      <c r="I78" s="10" t="str">
        <f>IF(A78="","",VLOOKUP(A78,BDCom1!$A$3:$H$100,8,FALSE))</f>
        <v/>
      </c>
      <c r="J78" s="10" t="str">
        <f>IF(A78="","",VLOOKUP(A78,VentilCom1!$A$69:$Z$106,21,FALSE))</f>
        <v/>
      </c>
      <c r="K78" s="64" t="str">
        <f>IF(A78="","",VLOOKUP(A78,BDCom1!$A$3:$G$100,7,FALSE)*B78)</f>
        <v/>
      </c>
      <c r="L78" s="73"/>
      <c r="N78" s="32"/>
      <c r="O78" s="33"/>
      <c r="P78" s="26" t="str">
        <f t="shared" si="29"/>
        <v/>
      </c>
      <c r="Q78" s="26" t="str">
        <f>IF(ISNA(VLOOKUP(M78,BDCom1!$A$3:$F$100,6,FALSE)*N78),"",VLOOKUP(M78,BDCom1!$A$3:$F$100,6,FALSE)*N78)</f>
        <v/>
      </c>
      <c r="R78" s="12"/>
      <c r="S78" s="12" t="str">
        <f>IF(ISNA(VLOOKUP(M78,BDCom1!$A$3:$H$100,8,FALSE)),"",VLOOKUP(M78,BDCom1!$A$3:$H$100,8,FALSE))</f>
        <v/>
      </c>
      <c r="T78" s="12" t="str">
        <f t="shared" si="30"/>
        <v/>
      </c>
      <c r="U78" s="63" t="str">
        <f>IF(ISNA(VLOOKUP(M78,BDColr!$B$3:$F$100,5,FALSE)*N78),"",VLOOKUP(M78,BDColr!$B$3:$F$100,5,FALSE)*N78)</f>
        <v/>
      </c>
      <c r="V78" s="73"/>
    </row>
    <row r="79" spans="1:22" x14ac:dyDescent="0.2">
      <c r="B79" s="27"/>
      <c r="C79" s="27"/>
      <c r="D79" s="13" t="str">
        <f t="shared" si="27"/>
        <v/>
      </c>
      <c r="E79" s="13" t="str">
        <f>IF(A79="","",VLOOKUP(A79,BDCom1!$A$2:$N$100,14,FALSE))</f>
        <v/>
      </c>
      <c r="F79" s="13" t="str">
        <f t="shared" si="28"/>
        <v/>
      </c>
      <c r="G79" s="13" t="str">
        <f>IF(A79="","",VLOOKUP(A79,BDCom1!$A$3:$F$100,6,FALSE)*B79)</f>
        <v/>
      </c>
      <c r="I79" s="10" t="str">
        <f>IF(A79="","",VLOOKUP(A79,BDCom1!$A$3:$H$100,8,FALSE))</f>
        <v/>
      </c>
      <c r="J79" s="10" t="str">
        <f>IF(A79="","",VLOOKUP(A79,VentilCom1!$A$69:$Z$106,21,FALSE))</f>
        <v/>
      </c>
      <c r="K79" s="64" t="str">
        <f>IF(A79="","",VLOOKUP(A79,BDCom1!$A$3:$G$100,7,FALSE)*B79)</f>
        <v/>
      </c>
      <c r="L79" s="73"/>
      <c r="N79" s="32"/>
      <c r="O79" s="33"/>
      <c r="P79" s="26" t="str">
        <f t="shared" si="29"/>
        <v/>
      </c>
      <c r="Q79" s="26" t="str">
        <f>IF(ISNA(VLOOKUP(M79,BDCom1!$A$3:$F$100,6,FALSE)*N79),"",VLOOKUP(M79,BDCom1!$A$3:$F$100,6,FALSE)*N79)</f>
        <v/>
      </c>
      <c r="R79" s="12"/>
      <c r="S79" s="12" t="str">
        <f>IF(ISNA(VLOOKUP(M79,BDCom1!$A$3:$H$100,8,FALSE)),"",VLOOKUP(M79,BDCom1!$A$3:$H$100,8,FALSE))</f>
        <v/>
      </c>
      <c r="T79" s="12" t="str">
        <f t="shared" si="30"/>
        <v/>
      </c>
      <c r="U79" s="63" t="str">
        <f>IF(ISNA(VLOOKUP(M79,BDColr!$B$3:$F$100,5,FALSE)*N79),"",VLOOKUP(M79,BDColr!$B$3:$F$100,5,FALSE)*N79)</f>
        <v/>
      </c>
      <c r="V79" s="73"/>
    </row>
    <row r="80" spans="1:22" x14ac:dyDescent="0.2">
      <c r="B80" s="27"/>
      <c r="C80" s="27"/>
      <c r="D80" s="13" t="str">
        <f t="shared" si="27"/>
        <v/>
      </c>
      <c r="E80" s="13" t="str">
        <f>IF(A80="","",VLOOKUP(A80,BDCom1!$A$2:$N$100,14,FALSE))</f>
        <v/>
      </c>
      <c r="F80" s="13" t="str">
        <f t="shared" si="28"/>
        <v/>
      </c>
      <c r="G80" s="13" t="str">
        <f>IF(A80="","",VLOOKUP(A80,BDCom1!$A$3:$F$100,6,FALSE)*B80)</f>
        <v/>
      </c>
      <c r="I80" s="10" t="str">
        <f>IF(A80="","",VLOOKUP(A80,BDCom1!$A$3:$H$100,8,FALSE))</f>
        <v/>
      </c>
      <c r="J80" s="10" t="str">
        <f>IF(A80="","",VLOOKUP(A80,VentilCom1!$A$69:$Z$106,21,FALSE))</f>
        <v/>
      </c>
      <c r="K80" s="64" t="str">
        <f>IF(A80="","",VLOOKUP(A80,BDCom1!$A$3:$G$100,7,FALSE)*B80)</f>
        <v/>
      </c>
      <c r="L80" s="74"/>
      <c r="N80" s="32"/>
      <c r="O80" s="33"/>
      <c r="P80" s="26" t="str">
        <f t="shared" si="29"/>
        <v/>
      </c>
      <c r="Q80" s="26" t="str">
        <f>IF(ISNA(VLOOKUP(M80,BDCom1!$A$3:$F$100,6,FALSE)*N80),"",VLOOKUP(M80,BDCom1!$A$3:$F$100,6,FALSE)*N80)</f>
        <v/>
      </c>
      <c r="R80" s="12"/>
      <c r="S80" s="12" t="str">
        <f>IF(ISNA(VLOOKUP(M80,BDCom1!$A$3:$H$100,8,FALSE)),"",VLOOKUP(M80,BDCom1!$A$3:$H$100,8,FALSE))</f>
        <v/>
      </c>
      <c r="T80" s="12" t="str">
        <f t="shared" si="30"/>
        <v/>
      </c>
      <c r="U80" s="63" t="str">
        <f>IF(ISNA(VLOOKUP(M80,BDColr!$B$3:$F$100,5,FALSE)*N80),"",VLOOKUP(M80,BDColr!$B$3:$F$100,5,FALSE)*N80)</f>
        <v/>
      </c>
      <c r="V80" s="73"/>
    </row>
    <row r="81" spans="2:22" x14ac:dyDescent="0.2">
      <c r="B81" s="27"/>
      <c r="C81" s="27"/>
      <c r="D81" s="13" t="str">
        <f t="shared" si="27"/>
        <v/>
      </c>
      <c r="E81" s="13" t="str">
        <f>IF(A81="","",VLOOKUP(A81,BDCom1!$A$2:$N$100,14,FALSE))</f>
        <v/>
      </c>
      <c r="F81" s="13" t="str">
        <f t="shared" si="28"/>
        <v/>
      </c>
      <c r="G81" s="13" t="str">
        <f>IF(A81="","",VLOOKUP(A81,BDCom1!$A$3:$F$100,6,FALSE)*B81)</f>
        <v/>
      </c>
      <c r="I81" s="10" t="str">
        <f>IF(A81="","",VLOOKUP(A81,BDCom1!$A$3:$H$100,8,FALSE))</f>
        <v/>
      </c>
      <c r="J81" s="10" t="str">
        <f>IF(A81="","",VLOOKUP(A81,VentilCom1!$A$69:$Z$106,21,FALSE))</f>
        <v/>
      </c>
      <c r="K81" s="64" t="str">
        <f>IF(A81="","",VLOOKUP(A81,BDCom1!$A$3:$G$100,7,FALSE)*B81)</f>
        <v/>
      </c>
      <c r="L81" s="74"/>
      <c r="N81" s="32"/>
      <c r="O81" s="33"/>
      <c r="P81" s="26" t="str">
        <f t="shared" si="29"/>
        <v/>
      </c>
      <c r="Q81" s="26" t="str">
        <f>IF(ISNA(VLOOKUP(M81,BDCom1!$A$3:$F$100,6,FALSE)*N81),"",VLOOKUP(M81,BDCom1!$A$3:$F$100,6,FALSE)*N81)</f>
        <v/>
      </c>
      <c r="R81" s="12"/>
      <c r="S81" s="12" t="str">
        <f>IF(ISNA(VLOOKUP(M81,BDCom1!$A$3:$H$100,8,FALSE)),"",VLOOKUP(M81,BDCom1!$A$3:$H$100,8,FALSE))</f>
        <v/>
      </c>
      <c r="T81" s="12" t="str">
        <f t="shared" si="30"/>
        <v/>
      </c>
      <c r="U81" s="63" t="str">
        <f>IF(ISNA(VLOOKUP(M81,BDColr!$B$3:$F$100,5,FALSE)*N81),"",VLOOKUP(M81,BDColr!$B$3:$F$100,5,FALSE)*N81)</f>
        <v/>
      </c>
      <c r="V81" s="73"/>
    </row>
    <row r="82" spans="2:22" x14ac:dyDescent="0.2">
      <c r="B82" s="27"/>
      <c r="C82" s="27"/>
      <c r="D82" s="13" t="str">
        <f t="shared" si="27"/>
        <v/>
      </c>
      <c r="E82" s="13" t="str">
        <f>IF(A82="","",VLOOKUP(A82,BDCom1!$A$2:$N$100,14,FALSE))</f>
        <v/>
      </c>
      <c r="F82" s="13" t="str">
        <f t="shared" si="28"/>
        <v/>
      </c>
      <c r="G82" s="13" t="str">
        <f>IF(A82="","",VLOOKUP(A82,BDCom1!$A$3:$F$100,6,FALSE)*B82)</f>
        <v/>
      </c>
      <c r="I82" s="10" t="str">
        <f>IF(A82="","",VLOOKUP(A82,BDCom1!$A$3:$H$100,8,FALSE))</f>
        <v/>
      </c>
      <c r="J82" s="10" t="str">
        <f>IF(A82="","",VLOOKUP(A82,VentilCom1!$A$69:$Z$106,21,FALSE))</f>
        <v/>
      </c>
      <c r="K82" s="64" t="str">
        <f>IF(A82="","",VLOOKUP(A82,BDCom1!$A$3:$G$100,7,FALSE)*B82)</f>
        <v/>
      </c>
      <c r="L82" s="75"/>
      <c r="N82" s="32"/>
      <c r="O82" s="33"/>
      <c r="P82" s="26" t="str">
        <f t="shared" si="29"/>
        <v/>
      </c>
      <c r="Q82" s="26" t="str">
        <f>IF(ISNA(VLOOKUP(M82,BDCom1!$A$3:$F$100,6,FALSE)*N82),"",VLOOKUP(M82,BDCom1!$A$3:$F$100,6,FALSE)*N82)</f>
        <v/>
      </c>
      <c r="R82" s="12"/>
      <c r="S82" s="12" t="str">
        <f>IF(ISNA(VLOOKUP(M82,BDCom1!$A$3:$H$100,8,FALSE)),"",VLOOKUP(M82,BDCom1!$A$3:$H$100,8,FALSE))</f>
        <v/>
      </c>
      <c r="T82" s="12" t="str">
        <f t="shared" si="30"/>
        <v/>
      </c>
      <c r="U82" s="63" t="str">
        <f>IF(ISNA(VLOOKUP(M82,BDColr!$B$3:$F$100,5,FALSE)*N82),"",VLOOKUP(M82,BDColr!$B$3:$F$100,5,FALSE)*N82)</f>
        <v/>
      </c>
      <c r="V82" s="73"/>
    </row>
    <row r="83" spans="2:22" x14ac:dyDescent="0.2">
      <c r="B83" s="27"/>
      <c r="C83" s="27"/>
      <c r="D83" s="13" t="str">
        <f t="shared" si="27"/>
        <v/>
      </c>
      <c r="E83" s="13" t="str">
        <f>IF(A83="","",VLOOKUP(A83,BDCom1!$A$2:$N$100,14,FALSE))</f>
        <v/>
      </c>
      <c r="F83" s="13" t="str">
        <f t="shared" si="28"/>
        <v/>
      </c>
      <c r="G83" s="13" t="str">
        <f>IF(A83="","",VLOOKUP(A83,BDCom1!$A$3:$F$100,6,FALSE)*B83)</f>
        <v/>
      </c>
      <c r="I83" s="10" t="str">
        <f>IF(A83="","",VLOOKUP(A83,BDCom1!$A$3:$H$100,8,FALSE))</f>
        <v/>
      </c>
      <c r="J83" s="10" t="str">
        <f>IF(A83="","",VLOOKUP(A83,VentilCom1!$A$69:$Z$106,21,FALSE))</f>
        <v/>
      </c>
      <c r="K83" s="64" t="str">
        <f>IF(A83="","",VLOOKUP(A83,BDCom1!$A$3:$G$100,7,FALSE)*B83)</f>
        <v/>
      </c>
      <c r="L83" s="79"/>
      <c r="N83" s="32"/>
      <c r="O83" s="33"/>
      <c r="P83" s="26" t="str">
        <f t="shared" si="29"/>
        <v/>
      </c>
      <c r="Q83" s="26" t="str">
        <f>IF(ISNA(VLOOKUP(M83,BDCom1!$A$3:$F$100,6,FALSE)*N83),"",VLOOKUP(M83,BDCom1!$A$3:$F$100,6,FALSE)*N83)</f>
        <v/>
      </c>
      <c r="R83" s="12"/>
      <c r="S83" s="12" t="str">
        <f>IF(ISNA(VLOOKUP(M83,BDCom1!$A$3:$H$100,8,FALSE)),"",VLOOKUP(M83,BDCom1!$A$3:$H$100,8,FALSE))</f>
        <v/>
      </c>
      <c r="T83" s="12" t="str">
        <f t="shared" si="30"/>
        <v/>
      </c>
      <c r="U83" s="63" t="str">
        <f>IF(ISNA(VLOOKUP(M83,BDColr!$B$3:$F$100,5,FALSE)*N83),"",VLOOKUP(M83,BDColr!$B$3:$F$100,5,FALSE)*N83)</f>
        <v/>
      </c>
      <c r="V83" s="73"/>
    </row>
    <row r="84" spans="2:22" x14ac:dyDescent="0.2">
      <c r="B84" s="27"/>
      <c r="C84" s="27"/>
      <c r="D84" s="13" t="str">
        <f t="shared" si="27"/>
        <v/>
      </c>
      <c r="E84" s="13" t="str">
        <f>IF(A84="","",VLOOKUP(A84,BDCom1!$A$2:$N$100,14,FALSE))</f>
        <v/>
      </c>
      <c r="F84" s="13" t="str">
        <f t="shared" si="28"/>
        <v/>
      </c>
      <c r="G84" s="13" t="str">
        <f>IF(A84="","",VLOOKUP(A84,BDCom1!$A$3:$F$100,6,FALSE)*B84)</f>
        <v/>
      </c>
      <c r="I84" s="10" t="str">
        <f>IF(A84="","",VLOOKUP(A84,BDCom1!$A$3:$H$100,8,FALSE))</f>
        <v/>
      </c>
      <c r="J84" s="10" t="str">
        <f>IF(A84="","",VLOOKUP(A84,VentilCom1!$A$69:$Z$106,21,FALSE))</f>
        <v/>
      </c>
      <c r="K84" s="64" t="str">
        <f>IF(A84="","",VLOOKUP(A84,BDCom1!$A$3:$G$100,7,FALSE)*B84)</f>
        <v/>
      </c>
      <c r="L84" s="73"/>
      <c r="N84" s="32"/>
      <c r="O84" s="33"/>
      <c r="P84" s="26" t="str">
        <f t="shared" si="29"/>
        <v/>
      </c>
      <c r="Q84" s="26" t="str">
        <f>IF(ISNA(VLOOKUP(M84,BDCom1!$A$3:$F$100,6,FALSE)*N84),"",VLOOKUP(M84,BDCom1!$A$3:$F$100,6,FALSE)*N84)</f>
        <v/>
      </c>
      <c r="R84" s="12"/>
      <c r="S84" s="12" t="str">
        <f>IF(ISNA(VLOOKUP(M84,BDCom1!$A$3:$H$100,8,FALSE)),"",VLOOKUP(M84,BDCom1!$A$3:$H$100,8,FALSE))</f>
        <v/>
      </c>
      <c r="T84" s="12" t="str">
        <f t="shared" si="30"/>
        <v/>
      </c>
      <c r="U84" s="63" t="str">
        <f>IF(ISNA(VLOOKUP(M84,BDColr!$B$3:$F$100,5,FALSE)*N84),"",VLOOKUP(M84,BDColr!$B$3:$F$100,5,FALSE)*N84)</f>
        <v/>
      </c>
      <c r="V84" s="73"/>
    </row>
    <row r="85" spans="2:22" x14ac:dyDescent="0.2">
      <c r="B85" s="27"/>
      <c r="C85" s="27"/>
      <c r="D85" s="13" t="str">
        <f t="shared" si="27"/>
        <v/>
      </c>
      <c r="E85" s="13" t="str">
        <f>IF(A85="","",VLOOKUP(A85,BDCom1!$A$2:$N$100,14,FALSE))</f>
        <v/>
      </c>
      <c r="F85" s="13" t="str">
        <f t="shared" si="28"/>
        <v/>
      </c>
      <c r="G85" s="13" t="str">
        <f>IF(A85="","",VLOOKUP(A85,BDCom1!$A$3:$F$100,6,FALSE)*B85)</f>
        <v/>
      </c>
      <c r="I85" s="10" t="str">
        <f>IF(A85="","",VLOOKUP(A85,BDCom1!$A$3:$H$100,8,FALSE))</f>
        <v/>
      </c>
      <c r="J85" s="10" t="str">
        <f>IF(A85="","",VLOOKUP(A85,VentilCom1!$A$69:$Z$106,21,FALSE))</f>
        <v/>
      </c>
      <c r="K85" s="64" t="str">
        <f>IF(A85="","",VLOOKUP(A85,BDCom1!$A$3:$G$100,7,FALSE)*B85)</f>
        <v/>
      </c>
      <c r="L85" s="73"/>
      <c r="N85" s="32"/>
      <c r="O85" s="33"/>
      <c r="P85" s="26" t="str">
        <f t="shared" si="29"/>
        <v/>
      </c>
      <c r="Q85" s="26" t="str">
        <f>IF(ISNA(VLOOKUP(M85,BDCom1!$A$3:$F$100,6,FALSE)*N85),"",VLOOKUP(M85,BDCom1!$A$3:$F$100,6,FALSE)*N85)</f>
        <v/>
      </c>
      <c r="R85" s="12"/>
      <c r="S85" s="12" t="str">
        <f>IF(ISNA(VLOOKUP(M85,BDCom1!$A$3:$H$100,8,FALSE)),"",VLOOKUP(M85,BDCom1!$A$3:$H$100,8,FALSE))</f>
        <v/>
      </c>
      <c r="T85" s="12" t="str">
        <f t="shared" si="30"/>
        <v/>
      </c>
      <c r="U85" s="63" t="str">
        <f>IF(ISNA(VLOOKUP(M85,BDColr!$B$3:$F$100,5,FALSE)*N85),"",VLOOKUP(M85,BDColr!$B$3:$F$100,5,FALSE)*N85)</f>
        <v/>
      </c>
      <c r="V85" s="73"/>
    </row>
    <row r="86" spans="2:22" x14ac:dyDescent="0.2">
      <c r="B86" s="27"/>
      <c r="C86" s="27"/>
      <c r="D86" s="13" t="str">
        <f t="shared" si="27"/>
        <v/>
      </c>
      <c r="E86" s="13" t="str">
        <f>IF(A86="","",VLOOKUP(A86,BDCom1!$A$2:$N$100,14,FALSE))</f>
        <v/>
      </c>
      <c r="F86" s="13" t="str">
        <f t="shared" si="28"/>
        <v/>
      </c>
      <c r="G86" s="13" t="str">
        <f>IF(A86="","",VLOOKUP(A86,BDCom1!$A$3:$F$100,6,FALSE)*B86)</f>
        <v/>
      </c>
      <c r="I86" s="10" t="str">
        <f>IF(A86="","",VLOOKUP(A86,BDCom1!$A$3:$H$100,8,FALSE))</f>
        <v/>
      </c>
      <c r="J86" s="10" t="str">
        <f>IF(A86="","",VLOOKUP(A86,VentilCom1!$A$69:$Z$106,21,FALSE))</f>
        <v/>
      </c>
      <c r="K86" s="64" t="str">
        <f>IF(A86="","",VLOOKUP(A86,BDCom1!$A$3:$G$100,7,FALSE)*B86)</f>
        <v/>
      </c>
      <c r="L86" s="73"/>
      <c r="N86" s="32"/>
      <c r="O86" s="33"/>
      <c r="P86" s="26" t="str">
        <f t="shared" si="29"/>
        <v/>
      </c>
      <c r="Q86" s="26" t="str">
        <f>IF(ISNA(VLOOKUP(M86,BDCom1!$A$3:$F$100,6,FALSE)*N86),"",VLOOKUP(M86,BDCom1!$A$3:$F$100,6,FALSE)*N86)</f>
        <v/>
      </c>
      <c r="R86" s="12"/>
      <c r="S86" s="12" t="str">
        <f>IF(ISNA(VLOOKUP(M86,BDCom1!$A$3:$H$100,8,FALSE)),"",VLOOKUP(M86,BDCom1!$A$3:$H$100,8,FALSE))</f>
        <v/>
      </c>
      <c r="T86" s="12" t="str">
        <f t="shared" si="30"/>
        <v/>
      </c>
      <c r="U86" s="63" t="str">
        <f>IF(ISNA(VLOOKUP(M86,BDColr!$B$3:$F$100,5,FALSE)*N86),"",VLOOKUP(M86,BDColr!$B$3:$F$100,5,FALSE)*N86)</f>
        <v/>
      </c>
      <c r="V86" s="73"/>
    </row>
    <row r="87" spans="2:22" x14ac:dyDescent="0.2">
      <c r="B87" s="27"/>
      <c r="C87" s="27"/>
      <c r="D87" s="13" t="str">
        <f t="shared" si="27"/>
        <v/>
      </c>
      <c r="E87" s="13" t="str">
        <f>IF(A87="","",VLOOKUP(A87,BDCom1!$A$2:$N$100,14,FALSE))</f>
        <v/>
      </c>
      <c r="F87" s="13" t="str">
        <f t="shared" si="28"/>
        <v/>
      </c>
      <c r="G87" s="13" t="str">
        <f>IF(A87="","",VLOOKUP(A87,BDCom1!$A$3:$F$100,6,FALSE)*B87)</f>
        <v/>
      </c>
      <c r="I87" s="10" t="str">
        <f>IF(A87="","",VLOOKUP(A87,BDCom1!$A$3:$H$100,8,FALSE))</f>
        <v/>
      </c>
      <c r="J87" s="10" t="str">
        <f>IF(A87="","",VLOOKUP(A87,VentilCom1!$A$69:$Z$106,21,FALSE))</f>
        <v/>
      </c>
      <c r="K87" s="64" t="str">
        <f>IF(A87="","",VLOOKUP(A87,BDCom1!$A$3:$G$100,7,FALSE)*B87)</f>
        <v/>
      </c>
      <c r="L87" s="73"/>
      <c r="N87" s="32"/>
      <c r="O87" s="33"/>
      <c r="P87" s="26" t="str">
        <f t="shared" si="29"/>
        <v/>
      </c>
      <c r="Q87" s="26" t="str">
        <f>IF(ISNA(VLOOKUP(M87,BDCom1!$A$3:$F$100,6,FALSE)*N87),"",VLOOKUP(M87,BDCom1!$A$3:$F$100,6,FALSE)*N87)</f>
        <v/>
      </c>
      <c r="R87" s="12"/>
      <c r="S87" s="12" t="str">
        <f>IF(ISNA(VLOOKUP(M87,BDCom1!$A$3:$H$100,8,FALSE)),"",VLOOKUP(M87,BDCom1!$A$3:$H$100,8,FALSE))</f>
        <v/>
      </c>
      <c r="T87" s="12" t="str">
        <f t="shared" si="30"/>
        <v/>
      </c>
      <c r="U87" s="63" t="str">
        <f>IF(ISNA(VLOOKUP(M87,BDColr!$B$3:$F$100,5,FALSE)*N87),"",VLOOKUP(M87,BDColr!$B$3:$F$100,5,FALSE)*N87)</f>
        <v/>
      </c>
      <c r="V87" s="73"/>
    </row>
    <row r="88" spans="2:22" x14ac:dyDescent="0.2">
      <c r="B88" s="27"/>
      <c r="C88" s="27"/>
      <c r="D88" s="13" t="str">
        <f t="shared" si="27"/>
        <v/>
      </c>
      <c r="E88" s="13" t="str">
        <f>IF(A88="","",VLOOKUP(A88,BDCom1!$A$2:$N$100,14,FALSE))</f>
        <v/>
      </c>
      <c r="F88" s="13" t="str">
        <f t="shared" si="28"/>
        <v/>
      </c>
      <c r="G88" s="13" t="str">
        <f>IF(A88="","",VLOOKUP(A88,BDCom1!$A$3:$F$100,6,FALSE)*B88)</f>
        <v/>
      </c>
      <c r="I88" s="10" t="str">
        <f>IF(A88="","",VLOOKUP(A88,BDCom1!$A$3:$H$100,8,FALSE))</f>
        <v/>
      </c>
      <c r="J88" s="10" t="str">
        <f>IF(A88="","",VLOOKUP(A88,VentilCom1!$A$69:$Z$106,21,FALSE))</f>
        <v/>
      </c>
      <c r="K88" s="64" t="str">
        <f>IF(A88="","",VLOOKUP(A88,BDCom1!$A$3:$G$100,7,FALSE)*B88)</f>
        <v/>
      </c>
      <c r="L88" s="73"/>
      <c r="N88" s="32"/>
      <c r="O88" s="33"/>
      <c r="P88" s="26" t="str">
        <f t="shared" si="29"/>
        <v/>
      </c>
      <c r="Q88" s="26" t="str">
        <f>IF(ISNA(VLOOKUP(M88,BDCom1!$A$3:$F$100,6,FALSE)*N88),"",VLOOKUP(M88,BDCom1!$A$3:$F$100,6,FALSE)*N88)</f>
        <v/>
      </c>
      <c r="R88" s="12"/>
      <c r="S88" s="12" t="str">
        <f>IF(ISNA(VLOOKUP(M88,BDCom1!$A$3:$H$100,8,FALSE)),"",VLOOKUP(M88,BDCom1!$A$3:$H$100,8,FALSE))</f>
        <v/>
      </c>
      <c r="T88" s="12" t="str">
        <f t="shared" si="30"/>
        <v/>
      </c>
      <c r="U88" s="63" t="str">
        <f>IF(ISNA(VLOOKUP(M88,BDColr!$B$3:$F$100,5,FALSE)*N88),"",VLOOKUP(M88,BDColr!$B$3:$F$100,5,FALSE)*N88)</f>
        <v/>
      </c>
      <c r="V88" s="73"/>
    </row>
    <row r="89" spans="2:22" x14ac:dyDescent="0.2">
      <c r="B89" s="27"/>
      <c r="C89" s="27"/>
      <c r="D89" s="13" t="str">
        <f t="shared" si="27"/>
        <v/>
      </c>
      <c r="E89" s="13" t="str">
        <f>IF(A89="","",VLOOKUP(A89,BDCom1!$A$2:$N$100,14,FALSE))</f>
        <v/>
      </c>
      <c r="F89" s="13" t="str">
        <f t="shared" si="28"/>
        <v/>
      </c>
      <c r="G89" s="13" t="str">
        <f>IF(A89="","",VLOOKUP(A89,BDCom1!$A$3:$F$100,6,FALSE)*B89)</f>
        <v/>
      </c>
      <c r="I89" s="10" t="str">
        <f>IF(A89="","",VLOOKUP(A89,BDCom1!$A$3:$H$100,8,FALSE))</f>
        <v/>
      </c>
      <c r="J89" s="10" t="str">
        <f>IF(A89="","",VLOOKUP(A89,VentilCom1!$A$69:$Z$106,21,FALSE))</f>
        <v/>
      </c>
      <c r="K89" s="64" t="str">
        <f>IF(A89="","",VLOOKUP(A89,BDCom1!$A$3:$G$100,7,FALSE)*B89)</f>
        <v/>
      </c>
      <c r="L89" s="73"/>
      <c r="N89" s="32"/>
      <c r="O89" s="33"/>
      <c r="P89" s="26" t="str">
        <f t="shared" si="29"/>
        <v/>
      </c>
      <c r="Q89" s="26" t="str">
        <f>IF(ISNA(VLOOKUP(M89,BDCom1!$A$3:$F$100,6,FALSE)*N89),"",VLOOKUP(M89,BDCom1!$A$3:$F$100,6,FALSE)*N89)</f>
        <v/>
      </c>
      <c r="R89" s="12"/>
      <c r="S89" s="12" t="str">
        <f>IF(ISNA(VLOOKUP(M89,BDCom1!$A$3:$H$100,8,FALSE)),"",VLOOKUP(M89,BDCom1!$A$3:$H$100,8,FALSE))</f>
        <v/>
      </c>
      <c r="T89" s="12" t="str">
        <f t="shared" si="30"/>
        <v/>
      </c>
      <c r="U89" s="63" t="str">
        <f>IF(ISNA(VLOOKUP(M89,BDColr!$B$3:$F$100,5,FALSE)*N89),"",VLOOKUP(M89,BDColr!$B$3:$F$100,5,FALSE)*N89)</f>
        <v/>
      </c>
      <c r="V89" s="73"/>
    </row>
    <row r="90" spans="2:22" x14ac:dyDescent="0.2">
      <c r="B90" s="27"/>
      <c r="C90" s="27"/>
      <c r="D90" s="13" t="str">
        <f t="shared" si="27"/>
        <v/>
      </c>
      <c r="E90" s="13" t="str">
        <f>IF(A90="","",VLOOKUP(A90,BDCom1!$A$2:$N$100,14,FALSE))</f>
        <v/>
      </c>
      <c r="F90" s="13" t="str">
        <f t="shared" si="28"/>
        <v/>
      </c>
      <c r="G90" s="13" t="str">
        <f>IF(A90="","",VLOOKUP(A90,BDCom1!$A$3:$F$100,6,FALSE)*B90)</f>
        <v/>
      </c>
      <c r="I90" s="10" t="str">
        <f>IF(A90="","",VLOOKUP(A90,BDCom1!$A$3:$H$100,8,FALSE))</f>
        <v/>
      </c>
      <c r="J90" s="10" t="str">
        <f>IF(A90="","",VLOOKUP(A90,VentilCom1!$A$69:$Z$106,21,FALSE))</f>
        <v/>
      </c>
      <c r="K90" s="64" t="str">
        <f>IF(A90="","",VLOOKUP(A90,BDCom1!$A$3:$G$100,7,FALSE)*B90)</f>
        <v/>
      </c>
      <c r="L90" s="73"/>
      <c r="N90" s="32"/>
      <c r="O90" s="33"/>
      <c r="P90" s="26" t="str">
        <f t="shared" si="29"/>
        <v/>
      </c>
      <c r="Q90" s="26" t="str">
        <f>IF(ISNA(VLOOKUP(M90,BDCom1!$A$3:$F$100,6,FALSE)*N90),"",VLOOKUP(M90,BDCom1!$A$3:$F$100,6,FALSE)*N90)</f>
        <v/>
      </c>
      <c r="R90" s="12"/>
      <c r="S90" s="12" t="str">
        <f>IF(ISNA(VLOOKUP(M90,BDCom1!$A$3:$H$100,8,FALSE)),"",VLOOKUP(M90,BDCom1!$A$3:$H$100,8,FALSE))</f>
        <v/>
      </c>
      <c r="T90" s="12" t="str">
        <f t="shared" si="30"/>
        <v/>
      </c>
      <c r="U90" s="63" t="str">
        <f>IF(ISNA(VLOOKUP(M90,BDColr!$B$3:$F$100,5,FALSE)*N90),"",VLOOKUP(M90,BDColr!$B$3:$F$100,5,FALSE)*N90)</f>
        <v/>
      </c>
      <c r="V90" s="73"/>
    </row>
    <row r="91" spans="2:22" x14ac:dyDescent="0.2">
      <c r="B91" s="27"/>
      <c r="C91" s="27"/>
      <c r="D91" s="13" t="str">
        <f t="shared" si="27"/>
        <v/>
      </c>
      <c r="E91" s="13" t="str">
        <f>IF(A91="","",VLOOKUP(A91,BDCom1!$A$2:$N$100,14,FALSE))</f>
        <v/>
      </c>
      <c r="F91" s="13" t="str">
        <f t="shared" si="28"/>
        <v/>
      </c>
      <c r="G91" s="13" t="str">
        <f>IF(A91="","",VLOOKUP(A91,BDCom1!$A$3:$F$100,6,FALSE)*B91)</f>
        <v/>
      </c>
      <c r="I91" s="10" t="str">
        <f>IF(A91="","",VLOOKUP(A91,BDCom1!$A$3:$H$100,8,FALSE))</f>
        <v/>
      </c>
      <c r="J91" s="10" t="str">
        <f>IF(A91="","",VLOOKUP(A91,VentilCom1!$A$69:$Z$106,21,FALSE))</f>
        <v/>
      </c>
      <c r="K91" s="64" t="str">
        <f>IF(A91="","",VLOOKUP(A91,BDCom1!$A$3:$G$100,7,FALSE)*B91)</f>
        <v/>
      </c>
      <c r="L91" s="73"/>
      <c r="N91" s="32"/>
      <c r="O91" s="33"/>
      <c r="P91" s="26" t="str">
        <f t="shared" si="29"/>
        <v/>
      </c>
      <c r="Q91" s="26" t="str">
        <f>IF(ISNA(VLOOKUP(M91,BDCom1!$A$3:$F$100,6,FALSE)*N91),"",VLOOKUP(M91,BDCom1!$A$3:$F$100,6,FALSE)*N91)</f>
        <v/>
      </c>
      <c r="R91" s="12"/>
      <c r="S91" s="12" t="str">
        <f>IF(ISNA(VLOOKUP(M91,BDCom1!$A$3:$H$100,8,FALSE)),"",VLOOKUP(M91,BDCom1!$A$3:$H$100,8,FALSE))</f>
        <v/>
      </c>
      <c r="T91" s="12" t="str">
        <f t="shared" si="30"/>
        <v/>
      </c>
      <c r="U91" s="63" t="str">
        <f>IF(ISNA(VLOOKUP(M91,BDColr!$B$3:$F$100,5,FALSE)*N91),"",VLOOKUP(M91,BDColr!$B$3:$F$100,5,FALSE)*N91)</f>
        <v/>
      </c>
      <c r="V91" s="73"/>
    </row>
    <row r="92" spans="2:22" x14ac:dyDescent="0.2">
      <c r="B92" s="27"/>
      <c r="C92" s="27"/>
      <c r="D92" s="13" t="str">
        <f t="shared" si="27"/>
        <v/>
      </c>
      <c r="E92" s="13" t="str">
        <f>IF(A92="","",VLOOKUP(A92,BDCom1!$A$2:$N$100,14,FALSE))</f>
        <v/>
      </c>
      <c r="F92" s="13" t="str">
        <f t="shared" si="28"/>
        <v/>
      </c>
      <c r="G92" s="13" t="str">
        <f>IF(A92="","",VLOOKUP(A92,BDCom1!$A$3:$F$100,6,FALSE)*B92)</f>
        <v/>
      </c>
      <c r="I92" s="10" t="str">
        <f>IF(A92="","",VLOOKUP(A92,BDCom1!$A$3:$H$100,8,FALSE))</f>
        <v/>
      </c>
      <c r="J92" s="10" t="str">
        <f>IF(A92="","",VLOOKUP(A92,VentilCom1!$A$69:$Z$106,21,FALSE))</f>
        <v/>
      </c>
      <c r="K92" s="64" t="str">
        <f>IF(A92="","",VLOOKUP(A92,BDCom1!$A$3:$G$100,7,FALSE)*B92)</f>
        <v/>
      </c>
      <c r="L92" s="73"/>
      <c r="N92" s="32"/>
      <c r="O92" s="33"/>
      <c r="P92" s="26" t="str">
        <f t="shared" si="29"/>
        <v/>
      </c>
      <c r="Q92" s="26" t="str">
        <f>IF(ISNA(VLOOKUP(M92,BDCom1!$A$3:$F$100,6,FALSE)*N92),"",VLOOKUP(M92,BDCom1!$A$3:$F$100,6,FALSE)*N92)</f>
        <v/>
      </c>
      <c r="R92" s="12"/>
      <c r="S92" s="12" t="str">
        <f>IF(ISNA(VLOOKUP(M92,BDCom1!$A$3:$H$100,8,FALSE)),"",VLOOKUP(M92,BDCom1!$A$3:$H$100,8,FALSE))</f>
        <v/>
      </c>
      <c r="T92" s="12" t="str">
        <f t="shared" si="30"/>
        <v/>
      </c>
      <c r="U92" s="63" t="str">
        <f>IF(ISNA(VLOOKUP(M92,BDColr!$B$3:$F$100,5,FALSE)*N92),"",VLOOKUP(M92,BDColr!$B$3:$F$100,5,FALSE)*N92)</f>
        <v/>
      </c>
      <c r="V92" s="73"/>
    </row>
    <row r="93" spans="2:22" x14ac:dyDescent="0.2">
      <c r="B93" s="27"/>
      <c r="C93" s="27"/>
      <c r="D93" s="13" t="str">
        <f t="shared" si="27"/>
        <v/>
      </c>
      <c r="E93" s="13" t="str">
        <f>IF(A93="","",VLOOKUP(A93,BDCom1!$A$2:$N$100,14,FALSE))</f>
        <v/>
      </c>
      <c r="F93" s="13" t="str">
        <f t="shared" si="28"/>
        <v/>
      </c>
      <c r="G93" s="13" t="str">
        <f>IF(A93="","",VLOOKUP(A93,BDCom1!$A$3:$F$100,6,FALSE)*B93)</f>
        <v/>
      </c>
      <c r="I93" s="10" t="str">
        <f>IF(A93="","",VLOOKUP(A93,BDCom1!$A$3:$H$100,8,FALSE))</f>
        <v/>
      </c>
      <c r="J93" s="10" t="str">
        <f>IF(A93="","",VLOOKUP(A93,VentilCom1!$A$69:$Z$106,21,FALSE))</f>
        <v/>
      </c>
      <c r="K93" s="64" t="str">
        <f>IF(A93="","",VLOOKUP(A93,BDCom1!$A$3:$G$100,7,FALSE)*B93)</f>
        <v/>
      </c>
      <c r="L93" s="73"/>
      <c r="N93" s="32"/>
      <c r="O93" s="33"/>
      <c r="P93" s="26" t="str">
        <f t="shared" si="29"/>
        <v/>
      </c>
      <c r="Q93" s="26" t="str">
        <f>IF(ISNA(VLOOKUP(M93,BDCom1!$A$3:$F$100,6,FALSE)*N93),"",VLOOKUP(M93,BDCom1!$A$3:$F$100,6,FALSE)*N93)</f>
        <v/>
      </c>
      <c r="R93" s="12"/>
      <c r="S93" s="12" t="str">
        <f>IF(ISNA(VLOOKUP(M93,BDCom1!$A$3:$H$100,8,FALSE)),"",VLOOKUP(M93,BDCom1!$A$3:$H$100,8,FALSE))</f>
        <v/>
      </c>
      <c r="T93" s="12" t="str">
        <f t="shared" si="30"/>
        <v/>
      </c>
      <c r="U93" s="63" t="str">
        <f>IF(ISNA(VLOOKUP(M93,BDColr!$B$3:$F$100,5,FALSE)*N93),"",VLOOKUP(M93,BDColr!$B$3:$F$100,5,FALSE)*N93)</f>
        <v/>
      </c>
      <c r="V93" s="73"/>
    </row>
    <row r="94" spans="2:22" x14ac:dyDescent="0.2">
      <c r="B94" s="27"/>
      <c r="C94" s="27"/>
      <c r="D94" s="13" t="str">
        <f t="shared" si="27"/>
        <v/>
      </c>
      <c r="E94" s="13" t="str">
        <f>IF(A94="","",VLOOKUP(A94,BDCom1!$A$2:$N$100,14,FALSE))</f>
        <v/>
      </c>
      <c r="F94" s="13" t="str">
        <f t="shared" si="28"/>
        <v/>
      </c>
      <c r="G94" s="13" t="str">
        <f>IF(A94="","",VLOOKUP(A94,BDCom1!$A$3:$F$100,6,FALSE)*B94)</f>
        <v/>
      </c>
      <c r="I94" s="10" t="str">
        <f>IF(A94="","",VLOOKUP(A94,BDCom1!$A$3:$H$100,8,FALSE))</f>
        <v/>
      </c>
      <c r="J94" s="10" t="str">
        <f>IF(A94="","",VLOOKUP(A94,VentilCom1!$A$69:$Z$106,21,FALSE))</f>
        <v/>
      </c>
      <c r="K94" s="64" t="str">
        <f>IF(A94="","",VLOOKUP(A94,BDCom1!$A$3:$G$100,7,FALSE)*B94)</f>
        <v/>
      </c>
      <c r="L94" s="73"/>
      <c r="N94" s="32"/>
      <c r="O94" s="33"/>
      <c r="P94" s="26" t="str">
        <f t="shared" si="29"/>
        <v/>
      </c>
      <c r="Q94" s="26" t="str">
        <f>IF(ISNA(VLOOKUP(M94,BDCom1!$A$3:$F$100,6,FALSE)*N94),"",VLOOKUP(M94,BDCom1!$A$3:$F$100,6,FALSE)*N94)</f>
        <v/>
      </c>
      <c r="R94" s="12"/>
      <c r="S94" s="12" t="str">
        <f>IF(ISNA(VLOOKUP(M94,BDCom1!$A$3:$H$100,8,FALSE)),"",VLOOKUP(M94,BDCom1!$A$3:$H$100,8,FALSE))</f>
        <v/>
      </c>
      <c r="T94" s="12" t="str">
        <f t="shared" si="30"/>
        <v/>
      </c>
      <c r="U94" s="63" t="str">
        <f>IF(ISNA(VLOOKUP(M94,BDColr!$B$3:$F$100,5,FALSE)*N94),"",VLOOKUP(M94,BDColr!$B$3:$F$100,5,FALSE)*N94)</f>
        <v/>
      </c>
      <c r="V94" s="73"/>
    </row>
    <row r="95" spans="2:22" x14ac:dyDescent="0.2">
      <c r="B95" s="27"/>
      <c r="C95" s="27"/>
      <c r="D95" s="13" t="str">
        <f t="shared" si="27"/>
        <v/>
      </c>
      <c r="E95" s="13" t="str">
        <f>IF(A95="","",VLOOKUP(A95,BDCom1!$A$2:$N$100,14,FALSE))</f>
        <v/>
      </c>
      <c r="F95" s="13" t="str">
        <f t="shared" si="28"/>
        <v/>
      </c>
      <c r="G95" s="13" t="str">
        <f>IF(A95="","",VLOOKUP(A95,BDCom1!$A$3:$F$100,6,FALSE)*B95)</f>
        <v/>
      </c>
      <c r="I95" s="10" t="str">
        <f>IF(A95="","",VLOOKUP(A95,BDCom1!$A$3:$H$100,8,FALSE))</f>
        <v/>
      </c>
      <c r="J95" s="10" t="str">
        <f>IF(A95="","",VLOOKUP(A95,VentilCom1!$A$69:$Z$106,21,FALSE))</f>
        <v/>
      </c>
      <c r="K95" s="64" t="str">
        <f>IF(A95="","",VLOOKUP(A95,BDCom1!$A$3:$G$100,7,FALSE)*B95)</f>
        <v/>
      </c>
      <c r="L95" s="73"/>
      <c r="N95" s="32"/>
      <c r="O95" s="33"/>
      <c r="P95" s="26" t="str">
        <f t="shared" si="29"/>
        <v/>
      </c>
      <c r="Q95" s="26" t="str">
        <f>IF(ISNA(VLOOKUP(M95,BDCom1!$A$3:$F$100,6,FALSE)*N95),"",VLOOKUP(M95,BDCom1!$A$3:$F$100,6,FALSE)*N95)</f>
        <v/>
      </c>
      <c r="R95" s="12"/>
      <c r="S95" s="12" t="str">
        <f>IF(ISNA(VLOOKUP(M95,BDCom1!$A$3:$H$100,8,FALSE)),"",VLOOKUP(M95,BDCom1!$A$3:$H$100,8,FALSE))</f>
        <v/>
      </c>
      <c r="T95" s="12" t="str">
        <f t="shared" si="30"/>
        <v/>
      </c>
      <c r="U95" s="63" t="str">
        <f>IF(ISNA(VLOOKUP(M95,BDColr!$B$3:$F$100,5,FALSE)*N95),"",VLOOKUP(M95,BDColr!$B$3:$F$100,5,FALSE)*N95)</f>
        <v/>
      </c>
      <c r="V95" s="73"/>
    </row>
    <row r="96" spans="2:22" x14ac:dyDescent="0.2">
      <c r="B96" s="27"/>
      <c r="C96" s="27"/>
      <c r="D96" s="13" t="str">
        <f t="shared" si="27"/>
        <v/>
      </c>
      <c r="E96" s="13" t="str">
        <f>IF(A96="","",VLOOKUP(A96,BDCom1!$A$2:$N$100,14,FALSE))</f>
        <v/>
      </c>
      <c r="F96" s="13" t="str">
        <f t="shared" si="28"/>
        <v/>
      </c>
      <c r="G96" s="13" t="str">
        <f>IF(A96="","",VLOOKUP(A96,BDCom1!$A$3:$F$100,6,FALSE)*B96)</f>
        <v/>
      </c>
      <c r="I96" s="10" t="str">
        <f>IF(A96="","",VLOOKUP(A96,BDCom1!$A$3:$H$100,8,FALSE))</f>
        <v/>
      </c>
      <c r="J96" s="10" t="str">
        <f>IF(A96="","",VLOOKUP(A96,VentilCom1!$A$69:$Z$106,21,FALSE))</f>
        <v/>
      </c>
      <c r="K96" s="64" t="str">
        <f>IF(A96="","",VLOOKUP(A96,BDCom1!$A$3:$G$100,7,FALSE)*B96)</f>
        <v/>
      </c>
      <c r="L96" s="73"/>
      <c r="N96" s="32"/>
      <c r="O96" s="33"/>
      <c r="P96" s="26" t="str">
        <f t="shared" si="29"/>
        <v/>
      </c>
      <c r="Q96" s="26" t="str">
        <f>IF(ISNA(VLOOKUP(M96,BDCom1!$A$3:$F$100,6,FALSE)*N96),"",VLOOKUP(M96,BDCom1!$A$3:$F$100,6,FALSE)*N96)</f>
        <v/>
      </c>
      <c r="R96" s="12"/>
      <c r="S96" s="12" t="str">
        <f>IF(ISNA(VLOOKUP(M96,BDCom1!$A$3:$H$100,8,FALSE)),"",VLOOKUP(M96,BDCom1!$A$3:$H$100,8,FALSE))</f>
        <v/>
      </c>
      <c r="T96" s="12" t="str">
        <f t="shared" si="30"/>
        <v/>
      </c>
      <c r="U96" s="63" t="str">
        <f>IF(ISNA(VLOOKUP(M96,BDColr!$B$3:$F$100,5,FALSE)*N96),"",VLOOKUP(M96,BDColr!$B$3:$F$100,5,FALSE)*N96)</f>
        <v/>
      </c>
      <c r="V96" s="73"/>
    </row>
    <row r="97" spans="1:22" x14ac:dyDescent="0.2">
      <c r="B97" s="27"/>
      <c r="C97" s="27"/>
      <c r="D97" s="13" t="str">
        <f t="shared" si="27"/>
        <v/>
      </c>
      <c r="E97" s="13" t="str">
        <f>IF(A97="","",VLOOKUP(A97,BDCom1!$A$2:$N$100,14,FALSE))</f>
        <v/>
      </c>
      <c r="F97" s="13" t="str">
        <f t="shared" si="28"/>
        <v/>
      </c>
      <c r="G97" s="13" t="str">
        <f>IF(A97="","",VLOOKUP(A97,BDCom1!$A$3:$F$100,6,FALSE)*B97)</f>
        <v/>
      </c>
      <c r="I97" s="10" t="str">
        <f>IF(A97="","",VLOOKUP(A97,BDCom1!$A$3:$H$100,8,FALSE))</f>
        <v/>
      </c>
      <c r="J97" s="10" t="str">
        <f>IF(A97="","",VLOOKUP(A97,VentilCom1!$A$69:$Z$106,21,FALSE))</f>
        <v/>
      </c>
      <c r="K97" s="64" t="str">
        <f>IF(A97="","",VLOOKUP(A97,BDCom1!$A$3:$G$100,7,FALSE)*B97)</f>
        <v/>
      </c>
      <c r="L97" s="73"/>
      <c r="N97" s="32"/>
      <c r="O97" s="33"/>
      <c r="P97" s="26" t="str">
        <f t="shared" si="29"/>
        <v/>
      </c>
      <c r="Q97" s="26" t="str">
        <f>IF(ISNA(VLOOKUP(M97,BDCom1!$A$3:$F$100,6,FALSE)*N97),"",VLOOKUP(M97,BDCom1!$A$3:$F$100,6,FALSE)*N97)</f>
        <v/>
      </c>
      <c r="R97" s="12"/>
      <c r="S97" s="12" t="str">
        <f>IF(ISNA(VLOOKUP(M97,BDCom1!$A$3:$H$100,8,FALSE)),"",VLOOKUP(M97,BDCom1!$A$3:$H$100,8,FALSE))</f>
        <v/>
      </c>
      <c r="T97" s="12" t="str">
        <f t="shared" si="30"/>
        <v/>
      </c>
      <c r="U97" s="63" t="str">
        <f>IF(ISNA(VLOOKUP(M97,BDColr!$B$3:$F$100,5,FALSE)*N97),"",VLOOKUP(M97,BDColr!$B$3:$F$100,5,FALSE)*N97)</f>
        <v/>
      </c>
      <c r="V97" s="73"/>
    </row>
    <row r="98" spans="1:22" x14ac:dyDescent="0.2">
      <c r="B98" s="27"/>
      <c r="C98" s="27"/>
      <c r="D98" s="13" t="str">
        <f t="shared" si="27"/>
        <v/>
      </c>
      <c r="E98" s="13" t="str">
        <f>IF(A98="","",VLOOKUP(A98,BDCom1!$A$2:$N$100,14,FALSE))</f>
        <v/>
      </c>
      <c r="F98" s="13" t="str">
        <f t="shared" si="28"/>
        <v/>
      </c>
      <c r="G98" s="13" t="str">
        <f>IF(A98="","",VLOOKUP(A98,BDCom1!$A$3:$F$100,6,FALSE)*B98)</f>
        <v/>
      </c>
      <c r="I98" s="10" t="str">
        <f>IF(A98="","",VLOOKUP(A98,BDCom1!$A$3:$H$100,8,FALSE))</f>
        <v/>
      </c>
      <c r="J98" s="10" t="str">
        <f>IF(A98="","",VLOOKUP(A98,VentilCom1!$A$69:$Z$106,21,FALSE))</f>
        <v/>
      </c>
      <c r="K98" s="64" t="str">
        <f>IF(A98="","",VLOOKUP(A98,BDCom1!$A$3:$G$100,7,FALSE)*B98)</f>
        <v/>
      </c>
      <c r="L98" s="73"/>
      <c r="N98" s="32"/>
      <c r="O98" s="33"/>
      <c r="P98" s="26" t="str">
        <f t="shared" si="29"/>
        <v/>
      </c>
      <c r="Q98" s="26" t="str">
        <f>IF(ISNA(VLOOKUP(M98,BDCom1!$A$3:$F$100,6,FALSE)*N98),"",VLOOKUP(M98,BDCom1!$A$3:$F$100,6,FALSE)*N98)</f>
        <v/>
      </c>
      <c r="R98" s="12"/>
      <c r="S98" s="12" t="str">
        <f>IF(ISNA(VLOOKUP(M98,BDCom1!$A$3:$H$100,8,FALSE)),"",VLOOKUP(M98,BDCom1!$A$3:$H$100,8,FALSE))</f>
        <v/>
      </c>
      <c r="T98" s="12" t="str">
        <f t="shared" si="30"/>
        <v/>
      </c>
      <c r="U98" s="63" t="str">
        <f>IF(ISNA(VLOOKUP(M98,BDColr!$B$3:$F$100,5,FALSE)*N98),"",VLOOKUP(M98,BDColr!$B$3:$F$100,5,FALSE)*N98)</f>
        <v/>
      </c>
      <c r="V98" s="73"/>
    </row>
    <row r="99" spans="1:22" x14ac:dyDescent="0.2">
      <c r="B99" s="27"/>
      <c r="C99" s="27"/>
      <c r="D99" s="13" t="str">
        <f t="shared" si="27"/>
        <v/>
      </c>
      <c r="E99" s="13" t="str">
        <f>IF(A99="","",VLOOKUP(A99,BDCom1!$A$2:$N$100,14,FALSE))</f>
        <v/>
      </c>
      <c r="F99" s="13" t="str">
        <f t="shared" si="28"/>
        <v/>
      </c>
      <c r="G99" s="13" t="str">
        <f>IF(A99="","",VLOOKUP(A99,BDCom1!$A$3:$F$100,6,FALSE)*B99)</f>
        <v/>
      </c>
      <c r="I99" s="10" t="str">
        <f>IF(A99="","",VLOOKUP(A99,BDCom1!$A$3:$H$100,8,FALSE))</f>
        <v/>
      </c>
      <c r="J99" s="10" t="str">
        <f>IF(A99="","",VLOOKUP(A99,VentilCom1!$A$69:$Z$106,21,FALSE))</f>
        <v/>
      </c>
      <c r="K99" s="64" t="str">
        <f>IF(A99="","",VLOOKUP(A99,BDCom1!$A$3:$G$100,7,FALSE)*B99)</f>
        <v/>
      </c>
      <c r="L99" s="73"/>
      <c r="N99" s="32"/>
      <c r="O99" s="33"/>
      <c r="P99" s="26" t="str">
        <f t="shared" si="29"/>
        <v/>
      </c>
      <c r="Q99" s="26" t="str">
        <f>IF(ISNA(VLOOKUP(M99,BDCom1!$A$3:$F$100,6,FALSE)*N99),"",VLOOKUP(M99,BDCom1!$A$3:$F$100,6,FALSE)*N99)</f>
        <v/>
      </c>
      <c r="R99" s="12"/>
      <c r="S99" s="12" t="str">
        <f>IF(ISNA(VLOOKUP(M99,BDCom1!$A$3:$H$100,8,FALSE)),"",VLOOKUP(M99,BDCom1!$A$3:$H$100,8,FALSE))</f>
        <v/>
      </c>
      <c r="T99" s="12" t="str">
        <f t="shared" si="30"/>
        <v/>
      </c>
      <c r="U99" s="63" t="str">
        <f>IF(ISNA(VLOOKUP(M99,BDColr!$B$3:$F$100,5,FALSE)*N99),"",VLOOKUP(M99,BDColr!$B$3:$F$100,5,FALSE)*N99)</f>
        <v/>
      </c>
      <c r="V99" s="73"/>
    </row>
    <row r="100" spans="1:22" x14ac:dyDescent="0.2">
      <c r="B100" s="27"/>
      <c r="C100" s="27"/>
      <c r="D100" s="13" t="str">
        <f t="shared" si="27"/>
        <v/>
      </c>
      <c r="E100" s="13" t="str">
        <f>IF(A100="","",VLOOKUP(A100,BDCom1!$A$2:$N$100,14,FALSE))</f>
        <v/>
      </c>
      <c r="F100" s="13" t="str">
        <f t="shared" si="28"/>
        <v/>
      </c>
      <c r="G100" s="13" t="str">
        <f>IF(A100="","",VLOOKUP(A100,BDCom1!$A$3:$F$100,6,FALSE)*B100)</f>
        <v/>
      </c>
      <c r="I100" s="10" t="str">
        <f>IF(A100="","",VLOOKUP(A100,BDCom1!$A$3:$H$100,8,FALSE))</f>
        <v/>
      </c>
      <c r="J100" s="10" t="str">
        <f>IF(A100="","",VLOOKUP(A100,VentilCom1!$A$69:$Z$106,21,FALSE))</f>
        <v/>
      </c>
      <c r="K100" s="64" t="str">
        <f>IF(A100="","",VLOOKUP(A100,BDCom1!$A$3:$G$100,7,FALSE)*B100)</f>
        <v/>
      </c>
      <c r="L100" s="73"/>
      <c r="N100" s="32"/>
      <c r="O100" s="33"/>
      <c r="P100" s="26" t="str">
        <f t="shared" si="29"/>
        <v/>
      </c>
      <c r="Q100" s="26" t="str">
        <f>IF(ISNA(VLOOKUP(M100,BDCom1!$A$3:$F$100,6,FALSE)*N100),"",VLOOKUP(M100,BDCom1!$A$3:$F$100,6,FALSE)*N100)</f>
        <v/>
      </c>
      <c r="R100" s="12"/>
      <c r="S100" s="12" t="str">
        <f>IF(ISNA(VLOOKUP(M100,BDCom1!$A$3:$H$100,8,FALSE)),"",VLOOKUP(M100,BDCom1!$A$3:$H$100,8,FALSE))</f>
        <v/>
      </c>
      <c r="T100" s="12" t="str">
        <f t="shared" si="30"/>
        <v/>
      </c>
      <c r="U100" s="63" t="str">
        <f>IF(ISNA(VLOOKUP(M100,BDColr!$B$3:$F$100,5,FALSE)*N100),"",VLOOKUP(M100,BDColr!$B$3:$F$100,5,FALSE)*N100)</f>
        <v/>
      </c>
      <c r="V100" s="73"/>
    </row>
    <row r="101" spans="1:22" x14ac:dyDescent="0.2">
      <c r="B101" s="27"/>
      <c r="C101" s="27"/>
      <c r="D101" s="13" t="str">
        <f t="shared" si="27"/>
        <v/>
      </c>
      <c r="E101" s="13" t="str">
        <f>IF(A101="","",VLOOKUP(A101,BDCom1!$A$2:$N$100,14,FALSE))</f>
        <v/>
      </c>
      <c r="F101" s="13" t="str">
        <f t="shared" si="28"/>
        <v/>
      </c>
      <c r="G101" s="13" t="str">
        <f>IF(A101="","",VLOOKUP(A101,BDCom1!$A$3:$F$100,6,FALSE)*B101)</f>
        <v/>
      </c>
      <c r="I101" s="10" t="str">
        <f>IF(A101="","",VLOOKUP(A101,BDCom1!$A$3:$H$100,8,FALSE))</f>
        <v/>
      </c>
      <c r="J101" s="10" t="str">
        <f>IF(A101="","",VLOOKUP(A101,VentilCom1!$A$69:$Z$106,21,FALSE))</f>
        <v/>
      </c>
      <c r="K101" s="64" t="str">
        <f>IF(A101="","",VLOOKUP(A101,BDCom1!$A$3:$G$100,7,FALSE)*B101)</f>
        <v/>
      </c>
      <c r="L101" s="73"/>
      <c r="N101" s="32"/>
      <c r="O101" s="33"/>
      <c r="P101" s="26" t="str">
        <f t="shared" si="29"/>
        <v/>
      </c>
      <c r="Q101" s="26" t="str">
        <f>IF(ISNA(VLOOKUP(M101,BDCom1!$A$3:$F$100,6,FALSE)*N101),"",VLOOKUP(M101,BDCom1!$A$3:$F$100,6,FALSE)*N101)</f>
        <v/>
      </c>
      <c r="R101" s="12"/>
      <c r="S101" s="12" t="str">
        <f>IF(ISNA(VLOOKUP(M101,BDCom1!$A$3:$H$100,8,FALSE)),"",VLOOKUP(M101,BDCom1!$A$3:$H$100,8,FALSE))</f>
        <v/>
      </c>
      <c r="T101" s="12" t="str">
        <f t="shared" si="30"/>
        <v/>
      </c>
      <c r="U101" s="63" t="str">
        <f>IF(ISNA(VLOOKUP(M101,BDColr!$B$3:$F$100,5,FALSE)*N101),"",VLOOKUP(M101,BDColr!$B$3:$F$100,5,FALSE)*N101)</f>
        <v/>
      </c>
      <c r="V101" s="73"/>
    </row>
    <row r="102" spans="1:22" x14ac:dyDescent="0.2">
      <c r="B102" s="27"/>
      <c r="C102" s="27"/>
      <c r="D102" s="13" t="str">
        <f t="shared" si="27"/>
        <v/>
      </c>
      <c r="E102" s="13" t="str">
        <f>IF(A102="","",VLOOKUP(A102,BDCom1!$A$2:$N$100,14,FALSE))</f>
        <v/>
      </c>
      <c r="F102" s="13" t="str">
        <f t="shared" si="28"/>
        <v/>
      </c>
      <c r="G102" s="13" t="str">
        <f>IF(A102="","",VLOOKUP(A102,BDCom1!$A$3:$F$100,6,FALSE)*B102)</f>
        <v/>
      </c>
      <c r="I102" s="10" t="str">
        <f>IF(A102="","",VLOOKUP(A102,BDCom1!$A$3:$H$100,8,FALSE))</f>
        <v/>
      </c>
      <c r="J102" s="10" t="str">
        <f>IF(A102="","",VLOOKUP(A102,VentilCom1!$A$69:$Z$106,21,FALSE))</f>
        <v/>
      </c>
      <c r="K102" s="64" t="str">
        <f>IF(A102="","",VLOOKUP(A102,BDCom1!$A$3:$G$100,7,FALSE)*B102)</f>
        <v/>
      </c>
      <c r="L102" s="73"/>
      <c r="N102" s="32"/>
      <c r="O102" s="33"/>
      <c r="P102" s="26" t="str">
        <f t="shared" si="29"/>
        <v/>
      </c>
      <c r="Q102" s="26" t="str">
        <f>IF(ISNA(VLOOKUP(M102,BDCom1!$A$3:$F$100,6,FALSE)*N102),"",VLOOKUP(M102,BDCom1!$A$3:$F$100,6,FALSE)*N102)</f>
        <v/>
      </c>
      <c r="R102" s="12"/>
      <c r="S102" s="12" t="str">
        <f>IF(ISNA(VLOOKUP(M102,BDCom1!$A$3:$H$100,8,FALSE)),"",VLOOKUP(M102,BDCom1!$A$3:$H$100,8,FALSE))</f>
        <v/>
      </c>
      <c r="T102" s="12" t="str">
        <f t="shared" si="30"/>
        <v/>
      </c>
      <c r="U102" s="63" t="str">
        <f>IF(ISNA(VLOOKUP(M102,BDColr!$B$3:$F$100,5,FALSE)*N102),"",VLOOKUP(M102,BDColr!$B$3:$F$100,5,FALSE)*N102)</f>
        <v/>
      </c>
      <c r="V102" s="73"/>
    </row>
    <row r="103" spans="1:22" x14ac:dyDescent="0.2">
      <c r="B103" s="27"/>
      <c r="C103" s="27"/>
      <c r="D103" s="13" t="str">
        <f t="shared" si="27"/>
        <v/>
      </c>
      <c r="E103" s="13" t="str">
        <f>IF(A103="","",VLOOKUP(A103,BDCom1!$A$2:$N$100,14,FALSE))</f>
        <v/>
      </c>
      <c r="F103" s="13" t="str">
        <f t="shared" si="28"/>
        <v/>
      </c>
      <c r="G103" s="13" t="str">
        <f>IF(A103="","",VLOOKUP(A103,BDCom1!$A$3:$F$100,6,FALSE)*B103)</f>
        <v/>
      </c>
      <c r="I103" s="10" t="str">
        <f>IF(A103="","",VLOOKUP(A103,BDCom1!$A$3:$H$100,8,FALSE))</f>
        <v/>
      </c>
      <c r="J103" s="10" t="str">
        <f>IF(A103="","",VLOOKUP(A103,VentilCom1!$A$69:$Z$106,21,FALSE))</f>
        <v/>
      </c>
      <c r="K103" s="64" t="str">
        <f>IF(A103="","",VLOOKUP(A103,BDCom1!$A$3:$G$100,7,FALSE)*B103)</f>
        <v/>
      </c>
      <c r="L103" s="73"/>
      <c r="N103" s="32"/>
      <c r="O103" s="33"/>
      <c r="P103" s="26" t="str">
        <f t="shared" si="29"/>
        <v/>
      </c>
      <c r="Q103" s="26" t="str">
        <f>IF(ISNA(VLOOKUP(M103,BDCom1!$A$3:$F$100,6,FALSE)*N103),"",VLOOKUP(M103,BDCom1!$A$3:$F$100,6,FALSE)*N103)</f>
        <v/>
      </c>
      <c r="R103" s="12"/>
      <c r="S103" s="12" t="str">
        <f>IF(ISNA(VLOOKUP(M103,BDCom1!$A$3:$H$100,8,FALSE)),"",VLOOKUP(M103,BDCom1!$A$3:$H$100,8,FALSE))</f>
        <v/>
      </c>
      <c r="T103" s="12" t="str">
        <f t="shared" si="30"/>
        <v/>
      </c>
      <c r="U103" s="63" t="str">
        <f>IF(ISNA(VLOOKUP(M103,BDColr!$B$3:$F$100,5,FALSE)*N103),"",VLOOKUP(M103,BDColr!$B$3:$F$100,5,FALSE)*N103)</f>
        <v/>
      </c>
      <c r="V103" s="73"/>
    </row>
    <row r="104" spans="1:22" x14ac:dyDescent="0.2">
      <c r="B104" s="27"/>
      <c r="C104" s="27"/>
      <c r="D104" s="13" t="str">
        <f t="shared" si="27"/>
        <v/>
      </c>
      <c r="E104" s="13" t="str">
        <f>IF(A104="","",VLOOKUP(A104,BDCom1!$A$2:$N$100,14,FALSE))</f>
        <v/>
      </c>
      <c r="F104" s="13" t="str">
        <f t="shared" si="28"/>
        <v/>
      </c>
      <c r="G104" s="13" t="str">
        <f>IF(A104="","",VLOOKUP(A104,BDCom1!$A$3:$F$100,6,FALSE)*B104)</f>
        <v/>
      </c>
      <c r="I104" s="10" t="str">
        <f>IF(A104="","",VLOOKUP(A104,BDCom1!$A$3:$H$100,8,FALSE))</f>
        <v/>
      </c>
      <c r="J104" s="10" t="str">
        <f>IF(A104="","",VLOOKUP(A104,VentilCom1!$A$69:$Z$106,21,FALSE))</f>
        <v/>
      </c>
      <c r="K104" s="64" t="str">
        <f>IF(A104="","",VLOOKUP(A104,BDCom1!$A$3:$G$100,7,FALSE)*B104)</f>
        <v/>
      </c>
      <c r="L104" s="73"/>
      <c r="N104" s="32"/>
      <c r="O104" s="33"/>
      <c r="P104" s="26" t="str">
        <f t="shared" si="29"/>
        <v/>
      </c>
      <c r="Q104" s="26" t="str">
        <f>IF(ISNA(VLOOKUP(M104,BDCom1!$A$3:$F$100,6,FALSE)*N104),"",VLOOKUP(M104,BDCom1!$A$3:$F$100,6,FALSE)*N104)</f>
        <v/>
      </c>
      <c r="R104" s="12"/>
      <c r="S104" s="12" t="str">
        <f>IF(ISNA(VLOOKUP(M104,BDCom1!$A$3:$H$100,8,FALSE)),"",VLOOKUP(M104,BDCom1!$A$3:$H$100,8,FALSE))</f>
        <v/>
      </c>
      <c r="T104" s="12" t="str">
        <f t="shared" si="30"/>
        <v/>
      </c>
      <c r="U104" s="63" t="str">
        <f>IF(ISNA(VLOOKUP(M104,BDColr!$B$3:$F$100,5,FALSE)*N104),"",VLOOKUP(M104,BDColr!$B$3:$F$100,5,FALSE)*N104)</f>
        <v/>
      </c>
      <c r="V104" s="73"/>
    </row>
    <row r="105" spans="1:22" x14ac:dyDescent="0.2">
      <c r="B105" s="27"/>
      <c r="C105" s="27"/>
      <c r="D105" s="13" t="str">
        <f t="shared" si="27"/>
        <v/>
      </c>
      <c r="E105" s="13" t="str">
        <f>IF(A105="","",VLOOKUP(A105,BDCom1!$A$2:$N$100,14,FALSE))</f>
        <v/>
      </c>
      <c r="F105" s="13" t="str">
        <f t="shared" si="28"/>
        <v/>
      </c>
      <c r="G105" s="13" t="str">
        <f>IF(A105="","",VLOOKUP(A105,BDCom1!$A$3:$F$100,6,FALSE)*B105)</f>
        <v/>
      </c>
      <c r="I105" s="10" t="str">
        <f>IF(A105="","",VLOOKUP(A105,BDCom1!$A$3:$H$100,8,FALSE))</f>
        <v/>
      </c>
      <c r="J105" s="10" t="str">
        <f>IF(A105="","",VLOOKUP(A105,VentilCom1!$A$69:$Z$106,21,FALSE))</f>
        <v/>
      </c>
      <c r="K105" s="64" t="str">
        <f>IF(A105="","",VLOOKUP(A105,BDCom1!$A$3:$G$100,7,FALSE)*B105)</f>
        <v/>
      </c>
      <c r="L105" s="73"/>
      <c r="N105" s="32"/>
      <c r="O105" s="33"/>
      <c r="P105" s="26" t="str">
        <f t="shared" si="29"/>
        <v/>
      </c>
      <c r="Q105" s="26" t="str">
        <f>IF(ISNA(VLOOKUP(M105,BDCom1!$A$3:$F$100,6,FALSE)*N105),"",VLOOKUP(M105,BDCom1!$A$3:$F$100,6,FALSE)*N105)</f>
        <v/>
      </c>
      <c r="R105" s="12"/>
      <c r="S105" s="12" t="str">
        <f>IF(ISNA(VLOOKUP(M105,BDCom1!$A$3:$H$100,8,FALSE)),"",VLOOKUP(M105,BDCom1!$A$3:$H$100,8,FALSE))</f>
        <v/>
      </c>
      <c r="T105" s="12" t="str">
        <f t="shared" si="30"/>
        <v/>
      </c>
      <c r="U105" s="63" t="str">
        <f>IF(ISNA(VLOOKUP(M105,BDColr!$B$3:$F$100,5,FALSE)*N105),"",VLOOKUP(M105,BDColr!$B$3:$F$100,5,FALSE)*N105)</f>
        <v/>
      </c>
      <c r="V105" s="73"/>
    </row>
    <row r="106" spans="1:22" ht="13.5" thickBot="1" x14ac:dyDescent="0.25">
      <c r="B106" s="27"/>
      <c r="C106" s="27"/>
      <c r="D106" s="13" t="str">
        <f t="shared" si="27"/>
        <v/>
      </c>
      <c r="E106" s="13" t="str">
        <f>IF(A106="","",VLOOKUP(A106,BDCom1!$A$2:$N$100,14,FALSE))</f>
        <v/>
      </c>
      <c r="F106" s="13" t="str">
        <f t="shared" si="28"/>
        <v/>
      </c>
      <c r="G106" s="13" t="str">
        <f>IF(A106="","",VLOOKUP(A106,BDCom1!$A$3:$F$100,6,FALSE)*B106)</f>
        <v/>
      </c>
      <c r="I106" s="10" t="str">
        <f>IF(A106="","",VLOOKUP(A106,BDCom1!$A$3:$H$100,8,FALSE))</f>
        <v/>
      </c>
      <c r="J106" s="10" t="str">
        <f>IF(A106="","",VLOOKUP(A106,VentilCom1!$A$69:$Z$106,21,FALSE))</f>
        <v/>
      </c>
      <c r="K106" s="64" t="str">
        <f>IF(A106="","",VLOOKUP(A106,BDCom1!$A$3:$G$100,7,FALSE)*B106)</f>
        <v/>
      </c>
      <c r="L106" s="73"/>
      <c r="N106" s="32"/>
      <c r="O106" s="33"/>
      <c r="P106" s="26" t="str">
        <f t="shared" si="29"/>
        <v/>
      </c>
      <c r="Q106" s="26" t="str">
        <f>IF(ISNA(VLOOKUP(M106,BDCom1!$A$3:$F$100,6,FALSE)*N106),"",VLOOKUP(M106,BDCom1!$A$3:$F$100,6,FALSE)*N106)</f>
        <v/>
      </c>
      <c r="R106" s="12"/>
      <c r="S106" s="12" t="str">
        <f>IF(ISNA(VLOOKUP(M106,BDCom1!$A$3:$H$100,8,FALSE)),"",VLOOKUP(M106,BDCom1!$A$3:$H$100,8,FALSE))</f>
        <v/>
      </c>
      <c r="T106" s="12" t="str">
        <f t="shared" si="30"/>
        <v/>
      </c>
      <c r="U106" s="63" t="str">
        <f>IF(ISNA(VLOOKUP(M106,BDColr!$B$3:$F$100,5,FALSE)*N106),"",VLOOKUP(M106,BDColr!$B$3:$F$100,5,FALSE)*N106)</f>
        <v/>
      </c>
      <c r="V106" s="73"/>
    </row>
    <row r="107" spans="1:22" ht="13.5" thickTop="1" x14ac:dyDescent="0.2">
      <c r="B107" s="55" t="s">
        <v>7</v>
      </c>
      <c r="C107" s="45" t="s">
        <v>65</v>
      </c>
      <c r="D107" s="45" t="s">
        <v>66</v>
      </c>
      <c r="E107" s="45" t="s">
        <v>85</v>
      </c>
      <c r="F107" s="45" t="s">
        <v>7</v>
      </c>
      <c r="G107" s="45" t="s">
        <v>64</v>
      </c>
      <c r="H107" s="47"/>
      <c r="K107" s="71" t="s">
        <v>83</v>
      </c>
      <c r="L107" s="73"/>
      <c r="N107" s="58" t="s">
        <v>7</v>
      </c>
      <c r="O107" s="45" t="s">
        <v>89</v>
      </c>
      <c r="P107" s="46" t="s">
        <v>7</v>
      </c>
      <c r="Q107" s="45" t="s">
        <v>101</v>
      </c>
      <c r="R107" s="46" t="s">
        <v>64</v>
      </c>
      <c r="S107" s="46"/>
      <c r="T107" s="47"/>
      <c r="U107" s="71" t="s">
        <v>83</v>
      </c>
      <c r="V107" s="73"/>
    </row>
    <row r="108" spans="1:22" x14ac:dyDescent="0.2">
      <c r="B108" s="56">
        <v>6</v>
      </c>
      <c r="C108" s="26">
        <f>SUM(VentilCom1!D107)</f>
        <v>0</v>
      </c>
      <c r="D108" s="26">
        <f>SUM(VentilCom1!J107)</f>
        <v>0</v>
      </c>
      <c r="E108" s="26">
        <f>SUM(C108+D108)</f>
        <v>0</v>
      </c>
      <c r="F108" s="13">
        <f>SUM(E108*0.06)</f>
        <v>0</v>
      </c>
      <c r="G108" s="26">
        <f>SUM(G69:G106)</f>
        <v>0</v>
      </c>
      <c r="H108" s="48"/>
      <c r="I108" s="11"/>
      <c r="J108" s="11"/>
      <c r="K108" s="64">
        <f>SUM(K69:K106)</f>
        <v>0</v>
      </c>
      <c r="L108" s="73"/>
      <c r="N108" s="49">
        <v>6</v>
      </c>
      <c r="O108" s="26">
        <f>SUM(VentilColr!H103)</f>
        <v>0</v>
      </c>
      <c r="P108" s="26">
        <f>SUM(VentilColr!J103)</f>
        <v>0</v>
      </c>
      <c r="Q108" s="11">
        <f>SUM(O108:P108)</f>
        <v>0</v>
      </c>
      <c r="R108" s="26">
        <f>SUM(Q69:Q106)</f>
        <v>0</v>
      </c>
      <c r="S108" s="26"/>
      <c r="T108" s="48"/>
      <c r="U108" s="63">
        <f>SUM(U69:U106)</f>
        <v>0</v>
      </c>
      <c r="V108" s="73"/>
    </row>
    <row r="109" spans="1:22" x14ac:dyDescent="0.2">
      <c r="B109" s="56">
        <v>21</v>
      </c>
      <c r="C109" s="26">
        <f>SUM(VentilCom1!E107)</f>
        <v>0</v>
      </c>
      <c r="D109" s="26">
        <f>SUM(VentilCom1!K107)</f>
        <v>0</v>
      </c>
      <c r="E109" s="26">
        <f>SUM(C109+D109)</f>
        <v>0</v>
      </c>
      <c r="F109" s="13">
        <f>SUM(E109*0.21)</f>
        <v>0</v>
      </c>
      <c r="G109" s="11"/>
      <c r="H109" s="48"/>
      <c r="I109" s="11"/>
      <c r="J109" s="11"/>
      <c r="K109" s="11"/>
      <c r="L109" s="73"/>
      <c r="N109" s="49">
        <v>21</v>
      </c>
      <c r="O109" s="26">
        <f>SUM(VentilColr!I103)</f>
        <v>0</v>
      </c>
      <c r="P109" s="26">
        <f>SUM(VentilColr!K103)</f>
        <v>0</v>
      </c>
      <c r="Q109" s="11">
        <f>SUM(O109:P109)</f>
        <v>0</v>
      </c>
      <c r="R109" s="11"/>
      <c r="S109" s="11"/>
      <c r="T109" s="48"/>
      <c r="V109" s="73"/>
    </row>
    <row r="110" spans="1:22" x14ac:dyDescent="0.2">
      <c r="B110" s="56"/>
      <c r="C110" s="26"/>
      <c r="D110" s="26"/>
      <c r="E110" s="13"/>
      <c r="F110" s="13"/>
      <c r="G110" s="131" t="s">
        <v>103</v>
      </c>
      <c r="H110" s="132"/>
      <c r="I110" s="13"/>
      <c r="J110" s="13"/>
      <c r="K110" s="13"/>
      <c r="L110" s="73"/>
      <c r="N110" s="59"/>
      <c r="S110" s="131" t="s">
        <v>103</v>
      </c>
      <c r="T110" s="132"/>
      <c r="V110" s="73"/>
    </row>
    <row r="111" spans="1:22" ht="13.5" thickBot="1" x14ac:dyDescent="0.25">
      <c r="B111" s="57"/>
      <c r="C111" s="70">
        <f>SUM(C108+C109)</f>
        <v>0</v>
      </c>
      <c r="D111" s="70">
        <f>SUM(D108+D109)</f>
        <v>0</v>
      </c>
      <c r="E111" s="51">
        <f>SUM(E108+E109)</f>
        <v>0</v>
      </c>
      <c r="F111" s="51">
        <f>SUM(F108+F109)</f>
        <v>0</v>
      </c>
      <c r="G111" s="127">
        <f>SUM(E111+F111+G108)</f>
        <v>0</v>
      </c>
      <c r="H111" s="128"/>
      <c r="I111" s="25"/>
      <c r="J111" s="25"/>
      <c r="K111" s="90">
        <f>SUM(K65+K108)</f>
        <v>4532</v>
      </c>
      <c r="L111" s="73"/>
      <c r="N111" s="50"/>
      <c r="O111" s="51"/>
      <c r="P111" s="51"/>
      <c r="Q111" s="69">
        <f>SUM(P69:P106)</f>
        <v>0</v>
      </c>
      <c r="R111" s="52"/>
      <c r="S111" s="127">
        <f>SUM(Q108+Q109+R108)</f>
        <v>0</v>
      </c>
      <c r="T111" s="128"/>
      <c r="U111" s="68">
        <f>SUM(U65+U108)</f>
        <v>606</v>
      </c>
      <c r="V111" s="73"/>
    </row>
    <row r="112" spans="1:22" ht="15.75" customHeight="1" thickTop="1" x14ac:dyDescent="0.2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</row>
    <row r="113" spans="1:22" x14ac:dyDescent="0.2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</row>
    <row r="114" spans="1:22" ht="15" x14ac:dyDescent="0.25">
      <c r="A114" s="60" t="s">
        <v>107</v>
      </c>
      <c r="B114" s="28" t="s">
        <v>0</v>
      </c>
      <c r="C114" s="29" t="s">
        <v>88</v>
      </c>
      <c r="D114" s="28" t="s">
        <v>89</v>
      </c>
      <c r="E114" s="28" t="s">
        <v>90</v>
      </c>
      <c r="F114" s="28" t="s">
        <v>91</v>
      </c>
      <c r="G114" s="28" t="s">
        <v>82</v>
      </c>
      <c r="H114" s="28" t="s">
        <v>86</v>
      </c>
      <c r="I114" s="8" t="s">
        <v>84</v>
      </c>
      <c r="J114" s="8" t="s">
        <v>87</v>
      </c>
      <c r="K114" s="71" t="s">
        <v>83</v>
      </c>
      <c r="L114" s="73"/>
      <c r="M114" s="60" t="s">
        <v>95</v>
      </c>
      <c r="N114" s="28" t="s">
        <v>0</v>
      </c>
      <c r="O114" s="29" t="s">
        <v>97</v>
      </c>
      <c r="P114" s="28" t="s">
        <v>98</v>
      </c>
      <c r="Q114" s="28" t="s">
        <v>82</v>
      </c>
      <c r="R114" s="28" t="s">
        <v>86</v>
      </c>
      <c r="S114" s="8" t="s">
        <v>84</v>
      </c>
      <c r="T114" s="8" t="s">
        <v>87</v>
      </c>
      <c r="V114" s="73"/>
    </row>
    <row r="115" spans="1:22" x14ac:dyDescent="0.2">
      <c r="B115" s="27"/>
      <c r="C115" s="27"/>
      <c r="D115" s="13" t="str">
        <f>IF(B115="","",B115*C115)</f>
        <v/>
      </c>
      <c r="E115" s="13" t="str">
        <f>IF(A115="","",VLOOKUP(A115,BDCom1!$A$2:$N$100,14,FALSE))</f>
        <v/>
      </c>
      <c r="F115" s="13" t="str">
        <f>IFERROR((E115*B115),"")</f>
        <v/>
      </c>
      <c r="G115" s="13" t="str">
        <f>IF(A115="","",VLOOKUP(A115,BDCom1!$A$3:$F$100,6,FALSE)*B115)</f>
        <v/>
      </c>
      <c r="I115" s="10" t="str">
        <f>IF(A115="","",VLOOKUP(A115,BDCom1!$A$3:$H$100,8,FALSE))</f>
        <v/>
      </c>
      <c r="J115" s="10" t="str">
        <f>IF(A115="","",VLOOKUP(A115,VentilCom1!$A$115:$Z$127,21,FALSE))</f>
        <v/>
      </c>
      <c r="K115" s="64" t="str">
        <f>IF(A115="","",VLOOKUP(A115,BDCom1!$A$3:$G$100,7,FALSE)*B115)</f>
        <v/>
      </c>
      <c r="L115" s="73"/>
      <c r="N115" s="32"/>
      <c r="O115" s="33"/>
      <c r="P115" s="26" t="str">
        <f>IF(N115="","",N115*O115)</f>
        <v/>
      </c>
      <c r="Q115" s="26" t="str">
        <f>IF(ISNA(VLOOKUP(M115,BDCom1!$A$3:$F$100,6,FALSE)*N115),"",VLOOKUP(M115,BDCom1!$A$3:$F$100,6,FALSE)*N115)</f>
        <v/>
      </c>
      <c r="R115" s="12"/>
      <c r="S115" s="12" t="str">
        <f>IF(ISNA(VLOOKUP(M115,BDCom1!$A$3:$H$100,8,FALSE)),"",VLOOKUP(M115,BDCom1!$A$3:$H$100,8,FALSE))</f>
        <v/>
      </c>
      <c r="T115" s="12" t="str">
        <f>IFERROR(IF(N115="","",P115/U115),"")</f>
        <v/>
      </c>
      <c r="U115" s="63" t="str">
        <f>IF(ISNA(VLOOKUP(M115,BDColr!$B$3:$F$100,5,FALSE)*N115),"",VLOOKUP(M115,BDColr!$B$3:$F$100,5,FALSE)*N115)</f>
        <v/>
      </c>
      <c r="V115" s="73"/>
    </row>
    <row r="116" spans="1:22" x14ac:dyDescent="0.2">
      <c r="B116" s="27"/>
      <c r="C116" s="27"/>
      <c r="D116" s="13" t="str">
        <f>IF(B116="","",B116*C116)</f>
        <v/>
      </c>
      <c r="E116" s="13" t="str">
        <f>IF(A116="","",VLOOKUP(A116,BDCom1!$A$2:$N$100,14,FALSE))</f>
        <v/>
      </c>
      <c r="F116" s="13" t="str">
        <f>IFERROR((E116*B116),"")</f>
        <v/>
      </c>
      <c r="G116" s="13" t="str">
        <f>IF(A116="","",VLOOKUP(A116,BDCom1!$A$3:$F$100,6,FALSE)*B116)</f>
        <v/>
      </c>
      <c r="I116" s="10" t="str">
        <f>IF(A116="","",VLOOKUP(A116,BDCom1!$A$3:$H$100,8,FALSE))</f>
        <v/>
      </c>
      <c r="J116" s="10" t="str">
        <f>IF(A116="","",VLOOKUP(A116,VentilCom1!$A$115:$Z$127,21,FALSE))</f>
        <v/>
      </c>
      <c r="K116" s="64" t="str">
        <f>IF(A116="","",VLOOKUP(A116,BDCom1!$A$3:$G$100,7,FALSE)*B116)</f>
        <v/>
      </c>
      <c r="L116" s="73"/>
      <c r="N116" s="27"/>
      <c r="O116" s="27"/>
      <c r="P116" s="13"/>
      <c r="Q116" s="13" t="str">
        <f>IF(M116="","",VLOOKUP(M116,BDCom1!$A$2:$N$100,14,FALSE))</f>
        <v/>
      </c>
      <c r="R116" s="13" t="str">
        <f>IFERROR((Q116*N116),"")</f>
        <v/>
      </c>
      <c r="S116" s="13" t="str">
        <f>IF(M116="","",VLOOKUP(M116,BDCom1!$A$3:$F$100,6,FALSE)*N116)</f>
        <v/>
      </c>
      <c r="U116" s="64" t="str">
        <f>IF(M116="","",VLOOKUP(M116,VentilCom1!$A$47:$Z$59,21,FALSE))</f>
        <v/>
      </c>
      <c r="V116" s="73"/>
    </row>
    <row r="117" spans="1:22" x14ac:dyDescent="0.2">
      <c r="B117" s="27"/>
      <c r="C117" s="27"/>
      <c r="D117" s="13" t="str">
        <f t="shared" ref="D117:D127" si="31">IF(B117="","",B117*C117)</f>
        <v/>
      </c>
      <c r="E117" s="13" t="str">
        <f>IF(A117="","",VLOOKUP(A117,BDCom1!$A$2:$N$100,14,FALSE))</f>
        <v/>
      </c>
      <c r="F117" s="13" t="str">
        <f t="shared" ref="F117:F127" si="32">IFERROR((E117*B117),"")</f>
        <v/>
      </c>
      <c r="G117" s="13" t="str">
        <f>IF(A117="","",VLOOKUP(A117,BDCom1!$A$3:$F$100,6,FALSE)*B117)</f>
        <v/>
      </c>
      <c r="I117" s="10" t="str">
        <f>IF(A117="","",VLOOKUP(A117,BDCom1!$A$3:$H$100,8,FALSE))</f>
        <v/>
      </c>
      <c r="J117" s="10" t="str">
        <f>IF(A117="","",VLOOKUP(A117,VentilCom1!$A$115:$Z$127,21,FALSE))</f>
        <v/>
      </c>
      <c r="K117" s="64" t="str">
        <f>IF(A117="","",VLOOKUP(A117,BDCom1!$A$3:$G$100,7,FALSE)*B117)</f>
        <v/>
      </c>
      <c r="L117" s="73"/>
      <c r="N117" s="27"/>
      <c r="O117" s="27"/>
      <c r="P117" s="13"/>
      <c r="Q117" s="13" t="str">
        <f>IF(M117="","",VLOOKUP(M117,BDCom1!$A$2:$N$100,14,FALSE))</f>
        <v/>
      </c>
      <c r="R117" s="13" t="str">
        <f t="shared" ref="R117:R127" si="33">IFERROR((Q117*N117),"")</f>
        <v/>
      </c>
      <c r="S117" s="13" t="str">
        <f>IF(M117="","",VLOOKUP(M117,BDCom1!$A$3:$F$100,6,FALSE)*N117)</f>
        <v/>
      </c>
      <c r="U117" s="64" t="str">
        <f>IF(M117="","",VLOOKUP(M117,VentilCom1!$A$47:$Z$59,21,FALSE))</f>
        <v/>
      </c>
      <c r="V117" s="73"/>
    </row>
    <row r="118" spans="1:22" x14ac:dyDescent="0.2">
      <c r="B118" s="27"/>
      <c r="C118" s="27"/>
      <c r="D118" s="13" t="str">
        <f t="shared" si="31"/>
        <v/>
      </c>
      <c r="E118" s="13" t="str">
        <f>IF(A118="","",VLOOKUP(A118,BDCom1!$A$2:$N$100,14,FALSE))</f>
        <v/>
      </c>
      <c r="F118" s="13" t="str">
        <f t="shared" si="32"/>
        <v/>
      </c>
      <c r="G118" s="13" t="str">
        <f>IF(A118="","",VLOOKUP(A118,BDCom1!$A$3:$F$100,6,FALSE)*B118)</f>
        <v/>
      </c>
      <c r="I118" s="10" t="str">
        <f>IF(A118="","",VLOOKUP(A118,BDCom1!$A$3:$H$100,8,FALSE))</f>
        <v/>
      </c>
      <c r="J118" s="10" t="str">
        <f>IF(A118="","",VLOOKUP(A118,VentilCom1!$A$115:$Z$127,21,FALSE))</f>
        <v/>
      </c>
      <c r="K118" s="64" t="str">
        <f>IF(A118="","",VLOOKUP(A118,BDCom1!$A$3:$G$100,7,FALSE)*B118)</f>
        <v/>
      </c>
      <c r="L118" s="73"/>
      <c r="N118" s="27"/>
      <c r="O118" s="27"/>
      <c r="P118" s="13"/>
      <c r="Q118" s="13" t="str">
        <f>IF(M118="","",VLOOKUP(M118,BDCom1!$A$2:$N$100,14,FALSE))</f>
        <v/>
      </c>
      <c r="R118" s="13" t="str">
        <f t="shared" si="33"/>
        <v/>
      </c>
      <c r="S118" s="13" t="str">
        <f>IF(M118="","",VLOOKUP(M118,BDCom1!$A$3:$F$100,6,FALSE)*N118)</f>
        <v/>
      </c>
      <c r="U118" s="64" t="str">
        <f>IF(M118="","",VLOOKUP(M118,VentilCom1!$A$47:$Z$59,21,FALSE))</f>
        <v/>
      </c>
      <c r="V118" s="73"/>
    </row>
    <row r="119" spans="1:22" x14ac:dyDescent="0.2">
      <c r="B119" s="27"/>
      <c r="C119" s="27"/>
      <c r="D119" s="13" t="str">
        <f t="shared" si="31"/>
        <v/>
      </c>
      <c r="E119" s="13" t="str">
        <f>IF(A119="","",VLOOKUP(A119,BDCom1!$A$2:$N$100,14,FALSE))</f>
        <v/>
      </c>
      <c r="F119" s="13" t="str">
        <f t="shared" si="32"/>
        <v/>
      </c>
      <c r="G119" s="13" t="str">
        <f>IF(A119="","",VLOOKUP(A119,BDCom1!$A$3:$F$100,6,FALSE)*B119)</f>
        <v/>
      </c>
      <c r="I119" s="10" t="str">
        <f>IF(A119="","",VLOOKUP(A119,BDCom1!$A$3:$H$100,8,FALSE))</f>
        <v/>
      </c>
      <c r="J119" s="10" t="str">
        <f>IF(A119="","",VLOOKUP(A119,VentilCom1!$A$115:$Z$127,21,FALSE))</f>
        <v/>
      </c>
      <c r="K119" s="64" t="str">
        <f>IF(A119="","",VLOOKUP(A119,BDCom1!$A$3:$G$100,7,FALSE)*B119)</f>
        <v/>
      </c>
      <c r="L119" s="73"/>
      <c r="N119" s="27"/>
      <c r="O119" s="27"/>
      <c r="P119" s="13"/>
      <c r="Q119" s="13" t="str">
        <f>IF(M119="","",VLOOKUP(M119,BDCom1!$A$2:$N$100,14,FALSE))</f>
        <v/>
      </c>
      <c r="R119" s="13" t="str">
        <f t="shared" si="33"/>
        <v/>
      </c>
      <c r="S119" s="13" t="str">
        <f>IF(M119="","",VLOOKUP(M119,BDCom1!$A$3:$F$100,6,FALSE)*N119)</f>
        <v/>
      </c>
      <c r="U119" s="64" t="str">
        <f>IF(M119="","",VLOOKUP(M119,VentilCom1!$A$47:$Z$59,21,FALSE))</f>
        <v/>
      </c>
      <c r="V119" s="73"/>
    </row>
    <row r="120" spans="1:22" x14ac:dyDescent="0.2">
      <c r="B120" s="27"/>
      <c r="C120" s="27"/>
      <c r="D120" s="13" t="str">
        <f t="shared" si="31"/>
        <v/>
      </c>
      <c r="E120" s="13" t="str">
        <f>IF(A120="","",VLOOKUP(A120,BDCom1!$A$2:$N$100,14,FALSE))</f>
        <v/>
      </c>
      <c r="F120" s="13" t="str">
        <f t="shared" si="32"/>
        <v/>
      </c>
      <c r="G120" s="13" t="str">
        <f>IF(A120="","",VLOOKUP(A120,BDCom1!$A$3:$F$100,6,FALSE)*B120)</f>
        <v/>
      </c>
      <c r="I120" s="10" t="str">
        <f>IF(A120="","",VLOOKUP(A120,BDCom1!$A$3:$H$100,8,FALSE))</f>
        <v/>
      </c>
      <c r="J120" s="10" t="str">
        <f>IF(A120="","",VLOOKUP(A120,VentilCom1!$A$115:$Z$127,21,FALSE))</f>
        <v/>
      </c>
      <c r="K120" s="64" t="str">
        <f>IF(A120="","",VLOOKUP(A120,BDCom1!$A$3:$G$100,7,FALSE)*B120)</f>
        <v/>
      </c>
      <c r="L120" s="73"/>
      <c r="N120" s="27"/>
      <c r="O120" s="27"/>
      <c r="P120" s="13" t="str">
        <f t="shared" ref="P120:P127" si="34">IF(N120="","",N120*O120)</f>
        <v/>
      </c>
      <c r="Q120" s="13" t="str">
        <f>IF(M120="","",VLOOKUP(M120,BDCom1!$A$2:$N$100,14,FALSE))</f>
        <v/>
      </c>
      <c r="R120" s="13" t="str">
        <f t="shared" si="33"/>
        <v/>
      </c>
      <c r="S120" s="13" t="str">
        <f>IF(M120="","",VLOOKUP(M120,BDCom1!$A$3:$F$100,6,FALSE)*N120)</f>
        <v/>
      </c>
      <c r="U120" s="64" t="str">
        <f>IF(M120="","",VLOOKUP(M120,VentilCom1!$A$47:$Z$59,21,FALSE))</f>
        <v/>
      </c>
      <c r="V120" s="73"/>
    </row>
    <row r="121" spans="1:22" x14ac:dyDescent="0.2">
      <c r="B121" s="27"/>
      <c r="C121" s="27"/>
      <c r="D121" s="13" t="str">
        <f t="shared" si="31"/>
        <v/>
      </c>
      <c r="E121" s="13" t="str">
        <f>IF(A121="","",VLOOKUP(A121,BDCom1!$A$2:$N$100,14,FALSE))</f>
        <v/>
      </c>
      <c r="F121" s="13" t="str">
        <f t="shared" si="32"/>
        <v/>
      </c>
      <c r="G121" s="13" t="str">
        <f>IF(A121="","",VLOOKUP(A121,BDCom1!$A$3:$F$100,6,FALSE)*B121)</f>
        <v/>
      </c>
      <c r="I121" s="10" t="str">
        <f>IF(A121="","",VLOOKUP(A121,BDCom1!$A$3:$H$100,8,FALSE))</f>
        <v/>
      </c>
      <c r="J121" s="10" t="str">
        <f>IF(A121="","",VLOOKUP(A121,VentilCom1!$A$115:$Z$127,21,FALSE))</f>
        <v/>
      </c>
      <c r="K121" s="64" t="str">
        <f>IF(A121="","",VLOOKUP(A121,BDCom1!$A$3:$G$100,7,FALSE)*B121)</f>
        <v/>
      </c>
      <c r="L121" s="73"/>
      <c r="N121" s="27"/>
      <c r="O121" s="27"/>
      <c r="P121" s="13" t="str">
        <f t="shared" si="34"/>
        <v/>
      </c>
      <c r="Q121" s="13" t="str">
        <f>IF(M121="","",VLOOKUP(M121,BDCom1!$A$2:$N$100,14,FALSE))</f>
        <v/>
      </c>
      <c r="R121" s="13" t="str">
        <f t="shared" si="33"/>
        <v/>
      </c>
      <c r="S121" s="13" t="str">
        <f>IF(M121="","",VLOOKUP(M121,BDCom1!$A$3:$F$100,6,FALSE)*N121)</f>
        <v/>
      </c>
      <c r="U121" s="64" t="str">
        <f>IF(M121="","",VLOOKUP(M121,VentilCom1!$A$47:$Z$59,21,FALSE))</f>
        <v/>
      </c>
      <c r="V121" s="73"/>
    </row>
    <row r="122" spans="1:22" x14ac:dyDescent="0.2">
      <c r="B122" s="27"/>
      <c r="C122" s="27"/>
      <c r="D122" s="13" t="str">
        <f t="shared" si="31"/>
        <v/>
      </c>
      <c r="E122" s="13" t="str">
        <f>IF(A122="","",VLOOKUP(A122,BDCom1!$A$2:$N$100,14,FALSE))</f>
        <v/>
      </c>
      <c r="F122" s="13" t="str">
        <f t="shared" si="32"/>
        <v/>
      </c>
      <c r="G122" s="13" t="str">
        <f>IF(A122="","",VLOOKUP(A122,BDCom1!$A$3:$F$100,6,FALSE)*B122)</f>
        <v/>
      </c>
      <c r="I122" s="10" t="str">
        <f>IF(A122="","",VLOOKUP(A122,BDCom1!$A$3:$H$100,8,FALSE))</f>
        <v/>
      </c>
      <c r="J122" s="10" t="str">
        <f>IF(A122="","",VLOOKUP(A122,VentilCom1!$A$115:$Z$127,21,FALSE))</f>
        <v/>
      </c>
      <c r="K122" s="64" t="str">
        <f>IF(A122="","",VLOOKUP(A122,BDCom1!$A$3:$G$100,7,FALSE)*B122)</f>
        <v/>
      </c>
      <c r="L122" s="73"/>
      <c r="N122" s="27"/>
      <c r="O122" s="27"/>
      <c r="P122" s="13" t="str">
        <f t="shared" si="34"/>
        <v/>
      </c>
      <c r="Q122" s="13" t="str">
        <f>IF(M122="","",VLOOKUP(M122,BDCom1!$A$2:$N$100,14,FALSE))</f>
        <v/>
      </c>
      <c r="R122" s="13" t="str">
        <f t="shared" si="33"/>
        <v/>
      </c>
      <c r="S122" s="13" t="str">
        <f>IF(M122="","",VLOOKUP(M122,BDCom1!$A$3:$F$100,6,FALSE)*N122)</f>
        <v/>
      </c>
      <c r="U122" s="64" t="str">
        <f>IF(M122="","",VLOOKUP(M122,VentilCom1!$A$47:$Z$59,21,FALSE))</f>
        <v/>
      </c>
      <c r="V122" s="73"/>
    </row>
    <row r="123" spans="1:22" x14ac:dyDescent="0.2">
      <c r="B123" s="27"/>
      <c r="C123" s="27"/>
      <c r="D123" s="13" t="str">
        <f t="shared" si="31"/>
        <v/>
      </c>
      <c r="E123" s="13" t="str">
        <f>IF(A123="","",VLOOKUP(A123,BDCom1!$A$2:$N$100,14,FALSE))</f>
        <v/>
      </c>
      <c r="F123" s="13" t="str">
        <f t="shared" si="32"/>
        <v/>
      </c>
      <c r="G123" s="13" t="str">
        <f>IF(A123="","",VLOOKUP(A123,BDCom1!$A$3:$F$100,6,FALSE)*B123)</f>
        <v/>
      </c>
      <c r="I123" s="10" t="str">
        <f>IF(A123="","",VLOOKUP(A123,BDCom1!$A$3:$H$100,8,FALSE))</f>
        <v/>
      </c>
      <c r="J123" s="10" t="str">
        <f>IF(A123="","",VLOOKUP(A123,VentilCom1!$A$115:$Z$127,21,FALSE))</f>
        <v/>
      </c>
      <c r="K123" s="64" t="str">
        <f>IF(A123="","",VLOOKUP(A123,BDCom1!$A$3:$G$100,7,FALSE)*B123)</f>
        <v/>
      </c>
      <c r="L123" s="73"/>
      <c r="N123" s="27"/>
      <c r="O123" s="27"/>
      <c r="P123" s="13" t="str">
        <f t="shared" si="34"/>
        <v/>
      </c>
      <c r="Q123" s="13" t="str">
        <f>IF(M123="","",VLOOKUP(M123,BDCom1!$A$2:$N$100,14,FALSE))</f>
        <v/>
      </c>
      <c r="R123" s="13" t="str">
        <f t="shared" si="33"/>
        <v/>
      </c>
      <c r="S123" s="13" t="str">
        <f>IF(M123="","",VLOOKUP(M123,BDCom1!$A$3:$F$100,6,FALSE)*N123)</f>
        <v/>
      </c>
      <c r="U123" s="64" t="str">
        <f>IF(M123="","",VLOOKUP(M123,VentilCom1!$A$47:$Z$59,21,FALSE))</f>
        <v/>
      </c>
      <c r="V123" s="73"/>
    </row>
    <row r="124" spans="1:22" x14ac:dyDescent="0.2">
      <c r="B124" s="27"/>
      <c r="C124" s="27"/>
      <c r="D124" s="13" t="str">
        <f t="shared" si="31"/>
        <v/>
      </c>
      <c r="E124" s="13" t="str">
        <f>IF(A124="","",VLOOKUP(A124,BDCom1!$A$2:$N$100,14,FALSE))</f>
        <v/>
      </c>
      <c r="F124" s="13" t="str">
        <f t="shared" si="32"/>
        <v/>
      </c>
      <c r="G124" s="13" t="str">
        <f>IF(A124="","",VLOOKUP(A124,BDCom1!$A$3:$F$100,6,FALSE)*B124)</f>
        <v/>
      </c>
      <c r="I124" s="10" t="str">
        <f>IF(A124="","",VLOOKUP(A124,BDCom1!$A$3:$H$100,8,FALSE))</f>
        <v/>
      </c>
      <c r="J124" s="10" t="str">
        <f>IF(A124="","",VLOOKUP(A124,VentilCom1!$A$115:$Z$127,21,FALSE))</f>
        <v/>
      </c>
      <c r="K124" s="64" t="str">
        <f>IF(A124="","",VLOOKUP(A124,BDCom1!$A$3:$G$100,7,FALSE)*B124)</f>
        <v/>
      </c>
      <c r="L124" s="73"/>
      <c r="N124" s="27"/>
      <c r="O124" s="27"/>
      <c r="P124" s="13" t="str">
        <f t="shared" si="34"/>
        <v/>
      </c>
      <c r="Q124" s="13" t="str">
        <f>IF(M124="","",VLOOKUP(M124,BDCom1!$A$2:$N$100,14,FALSE))</f>
        <v/>
      </c>
      <c r="R124" s="13" t="str">
        <f t="shared" si="33"/>
        <v/>
      </c>
      <c r="S124" s="13" t="str">
        <f>IF(M124="","",VLOOKUP(M124,BDCom1!$A$3:$F$100,6,FALSE)*N124)</f>
        <v/>
      </c>
      <c r="U124" s="64" t="str">
        <f>IF(M124="","",VLOOKUP(M124,VentilCom1!$A$47:$Z$59,21,FALSE))</f>
        <v/>
      </c>
      <c r="V124" s="73"/>
    </row>
    <row r="125" spans="1:22" x14ac:dyDescent="0.2">
      <c r="B125" s="27"/>
      <c r="C125" s="27"/>
      <c r="D125" s="13" t="str">
        <f t="shared" si="31"/>
        <v/>
      </c>
      <c r="E125" s="13" t="str">
        <f>IF(A125="","",VLOOKUP(A125,BDCom1!$A$2:$N$100,14,FALSE))</f>
        <v/>
      </c>
      <c r="F125" s="13" t="str">
        <f t="shared" si="32"/>
        <v/>
      </c>
      <c r="G125" s="13" t="str">
        <f>IF(A125="","",VLOOKUP(A125,BDCom1!$A$3:$F$100,6,FALSE)*B125)</f>
        <v/>
      </c>
      <c r="I125" s="10" t="str">
        <f>IF(A125="","",VLOOKUP(A125,BDCom1!$A$3:$H$100,8,FALSE))</f>
        <v/>
      </c>
      <c r="J125" s="10" t="str">
        <f>IF(A125="","",VLOOKUP(A125,VentilCom1!$A$115:$Z$127,21,FALSE))</f>
        <v/>
      </c>
      <c r="K125" s="64" t="str">
        <f>IF(A125="","",VLOOKUP(A125,BDCom1!$A$3:$G$100,7,FALSE)*B125)</f>
        <v/>
      </c>
      <c r="L125" s="73"/>
      <c r="N125" s="27"/>
      <c r="O125" s="27"/>
      <c r="P125" s="13" t="str">
        <f t="shared" si="34"/>
        <v/>
      </c>
      <c r="Q125" s="13" t="str">
        <f>IF(M125="","",VLOOKUP(M125,BDCom1!$A$2:$N$100,14,FALSE))</f>
        <v/>
      </c>
      <c r="R125" s="13" t="str">
        <f t="shared" si="33"/>
        <v/>
      </c>
      <c r="S125" s="13" t="str">
        <f>IF(M125="","",VLOOKUP(M125,BDCom1!$A$3:$F$100,6,FALSE)*N125)</f>
        <v/>
      </c>
      <c r="U125" s="64" t="str">
        <f>IF(M125="","",VLOOKUP(M125,VentilCom1!$A$47:$Z$59,21,FALSE))</f>
        <v/>
      </c>
      <c r="V125" s="73"/>
    </row>
    <row r="126" spans="1:22" x14ac:dyDescent="0.2">
      <c r="B126" s="27"/>
      <c r="C126" s="27"/>
      <c r="D126" s="13" t="str">
        <f t="shared" si="31"/>
        <v/>
      </c>
      <c r="E126" s="13" t="str">
        <f>IF(A126="","",VLOOKUP(A126,BDCom1!$A$2:$N$100,14,FALSE))</f>
        <v/>
      </c>
      <c r="F126" s="13" t="str">
        <f t="shared" si="32"/>
        <v/>
      </c>
      <c r="G126" s="13" t="str">
        <f>IF(A126="","",VLOOKUP(A126,BDCom1!$A$3:$F$100,6,FALSE)*B126)</f>
        <v/>
      </c>
      <c r="I126" s="10" t="str">
        <f>IF(A126="","",VLOOKUP(A126,BDCom1!$A$3:$H$100,8,FALSE))</f>
        <v/>
      </c>
      <c r="J126" s="10" t="str">
        <f>IF(A126="","",VLOOKUP(A126,VentilCom1!$A$115:$Z$127,21,FALSE))</f>
        <v/>
      </c>
      <c r="K126" s="64" t="str">
        <f>IF(A126="","",VLOOKUP(A126,BDCom1!$A$3:$G$100,7,FALSE)*B126)</f>
        <v/>
      </c>
      <c r="L126" s="73"/>
      <c r="N126" s="27"/>
      <c r="O126" s="27"/>
      <c r="P126" s="13" t="str">
        <f t="shared" si="34"/>
        <v/>
      </c>
      <c r="Q126" s="13" t="str">
        <f>IF(M126="","",VLOOKUP(M126,BDCom1!$A$2:$N$100,14,FALSE))</f>
        <v/>
      </c>
      <c r="R126" s="13" t="str">
        <f t="shared" si="33"/>
        <v/>
      </c>
      <c r="S126" s="13" t="str">
        <f>IF(M126="","",VLOOKUP(M126,BDCom1!$A$3:$F$100,6,FALSE)*N126)</f>
        <v/>
      </c>
      <c r="U126" s="64" t="str">
        <f>IF(M126="","",VLOOKUP(M126,VentilCom1!$A$47:$Z$59,21,FALSE))</f>
        <v/>
      </c>
      <c r="V126" s="73"/>
    </row>
    <row r="127" spans="1:22" ht="13.5" thickBot="1" x14ac:dyDescent="0.25">
      <c r="B127" s="27"/>
      <c r="C127" s="27"/>
      <c r="D127" s="13" t="str">
        <f t="shared" si="31"/>
        <v/>
      </c>
      <c r="E127" s="13" t="str">
        <f>IF(A127="","",VLOOKUP(A127,BDCom1!$A$2:$N$100,14,FALSE))</f>
        <v/>
      </c>
      <c r="F127" s="13" t="str">
        <f t="shared" si="32"/>
        <v/>
      </c>
      <c r="G127" s="13" t="str">
        <f>IF(A127="","",VLOOKUP(A127,BDCom1!$A$3:$F$100,6,FALSE)*B127)</f>
        <v/>
      </c>
      <c r="I127" s="10" t="str">
        <f>IF(A127="","",VLOOKUP(A127,BDCom1!$A$3:$H$100,8,FALSE))</f>
        <v/>
      </c>
      <c r="J127" s="10" t="str">
        <f>IF(A127="","",VLOOKUP(A127,VentilCom1!$A$115:$Z$127,21,FALSE))</f>
        <v/>
      </c>
      <c r="K127" s="64" t="str">
        <f>IF(A127="","",VLOOKUP(A127,BDCom1!$A$3:$G$100,7,FALSE)*B127)</f>
        <v/>
      </c>
      <c r="L127" s="73"/>
      <c r="N127" s="27"/>
      <c r="O127" s="27"/>
      <c r="P127" s="13" t="str">
        <f t="shared" si="34"/>
        <v/>
      </c>
      <c r="Q127" s="13" t="str">
        <f>IF(M127="","",VLOOKUP(M127,BDCom1!$A$2:$N$100,14,FALSE))</f>
        <v/>
      </c>
      <c r="R127" s="13" t="str">
        <f t="shared" si="33"/>
        <v/>
      </c>
      <c r="S127" s="13" t="str">
        <f>IF(M127="","",VLOOKUP(M127,BDCom1!$A$3:$F$100,6,FALSE)*N127)</f>
        <v/>
      </c>
      <c r="U127" s="64" t="str">
        <f>IF(M127="","",VLOOKUP(M127,VentilCom1!$A$47:$Z$59,21,FALSE))</f>
        <v/>
      </c>
      <c r="V127" s="73"/>
    </row>
    <row r="128" spans="1:22" ht="13.5" thickTop="1" x14ac:dyDescent="0.2">
      <c r="B128" s="55" t="s">
        <v>7</v>
      </c>
      <c r="C128" s="45" t="s">
        <v>65</v>
      </c>
      <c r="D128" s="45" t="s">
        <v>66</v>
      </c>
      <c r="E128" s="45" t="s">
        <v>85</v>
      </c>
      <c r="F128" s="45" t="s">
        <v>7</v>
      </c>
      <c r="G128" s="45" t="s">
        <v>64</v>
      </c>
      <c r="H128" s="47"/>
      <c r="K128" s="71" t="s">
        <v>83</v>
      </c>
      <c r="L128" s="73"/>
      <c r="N128" s="58" t="s">
        <v>7</v>
      </c>
      <c r="O128" s="45" t="s">
        <v>89</v>
      </c>
      <c r="P128" s="46" t="s">
        <v>7</v>
      </c>
      <c r="Q128" s="45" t="s">
        <v>101</v>
      </c>
      <c r="R128" s="46" t="s">
        <v>64</v>
      </c>
      <c r="S128" s="46"/>
      <c r="T128" s="47"/>
      <c r="U128" s="71" t="s">
        <v>83</v>
      </c>
      <c r="V128" s="73"/>
    </row>
    <row r="129" spans="1:22" x14ac:dyDescent="0.2">
      <c r="B129" s="56">
        <v>6</v>
      </c>
      <c r="C129" s="26">
        <f>SUM(VentilCom1!D128)</f>
        <v>0</v>
      </c>
      <c r="D129" s="26">
        <f>SUM(VentilCom1!J128)</f>
        <v>0</v>
      </c>
      <c r="E129" s="26">
        <f>SUM(C129+D129)</f>
        <v>0</v>
      </c>
      <c r="F129" s="13">
        <f>SUM(E129*0.06)</f>
        <v>0</v>
      </c>
      <c r="G129" s="26">
        <f>SUM(G115:G127)</f>
        <v>0</v>
      </c>
      <c r="H129" s="48"/>
      <c r="I129" s="11"/>
      <c r="J129" s="11"/>
      <c r="K129" s="64">
        <f>SUM(K115:K127)</f>
        <v>0</v>
      </c>
      <c r="L129" s="73"/>
      <c r="N129" s="49">
        <v>6</v>
      </c>
      <c r="O129" s="26">
        <f>SUM(VentilColr!H121)</f>
        <v>0</v>
      </c>
      <c r="P129" s="26">
        <f>SUM(VentilColr!J121)</f>
        <v>0</v>
      </c>
      <c r="Q129" s="11">
        <f>SUM(O129:P129)</f>
        <v>0</v>
      </c>
      <c r="R129" s="26">
        <f>SUM(Q115:Q127)</f>
        <v>0</v>
      </c>
      <c r="S129" s="26"/>
      <c r="T129" s="48"/>
      <c r="U129" s="63">
        <f>SUM(U115:U127)</f>
        <v>0</v>
      </c>
      <c r="V129" s="73"/>
    </row>
    <row r="130" spans="1:22" x14ac:dyDescent="0.2">
      <c r="B130" s="56">
        <v>21</v>
      </c>
      <c r="C130" s="26">
        <f>SUM(VentilCom1!E128)</f>
        <v>0</v>
      </c>
      <c r="D130" s="26">
        <f>SUM(VentilCom1!K128)</f>
        <v>0</v>
      </c>
      <c r="E130" s="26">
        <f>SUM(C130+D130)</f>
        <v>0</v>
      </c>
      <c r="F130" s="13">
        <f>SUM(E130*0.21)</f>
        <v>0</v>
      </c>
      <c r="G130" s="11"/>
      <c r="H130" s="48"/>
      <c r="I130" s="11"/>
      <c r="J130" s="11"/>
      <c r="K130" s="65"/>
      <c r="L130" s="73"/>
      <c r="N130" s="49">
        <v>21</v>
      </c>
      <c r="O130" s="26">
        <f>SUM(VentilColr!I121)</f>
        <v>0</v>
      </c>
      <c r="P130" s="26">
        <f>SUM(VentilColr!K121)</f>
        <v>0</v>
      </c>
      <c r="Q130" s="11">
        <f>SUM(O130:P130)</f>
        <v>0</v>
      </c>
      <c r="R130" s="11"/>
      <c r="S130" s="11"/>
      <c r="T130" s="48"/>
      <c r="V130" s="73"/>
    </row>
    <row r="131" spans="1:22" x14ac:dyDescent="0.2">
      <c r="B131" s="56"/>
      <c r="C131" s="26"/>
      <c r="D131" s="26"/>
      <c r="E131" s="13"/>
      <c r="F131" s="13"/>
      <c r="G131" s="131" t="s">
        <v>103</v>
      </c>
      <c r="H131" s="132"/>
      <c r="I131" s="13"/>
      <c r="J131" s="13"/>
      <c r="K131" s="66"/>
      <c r="L131" s="73"/>
      <c r="N131" s="59"/>
      <c r="S131" s="131" t="s">
        <v>103</v>
      </c>
      <c r="T131" s="132"/>
      <c r="V131" s="73"/>
    </row>
    <row r="132" spans="1:22" ht="13.5" thickBot="1" x14ac:dyDescent="0.25">
      <c r="B132" s="57"/>
      <c r="C132" s="70">
        <f>SUM(C129+C130)</f>
        <v>0</v>
      </c>
      <c r="D132" s="70">
        <f>SUM(D129+D130)</f>
        <v>0</v>
      </c>
      <c r="E132" s="51">
        <f>SUM(E129+E130)</f>
        <v>0</v>
      </c>
      <c r="F132" s="51">
        <f>SUM(F129+F130)</f>
        <v>0</v>
      </c>
      <c r="G132" s="127">
        <f>SUM(E132+F132+G129)</f>
        <v>0</v>
      </c>
      <c r="H132" s="128"/>
      <c r="I132" s="25"/>
      <c r="J132" s="25"/>
      <c r="K132" s="67">
        <f>SUM(K111+K129)</f>
        <v>4532</v>
      </c>
      <c r="L132" s="73"/>
      <c r="N132" s="50"/>
      <c r="O132" s="51"/>
      <c r="P132" s="51"/>
      <c r="Q132" s="86">
        <f>SUM(P115:P127)</f>
        <v>0</v>
      </c>
      <c r="R132" s="52"/>
      <c r="S132" s="127">
        <f>SUM(Q129+Q130+R129)</f>
        <v>0</v>
      </c>
      <c r="T132" s="128"/>
      <c r="U132" s="68">
        <f>SUM(U111+U129)</f>
        <v>606</v>
      </c>
      <c r="V132" s="73"/>
    </row>
    <row r="133" spans="1:22" ht="15.75" customHeight="1" thickTop="1" x14ac:dyDescent="0.2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3"/>
      <c r="S133" s="73"/>
      <c r="T133" s="73"/>
      <c r="U133" s="73"/>
      <c r="V133" s="73"/>
    </row>
    <row r="134" spans="1:22" x14ac:dyDescent="0.2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3"/>
      <c r="S134" s="73"/>
      <c r="T134" s="73"/>
      <c r="U134" s="73"/>
      <c r="V134" s="73"/>
    </row>
  </sheetData>
  <mergeCells count="29">
    <mergeCell ref="S132:T132"/>
    <mergeCell ref="G43:H43"/>
    <mergeCell ref="G64:H64"/>
    <mergeCell ref="G110:H110"/>
    <mergeCell ref="G131:H131"/>
    <mergeCell ref="S131:T131"/>
    <mergeCell ref="S110:T110"/>
    <mergeCell ref="S64:T64"/>
    <mergeCell ref="S43:T43"/>
    <mergeCell ref="S65:T65"/>
    <mergeCell ref="S111:T111"/>
    <mergeCell ref="G65:H65"/>
    <mergeCell ref="G111:H111"/>
    <mergeCell ref="G132:H132"/>
    <mergeCell ref="G44:H44"/>
    <mergeCell ref="S44:T44"/>
    <mergeCell ref="AA16:AB16"/>
    <mergeCell ref="AA22:AB22"/>
    <mergeCell ref="AA11:AB11"/>
    <mergeCell ref="AA27:AB27"/>
    <mergeCell ref="AA32:AB32"/>
    <mergeCell ref="W21:W22"/>
    <mergeCell ref="G40:H40"/>
    <mergeCell ref="G41:H41"/>
    <mergeCell ref="Y43:Z44"/>
    <mergeCell ref="AA43:AB44"/>
    <mergeCell ref="AA37:AB37"/>
    <mergeCell ref="AA42:AB42"/>
    <mergeCell ref="Y42:Z42"/>
  </mergeCells>
  <dataValidations count="2">
    <dataValidation type="list" allowBlank="1" showInputMessage="1" showErrorMessage="1" sqref="A115:A127 A2:A39 A48:A60 A69:A106" xr:uid="{89AF7AAE-A158-48B0-BAB5-7DCCCFA5BD08}">
      <formula1>INDIRECT("Tableau5[Article]")</formula1>
    </dataValidation>
    <dataValidation type="list" allowBlank="1" showInputMessage="1" showErrorMessage="1" sqref="M2:M39 M48:M60 M69:M106 M115:M127" xr:uid="{28DC7E09-1CCE-49A0-8727-EB85AC103C4F}">
      <formula1>INDIRECT("Tableau3[Article]")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E3C2B-5D3A-44FC-9578-961971494CE2}">
  <sheetPr codeName="Feuil2"/>
  <dimension ref="A1:O98"/>
  <sheetViews>
    <sheetView showZeros="0" tabSelected="1" workbookViewId="0">
      <selection activeCell="A2" sqref="A2"/>
    </sheetView>
  </sheetViews>
  <sheetFormatPr baseColWidth="10" defaultRowHeight="15" x14ac:dyDescent="0.25"/>
  <cols>
    <col min="1" max="1" width="30.42578125" customWidth="1"/>
    <col min="3" max="4" width="6.85546875" customWidth="1"/>
    <col min="9" max="9" width="9.140625" customWidth="1"/>
    <col min="10" max="10" width="6.7109375" customWidth="1"/>
    <col min="11" max="11" width="7.28515625" customWidth="1"/>
    <col min="12" max="12" width="6.28515625" customWidth="1"/>
    <col min="13" max="13" width="6.85546875" customWidth="1"/>
    <col min="14" max="14" width="29" customWidth="1"/>
  </cols>
  <sheetData>
    <row r="1" spans="1:15" x14ac:dyDescent="0.25">
      <c r="A1" t="str">
        <f>'Com1&amp;Colr'!A1</f>
        <v>Com Fournisseur 1</v>
      </c>
      <c r="B1" t="s">
        <v>114</v>
      </c>
      <c r="C1" t="str">
        <f>'Com1&amp;Colr'!B1</f>
        <v>Quant.</v>
      </c>
      <c r="D1" t="s">
        <v>117</v>
      </c>
      <c r="E1" t="str">
        <f>'Com1&amp;Colr'!C1</f>
        <v>P.U  HTVA</v>
      </c>
      <c r="F1" t="str">
        <f>'Com1&amp;Colr'!D1</f>
        <v>Tot HTVA</v>
      </c>
      <c r="G1" t="str">
        <f>'Com1&amp;Colr'!E1</f>
        <v>Taxe HTVA</v>
      </c>
      <c r="H1" t="str">
        <f>'Com1&amp;Colr'!F1</f>
        <v>T.T. HTVA</v>
      </c>
      <c r="I1" t="str">
        <f>'Com1&amp;Colr'!G1</f>
        <v>Consi</v>
      </c>
      <c r="J1" t="str">
        <f>'Com1&amp;Colr'!H1</f>
        <v>Check</v>
      </c>
      <c r="K1" t="str">
        <f>'Com1&amp;Colr'!I1</f>
        <v>P.U. V</v>
      </c>
      <c r="L1" t="str">
        <f>'Com1&amp;Colr'!J1</f>
        <v>P.U. A</v>
      </c>
      <c r="M1" t="s">
        <v>115</v>
      </c>
      <c r="N1" t="s">
        <v>116</v>
      </c>
    </row>
    <row r="2" spans="1:15" x14ac:dyDescent="0.25">
      <c r="B2" s="27"/>
      <c r="C2" s="115">
        <f>SUMPRODUCT(('Com1&amp;Colr'!$A$2:$A$39=Retour!$A2)*('Com1&amp;Colr'!$B$2:$B$39))+SUMPRODUCT((('Com1&amp;Colr'!$A$48:$A$60=Retour!A2)*('Com1&amp;Colr'!$B$48:$B$60)))</f>
        <v>0</v>
      </c>
      <c r="D2" s="115"/>
      <c r="E2" s="13" t="str">
        <f>IFERROR(VLOOKUP(A2,'Com1&amp;Colr'!$A$2:$C$39,3,FALSE),"")</f>
        <v/>
      </c>
      <c r="F2" s="13" t="str">
        <f t="shared" ref="F2:F22" si="0">IFERROR((C2-B2)*E2,"")</f>
        <v/>
      </c>
      <c r="G2" s="13" t="str">
        <f>IFERROR(VLOOKUP(A2,BDCom1!$A$2:$N$100,14,FALSE),"")</f>
        <v/>
      </c>
      <c r="H2" s="13" t="str">
        <f t="shared" ref="H2:H22" si="1">IFERROR((C2-B2)*(G2),"")</f>
        <v/>
      </c>
      <c r="I2" s="13" t="str">
        <f>IFERROR(VLOOKUP(A2,BDCom1!$A$3:$F$100,6,FALSE)*(C2-B2),"")</f>
        <v/>
      </c>
      <c r="J2" s="10"/>
      <c r="K2" s="10" t="str">
        <f>IF(A2="","",VLOOKUP(A2,BDCom1!$A$3:$H$100,8,FALSE))</f>
        <v/>
      </c>
      <c r="L2" s="12" t="str">
        <f>IFERROR(VLOOKUP(A2,VentilCom1!$A$2:$Z$39,21,FALSE),"")</f>
        <v/>
      </c>
      <c r="M2" s="64" t="str">
        <f>IFERROR(VLOOKUP(A2,BDCom1!$A$3:$G$100,7,FALSE)*(C2-B2)-(D2),"")</f>
        <v/>
      </c>
      <c r="N2">
        <f>A2</f>
        <v>0</v>
      </c>
      <c r="O2">
        <f>SUM(C2-B2)</f>
        <v>0</v>
      </c>
    </row>
    <row r="3" spans="1:15" x14ac:dyDescent="0.25">
      <c r="B3" s="27"/>
      <c r="C3" s="115">
        <f>SUMPRODUCT(('Com1&amp;Colr'!$A$2:$A$39=Retour!$A3)*('Com1&amp;Colr'!$B$2:$B$39))+SUMPRODUCT((('Com1&amp;Colr'!$A$48:$A$60=Retour!A3)*('Com1&amp;Colr'!$B$48:$B$60)))</f>
        <v>0</v>
      </c>
      <c r="D3" s="115"/>
      <c r="E3" s="13" t="str">
        <f>IFERROR(VLOOKUP(A3,'Com1&amp;Colr'!$A$2:$C$39,3,FALSE),"")</f>
        <v/>
      </c>
      <c r="F3" s="13" t="str">
        <f t="shared" si="0"/>
        <v/>
      </c>
      <c r="G3" s="13" t="str">
        <f>IFERROR(VLOOKUP(A3,BDCom1!$A$2:$N$100,14,FALSE),"")</f>
        <v/>
      </c>
      <c r="H3" s="13" t="str">
        <f t="shared" si="1"/>
        <v/>
      </c>
      <c r="I3" s="13" t="str">
        <f>IFERROR(VLOOKUP(A3,BDCom1!$A$3:$F$100,6,FALSE)*(C3-B3),"")</f>
        <v/>
      </c>
      <c r="J3" s="10"/>
      <c r="K3" s="10" t="str">
        <f>IF(A3="","",VLOOKUP(A3,BDCom1!$A$3:$H$100,8,FALSE))</f>
        <v/>
      </c>
      <c r="L3" s="12" t="str">
        <f>IFERROR(VLOOKUP(A3,VentilCom1!$A$2:$Z$39,21,FALSE),"")</f>
        <v/>
      </c>
      <c r="M3" s="64" t="str">
        <f>IFERROR(VLOOKUP(A3,BDCom1!$A$3:$G$100,7,FALSE)*(C3-B3)-(D3),"")</f>
        <v/>
      </c>
      <c r="N3">
        <f>A3</f>
        <v>0</v>
      </c>
      <c r="O3">
        <f>SUM(C3-B3)</f>
        <v>0</v>
      </c>
    </row>
    <row r="4" spans="1:15" x14ac:dyDescent="0.25">
      <c r="B4" s="27"/>
      <c r="C4" s="115">
        <f>SUMPRODUCT(('Com1&amp;Colr'!$A$2:$A$39=Retour!$A4)*('Com1&amp;Colr'!$B$2:$B$39))+SUMPRODUCT((('Com1&amp;Colr'!$A$48:$A$60=Retour!A4)*('Com1&amp;Colr'!$B$48:$B$60)))</f>
        <v>0</v>
      </c>
      <c r="D4" s="115"/>
      <c r="E4" s="13" t="str">
        <f>IFERROR(VLOOKUP(A4,'Com1&amp;Colr'!$A$2:$C$39,3,FALSE),"")</f>
        <v/>
      </c>
      <c r="F4" s="13" t="str">
        <f t="shared" si="0"/>
        <v/>
      </c>
      <c r="G4" s="13" t="str">
        <f>IFERROR(VLOOKUP(A4,BDCom1!$A$2:$N$100,14,FALSE),"")</f>
        <v/>
      </c>
      <c r="H4" s="13" t="str">
        <f t="shared" si="1"/>
        <v/>
      </c>
      <c r="I4" s="13" t="str">
        <f>IFERROR(VLOOKUP(A4,BDCom1!$A$3:$F$100,6,FALSE)*(C4-B4),"")</f>
        <v/>
      </c>
      <c r="J4" s="10"/>
      <c r="K4" s="10" t="str">
        <f>IF(A4="","",VLOOKUP(A4,BDCom1!$A$3:$H$100,8,FALSE))</f>
        <v/>
      </c>
      <c r="L4" s="12" t="str">
        <f>IFERROR(VLOOKUP(A4,VentilCom1!$A$2:$Z$39,21,FALSE),"")</f>
        <v/>
      </c>
      <c r="M4" s="64" t="str">
        <f>IFERROR(VLOOKUP(A4,BDCom1!$A$3:$G$100,7,FALSE)*(C4-B4)-(D4),"")</f>
        <v/>
      </c>
      <c r="N4">
        <f>A4</f>
        <v>0</v>
      </c>
      <c r="O4">
        <f>SUM(C4-B4)</f>
        <v>0</v>
      </c>
    </row>
    <row r="5" spans="1:15" x14ac:dyDescent="0.25">
      <c r="B5" s="27"/>
      <c r="C5" s="115">
        <f>SUMPRODUCT(('Com1&amp;Colr'!$A$2:$A$39=Retour!$A5)*('Com1&amp;Colr'!$B$2:$B$39))+SUMPRODUCT((('Com1&amp;Colr'!$A$48:$A$60=Retour!A5)*('Com1&amp;Colr'!$B$48:$B$60)))</f>
        <v>0</v>
      </c>
      <c r="D5" s="115"/>
      <c r="E5" s="13" t="str">
        <f>IFERROR(VLOOKUP(A5,'Com1&amp;Colr'!$A$2:$C$39,3,FALSE),"")</f>
        <v/>
      </c>
      <c r="F5" s="13" t="str">
        <f t="shared" si="0"/>
        <v/>
      </c>
      <c r="G5" s="13" t="str">
        <f>IFERROR(VLOOKUP(A5,BDCom1!$A$2:$N$100,14,FALSE),"")</f>
        <v/>
      </c>
      <c r="H5" s="13" t="str">
        <f t="shared" si="1"/>
        <v/>
      </c>
      <c r="I5" s="13" t="str">
        <f>IFERROR(VLOOKUP(A5,BDCom1!$A$3:$F$100,6,FALSE)*(C5-B5),"")</f>
        <v/>
      </c>
      <c r="J5" s="10"/>
      <c r="K5" s="10" t="str">
        <f>IF(A5="","",VLOOKUP(A5,BDCom1!$A$3:$H$100,8,FALSE))</f>
        <v/>
      </c>
      <c r="L5" s="12" t="str">
        <f>IFERROR(VLOOKUP(A5,VentilCom1!$A$2:$Z$39,21,FALSE),"")</f>
        <v/>
      </c>
      <c r="M5" s="64" t="str">
        <f>IFERROR(VLOOKUP(A5,BDCom1!$A$3:$G$100,7,FALSE)*(C5-B5)-(D5),"")</f>
        <v/>
      </c>
      <c r="N5">
        <f t="shared" ref="N5:N22" si="2">A5</f>
        <v>0</v>
      </c>
      <c r="O5">
        <f t="shared" ref="O5:O22" si="3">SUM(C5-B5)</f>
        <v>0</v>
      </c>
    </row>
    <row r="6" spans="1:15" x14ac:dyDescent="0.25">
      <c r="B6" s="27"/>
      <c r="C6" s="115">
        <f>SUMPRODUCT(('Com1&amp;Colr'!$A$2:$A$39=Retour!$A6)*('Com1&amp;Colr'!$B$2:$B$39))+SUMPRODUCT((('Com1&amp;Colr'!$A$48:$A$60=Retour!A6)*('Com1&amp;Colr'!$B$48:$B$60)))</f>
        <v>0</v>
      </c>
      <c r="D6" s="115"/>
      <c r="E6" s="13" t="str">
        <f>IFERROR(VLOOKUP(A6,'Com1&amp;Colr'!$A$2:$C$39,3,FALSE),"")</f>
        <v/>
      </c>
      <c r="F6" s="13" t="str">
        <f t="shared" si="0"/>
        <v/>
      </c>
      <c r="G6" s="13" t="str">
        <f>IFERROR(VLOOKUP(A6,BDCom1!$A$2:$N$100,14,FALSE),"")</f>
        <v/>
      </c>
      <c r="H6" s="13" t="str">
        <f t="shared" si="1"/>
        <v/>
      </c>
      <c r="I6" s="13" t="str">
        <f>IFERROR(VLOOKUP(A6,BDCom1!$A$3:$F$100,6,FALSE)*(C6-B6),"")</f>
        <v/>
      </c>
      <c r="J6" s="10"/>
      <c r="K6" s="10" t="str">
        <f>IF(A6="","",VLOOKUP(A6,BDCom1!$A$3:$H$100,8,FALSE))</f>
        <v/>
      </c>
      <c r="L6" s="12" t="str">
        <f>IFERROR(VLOOKUP(A6,VentilCom1!$A$2:$Z$39,21,FALSE),"")</f>
        <v/>
      </c>
      <c r="M6" s="64" t="str">
        <f>IFERROR(VLOOKUP(A6,BDCom1!$A$3:$G$100,7,FALSE)*(C6-B6)-(D6),"")</f>
        <v/>
      </c>
      <c r="N6">
        <f t="shared" si="2"/>
        <v>0</v>
      </c>
      <c r="O6">
        <f t="shared" si="3"/>
        <v>0</v>
      </c>
    </row>
    <row r="7" spans="1:15" x14ac:dyDescent="0.25">
      <c r="B7" s="27"/>
      <c r="C7" s="115">
        <f>SUMPRODUCT(('Com1&amp;Colr'!$A$2:$A$39=Retour!$A7)*('Com1&amp;Colr'!$B$2:$B$39))+SUMPRODUCT((('Com1&amp;Colr'!$A$48:$A$60=Retour!A7)*('Com1&amp;Colr'!$B$48:$B$60)))</f>
        <v>0</v>
      </c>
      <c r="D7" s="115"/>
      <c r="E7" s="13" t="str">
        <f>IFERROR(VLOOKUP(A7,'Com1&amp;Colr'!$A$2:$C$39,3,FALSE),"")</f>
        <v/>
      </c>
      <c r="F7" s="13" t="str">
        <f t="shared" si="0"/>
        <v/>
      </c>
      <c r="G7" s="13" t="str">
        <f>IFERROR(VLOOKUP(A7,BDCom1!$A$2:$N$100,14,FALSE),"")</f>
        <v/>
      </c>
      <c r="H7" s="13" t="str">
        <f t="shared" si="1"/>
        <v/>
      </c>
      <c r="I7" s="13" t="str">
        <f>IFERROR(VLOOKUP(A7,BDCom1!$A$3:$F$100,6,FALSE)*(C7-B7),"")</f>
        <v/>
      </c>
      <c r="J7" s="10"/>
      <c r="K7" s="10" t="str">
        <f>IF(A7="","",VLOOKUP(A7,BDCom1!$A$3:$H$100,8,FALSE))</f>
        <v/>
      </c>
      <c r="L7" s="12" t="str">
        <f>IFERROR(VLOOKUP(A7,VentilCom1!$A$2:$Z$39,21,FALSE),"")</f>
        <v/>
      </c>
      <c r="M7" s="64" t="str">
        <f>IFERROR(VLOOKUP(A7,BDCom1!$A$3:$G$100,7,FALSE)*(C7-B7)-(D7),"")</f>
        <v/>
      </c>
      <c r="N7">
        <f t="shared" si="2"/>
        <v>0</v>
      </c>
      <c r="O7">
        <f t="shared" si="3"/>
        <v>0</v>
      </c>
    </row>
    <row r="8" spans="1:15" x14ac:dyDescent="0.25">
      <c r="B8" s="27"/>
      <c r="C8" s="115">
        <f>SUMPRODUCT(('Com1&amp;Colr'!$A$2:$A$39=Retour!$A8)*('Com1&amp;Colr'!$B$2:$B$39))+SUMPRODUCT((('Com1&amp;Colr'!$A$48:$A$60=Retour!A8)*('Com1&amp;Colr'!$B$48:$B$60)))</f>
        <v>0</v>
      </c>
      <c r="D8" s="115"/>
      <c r="E8" s="13" t="str">
        <f>IFERROR(VLOOKUP(A8,'Com1&amp;Colr'!$A$2:$C$39,3,FALSE),"")</f>
        <v/>
      </c>
      <c r="F8" s="13" t="str">
        <f t="shared" si="0"/>
        <v/>
      </c>
      <c r="G8" s="13" t="str">
        <f>IFERROR(VLOOKUP(A8,BDCom1!$A$2:$N$100,14,FALSE),"")</f>
        <v/>
      </c>
      <c r="H8" s="13" t="str">
        <f t="shared" si="1"/>
        <v/>
      </c>
      <c r="I8" s="13" t="str">
        <f>IFERROR(VLOOKUP(A8,BDCom1!$A$3:$F$100,6,FALSE)*(C8-B8),"")</f>
        <v/>
      </c>
      <c r="J8" s="10"/>
      <c r="K8" s="10" t="str">
        <f>IF(A8="","",VLOOKUP(A8,BDCom1!$A$3:$H$100,8,FALSE))</f>
        <v/>
      </c>
      <c r="L8" s="12" t="str">
        <f>IFERROR(VLOOKUP(A8,VentilCom1!$A$2:$Z$39,21,FALSE),"")</f>
        <v/>
      </c>
      <c r="M8" s="64" t="str">
        <f>IFERROR(VLOOKUP(A8,BDCom1!$A$3:$G$100,7,FALSE)*(C8-B8)-(D8),"")</f>
        <v/>
      </c>
      <c r="N8">
        <f t="shared" si="2"/>
        <v>0</v>
      </c>
      <c r="O8">
        <f t="shared" si="3"/>
        <v>0</v>
      </c>
    </row>
    <row r="9" spans="1:15" x14ac:dyDescent="0.25">
      <c r="B9" s="27"/>
      <c r="C9" s="115">
        <f>SUMPRODUCT(('Com1&amp;Colr'!$A$2:$A$39=Retour!$A9)*('Com1&amp;Colr'!$B$2:$B$39))+SUMPRODUCT((('Com1&amp;Colr'!$A$48:$A$60=Retour!A9)*('Com1&amp;Colr'!$B$48:$B$60)))</f>
        <v>0</v>
      </c>
      <c r="D9" s="115"/>
      <c r="E9" s="13" t="str">
        <f>IFERROR(VLOOKUP(A9,'Com1&amp;Colr'!$A$2:$C$39,3,FALSE),"")</f>
        <v/>
      </c>
      <c r="F9" s="13" t="str">
        <f t="shared" si="0"/>
        <v/>
      </c>
      <c r="G9" s="13" t="str">
        <f>IFERROR(VLOOKUP(A9,BDCom1!$A$2:$N$100,14,FALSE),"")</f>
        <v/>
      </c>
      <c r="H9" s="13" t="str">
        <f t="shared" si="1"/>
        <v/>
      </c>
      <c r="I9" s="13" t="str">
        <f>IFERROR(VLOOKUP(A9,BDCom1!$A$3:$F$100,6,FALSE)*(C9-B9),"")</f>
        <v/>
      </c>
      <c r="J9" s="10"/>
      <c r="K9" s="10" t="str">
        <f>IF(A9="","",VLOOKUP(A9,BDCom1!$A$3:$H$100,8,FALSE))</f>
        <v/>
      </c>
      <c r="L9" s="12" t="str">
        <f>IFERROR(VLOOKUP(A9,VentilCom1!$A$2:$Z$39,21,FALSE),"")</f>
        <v/>
      </c>
      <c r="M9" s="64" t="str">
        <f>IFERROR(VLOOKUP(A9,BDCom1!$A$3:$G$100,7,FALSE)*(C9-B9)-(D9),"")</f>
        <v/>
      </c>
      <c r="N9">
        <f t="shared" si="2"/>
        <v>0</v>
      </c>
      <c r="O9">
        <f t="shared" si="3"/>
        <v>0</v>
      </c>
    </row>
    <row r="10" spans="1:15" x14ac:dyDescent="0.25">
      <c r="B10" s="27"/>
      <c r="C10" s="115">
        <f>SUMPRODUCT(('Com1&amp;Colr'!$A$2:$A$39=Retour!$A10)*('Com1&amp;Colr'!$B$2:$B$39))+SUMPRODUCT((('Com1&amp;Colr'!$A$48:$A$60=Retour!A10)*('Com1&amp;Colr'!$B$48:$B$60)))</f>
        <v>0</v>
      </c>
      <c r="D10" s="115"/>
      <c r="E10" s="13" t="str">
        <f>IFERROR(VLOOKUP(A10,'Com1&amp;Colr'!$A$2:$C$39,3,FALSE),"")</f>
        <v/>
      </c>
      <c r="F10" s="13" t="str">
        <f t="shared" si="0"/>
        <v/>
      </c>
      <c r="G10" s="13" t="str">
        <f>IFERROR(VLOOKUP(A10,BDCom1!$A$2:$N$100,14,FALSE),"")</f>
        <v/>
      </c>
      <c r="H10" s="13" t="str">
        <f t="shared" si="1"/>
        <v/>
      </c>
      <c r="I10" s="13" t="str">
        <f>IFERROR(VLOOKUP(A10,BDCom1!$A$3:$F$100,6,FALSE)*(C10-B10),"")</f>
        <v/>
      </c>
      <c r="J10" s="10"/>
      <c r="K10" s="10" t="str">
        <f>IF(A10="","",VLOOKUP(A10,BDCom1!$A$3:$H$100,8,FALSE))</f>
        <v/>
      </c>
      <c r="L10" s="12" t="str">
        <f>IFERROR(VLOOKUP(A10,VentilCom1!$A$2:$Z$39,21,FALSE),"")</f>
        <v/>
      </c>
      <c r="M10" s="64" t="str">
        <f>IFERROR(VLOOKUP(A10,BDCom1!$A$3:$G$100,7,FALSE)*(C10-B10)-(D10),"")</f>
        <v/>
      </c>
      <c r="N10">
        <f t="shared" si="2"/>
        <v>0</v>
      </c>
      <c r="O10">
        <f t="shared" si="3"/>
        <v>0</v>
      </c>
    </row>
    <row r="11" spans="1:15" x14ac:dyDescent="0.25">
      <c r="B11" s="27"/>
      <c r="C11" s="115">
        <f>SUMPRODUCT(('Com1&amp;Colr'!$A$2:$A$39=Retour!$A11)*('Com1&amp;Colr'!$B$2:$B$39))+SUMPRODUCT((('Com1&amp;Colr'!$A$48:$A$60=Retour!A11)*('Com1&amp;Colr'!$B$48:$B$60)))</f>
        <v>0</v>
      </c>
      <c r="D11" s="115"/>
      <c r="E11" s="13" t="str">
        <f>IFERROR(VLOOKUP(A11,'Com1&amp;Colr'!$A$2:$C$39,3,FALSE),"")</f>
        <v/>
      </c>
      <c r="F11" s="13" t="str">
        <f t="shared" si="0"/>
        <v/>
      </c>
      <c r="G11" s="13" t="str">
        <f>IFERROR(VLOOKUP(A11,BDCom1!$A$2:$N$100,14,FALSE),"")</f>
        <v/>
      </c>
      <c r="H11" s="13" t="str">
        <f t="shared" si="1"/>
        <v/>
      </c>
      <c r="I11" s="13" t="str">
        <f>IFERROR(VLOOKUP(A11,BDCom1!$A$3:$F$100,6,FALSE)*(C11-B11),"")</f>
        <v/>
      </c>
      <c r="J11" s="10"/>
      <c r="K11" s="10" t="str">
        <f>IF(A11="","",VLOOKUP(A11,BDCom1!$A$3:$H$100,8,FALSE))</f>
        <v/>
      </c>
      <c r="L11" s="12" t="str">
        <f>IFERROR(VLOOKUP(A11,VentilCom1!$A$2:$Z$39,21,FALSE),"")</f>
        <v/>
      </c>
      <c r="M11" s="64" t="str">
        <f>IFERROR(VLOOKUP(A11,BDCom1!$A$3:$G$100,7,FALSE)*(C11-B11),"")</f>
        <v/>
      </c>
      <c r="N11">
        <f t="shared" si="2"/>
        <v>0</v>
      </c>
      <c r="O11">
        <f t="shared" si="3"/>
        <v>0</v>
      </c>
    </row>
    <row r="12" spans="1:15" x14ac:dyDescent="0.25">
      <c r="B12" s="27"/>
      <c r="C12" s="115">
        <f>SUMPRODUCT(('Com1&amp;Colr'!$A$2:$A$39=Retour!$A12)*('Com1&amp;Colr'!$B$2:$B$39))+SUMPRODUCT((('Com1&amp;Colr'!$A$48:$A$60=Retour!A12)*('Com1&amp;Colr'!$B$48:$B$60)))</f>
        <v>0</v>
      </c>
      <c r="D12" s="115"/>
      <c r="E12" s="13" t="str">
        <f>IFERROR(VLOOKUP(A12,'Com1&amp;Colr'!$A$2:$C$39,3,FALSE),"")</f>
        <v/>
      </c>
      <c r="F12" s="13" t="str">
        <f t="shared" si="0"/>
        <v/>
      </c>
      <c r="G12" s="13" t="str">
        <f>IFERROR(VLOOKUP(A12,BDCom1!$A$2:$N$100,14,FALSE),"")</f>
        <v/>
      </c>
      <c r="H12" s="13" t="str">
        <f t="shared" si="1"/>
        <v/>
      </c>
      <c r="I12" s="13" t="str">
        <f>IFERROR(VLOOKUP(A12,BDCom1!$A$3:$F$100,6,FALSE)*(C12-B12),"")</f>
        <v/>
      </c>
      <c r="J12" s="10"/>
      <c r="K12" s="10" t="str">
        <f>IF(A12="","",VLOOKUP(A12,BDCom1!$A$3:$H$100,8,FALSE))</f>
        <v/>
      </c>
      <c r="L12" s="12" t="str">
        <f>IFERROR(VLOOKUP(A12,VentilCom1!$A$2:$Z$39,21,FALSE),"")</f>
        <v/>
      </c>
      <c r="M12" s="64" t="str">
        <f>IFERROR(VLOOKUP(A12,BDCom1!$A$3:$G$100,7,FALSE)*(C12-B12),"")</f>
        <v/>
      </c>
      <c r="N12">
        <f t="shared" si="2"/>
        <v>0</v>
      </c>
      <c r="O12">
        <f t="shared" si="3"/>
        <v>0</v>
      </c>
    </row>
    <row r="13" spans="1:15" x14ac:dyDescent="0.25">
      <c r="B13" s="27"/>
      <c r="C13" s="115">
        <f>SUMPRODUCT(('Com1&amp;Colr'!$A$2:$A$39=Retour!$A13)*('Com1&amp;Colr'!$B$2:$B$39))+SUMPRODUCT((('Com1&amp;Colr'!$A$48:$A$60=Retour!A13)*('Com1&amp;Colr'!$B$48:$B$60)))</f>
        <v>0</v>
      </c>
      <c r="D13" s="115"/>
      <c r="E13" s="13" t="str">
        <f>IFERROR(VLOOKUP(A13,'Com1&amp;Colr'!$A$2:$C$39,3,FALSE),"")</f>
        <v/>
      </c>
      <c r="F13" s="13" t="str">
        <f t="shared" si="0"/>
        <v/>
      </c>
      <c r="G13" s="13" t="str">
        <f>IFERROR(VLOOKUP(A13,BDCom1!$A$2:$N$100,14,FALSE),"")</f>
        <v/>
      </c>
      <c r="H13" s="13" t="str">
        <f t="shared" si="1"/>
        <v/>
      </c>
      <c r="I13" s="13" t="str">
        <f>IFERROR(VLOOKUP(A13,BDCom1!$A$3:$F$100,6,FALSE)*(C13-B13),"")</f>
        <v/>
      </c>
      <c r="J13" s="10"/>
      <c r="K13" s="10" t="str">
        <f>IF(A13="","",VLOOKUP(A13,BDCom1!$A$3:$H$100,8,FALSE))</f>
        <v/>
      </c>
      <c r="L13" s="12" t="str">
        <f>IFERROR(VLOOKUP(A13,VentilCom1!$A$2:$Z$39,21,FALSE),"")</f>
        <v/>
      </c>
      <c r="M13" s="64" t="str">
        <f>IFERROR(VLOOKUP(A13,BDCom1!$A$3:$G$100,7,FALSE)*(C13-B13),"")</f>
        <v/>
      </c>
      <c r="N13">
        <f t="shared" si="2"/>
        <v>0</v>
      </c>
      <c r="O13">
        <f t="shared" si="3"/>
        <v>0</v>
      </c>
    </row>
    <row r="14" spans="1:15" x14ac:dyDescent="0.25">
      <c r="B14" s="27"/>
      <c r="C14" s="115">
        <f>SUMPRODUCT(('Com1&amp;Colr'!$A$2:$A$39=Retour!$A14)*('Com1&amp;Colr'!$B$2:$B$39))+SUMPRODUCT((('Com1&amp;Colr'!$A$48:$A$60=Retour!A14)*('Com1&amp;Colr'!$B$48:$B$60)))</f>
        <v>0</v>
      </c>
      <c r="D14" s="115"/>
      <c r="E14" s="13" t="str">
        <f>IFERROR(VLOOKUP(A14,'Com1&amp;Colr'!$A$2:$C$39,3,FALSE),"")</f>
        <v/>
      </c>
      <c r="F14" s="13" t="str">
        <f t="shared" si="0"/>
        <v/>
      </c>
      <c r="G14" s="13" t="str">
        <f>IFERROR(VLOOKUP(A14,BDCom1!$A$2:$N$100,14,FALSE),"")</f>
        <v/>
      </c>
      <c r="H14" s="13" t="str">
        <f t="shared" si="1"/>
        <v/>
      </c>
      <c r="I14" s="13" t="str">
        <f>IFERROR(VLOOKUP(A14,BDCom1!$A$3:$F$100,6,FALSE)*(C14-B14),"")</f>
        <v/>
      </c>
      <c r="J14" s="10"/>
      <c r="K14" s="10" t="str">
        <f>IF(A14="","",VLOOKUP(A14,BDCom1!$A$3:$H$100,8,FALSE))</f>
        <v/>
      </c>
      <c r="L14" s="12" t="str">
        <f>IFERROR(VLOOKUP(A14,VentilCom1!$A$2:$Z$39,21,FALSE),"")</f>
        <v/>
      </c>
      <c r="M14" s="64" t="str">
        <f>IFERROR(VLOOKUP(A14,BDCom1!$A$3:$G$100,7,FALSE)*(C14-B14),"")</f>
        <v/>
      </c>
      <c r="N14">
        <f t="shared" si="2"/>
        <v>0</v>
      </c>
      <c r="O14">
        <f t="shared" si="3"/>
        <v>0</v>
      </c>
    </row>
    <row r="15" spans="1:15" x14ac:dyDescent="0.25">
      <c r="B15" s="27"/>
      <c r="C15" s="115">
        <f>SUMPRODUCT(('Com1&amp;Colr'!$A$2:$A$39=Retour!$A15)*('Com1&amp;Colr'!$B$2:$B$39))+SUMPRODUCT((('Com1&amp;Colr'!$A$48:$A$60=Retour!A15)*('Com1&amp;Colr'!$B$48:$B$60)))</f>
        <v>0</v>
      </c>
      <c r="D15" s="115"/>
      <c r="E15" s="13" t="str">
        <f>IFERROR(VLOOKUP(A15,'Com1&amp;Colr'!$A$2:$C$39,3,FALSE),"")</f>
        <v/>
      </c>
      <c r="F15" s="13" t="str">
        <f t="shared" si="0"/>
        <v/>
      </c>
      <c r="G15" s="13" t="str">
        <f>IFERROR(VLOOKUP(A15,BDCom1!$A$2:$N$100,14,FALSE),"")</f>
        <v/>
      </c>
      <c r="H15" s="13" t="str">
        <f t="shared" si="1"/>
        <v/>
      </c>
      <c r="I15" s="13" t="str">
        <f>IFERROR(VLOOKUP(A15,BDCom1!$A$3:$F$100,6,FALSE)*(C15-B15),"")</f>
        <v/>
      </c>
      <c r="J15" s="10"/>
      <c r="K15" s="10" t="str">
        <f>IF(A15="","",VLOOKUP(A15,BDCom1!$A$3:$H$100,8,FALSE))</f>
        <v/>
      </c>
      <c r="L15" s="12" t="str">
        <f>IFERROR(VLOOKUP(A15,VentilCom1!$A$2:$Z$39,21,FALSE),"")</f>
        <v/>
      </c>
      <c r="M15" s="64" t="str">
        <f>IFERROR(VLOOKUP(A15,BDCom1!$A$3:$G$100,7,FALSE)*(C15-B15),"")</f>
        <v/>
      </c>
      <c r="N15">
        <f t="shared" si="2"/>
        <v>0</v>
      </c>
      <c r="O15">
        <f t="shared" si="3"/>
        <v>0</v>
      </c>
    </row>
    <row r="16" spans="1:15" x14ac:dyDescent="0.25">
      <c r="B16" s="27"/>
      <c r="C16" s="115">
        <f>SUMPRODUCT(('Com1&amp;Colr'!$A$2:$A$39=Retour!$A16)*('Com1&amp;Colr'!$B$2:$B$39))+SUMPRODUCT((('Com1&amp;Colr'!$A$48:$A$60=Retour!A16)*('Com1&amp;Colr'!$B$48:$B$60)))</f>
        <v>0</v>
      </c>
      <c r="D16" s="115"/>
      <c r="E16" s="13" t="str">
        <f>IFERROR(VLOOKUP(A16,'Com1&amp;Colr'!$A$2:$C$39,3,FALSE),"")</f>
        <v/>
      </c>
      <c r="F16" s="13" t="str">
        <f t="shared" si="0"/>
        <v/>
      </c>
      <c r="G16" s="13" t="str">
        <f>IFERROR(VLOOKUP(A16,BDCom1!$A$2:$N$100,14,FALSE),"")</f>
        <v/>
      </c>
      <c r="H16" s="13" t="str">
        <f t="shared" si="1"/>
        <v/>
      </c>
      <c r="I16" s="13" t="str">
        <f>IFERROR(VLOOKUP(A16,BDCom1!$A$3:$F$100,6,FALSE)*(C16-B16),"")</f>
        <v/>
      </c>
      <c r="J16" s="10"/>
      <c r="K16" s="10" t="str">
        <f>IF(A16="","",VLOOKUP(A16,BDCom1!$A$3:$H$100,8,FALSE))</f>
        <v/>
      </c>
      <c r="L16" s="12" t="str">
        <f>IFERROR(VLOOKUP(A16,VentilCom1!$A$2:$Z$39,21,FALSE),"")</f>
        <v/>
      </c>
      <c r="M16" s="64" t="str">
        <f>IFERROR(VLOOKUP(A16,BDCom1!$A$3:$G$100,7,FALSE)*(C16-B16),"")</f>
        <v/>
      </c>
      <c r="N16">
        <f t="shared" si="2"/>
        <v>0</v>
      </c>
      <c r="O16">
        <f t="shared" si="3"/>
        <v>0</v>
      </c>
    </row>
    <row r="17" spans="2:15" x14ac:dyDescent="0.25">
      <c r="B17" s="27"/>
      <c r="C17" s="115">
        <f>SUMPRODUCT(('Com1&amp;Colr'!$A$2:$A$39=Retour!$A17)*('Com1&amp;Colr'!$B$2:$B$39))+SUMPRODUCT((('Com1&amp;Colr'!$A$48:$A$60=Retour!A17)*('Com1&amp;Colr'!$B$48:$B$60)))</f>
        <v>0</v>
      </c>
      <c r="D17" s="115"/>
      <c r="E17" s="13" t="str">
        <f>IFERROR(VLOOKUP(A17,'Com1&amp;Colr'!$A$2:$C$39,3,FALSE),"")</f>
        <v/>
      </c>
      <c r="F17" s="13" t="str">
        <f t="shared" si="0"/>
        <v/>
      </c>
      <c r="G17" s="13" t="str">
        <f>IFERROR(VLOOKUP(A17,BDCom1!$A$2:$N$100,14,FALSE),"")</f>
        <v/>
      </c>
      <c r="H17" s="13" t="str">
        <f t="shared" si="1"/>
        <v/>
      </c>
      <c r="I17" s="13" t="str">
        <f>IFERROR(VLOOKUP(A17,BDCom1!$A$3:$F$100,6,FALSE)*(C17-B17),"")</f>
        <v/>
      </c>
      <c r="J17" s="10"/>
      <c r="K17" s="10" t="str">
        <f>IF(A17="","",VLOOKUP(A17,BDCom1!$A$3:$H$100,8,FALSE))</f>
        <v/>
      </c>
      <c r="L17" s="12" t="str">
        <f>IFERROR(VLOOKUP(A17,VentilCom1!$A$2:$Z$39,21,FALSE),"")</f>
        <v/>
      </c>
      <c r="M17" s="64" t="str">
        <f>IFERROR(VLOOKUP(A17,BDCom1!$A$3:$G$100,7,FALSE)*(C17-B17),"")</f>
        <v/>
      </c>
      <c r="N17">
        <f t="shared" si="2"/>
        <v>0</v>
      </c>
      <c r="O17">
        <f t="shared" si="3"/>
        <v>0</v>
      </c>
    </row>
    <row r="18" spans="2:15" x14ac:dyDescent="0.25">
      <c r="B18" s="27"/>
      <c r="C18" s="115">
        <f>SUMPRODUCT(('Com1&amp;Colr'!$A$2:$A$39=Retour!$A18)*('Com1&amp;Colr'!$B$2:$B$39))+SUMPRODUCT((('Com1&amp;Colr'!$A$48:$A$60=Retour!A18)*('Com1&amp;Colr'!$B$48:$B$60)))</f>
        <v>0</v>
      </c>
      <c r="D18" s="115"/>
      <c r="E18" s="13" t="str">
        <f>IFERROR(VLOOKUP(A18,'Com1&amp;Colr'!$A$2:$C$39,3,FALSE),"")</f>
        <v/>
      </c>
      <c r="F18" s="13" t="str">
        <f t="shared" si="0"/>
        <v/>
      </c>
      <c r="G18" s="13" t="str">
        <f>IFERROR(VLOOKUP(A18,BDCom1!$A$2:$N$100,14,FALSE),"")</f>
        <v/>
      </c>
      <c r="H18" s="13" t="str">
        <f t="shared" si="1"/>
        <v/>
      </c>
      <c r="I18" s="13" t="str">
        <f>IFERROR(VLOOKUP(A18,BDCom1!$A$3:$F$100,6,FALSE)*(C18-B18),"")</f>
        <v/>
      </c>
      <c r="J18" s="10"/>
      <c r="K18" s="10" t="str">
        <f>IF(A18="","",VLOOKUP(A18,BDCom1!$A$3:$H$100,8,FALSE))</f>
        <v/>
      </c>
      <c r="L18" s="12" t="str">
        <f>IFERROR(VLOOKUP(A18,VentilCom1!$A$2:$Z$39,21,FALSE),"")</f>
        <v/>
      </c>
      <c r="M18" s="64" t="str">
        <f>IFERROR(VLOOKUP(A18,BDCom1!$A$3:$G$100,7,FALSE)*(C18-B18),"")</f>
        <v/>
      </c>
      <c r="N18">
        <f t="shared" si="2"/>
        <v>0</v>
      </c>
      <c r="O18">
        <f t="shared" si="3"/>
        <v>0</v>
      </c>
    </row>
    <row r="19" spans="2:15" x14ac:dyDescent="0.25">
      <c r="B19" s="27"/>
      <c r="C19" s="115">
        <f>SUMPRODUCT(('Com1&amp;Colr'!$A$2:$A$39=Retour!$A19)*('Com1&amp;Colr'!$B$2:$B$39))+SUMPRODUCT((('Com1&amp;Colr'!$A$48:$A$60=Retour!A19)*('Com1&amp;Colr'!$B$48:$B$60)))</f>
        <v>0</v>
      </c>
      <c r="D19" s="115"/>
      <c r="E19" s="13" t="str">
        <f>IFERROR(VLOOKUP(A19,'Com1&amp;Colr'!$A$2:$C$39,3,FALSE),"")</f>
        <v/>
      </c>
      <c r="F19" s="13" t="str">
        <f t="shared" si="0"/>
        <v/>
      </c>
      <c r="G19" s="13" t="str">
        <f>IFERROR(VLOOKUP(A19,BDCom1!$A$2:$N$100,14,FALSE),"")</f>
        <v/>
      </c>
      <c r="H19" s="13" t="str">
        <f t="shared" si="1"/>
        <v/>
      </c>
      <c r="I19" s="13" t="str">
        <f>IFERROR(VLOOKUP(A19,BDCom1!$A$3:$F$100,6,FALSE)*(C19-B19),"")</f>
        <v/>
      </c>
      <c r="J19" s="10"/>
      <c r="K19" s="10" t="str">
        <f>IF(A19="","",VLOOKUP(A19,BDCom1!$A$3:$H$100,8,FALSE))</f>
        <v/>
      </c>
      <c r="L19" s="12" t="str">
        <f>IFERROR(VLOOKUP(A19,VentilCom1!$A$2:$Z$39,21,FALSE),"")</f>
        <v/>
      </c>
      <c r="M19" s="64" t="str">
        <f>IFERROR(VLOOKUP(A19,BDCom1!$A$3:$G$100,7,FALSE)*(C19-B19),"")</f>
        <v/>
      </c>
      <c r="N19">
        <f t="shared" si="2"/>
        <v>0</v>
      </c>
      <c r="O19">
        <f t="shared" si="3"/>
        <v>0</v>
      </c>
    </row>
    <row r="20" spans="2:15" x14ac:dyDescent="0.25">
      <c r="B20" s="27"/>
      <c r="C20" s="115">
        <f>SUMPRODUCT(('Com1&amp;Colr'!$A$2:$A$39=Retour!$A20)*('Com1&amp;Colr'!$B$2:$B$39))+SUMPRODUCT((('Com1&amp;Colr'!$A$48:$A$60=Retour!A20)*('Com1&amp;Colr'!$B$48:$B$60)))</f>
        <v>0</v>
      </c>
      <c r="D20" s="115"/>
      <c r="E20" s="13" t="str">
        <f>IFERROR(VLOOKUP(A20,'Com1&amp;Colr'!$A$2:$C$39,3,FALSE),"")</f>
        <v/>
      </c>
      <c r="F20" s="13" t="str">
        <f t="shared" si="0"/>
        <v/>
      </c>
      <c r="G20" s="13" t="str">
        <f>IFERROR(VLOOKUP(A20,BDCom1!$A$2:$N$100,14,FALSE),"")</f>
        <v/>
      </c>
      <c r="H20" s="13" t="str">
        <f t="shared" si="1"/>
        <v/>
      </c>
      <c r="I20" s="13" t="str">
        <f>IFERROR(VLOOKUP(A20,BDCom1!$A$3:$F$100,6,FALSE)*(C20-B20),"")</f>
        <v/>
      </c>
      <c r="J20" s="10"/>
      <c r="K20" s="10" t="str">
        <f>IF(A20="","",VLOOKUP(A20,BDCom1!$A$3:$H$100,8,FALSE))</f>
        <v/>
      </c>
      <c r="L20" s="12" t="str">
        <f>IFERROR(VLOOKUP(A20,VentilCom1!$A$2:$Z$39,21,FALSE),"")</f>
        <v/>
      </c>
      <c r="M20" s="64" t="str">
        <f>IFERROR(VLOOKUP(A20,BDCom1!$A$3:$G$100,7,FALSE)*(C20-B20),"")</f>
        <v/>
      </c>
      <c r="N20">
        <f t="shared" si="2"/>
        <v>0</v>
      </c>
      <c r="O20">
        <f t="shared" si="3"/>
        <v>0</v>
      </c>
    </row>
    <row r="21" spans="2:15" x14ac:dyDescent="0.25">
      <c r="B21" s="27"/>
      <c r="C21" s="115">
        <f>SUMPRODUCT(('Com1&amp;Colr'!$A$2:$A$39=Retour!$A21)*('Com1&amp;Colr'!$B$2:$B$39))+SUMPRODUCT((('Com1&amp;Colr'!$A$48:$A$60=Retour!A21)*('Com1&amp;Colr'!$B$48:$B$60)))</f>
        <v>0</v>
      </c>
      <c r="D21" s="115"/>
      <c r="E21" s="13" t="str">
        <f>IFERROR(VLOOKUP(A21,'Com1&amp;Colr'!$A$2:$C$39,3,FALSE),"")</f>
        <v/>
      </c>
      <c r="F21" s="13" t="str">
        <f t="shared" si="0"/>
        <v/>
      </c>
      <c r="G21" s="13" t="str">
        <f>IFERROR(VLOOKUP(A21,BDCom1!$A$2:$N$100,14,FALSE),"")</f>
        <v/>
      </c>
      <c r="H21" s="13" t="str">
        <f t="shared" si="1"/>
        <v/>
      </c>
      <c r="I21" s="13" t="str">
        <f>IFERROR(VLOOKUP(A21,BDCom1!$A$3:$F$100,6,FALSE)*(C21-B21),"")</f>
        <v/>
      </c>
      <c r="J21" s="10"/>
      <c r="K21" s="10" t="str">
        <f>IF(A21="","",VLOOKUP(A21,BDCom1!$A$3:$H$100,8,FALSE))</f>
        <v/>
      </c>
      <c r="L21" s="12" t="str">
        <f>IFERROR(VLOOKUP(A21,VentilCom1!$A$2:$Z$39,21,FALSE),"")</f>
        <v/>
      </c>
      <c r="M21" s="64" t="str">
        <f>IFERROR(VLOOKUP(A21,BDCom1!$A$3:$G$100,7,FALSE)*(C21-B21),"")</f>
        <v/>
      </c>
      <c r="N21">
        <f t="shared" si="2"/>
        <v>0</v>
      </c>
      <c r="O21">
        <f t="shared" si="3"/>
        <v>0</v>
      </c>
    </row>
    <row r="22" spans="2:15" x14ac:dyDescent="0.25">
      <c r="B22" s="27"/>
      <c r="C22" s="115">
        <f>SUMPRODUCT(('Com1&amp;Colr'!$A$2:$A$39=Retour!$A22)*('Com1&amp;Colr'!$B$2:$B$39))+SUMPRODUCT((('Com1&amp;Colr'!$A$48:$A$60=Retour!A22)*('Com1&amp;Colr'!$B$48:$B$60)))</f>
        <v>0</v>
      </c>
      <c r="D22" s="115"/>
      <c r="E22" s="13" t="str">
        <f>IFERROR(VLOOKUP(A22,'Com1&amp;Colr'!$A$2:$C$39,3,FALSE),"")</f>
        <v/>
      </c>
      <c r="F22" s="13" t="str">
        <f t="shared" si="0"/>
        <v/>
      </c>
      <c r="G22" s="13" t="str">
        <f>IFERROR(VLOOKUP(A22,BDCom1!$A$2:$N$100,14,FALSE),"")</f>
        <v/>
      </c>
      <c r="H22" s="13" t="str">
        <f t="shared" si="1"/>
        <v/>
      </c>
      <c r="I22" s="13" t="str">
        <f>IFERROR(VLOOKUP(A22,BDCom1!$A$3:$F$100,6,FALSE)*(C22-B22),"")</f>
        <v/>
      </c>
      <c r="J22" s="10"/>
      <c r="K22" s="10" t="str">
        <f>IF(A22="","",VLOOKUP(A22,BDCom1!$A$3:$H$100,8,FALSE))</f>
        <v/>
      </c>
      <c r="L22" s="12" t="str">
        <f>IFERROR(VLOOKUP(A22,VentilCom1!$A$2:$Z$39,21,FALSE),"")</f>
        <v/>
      </c>
      <c r="M22" s="64" t="str">
        <f>IFERROR(VLOOKUP(A22,BDCom1!$A$3:$G$100,7,FALSE)*(C22-B22),"")</f>
        <v/>
      </c>
      <c r="N22">
        <f t="shared" si="2"/>
        <v>0</v>
      </c>
      <c r="O22">
        <f t="shared" si="3"/>
        <v>0</v>
      </c>
    </row>
    <row r="23" spans="2:15" x14ac:dyDescent="0.25">
      <c r="B23" s="117"/>
      <c r="L23" s="116"/>
    </row>
    <row r="24" spans="2:15" x14ac:dyDescent="0.25">
      <c r="B24" s="117"/>
      <c r="L24" s="116"/>
    </row>
    <row r="25" spans="2:15" x14ac:dyDescent="0.25">
      <c r="B25" s="117"/>
      <c r="L25" s="116"/>
    </row>
    <row r="26" spans="2:15" x14ac:dyDescent="0.25">
      <c r="B26" s="117"/>
      <c r="L26" s="116"/>
    </row>
    <row r="27" spans="2:15" x14ac:dyDescent="0.25">
      <c r="B27" s="117"/>
      <c r="L27" s="116"/>
    </row>
    <row r="28" spans="2:15" x14ac:dyDescent="0.25">
      <c r="B28" s="117"/>
      <c r="L28" s="116"/>
    </row>
    <row r="29" spans="2:15" x14ac:dyDescent="0.25">
      <c r="B29" s="117"/>
      <c r="L29" s="116"/>
    </row>
    <row r="30" spans="2:15" x14ac:dyDescent="0.25">
      <c r="B30" s="117"/>
      <c r="L30" s="116"/>
    </row>
    <row r="31" spans="2:15" x14ac:dyDescent="0.25">
      <c r="B31" s="117"/>
      <c r="L31" s="116"/>
    </row>
    <row r="32" spans="2:15" x14ac:dyDescent="0.25">
      <c r="B32" s="117"/>
      <c r="L32" s="116"/>
    </row>
    <row r="33" spans="2:12" x14ac:dyDescent="0.25">
      <c r="B33" s="117"/>
      <c r="L33" s="116"/>
    </row>
    <row r="34" spans="2:12" x14ac:dyDescent="0.25">
      <c r="B34" s="117"/>
      <c r="L34" s="116"/>
    </row>
    <row r="35" spans="2:12" x14ac:dyDescent="0.25">
      <c r="B35" s="117"/>
      <c r="L35" s="116"/>
    </row>
    <row r="36" spans="2:12" x14ac:dyDescent="0.25">
      <c r="B36" s="117"/>
      <c r="L36" s="116"/>
    </row>
    <row r="37" spans="2:12" x14ac:dyDescent="0.25">
      <c r="B37" s="117"/>
      <c r="L37" s="116"/>
    </row>
    <row r="38" spans="2:12" x14ac:dyDescent="0.25">
      <c r="B38" s="117"/>
      <c r="L38" s="116"/>
    </row>
    <row r="39" spans="2:12" x14ac:dyDescent="0.25">
      <c r="B39" s="117"/>
      <c r="L39" s="116"/>
    </row>
    <row r="40" spans="2:12" x14ac:dyDescent="0.25">
      <c r="L40" s="116"/>
    </row>
    <row r="41" spans="2:12" x14ac:dyDescent="0.25">
      <c r="L41" s="116"/>
    </row>
    <row r="42" spans="2:12" x14ac:dyDescent="0.25">
      <c r="L42" s="116"/>
    </row>
    <row r="43" spans="2:12" x14ac:dyDescent="0.25">
      <c r="L43" s="116"/>
    </row>
    <row r="44" spans="2:12" x14ac:dyDescent="0.25">
      <c r="L44" s="116"/>
    </row>
    <row r="45" spans="2:12" x14ac:dyDescent="0.25">
      <c r="L45" s="116"/>
    </row>
    <row r="46" spans="2:12" x14ac:dyDescent="0.25">
      <c r="L46" s="116"/>
    </row>
    <row r="47" spans="2:12" x14ac:dyDescent="0.25">
      <c r="L47" s="116"/>
    </row>
    <row r="48" spans="2:12" x14ac:dyDescent="0.25">
      <c r="L48" s="116"/>
    </row>
    <row r="49" spans="12:12" x14ac:dyDescent="0.25">
      <c r="L49" s="116"/>
    </row>
    <row r="50" spans="12:12" x14ac:dyDescent="0.25">
      <c r="L50" s="116"/>
    </row>
    <row r="51" spans="12:12" x14ac:dyDescent="0.25">
      <c r="L51" s="116"/>
    </row>
    <row r="52" spans="12:12" x14ac:dyDescent="0.25">
      <c r="L52" s="116"/>
    </row>
    <row r="53" spans="12:12" x14ac:dyDescent="0.25">
      <c r="L53" s="116"/>
    </row>
    <row r="54" spans="12:12" x14ac:dyDescent="0.25">
      <c r="L54" s="116"/>
    </row>
    <row r="55" spans="12:12" x14ac:dyDescent="0.25">
      <c r="L55" s="116"/>
    </row>
    <row r="56" spans="12:12" x14ac:dyDescent="0.25">
      <c r="L56" s="116"/>
    </row>
    <row r="57" spans="12:12" x14ac:dyDescent="0.25">
      <c r="L57" s="116"/>
    </row>
    <row r="58" spans="12:12" x14ac:dyDescent="0.25">
      <c r="L58" s="116"/>
    </row>
    <row r="59" spans="12:12" x14ac:dyDescent="0.25">
      <c r="L59" s="116"/>
    </row>
    <row r="60" spans="12:12" x14ac:dyDescent="0.25">
      <c r="L60" s="116"/>
    </row>
    <row r="61" spans="12:12" x14ac:dyDescent="0.25">
      <c r="L61" s="116"/>
    </row>
    <row r="62" spans="12:12" x14ac:dyDescent="0.25">
      <c r="L62" s="116"/>
    </row>
    <row r="63" spans="12:12" x14ac:dyDescent="0.25">
      <c r="L63" s="116"/>
    </row>
    <row r="64" spans="12:12" x14ac:dyDescent="0.25">
      <c r="L64" s="116"/>
    </row>
    <row r="65" spans="12:12" x14ac:dyDescent="0.25">
      <c r="L65" s="116"/>
    </row>
    <row r="66" spans="12:12" x14ac:dyDescent="0.25">
      <c r="L66" s="116"/>
    </row>
    <row r="67" spans="12:12" x14ac:dyDescent="0.25">
      <c r="L67" s="116"/>
    </row>
    <row r="68" spans="12:12" x14ac:dyDescent="0.25">
      <c r="L68" s="116"/>
    </row>
    <row r="69" spans="12:12" x14ac:dyDescent="0.25">
      <c r="L69" s="116"/>
    </row>
    <row r="70" spans="12:12" x14ac:dyDescent="0.25">
      <c r="L70" s="116"/>
    </row>
    <row r="71" spans="12:12" x14ac:dyDescent="0.25">
      <c r="L71" s="116"/>
    </row>
    <row r="72" spans="12:12" x14ac:dyDescent="0.25">
      <c r="L72" s="116"/>
    </row>
    <row r="73" spans="12:12" x14ac:dyDescent="0.25">
      <c r="L73" s="116"/>
    </row>
    <row r="74" spans="12:12" x14ac:dyDescent="0.25">
      <c r="L74" s="116"/>
    </row>
    <row r="75" spans="12:12" x14ac:dyDescent="0.25">
      <c r="L75" s="116"/>
    </row>
    <row r="76" spans="12:12" x14ac:dyDescent="0.25">
      <c r="L76" s="116"/>
    </row>
    <row r="77" spans="12:12" x14ac:dyDescent="0.25">
      <c r="L77" s="116"/>
    </row>
    <row r="78" spans="12:12" x14ac:dyDescent="0.25">
      <c r="L78" s="116"/>
    </row>
    <row r="79" spans="12:12" x14ac:dyDescent="0.25">
      <c r="L79" s="116"/>
    </row>
    <row r="80" spans="12:12" x14ac:dyDescent="0.25">
      <c r="L80" s="116"/>
    </row>
    <row r="81" spans="12:12" x14ac:dyDescent="0.25">
      <c r="L81" s="116"/>
    </row>
    <row r="82" spans="12:12" x14ac:dyDescent="0.25">
      <c r="L82" s="116"/>
    </row>
    <row r="83" spans="12:12" x14ac:dyDescent="0.25">
      <c r="L83" s="116"/>
    </row>
    <row r="84" spans="12:12" x14ac:dyDescent="0.25">
      <c r="L84" s="116"/>
    </row>
    <row r="85" spans="12:12" x14ac:dyDescent="0.25">
      <c r="L85" s="116"/>
    </row>
    <row r="86" spans="12:12" x14ac:dyDescent="0.25">
      <c r="L86" s="116"/>
    </row>
    <row r="87" spans="12:12" x14ac:dyDescent="0.25">
      <c r="L87" s="116"/>
    </row>
    <row r="88" spans="12:12" x14ac:dyDescent="0.25">
      <c r="L88" s="116"/>
    </row>
    <row r="89" spans="12:12" x14ac:dyDescent="0.25">
      <c r="L89" s="116"/>
    </row>
    <row r="90" spans="12:12" x14ac:dyDescent="0.25">
      <c r="L90" s="116"/>
    </row>
    <row r="91" spans="12:12" x14ac:dyDescent="0.25">
      <c r="L91" s="116"/>
    </row>
    <row r="92" spans="12:12" x14ac:dyDescent="0.25">
      <c r="L92" s="116"/>
    </row>
    <row r="93" spans="12:12" x14ac:dyDescent="0.25">
      <c r="L93" s="116"/>
    </row>
    <row r="94" spans="12:12" x14ac:dyDescent="0.25">
      <c r="L94" s="116"/>
    </row>
    <row r="95" spans="12:12" x14ac:dyDescent="0.25">
      <c r="L95" s="116"/>
    </row>
    <row r="96" spans="12:12" x14ac:dyDescent="0.25">
      <c r="L96" s="116"/>
    </row>
    <row r="97" spans="12:12" x14ac:dyDescent="0.25">
      <c r="L97" s="116"/>
    </row>
    <row r="98" spans="12:12" x14ac:dyDescent="0.25">
      <c r="L98" s="1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085BC-E974-4481-9A45-71BBCFB18F4B}">
  <sheetPr codeName="Feuil3"/>
  <dimension ref="A1:AG129"/>
  <sheetViews>
    <sheetView workbookViewId="0">
      <selection activeCell="Q102" sqref="Q102"/>
    </sheetView>
  </sheetViews>
  <sheetFormatPr baseColWidth="10" defaultColWidth="11.42578125" defaultRowHeight="12.75" x14ac:dyDescent="0.2"/>
  <cols>
    <col min="1" max="1" width="26.42578125" style="10" customWidth="1"/>
    <col min="2" max="2" width="7.28515625" style="10" customWidth="1"/>
    <col min="3" max="5" width="11.42578125" style="10"/>
    <col min="6" max="6" width="9.28515625" style="10" customWidth="1"/>
    <col min="7" max="7" width="9" style="10" customWidth="1"/>
    <col min="8" max="8" width="10.85546875" style="10" customWidth="1"/>
    <col min="9" max="9" width="12.140625" style="10" customWidth="1"/>
    <col min="10" max="10" width="10" style="10" customWidth="1"/>
    <col min="11" max="11" width="11.140625" style="10" customWidth="1"/>
    <col min="12" max="12" width="9" style="10" customWidth="1"/>
    <col min="13" max="13" width="9.7109375" style="10" customWidth="1"/>
    <col min="14" max="14" width="12.85546875" style="10" customWidth="1"/>
    <col min="15" max="15" width="12.42578125" style="10" customWidth="1"/>
    <col min="16" max="16" width="11.5703125" style="10" customWidth="1"/>
    <col min="17" max="17" width="12.140625" style="10" customWidth="1"/>
    <col min="18" max="18" width="9.28515625" style="10" customWidth="1"/>
    <col min="19" max="19" width="10.140625" style="10" customWidth="1"/>
    <col min="20" max="20" width="10" style="10" customWidth="1"/>
    <col min="21" max="21" width="11.42578125" style="10"/>
    <col min="22" max="22" width="6.5703125" style="10" customWidth="1"/>
    <col min="23" max="23" width="8.7109375" style="10" customWidth="1"/>
    <col min="24" max="24" width="6.28515625" style="10" customWidth="1"/>
    <col min="25" max="25" width="12.42578125" style="10" customWidth="1"/>
    <col min="26" max="29" width="11.42578125" style="10"/>
    <col min="30" max="30" width="11.42578125" style="10" customWidth="1"/>
    <col min="31" max="16384" width="11.42578125" style="10"/>
  </cols>
  <sheetData>
    <row r="1" spans="1:33" ht="15" x14ac:dyDescent="0.25">
      <c r="A1" s="60" t="str">
        <f>_xlfn.CONCAT('Com1&amp;Colr'!A1)</f>
        <v>Com Fournisseur 1</v>
      </c>
      <c r="B1" s="8" t="s">
        <v>0</v>
      </c>
      <c r="C1" s="9" t="s">
        <v>1</v>
      </c>
      <c r="D1" s="9" t="s">
        <v>67</v>
      </c>
      <c r="E1" s="8" t="s">
        <v>68</v>
      </c>
      <c r="F1" s="8" t="s">
        <v>62</v>
      </c>
      <c r="G1" s="8" t="s">
        <v>63</v>
      </c>
      <c r="H1" s="14" t="s">
        <v>76</v>
      </c>
      <c r="I1" s="14" t="s">
        <v>75</v>
      </c>
      <c r="J1" s="8" t="s">
        <v>73</v>
      </c>
      <c r="K1" s="8" t="s">
        <v>74</v>
      </c>
      <c r="L1" s="8" t="s">
        <v>69</v>
      </c>
      <c r="M1" s="8" t="s">
        <v>70</v>
      </c>
      <c r="N1" s="8" t="s">
        <v>71</v>
      </c>
      <c r="O1" s="8" t="s">
        <v>72</v>
      </c>
      <c r="P1" s="8" t="s">
        <v>78</v>
      </c>
      <c r="Q1" s="8" t="s">
        <v>79</v>
      </c>
      <c r="R1" s="8" t="s">
        <v>2</v>
      </c>
      <c r="S1" s="8" t="s">
        <v>80</v>
      </c>
      <c r="T1" s="8" t="s">
        <v>3</v>
      </c>
      <c r="U1" s="8" t="s">
        <v>4</v>
      </c>
      <c r="V1" s="8" t="s">
        <v>77</v>
      </c>
      <c r="W1" s="8" t="s">
        <v>81</v>
      </c>
      <c r="X1" s="8" t="s">
        <v>7</v>
      </c>
      <c r="Y1" s="8" t="s">
        <v>4</v>
      </c>
      <c r="AD1" s="15"/>
      <c r="AE1" s="15"/>
      <c r="AF1" s="15"/>
      <c r="AG1" s="15"/>
    </row>
    <row r="2" spans="1:33" x14ac:dyDescent="0.2">
      <c r="A2" s="10" t="str">
        <f>_xlfn.CONCAT('Com1&amp;Colr'!A2)</f>
        <v>Gaz Carbonique (1)</v>
      </c>
      <c r="B2" s="10">
        <f>'Com1&amp;Colr'!B2</f>
        <v>2</v>
      </c>
      <c r="C2" s="10">
        <f>'Com1&amp;Colr'!C2</f>
        <v>47.87</v>
      </c>
      <c r="D2" s="16">
        <f>IF(X2=0.06,C2*B2,0)</f>
        <v>0</v>
      </c>
      <c r="E2" s="16">
        <f>IF(X2=0.21,C2*B2,0)</f>
        <v>95.74</v>
      </c>
      <c r="F2" s="10">
        <f t="shared" ref="F2:F3" si="0">IF(X2=0.06,D2*X2,0)</f>
        <v>0</v>
      </c>
      <c r="G2" s="10">
        <f>IF(X2=0.21,E2*X2,0)</f>
        <v>20.105399999999999</v>
      </c>
      <c r="H2" s="16">
        <f>SUM(D2+F2)</f>
        <v>0</v>
      </c>
      <c r="I2" s="16">
        <f>SUM(E2+G2)</f>
        <v>115.8454</v>
      </c>
      <c r="J2" s="10">
        <f>IF(A2="",0,VLOOKUP(A2,BDCom1!$A$3:$E$100,4,FALSE)*B2)</f>
        <v>0</v>
      </c>
      <c r="K2" s="10">
        <f>IF(A2="",0,VLOOKUP(A2,BDCom1!$A$3:$E$100,5,FALSE)*B2)</f>
        <v>0</v>
      </c>
      <c r="L2" s="10">
        <f>SUM(J2*X2)</f>
        <v>0</v>
      </c>
      <c r="M2" s="10">
        <f>SUM(K2*X2)</f>
        <v>0</v>
      </c>
      <c r="N2" s="16">
        <f>SUM(J2+L2)</f>
        <v>0</v>
      </c>
      <c r="O2" s="17">
        <f>SUM(K2+M2)</f>
        <v>0</v>
      </c>
      <c r="P2" s="18">
        <f>IFERROR(H2+N2,0)</f>
        <v>0</v>
      </c>
      <c r="Q2" s="18">
        <f>IFERROR(I2+O2,0)</f>
        <v>115.8454</v>
      </c>
      <c r="R2" s="10">
        <f>'Com1&amp;Colr'!G2</f>
        <v>160</v>
      </c>
      <c r="S2" s="10">
        <f t="shared" ref="S2:S3" si="1">IFERROR((P2+Q2+R2),0)</f>
        <v>275.84539999999998</v>
      </c>
      <c r="T2" s="10">
        <f>'Com1&amp;Colr'!K2</f>
        <v>0</v>
      </c>
      <c r="U2" s="10">
        <f t="shared" ref="U2:U3" si="2">IFERROR((P2+Q2)/(T2),0)</f>
        <v>0</v>
      </c>
      <c r="V2" s="10">
        <f>'Com1&amp;Colr'!C48</f>
        <v>89.18</v>
      </c>
      <c r="X2" s="10">
        <f>IFERROR(ROUNDDOWN(VLOOKUP('Com1&amp;Colr'!A2,BDCom1!$A$3:$C$100,3,FALSE),2),0)</f>
        <v>0.21</v>
      </c>
      <c r="Y2" s="10">
        <f t="shared" ref="Y2:Y30" si="3">IFERROR((P2+Q2/B2),0)</f>
        <v>57.922699999999999</v>
      </c>
      <c r="AD2" s="19"/>
      <c r="AE2" s="20"/>
      <c r="AF2" s="15"/>
      <c r="AG2" s="15"/>
    </row>
    <row r="3" spans="1:33" x14ac:dyDescent="0.2">
      <c r="A3" s="10" t="str">
        <f>_xlfn.CONCAT('Com1&amp;Colr'!A3)</f>
        <v>Fut Jupiler (1X50 L)</v>
      </c>
      <c r="B3" s="10">
        <f>'Com1&amp;Colr'!B3</f>
        <v>3</v>
      </c>
      <c r="C3" s="10">
        <f>'Com1&amp;Colr'!C3</f>
        <v>142.58000000000001</v>
      </c>
      <c r="D3" s="16">
        <f>IF(X3=0.06,C3*B3,0)</f>
        <v>0</v>
      </c>
      <c r="E3" s="16">
        <f>IF(X3=0.21,C3*B3,0)</f>
        <v>427.74</v>
      </c>
      <c r="F3" s="10">
        <f t="shared" si="0"/>
        <v>0</v>
      </c>
      <c r="G3" s="10">
        <f t="shared" ref="G3:G4" si="4">IF(X3=0.21,E3*X3,0)</f>
        <v>89.825400000000002</v>
      </c>
      <c r="H3" s="16">
        <f t="shared" ref="H3:H4" si="5">SUM(D3+F3)</f>
        <v>0</v>
      </c>
      <c r="I3" s="16">
        <f t="shared" ref="I3:I4" si="6">SUM(E3+G3)</f>
        <v>517.56539999999995</v>
      </c>
      <c r="J3" s="10">
        <f>IF(A3="",0,VLOOKUP(A3,BDCom1!$A$3:$E$100,4,FALSE)*B3)</f>
        <v>0</v>
      </c>
      <c r="K3" s="10">
        <f>IF(A3="",0,VLOOKUP(A3,BDCom1!$A$3:$E$100,5,FALSE)*B3)</f>
        <v>36.089999999999996</v>
      </c>
      <c r="L3" s="10">
        <f t="shared" ref="L3:L4" si="7">SUM(J3*X3)</f>
        <v>0</v>
      </c>
      <c r="M3" s="10">
        <f t="shared" ref="M3:M4" si="8">SUM(K3*X3)</f>
        <v>7.5788999999999991</v>
      </c>
      <c r="N3" s="16">
        <f t="shared" ref="N3:N4" si="9">SUM(J3+L3)</f>
        <v>0</v>
      </c>
      <c r="O3" s="17">
        <f t="shared" ref="O3:O4" si="10">SUM(K3+M3)</f>
        <v>43.668899999999994</v>
      </c>
      <c r="P3" s="18">
        <f t="shared" ref="P3:P4" si="11">IFERROR(H3+N3,0)</f>
        <v>0</v>
      </c>
      <c r="Q3" s="18">
        <f t="shared" ref="Q3:Q4" si="12">IFERROR(I3+O3,0)</f>
        <v>561.23429999999996</v>
      </c>
      <c r="R3" s="10">
        <f>'Com1&amp;Colr'!G3</f>
        <v>90</v>
      </c>
      <c r="S3" s="10">
        <f t="shared" si="1"/>
        <v>651.23429999999996</v>
      </c>
      <c r="T3" s="10">
        <f>'Com1&amp;Colr'!K3</f>
        <v>570</v>
      </c>
      <c r="U3" s="10">
        <f t="shared" si="2"/>
        <v>0.98462157894736835</v>
      </c>
      <c r="V3" s="10">
        <f>'Com1&amp;Colr'!C49</f>
        <v>13.93</v>
      </c>
      <c r="X3" s="10">
        <f>IFERROR(ROUNDDOWN(VLOOKUP('Com1&amp;Colr'!A3,BDCom1!$A$3:$C$100,3,FALSE),2),0)</f>
        <v>0.21</v>
      </c>
      <c r="Y3" s="10">
        <f t="shared" si="3"/>
        <v>187.07809999999998</v>
      </c>
      <c r="AD3" s="21"/>
      <c r="AE3" s="22"/>
      <c r="AF3" s="15"/>
      <c r="AG3" s="15"/>
    </row>
    <row r="4" spans="1:33" x14ac:dyDescent="0.2">
      <c r="A4" s="10" t="str">
        <f>_xlfn.CONCAT('Com1&amp;Colr'!A4)</f>
        <v>Fut Jupiler  (1X30 L)</v>
      </c>
      <c r="B4" s="10">
        <f>'Com1&amp;Colr'!B4</f>
        <v>1</v>
      </c>
      <c r="C4" s="10">
        <f>'Com1&amp;Colr'!C4</f>
        <v>89.18</v>
      </c>
      <c r="D4" s="16">
        <f>IF(X4=0.06,C4*B4,0)</f>
        <v>0</v>
      </c>
      <c r="E4" s="16">
        <f>IF(X4=0.21,C4*B4,0)</f>
        <v>89.18</v>
      </c>
      <c r="F4" s="10">
        <f>IF(X4=0.06,D4*X4,0)</f>
        <v>0</v>
      </c>
      <c r="G4" s="10">
        <f t="shared" si="4"/>
        <v>18.727800000000002</v>
      </c>
      <c r="H4" s="16">
        <f t="shared" si="5"/>
        <v>0</v>
      </c>
      <c r="I4" s="16">
        <f t="shared" si="6"/>
        <v>107.90780000000001</v>
      </c>
      <c r="J4" s="10">
        <f>IF(A4="",0,VLOOKUP(A4,BDCom1!$A$3:$E$100,4,FALSE)*B4)</f>
        <v>0</v>
      </c>
      <c r="K4" s="10">
        <f>IF(A4="",0,VLOOKUP(A4,BDCom1!$A$3:$E$100,5,FALSE)*B4)</f>
        <v>7.22</v>
      </c>
      <c r="L4" s="10">
        <f t="shared" si="7"/>
        <v>0</v>
      </c>
      <c r="M4" s="10">
        <f t="shared" si="8"/>
        <v>1.5162</v>
      </c>
      <c r="N4" s="16">
        <f t="shared" si="9"/>
        <v>0</v>
      </c>
      <c r="O4" s="17">
        <f t="shared" si="10"/>
        <v>8.7362000000000002</v>
      </c>
      <c r="P4" s="18">
        <f t="shared" si="11"/>
        <v>0</v>
      </c>
      <c r="Q4" s="18">
        <f t="shared" si="12"/>
        <v>116.64400000000001</v>
      </c>
      <c r="R4" s="10">
        <f>'Com1&amp;Colr'!G4</f>
        <v>30</v>
      </c>
      <c r="S4" s="10">
        <f>IFERROR((P4+Q4+R4),0)</f>
        <v>146.64400000000001</v>
      </c>
      <c r="T4" s="10">
        <f>'Com1&amp;Colr'!K4</f>
        <v>114</v>
      </c>
      <c r="U4" s="10">
        <f>IFERROR((P4+Q4)/(T4),0)</f>
        <v>1.0231929824561403</v>
      </c>
      <c r="V4" s="10">
        <f>'Com1&amp;Colr'!C50</f>
        <v>8.66</v>
      </c>
      <c r="X4" s="10">
        <f>IFERROR(ROUNDDOWN(VLOOKUP('Com1&amp;Colr'!A4,BDCom1!$A$3:$C$100,3,FALSE),2),0)</f>
        <v>0.21</v>
      </c>
      <c r="Y4" s="10">
        <f t="shared" si="3"/>
        <v>116.64400000000001</v>
      </c>
    </row>
    <row r="5" spans="1:33" x14ac:dyDescent="0.2">
      <c r="A5" s="10" t="str">
        <f>_xlfn.CONCAT('Com1&amp;Colr'!A5)</f>
        <v>Fut Kriek  (1X20 L)</v>
      </c>
      <c r="B5" s="10">
        <f>'Com1&amp;Colr'!B5</f>
        <v>2</v>
      </c>
      <c r="C5" s="10">
        <f>'Com1&amp;Colr'!C5</f>
        <v>76.83</v>
      </c>
      <c r="D5" s="16">
        <f t="shared" ref="D5:D39" si="13">IF(X5=0.06,C5*B5,0)</f>
        <v>0</v>
      </c>
      <c r="E5" s="16">
        <f t="shared" ref="E5:E39" si="14">IF(X5=0.21,C5*B5,0)</f>
        <v>153.66</v>
      </c>
      <c r="F5" s="10">
        <f t="shared" ref="F5:F39" si="15">IF(X5=0.06,D5*X5,0)</f>
        <v>0</v>
      </c>
      <c r="G5" s="10">
        <f t="shared" ref="G5:G39" si="16">IF(X5=0.21,E5*X5,0)</f>
        <v>32.268599999999999</v>
      </c>
      <c r="H5" s="16">
        <f t="shared" ref="H5:H39" si="17">SUM(D5+F5)</f>
        <v>0</v>
      </c>
      <c r="I5" s="16">
        <f t="shared" ref="I5:I39" si="18">SUM(E5+G5)</f>
        <v>185.92859999999999</v>
      </c>
      <c r="J5" s="10">
        <f>IF(A5="",0,VLOOKUP(A5,BDCom1!$A$3:$E$100,4,FALSE)*B5)</f>
        <v>0</v>
      </c>
      <c r="K5" s="10">
        <f>IF(A5="",0,VLOOKUP(A5,BDCom1!$A$3:$E$100,5,FALSE)*B5)</f>
        <v>11.08</v>
      </c>
      <c r="L5" s="10">
        <f t="shared" ref="L5:L39" si="19">SUM(J5*X5)</f>
        <v>0</v>
      </c>
      <c r="M5" s="10">
        <f t="shared" ref="M5:M39" si="20">SUM(K5*X5)</f>
        <v>2.3268</v>
      </c>
      <c r="N5" s="16">
        <f t="shared" ref="N5:N39" si="21">SUM(J5+L5)</f>
        <v>0</v>
      </c>
      <c r="O5" s="17">
        <f t="shared" ref="O5:O39" si="22">SUM(K5+M5)</f>
        <v>13.4068</v>
      </c>
      <c r="P5" s="18">
        <f t="shared" ref="P5:P39" si="23">IFERROR(H5+N5,0)</f>
        <v>0</v>
      </c>
      <c r="Q5" s="18">
        <f t="shared" ref="Q5:Q39" si="24">IFERROR(I5+O5,0)</f>
        <v>199.33539999999999</v>
      </c>
      <c r="R5" s="10">
        <f>'Com1&amp;Colr'!G5</f>
        <v>60</v>
      </c>
      <c r="S5" s="10">
        <f t="shared" ref="S5:S39" si="25">IFERROR((P5+Q5+R5),0)</f>
        <v>259.33539999999999</v>
      </c>
      <c r="T5" s="10">
        <f>'Com1&amp;Colr'!K5</f>
        <v>152</v>
      </c>
      <c r="U5" s="10">
        <f t="shared" ref="U5:U39" si="26">IFERROR((P5+Q5)/(T5),0)</f>
        <v>1.3114171052631578</v>
      </c>
      <c r="V5" s="10" t="e">
        <f>'Com1&amp;Colr'!#REF!</f>
        <v>#REF!</v>
      </c>
      <c r="X5" s="10">
        <f>IFERROR(ROUNDDOWN(VLOOKUP('Com1&amp;Colr'!A5,BDCom1!$A$3:$C$100,3,FALSE),2),0)</f>
        <v>0.21</v>
      </c>
      <c r="Y5" s="10">
        <f t="shared" si="3"/>
        <v>99.667699999999996</v>
      </c>
    </row>
    <row r="6" spans="1:33" x14ac:dyDescent="0.2">
      <c r="A6" s="10" t="str">
        <f>_xlfn.CONCAT('Com1&amp;Colr'!A6)</f>
        <v>Coca-Cola Normal (1X6) 1L</v>
      </c>
      <c r="B6" s="10">
        <f>'Com1&amp;Colr'!B6</f>
        <v>15</v>
      </c>
      <c r="C6" s="10">
        <f>'Com1&amp;Colr'!C6</f>
        <v>13.93</v>
      </c>
      <c r="D6" s="16">
        <f t="shared" si="13"/>
        <v>208.95</v>
      </c>
      <c r="E6" s="16">
        <f t="shared" si="14"/>
        <v>0</v>
      </c>
      <c r="F6" s="10">
        <f t="shared" si="15"/>
        <v>12.536999999999999</v>
      </c>
      <c r="G6" s="10">
        <f t="shared" si="16"/>
        <v>0</v>
      </c>
      <c r="H6" s="16">
        <f t="shared" si="17"/>
        <v>221.48699999999999</v>
      </c>
      <c r="I6" s="16">
        <f t="shared" si="18"/>
        <v>0</v>
      </c>
      <c r="J6" s="10">
        <f>IF(A6="",0,VLOOKUP(A6,BDCom1!$A$3:$E$100,4,FALSE)*B6)</f>
        <v>12</v>
      </c>
      <c r="K6" s="10">
        <f>IF(A6="",0,VLOOKUP(A6,BDCom1!$A$3:$E$100,5,FALSE)*B6)</f>
        <v>0</v>
      </c>
      <c r="L6" s="10">
        <f t="shared" si="19"/>
        <v>0.72</v>
      </c>
      <c r="M6" s="10">
        <f t="shared" si="20"/>
        <v>0</v>
      </c>
      <c r="N6" s="16">
        <f t="shared" si="21"/>
        <v>12.72</v>
      </c>
      <c r="O6" s="17">
        <f t="shared" si="22"/>
        <v>0</v>
      </c>
      <c r="P6" s="18">
        <f t="shared" si="23"/>
        <v>234.20699999999999</v>
      </c>
      <c r="Q6" s="18">
        <f t="shared" si="24"/>
        <v>0</v>
      </c>
      <c r="R6" s="10">
        <f>'Com1&amp;Colr'!G6</f>
        <v>52.5</v>
      </c>
      <c r="S6" s="10">
        <f t="shared" si="25"/>
        <v>286.70699999999999</v>
      </c>
      <c r="T6" s="10">
        <f>'Com1&amp;Colr'!K6</f>
        <v>360</v>
      </c>
      <c r="U6" s="10">
        <f t="shared" si="26"/>
        <v>0.65057500000000001</v>
      </c>
      <c r="V6" s="10">
        <f>'Com1&amp;Colr'!Z5</f>
        <v>145.51000000000002</v>
      </c>
      <c r="X6" s="10">
        <f>IFERROR(ROUNDDOWN(VLOOKUP('Com1&amp;Colr'!A6,BDCom1!$A$3:$C$100,3,FALSE),2),0)</f>
        <v>0.06</v>
      </c>
      <c r="Y6" s="10">
        <f t="shared" si="3"/>
        <v>234.20699999999999</v>
      </c>
    </row>
    <row r="7" spans="1:33" x14ac:dyDescent="0.2">
      <c r="A7" s="10" t="str">
        <f>_xlfn.CONCAT('Com1&amp;Colr'!A7)</f>
        <v>Eau plate (1X12) 1L</v>
      </c>
      <c r="B7" s="10">
        <f>'Com1&amp;Colr'!B7</f>
        <v>5</v>
      </c>
      <c r="C7" s="10">
        <f>'Com1&amp;Colr'!C7</f>
        <v>8.66</v>
      </c>
      <c r="D7" s="16">
        <f t="shared" si="13"/>
        <v>43.3</v>
      </c>
      <c r="E7" s="16">
        <f t="shared" si="14"/>
        <v>0</v>
      </c>
      <c r="F7" s="10">
        <f t="shared" si="15"/>
        <v>2.5979999999999999</v>
      </c>
      <c r="G7" s="10">
        <f t="shared" si="16"/>
        <v>0</v>
      </c>
      <c r="H7" s="16">
        <f t="shared" si="17"/>
        <v>45.897999999999996</v>
      </c>
      <c r="I7" s="16">
        <f t="shared" si="18"/>
        <v>0</v>
      </c>
      <c r="J7" s="10">
        <f>IF(A7="",0,VLOOKUP(A7,BDCom1!$A$3:$E$100,4,FALSE)*B7)</f>
        <v>0.85000000000000009</v>
      </c>
      <c r="K7" s="10">
        <f>IF(A7="",0,VLOOKUP(A7,BDCom1!$A$3:$E$100,5,FALSE)*B7)</f>
        <v>0</v>
      </c>
      <c r="L7" s="10">
        <f t="shared" si="19"/>
        <v>5.1000000000000004E-2</v>
      </c>
      <c r="M7" s="10">
        <f t="shared" si="20"/>
        <v>0</v>
      </c>
      <c r="N7" s="16">
        <f t="shared" si="21"/>
        <v>0.90100000000000013</v>
      </c>
      <c r="O7" s="17">
        <f t="shared" si="22"/>
        <v>0</v>
      </c>
      <c r="P7" s="18">
        <f t="shared" si="23"/>
        <v>46.798999999999999</v>
      </c>
      <c r="Q7" s="18">
        <f t="shared" si="24"/>
        <v>0</v>
      </c>
      <c r="R7" s="10">
        <f>'Com1&amp;Colr'!G7</f>
        <v>22.5</v>
      </c>
      <c r="S7" s="10">
        <f t="shared" si="25"/>
        <v>69.299000000000007</v>
      </c>
      <c r="T7" s="10">
        <f>'Com1&amp;Colr'!K7</f>
        <v>240</v>
      </c>
      <c r="U7" s="10">
        <f t="shared" si="26"/>
        <v>0.19499583333333334</v>
      </c>
      <c r="V7" s="10">
        <f>'Com1&amp;Colr'!Z6</f>
        <v>0</v>
      </c>
      <c r="X7" s="10">
        <f>IFERROR(ROUNDDOWN(VLOOKUP('Com1&amp;Colr'!A7,BDCom1!$A$3:$C$100,3,FALSE),2),0)</f>
        <v>0.06</v>
      </c>
      <c r="Y7" s="10">
        <f t="shared" si="3"/>
        <v>46.798999999999999</v>
      </c>
    </row>
    <row r="8" spans="1:33" x14ac:dyDescent="0.2">
      <c r="A8" s="10" t="str">
        <f>_xlfn.CONCAT('Com1&amp;Colr'!A8)</f>
        <v>Eau Gazeuse (1X12) 1L</v>
      </c>
      <c r="B8" s="10">
        <f>'Com1&amp;Colr'!B8</f>
        <v>5</v>
      </c>
      <c r="C8" s="10">
        <f>'Com1&amp;Colr'!C8</f>
        <v>8.66</v>
      </c>
      <c r="D8" s="16">
        <f t="shared" si="13"/>
        <v>43.3</v>
      </c>
      <c r="E8" s="16">
        <f t="shared" si="14"/>
        <v>0</v>
      </c>
      <c r="F8" s="10">
        <f t="shared" si="15"/>
        <v>2.5979999999999999</v>
      </c>
      <c r="G8" s="10">
        <f t="shared" si="16"/>
        <v>0</v>
      </c>
      <c r="H8" s="16">
        <f t="shared" si="17"/>
        <v>45.897999999999996</v>
      </c>
      <c r="I8" s="16">
        <f t="shared" si="18"/>
        <v>0</v>
      </c>
      <c r="J8" s="10">
        <f>IF(A8="",0,VLOOKUP(A8,BDCom1!$A$3:$E$100,4,FALSE)*B8)</f>
        <v>0.85000000000000009</v>
      </c>
      <c r="K8" s="10">
        <f>IF(A8="",0,VLOOKUP(A8,BDCom1!$A$3:$E$100,5,FALSE)*B8)</f>
        <v>0</v>
      </c>
      <c r="L8" s="10">
        <f t="shared" si="19"/>
        <v>5.1000000000000004E-2</v>
      </c>
      <c r="M8" s="10">
        <f t="shared" si="20"/>
        <v>0</v>
      </c>
      <c r="N8" s="16">
        <f t="shared" si="21"/>
        <v>0.90100000000000013</v>
      </c>
      <c r="O8" s="17">
        <f t="shared" si="22"/>
        <v>0</v>
      </c>
      <c r="P8" s="18">
        <f t="shared" si="23"/>
        <v>46.798999999999999</v>
      </c>
      <c r="Q8" s="18">
        <f t="shared" si="24"/>
        <v>0</v>
      </c>
      <c r="R8" s="10">
        <f>'Com1&amp;Colr'!G8</f>
        <v>22.5</v>
      </c>
      <c r="S8" s="10">
        <f t="shared" si="25"/>
        <v>69.299000000000007</v>
      </c>
      <c r="T8" s="10">
        <f>'Com1&amp;Colr'!K8</f>
        <v>240</v>
      </c>
      <c r="U8" s="10">
        <f t="shared" si="26"/>
        <v>0.19499583333333334</v>
      </c>
      <c r="V8" s="10" t="str">
        <f>'Com1&amp;Colr'!Z7</f>
        <v>Taxe</v>
      </c>
      <c r="X8" s="10">
        <f>IFERROR(ROUNDDOWN(VLOOKUP('Com1&amp;Colr'!A8,BDCom1!$A$3:$C$100,3,FALSE),2),0)</f>
        <v>0.06</v>
      </c>
      <c r="Y8" s="10">
        <f t="shared" si="3"/>
        <v>46.798999999999999</v>
      </c>
    </row>
    <row r="9" spans="1:33" x14ac:dyDescent="0.2">
      <c r="A9" s="10" t="str">
        <f>_xlfn.CONCAT('Com1&amp;Colr'!A9)</f>
        <v>Karmeliet Triple (1X24) 33 cl</v>
      </c>
      <c r="B9" s="10">
        <f>'Com1&amp;Colr'!B9</f>
        <v>4</v>
      </c>
      <c r="C9" s="10">
        <f>'Com1&amp;Colr'!C9</f>
        <v>37.090000000000003</v>
      </c>
      <c r="D9" s="16">
        <f t="shared" si="13"/>
        <v>0</v>
      </c>
      <c r="E9" s="16">
        <f t="shared" si="14"/>
        <v>148.36000000000001</v>
      </c>
      <c r="F9" s="10">
        <f t="shared" si="15"/>
        <v>0</v>
      </c>
      <c r="G9" s="10">
        <f t="shared" si="16"/>
        <v>31.155600000000003</v>
      </c>
      <c r="H9" s="16">
        <f t="shared" si="17"/>
        <v>0</v>
      </c>
      <c r="I9" s="16">
        <f t="shared" si="18"/>
        <v>179.51560000000001</v>
      </c>
      <c r="J9" s="10">
        <f>IF(A9="",0,VLOOKUP(A9,BDCom1!$A$3:$E$100,4,FALSE)*B9)</f>
        <v>0</v>
      </c>
      <c r="K9" s="10">
        <f>IF(A9="",0,VLOOKUP(A9,BDCom1!$A$3:$E$100,5,FALSE)*B9)</f>
        <v>13.16</v>
      </c>
      <c r="L9" s="10">
        <f t="shared" si="19"/>
        <v>0</v>
      </c>
      <c r="M9" s="10">
        <f t="shared" si="20"/>
        <v>2.7635999999999998</v>
      </c>
      <c r="N9" s="16">
        <f t="shared" si="21"/>
        <v>0</v>
      </c>
      <c r="O9" s="17">
        <f t="shared" si="22"/>
        <v>15.9236</v>
      </c>
      <c r="P9" s="18">
        <f t="shared" si="23"/>
        <v>0</v>
      </c>
      <c r="Q9" s="18">
        <f t="shared" si="24"/>
        <v>195.4392</v>
      </c>
      <c r="R9" s="10">
        <f>'Com1&amp;Colr'!G9</f>
        <v>18</v>
      </c>
      <c r="S9" s="10">
        <f t="shared" si="25"/>
        <v>213.4392</v>
      </c>
      <c r="T9" s="10">
        <f>'Com1&amp;Colr'!K9</f>
        <v>96</v>
      </c>
      <c r="U9" s="10">
        <f t="shared" si="26"/>
        <v>2.035825</v>
      </c>
      <c r="V9" s="10">
        <f>'Com1&amp;Colr'!Z8</f>
        <v>13.120000000000001</v>
      </c>
      <c r="X9" s="10">
        <f>IFERROR(ROUNDDOWN(VLOOKUP('Com1&amp;Colr'!A9,BDCom1!$A$3:$C$100,3,FALSE),2),0)</f>
        <v>0.21</v>
      </c>
      <c r="Y9" s="10">
        <f t="shared" si="3"/>
        <v>48.8598</v>
      </c>
    </row>
    <row r="10" spans="1:33" x14ac:dyDescent="0.2">
      <c r="A10" s="10" t="str">
        <f>_xlfn.CONCAT('Com1&amp;Colr'!A10)</f>
        <v>Coca-Cola Zéro (1X6) 1L</v>
      </c>
      <c r="B10" s="10">
        <f>'Com1&amp;Colr'!B10</f>
        <v>12</v>
      </c>
      <c r="C10" s="10">
        <f>'Com1&amp;Colr'!C10</f>
        <v>13.49</v>
      </c>
      <c r="D10" s="16">
        <f t="shared" si="13"/>
        <v>161.88</v>
      </c>
      <c r="E10" s="16">
        <f t="shared" si="14"/>
        <v>0</v>
      </c>
      <c r="F10" s="10">
        <f t="shared" si="15"/>
        <v>9.7127999999999997</v>
      </c>
      <c r="G10" s="10">
        <f t="shared" si="16"/>
        <v>0</v>
      </c>
      <c r="H10" s="16">
        <f t="shared" si="17"/>
        <v>171.59279999999998</v>
      </c>
      <c r="I10" s="16">
        <f t="shared" si="18"/>
        <v>0</v>
      </c>
      <c r="J10" s="10">
        <f>IF(A10="",0,VLOOKUP(A10,BDCom1!$A$3:$E$100,4,FALSE)*B10)</f>
        <v>9.6000000000000014</v>
      </c>
      <c r="K10" s="10">
        <f>IF(A10="",0,VLOOKUP(A10,BDCom1!$A$3:$E$100,5,FALSE)*B10)</f>
        <v>0</v>
      </c>
      <c r="L10" s="10">
        <f t="shared" si="19"/>
        <v>0.57600000000000007</v>
      </c>
      <c r="M10" s="10">
        <f t="shared" si="20"/>
        <v>0</v>
      </c>
      <c r="N10" s="16">
        <f t="shared" si="21"/>
        <v>10.176000000000002</v>
      </c>
      <c r="O10" s="17">
        <f t="shared" si="22"/>
        <v>0</v>
      </c>
      <c r="P10" s="18">
        <f t="shared" si="23"/>
        <v>181.7688</v>
      </c>
      <c r="Q10" s="18">
        <f t="shared" si="24"/>
        <v>0</v>
      </c>
      <c r="R10" s="10">
        <f>'Com1&amp;Colr'!G10</f>
        <v>42</v>
      </c>
      <c r="S10" s="10">
        <f t="shared" si="25"/>
        <v>223.7688</v>
      </c>
      <c r="T10" s="10">
        <f>'Com1&amp;Colr'!K10</f>
        <v>288</v>
      </c>
      <c r="U10" s="10">
        <f t="shared" si="26"/>
        <v>0.63114166666666671</v>
      </c>
      <c r="V10" s="10">
        <f>'Com1&amp;Colr'!Z9</f>
        <v>7.22</v>
      </c>
      <c r="X10" s="10">
        <f>IFERROR(ROUNDDOWN(VLOOKUP('Com1&amp;Colr'!A10,BDCom1!$A$3:$C$100,3,FALSE),2),0)</f>
        <v>0.06</v>
      </c>
      <c r="Y10" s="10">
        <f t="shared" si="3"/>
        <v>181.7688</v>
      </c>
    </row>
    <row r="11" spans="1:33" x14ac:dyDescent="0.2">
      <c r="A11" s="10" t="str">
        <f>_xlfn.CONCAT('Com1&amp;Colr'!A11)</f>
        <v>Jupiler Zéro  (1X24) 25 cl</v>
      </c>
      <c r="B11" s="10">
        <f>'Com1&amp;Colr'!B11</f>
        <v>5</v>
      </c>
      <c r="C11" s="10">
        <f>'Com1&amp;Colr'!C11</f>
        <v>24.36</v>
      </c>
      <c r="D11" s="16">
        <f t="shared" si="13"/>
        <v>121.8</v>
      </c>
      <c r="E11" s="16">
        <f t="shared" si="14"/>
        <v>0</v>
      </c>
      <c r="F11" s="10">
        <f t="shared" si="15"/>
        <v>7.3079999999999998</v>
      </c>
      <c r="G11" s="10">
        <f t="shared" si="16"/>
        <v>0</v>
      </c>
      <c r="H11" s="16">
        <f t="shared" si="17"/>
        <v>129.108</v>
      </c>
      <c r="I11" s="16">
        <f t="shared" si="18"/>
        <v>0</v>
      </c>
      <c r="J11" s="10">
        <f>IF(A11="",0,VLOOKUP(A11,BDCom1!$A$3:$E$100,4,FALSE)*B11)</f>
        <v>1.55</v>
      </c>
      <c r="K11" s="10">
        <f>IF(A11="",0,VLOOKUP(A11,BDCom1!$A$3:$E$100,5,FALSE)*B11)</f>
        <v>0</v>
      </c>
      <c r="L11" s="10">
        <f t="shared" si="19"/>
        <v>9.2999999999999999E-2</v>
      </c>
      <c r="M11" s="10">
        <f t="shared" si="20"/>
        <v>0</v>
      </c>
      <c r="N11" s="16">
        <f t="shared" si="21"/>
        <v>1.643</v>
      </c>
      <c r="O11" s="17">
        <f t="shared" si="22"/>
        <v>0</v>
      </c>
      <c r="P11" s="18">
        <f t="shared" si="23"/>
        <v>130.751</v>
      </c>
      <c r="Q11" s="18">
        <f t="shared" si="24"/>
        <v>0</v>
      </c>
      <c r="R11" s="10">
        <f>'Com1&amp;Colr'!G11</f>
        <v>22.5</v>
      </c>
      <c r="S11" s="10">
        <f t="shared" si="25"/>
        <v>153.251</v>
      </c>
      <c r="T11" s="10">
        <f>'Com1&amp;Colr'!K11</f>
        <v>120</v>
      </c>
      <c r="U11" s="10">
        <f t="shared" si="26"/>
        <v>1.0895916666666667</v>
      </c>
      <c r="V11" s="10" t="e">
        <f>'Com1&amp;Colr'!#REF!</f>
        <v>#REF!</v>
      </c>
      <c r="X11" s="10">
        <f>IFERROR(ROUNDDOWN(VLOOKUP('Com1&amp;Colr'!A11,BDCom1!$A$3:$C$100,3,FALSE),2),0)</f>
        <v>0.06</v>
      </c>
      <c r="Y11" s="10">
        <f t="shared" si="3"/>
        <v>130.751</v>
      </c>
    </row>
    <row r="12" spans="1:33" x14ac:dyDescent="0.2">
      <c r="A12" s="10" t="str">
        <f>_xlfn.CONCAT('Com1&amp;Colr'!A12)</f>
        <v>Blanche (1X24) 25 cl</v>
      </c>
      <c r="B12" s="10">
        <f>'Com1&amp;Colr'!B12</f>
        <v>3</v>
      </c>
      <c r="C12" s="10">
        <f>'Com1&amp;Colr'!C12</f>
        <v>22.84</v>
      </c>
      <c r="D12" s="16">
        <f t="shared" si="13"/>
        <v>0</v>
      </c>
      <c r="E12" s="16">
        <f t="shared" si="14"/>
        <v>68.52</v>
      </c>
      <c r="F12" s="10">
        <f t="shared" si="15"/>
        <v>0</v>
      </c>
      <c r="G12" s="10">
        <f t="shared" si="16"/>
        <v>14.389199999999999</v>
      </c>
      <c r="H12" s="16">
        <f t="shared" si="17"/>
        <v>0</v>
      </c>
      <c r="I12" s="16">
        <f t="shared" si="18"/>
        <v>82.909199999999998</v>
      </c>
      <c r="J12" s="10">
        <f>IF(A12="",0,VLOOKUP(A12,BDCom1!$A$3:$E$100,4,FALSE)*B12)</f>
        <v>0</v>
      </c>
      <c r="K12" s="10">
        <f>IF(A12="",0,VLOOKUP(A12,BDCom1!$A$3:$E$100,5,FALSE)*B12)</f>
        <v>4.59</v>
      </c>
      <c r="L12" s="10">
        <f t="shared" si="19"/>
        <v>0</v>
      </c>
      <c r="M12" s="10">
        <f t="shared" si="20"/>
        <v>0.96389999999999998</v>
      </c>
      <c r="N12" s="16">
        <f t="shared" si="21"/>
        <v>0</v>
      </c>
      <c r="O12" s="17">
        <f t="shared" si="22"/>
        <v>5.5538999999999996</v>
      </c>
      <c r="P12" s="18">
        <f t="shared" si="23"/>
        <v>0</v>
      </c>
      <c r="Q12" s="18">
        <f t="shared" si="24"/>
        <v>88.463099999999997</v>
      </c>
      <c r="R12" s="10">
        <f>'Com1&amp;Colr'!G12</f>
        <v>13.5</v>
      </c>
      <c r="S12" s="10">
        <f t="shared" si="25"/>
        <v>101.9631</v>
      </c>
      <c r="T12" s="10">
        <f>'Com1&amp;Colr'!K12</f>
        <v>72</v>
      </c>
      <c r="U12" s="10">
        <f t="shared" si="26"/>
        <v>1.2286541666666666</v>
      </c>
      <c r="V12" s="10">
        <f>'Com1&amp;Colr'!Z10</f>
        <v>20.34</v>
      </c>
      <c r="X12" s="10">
        <f>IFERROR(ROUNDDOWN(VLOOKUP('Com1&amp;Colr'!A12,BDCom1!$A$3:$C$100,3,FALSE),2),0)</f>
        <v>0.21</v>
      </c>
      <c r="Y12" s="10">
        <f t="shared" si="3"/>
        <v>29.4877</v>
      </c>
    </row>
    <row r="13" spans="1:33" x14ac:dyDescent="0.2">
      <c r="A13" s="10" t="str">
        <f>_xlfn.CONCAT('Com1&amp;Colr'!A13)</f>
        <v>Jus d’orange (1x6) 1L</v>
      </c>
      <c r="B13" s="10">
        <f>'Com1&amp;Colr'!B13</f>
        <v>2</v>
      </c>
      <c r="C13" s="10">
        <f>'Com1&amp;Colr'!C13</f>
        <v>28.08</v>
      </c>
      <c r="D13" s="16">
        <f t="shared" si="13"/>
        <v>56.16</v>
      </c>
      <c r="E13" s="16">
        <f t="shared" si="14"/>
        <v>0</v>
      </c>
      <c r="F13" s="10">
        <f t="shared" si="15"/>
        <v>3.3695999999999997</v>
      </c>
      <c r="G13" s="10">
        <f t="shared" si="16"/>
        <v>0</v>
      </c>
      <c r="H13" s="16">
        <f t="shared" si="17"/>
        <v>59.529599999999995</v>
      </c>
      <c r="I13" s="16">
        <f t="shared" si="18"/>
        <v>0</v>
      </c>
      <c r="J13" s="10">
        <f>IF(A13="",0,VLOOKUP(A13,BDCom1!$A$3:$E$100,4,FALSE)*B13)</f>
        <v>0.16</v>
      </c>
      <c r="K13" s="10">
        <f>IF(A13="",0,VLOOKUP(A13,BDCom1!$A$3:$E$100,5,FALSE)*B13)</f>
        <v>0</v>
      </c>
      <c r="L13" s="10">
        <f t="shared" si="19"/>
        <v>9.5999999999999992E-3</v>
      </c>
      <c r="M13" s="10">
        <f t="shared" si="20"/>
        <v>0</v>
      </c>
      <c r="N13" s="16">
        <f t="shared" si="21"/>
        <v>0.1696</v>
      </c>
      <c r="O13" s="17">
        <f t="shared" si="22"/>
        <v>0</v>
      </c>
      <c r="P13" s="18">
        <f t="shared" si="23"/>
        <v>59.699199999999998</v>
      </c>
      <c r="Q13" s="18">
        <f t="shared" si="24"/>
        <v>0</v>
      </c>
      <c r="R13" s="10">
        <f>'Com1&amp;Colr'!G13</f>
        <v>7</v>
      </c>
      <c r="S13" s="10">
        <f t="shared" si="25"/>
        <v>66.69919999999999</v>
      </c>
      <c r="T13" s="10">
        <f>'Com1&amp;Colr'!K13</f>
        <v>48</v>
      </c>
      <c r="U13" s="10">
        <f t="shared" si="26"/>
        <v>1.2437333333333334</v>
      </c>
      <c r="V13" s="10" t="e">
        <f>'Com1&amp;Colr'!#REF!</f>
        <v>#REF!</v>
      </c>
      <c r="X13" s="10">
        <f>IFERROR(ROUNDDOWN(VLOOKUP('Com1&amp;Colr'!A13,BDCom1!$A$3:$C$100,3,FALSE),2),0)</f>
        <v>0.06</v>
      </c>
      <c r="Y13" s="10">
        <f t="shared" si="3"/>
        <v>59.699199999999998</v>
      </c>
    </row>
    <row r="14" spans="1:33" x14ac:dyDescent="0.2">
      <c r="A14" s="10" t="str">
        <f>_xlfn.CONCAT('Com1&amp;Colr'!A14)</f>
        <v>Pomme-Cerise (1X24) 20 cl</v>
      </c>
      <c r="B14" s="10">
        <f>'Com1&amp;Colr'!B14</f>
        <v>2</v>
      </c>
      <c r="C14" s="10">
        <f>'Com1&amp;Colr'!C14</f>
        <v>19.98</v>
      </c>
      <c r="D14" s="16">
        <f t="shared" si="13"/>
        <v>39.96</v>
      </c>
      <c r="E14" s="16">
        <f t="shared" si="14"/>
        <v>0</v>
      </c>
      <c r="F14" s="10">
        <f t="shared" si="15"/>
        <v>2.3976000000000002</v>
      </c>
      <c r="G14" s="10">
        <f t="shared" si="16"/>
        <v>0</v>
      </c>
      <c r="H14" s="16">
        <f t="shared" si="17"/>
        <v>42.357599999999998</v>
      </c>
      <c r="I14" s="16">
        <f t="shared" si="18"/>
        <v>0</v>
      </c>
      <c r="J14" s="10">
        <f>IF(A14="",0,VLOOKUP(A14,BDCom1!$A$3:$E$100,4,FALSE)*B14)</f>
        <v>1.28</v>
      </c>
      <c r="K14" s="10">
        <f>IF(A14="",0,VLOOKUP(A14,BDCom1!$A$3:$E$100,5,FALSE)*B14)</f>
        <v>0</v>
      </c>
      <c r="L14" s="10">
        <f t="shared" si="19"/>
        <v>7.6799999999999993E-2</v>
      </c>
      <c r="M14" s="10">
        <f t="shared" si="20"/>
        <v>0</v>
      </c>
      <c r="N14" s="16">
        <f t="shared" si="21"/>
        <v>1.3568</v>
      </c>
      <c r="O14" s="17">
        <f t="shared" si="22"/>
        <v>0</v>
      </c>
      <c r="P14" s="18">
        <f t="shared" si="23"/>
        <v>43.714399999999998</v>
      </c>
      <c r="Q14" s="18">
        <f t="shared" si="24"/>
        <v>0</v>
      </c>
      <c r="R14" s="10">
        <f>'Com1&amp;Colr'!G14</f>
        <v>9</v>
      </c>
      <c r="S14" s="10">
        <f t="shared" si="25"/>
        <v>52.714399999999998</v>
      </c>
      <c r="T14" s="10">
        <f>'Com1&amp;Colr'!K14</f>
        <v>48</v>
      </c>
      <c r="U14" s="10">
        <f t="shared" si="26"/>
        <v>0.91071666666666662</v>
      </c>
      <c r="V14" s="10" t="str">
        <f>'Com1&amp;Colr'!Z12</f>
        <v>Taxe</v>
      </c>
      <c r="X14" s="10">
        <f>IFERROR(ROUNDDOWN(VLOOKUP('Com1&amp;Colr'!A14,BDCom1!$A$3:$C$100,3,FALSE),2),0)</f>
        <v>0.06</v>
      </c>
      <c r="Y14" s="10">
        <f t="shared" si="3"/>
        <v>43.714399999999998</v>
      </c>
    </row>
    <row r="15" spans="1:33" x14ac:dyDescent="0.2">
      <c r="A15" s="10" t="str">
        <f>_xlfn.CONCAT('Com1&amp;Colr'!A15)</f>
        <v>Westmalle Triple (1x24) 33 cl</v>
      </c>
      <c r="B15" s="10">
        <f>'Com1&amp;Colr'!B15</f>
        <v>2</v>
      </c>
      <c r="C15" s="10">
        <f>'Com1&amp;Colr'!C15</f>
        <v>35.590000000000003</v>
      </c>
      <c r="D15" s="16">
        <f t="shared" si="13"/>
        <v>0</v>
      </c>
      <c r="E15" s="16">
        <f t="shared" si="14"/>
        <v>71.180000000000007</v>
      </c>
      <c r="F15" s="10">
        <f t="shared" si="15"/>
        <v>0</v>
      </c>
      <c r="G15" s="10">
        <f t="shared" si="16"/>
        <v>14.947800000000001</v>
      </c>
      <c r="H15" s="16">
        <f t="shared" si="17"/>
        <v>0</v>
      </c>
      <c r="I15" s="16">
        <f t="shared" si="18"/>
        <v>86.127800000000008</v>
      </c>
      <c r="J15" s="10">
        <f>IF(A15="",0,VLOOKUP(A15,BDCom1!$A$3:$E$100,4,FALSE)*B15)</f>
        <v>0</v>
      </c>
      <c r="K15" s="10">
        <f>IF(A15="",0,VLOOKUP(A15,BDCom1!$A$3:$E$100,5,FALSE)*B15)</f>
        <v>6.48</v>
      </c>
      <c r="L15" s="10">
        <f t="shared" si="19"/>
        <v>0</v>
      </c>
      <c r="M15" s="10">
        <f t="shared" si="20"/>
        <v>1.3608</v>
      </c>
      <c r="N15" s="16">
        <f t="shared" si="21"/>
        <v>0</v>
      </c>
      <c r="O15" s="17">
        <f t="shared" si="22"/>
        <v>7.8408000000000007</v>
      </c>
      <c r="P15" s="18">
        <f t="shared" si="23"/>
        <v>0</v>
      </c>
      <c r="Q15" s="18">
        <f t="shared" si="24"/>
        <v>93.968600000000009</v>
      </c>
      <c r="R15" s="10">
        <f>'Com1&amp;Colr'!G15</f>
        <v>9</v>
      </c>
      <c r="S15" s="10">
        <f t="shared" si="25"/>
        <v>102.96860000000001</v>
      </c>
      <c r="T15" s="10">
        <f>'Com1&amp;Colr'!K15</f>
        <v>48</v>
      </c>
      <c r="U15" s="10">
        <f t="shared" si="26"/>
        <v>1.9576791666666669</v>
      </c>
      <c r="V15" s="10">
        <f>'Com1&amp;Colr'!Z13</f>
        <v>0</v>
      </c>
      <c r="X15" s="10">
        <f>IFERROR(ROUNDDOWN(VLOOKUP('Com1&amp;Colr'!A15,BDCom1!$A$3:$C$100,3,FALSE),2),0)</f>
        <v>0.21</v>
      </c>
      <c r="Y15" s="10">
        <f t="shared" si="3"/>
        <v>46.984300000000005</v>
      </c>
    </row>
    <row r="16" spans="1:33" x14ac:dyDescent="0.2">
      <c r="A16" s="10" t="str">
        <f>_xlfn.CONCAT('Com1&amp;Colr'!A16)</f>
        <v>Fanta (1X6) 1L</v>
      </c>
      <c r="B16" s="10">
        <f>'Com1&amp;Colr'!B16</f>
        <v>7</v>
      </c>
      <c r="C16" s="10">
        <f>'Com1&amp;Colr'!C16</f>
        <v>17.440000000000001</v>
      </c>
      <c r="D16" s="16">
        <f t="shared" si="13"/>
        <v>122.08000000000001</v>
      </c>
      <c r="E16" s="16">
        <f t="shared" si="14"/>
        <v>0</v>
      </c>
      <c r="F16" s="10">
        <f t="shared" si="15"/>
        <v>7.3248000000000006</v>
      </c>
      <c r="G16" s="10">
        <f t="shared" si="16"/>
        <v>0</v>
      </c>
      <c r="H16" s="16">
        <f t="shared" si="17"/>
        <v>129.40480000000002</v>
      </c>
      <c r="I16" s="16">
        <f t="shared" si="18"/>
        <v>0</v>
      </c>
      <c r="J16" s="10">
        <f>IF(A16="",0,VLOOKUP(A16,BDCom1!$A$3:$E$100,4,FALSE)*B16)</f>
        <v>5.6000000000000005</v>
      </c>
      <c r="K16" s="10">
        <f>IF(A16="",0,VLOOKUP(A16,BDCom1!$A$3:$E$100,5,FALSE)*B16)</f>
        <v>0</v>
      </c>
      <c r="L16" s="10">
        <f t="shared" si="19"/>
        <v>0.33600000000000002</v>
      </c>
      <c r="M16" s="10">
        <f t="shared" si="20"/>
        <v>0</v>
      </c>
      <c r="N16" s="16">
        <f t="shared" si="21"/>
        <v>5.9360000000000008</v>
      </c>
      <c r="O16" s="17">
        <f t="shared" si="22"/>
        <v>0</v>
      </c>
      <c r="P16" s="18">
        <f t="shared" si="23"/>
        <v>135.34080000000003</v>
      </c>
      <c r="Q16" s="18">
        <f t="shared" si="24"/>
        <v>0</v>
      </c>
      <c r="R16" s="10">
        <f>'Com1&amp;Colr'!G16</f>
        <v>24.5</v>
      </c>
      <c r="S16" s="10">
        <f t="shared" si="25"/>
        <v>159.84080000000003</v>
      </c>
      <c r="T16" s="10">
        <f>'Com1&amp;Colr'!K16</f>
        <v>168</v>
      </c>
      <c r="U16" s="10">
        <f t="shared" si="26"/>
        <v>0.8056000000000002</v>
      </c>
      <c r="V16" s="10">
        <f>'Com1&amp;Colr'!Z14</f>
        <v>0</v>
      </c>
      <c r="X16" s="10">
        <f>IFERROR(ROUNDDOWN(VLOOKUP('Com1&amp;Colr'!A16,BDCom1!$A$3:$C$100,3,FALSE),2),0)</f>
        <v>0.06</v>
      </c>
      <c r="Y16" s="10">
        <f t="shared" si="3"/>
        <v>135.34080000000003</v>
      </c>
    </row>
    <row r="17" spans="1:25" x14ac:dyDescent="0.2">
      <c r="A17" s="10" t="str">
        <f>_xlfn.CONCAT('Com1&amp;Colr'!A17)</f>
        <v>Kriek (1X24) 25 cl</v>
      </c>
      <c r="B17" s="10">
        <f>'Com1&amp;Colr'!B17</f>
        <v>1</v>
      </c>
      <c r="C17" s="10">
        <f>'Com1&amp;Colr'!C17</f>
        <v>27.58</v>
      </c>
      <c r="D17" s="16">
        <f t="shared" si="13"/>
        <v>0</v>
      </c>
      <c r="E17" s="16">
        <f t="shared" si="14"/>
        <v>27.58</v>
      </c>
      <c r="F17" s="10">
        <f t="shared" si="15"/>
        <v>0</v>
      </c>
      <c r="G17" s="10">
        <f t="shared" si="16"/>
        <v>5.7917999999999994</v>
      </c>
      <c r="H17" s="16">
        <f t="shared" si="17"/>
        <v>0</v>
      </c>
      <c r="I17" s="16">
        <f t="shared" si="18"/>
        <v>33.3718</v>
      </c>
      <c r="J17" s="10">
        <f>IF(A17="",0,VLOOKUP(A17,BDCom1!$A$3:$E$100,4,FALSE)*B17)</f>
        <v>0</v>
      </c>
      <c r="K17" s="10">
        <f>IF(A17="",0,VLOOKUP(A17,BDCom1!$A$3:$E$100,5,FALSE)*B17)</f>
        <v>1.28</v>
      </c>
      <c r="L17" s="10">
        <f t="shared" si="19"/>
        <v>0</v>
      </c>
      <c r="M17" s="10">
        <f t="shared" si="20"/>
        <v>0.26879999999999998</v>
      </c>
      <c r="N17" s="16">
        <f t="shared" si="21"/>
        <v>0</v>
      </c>
      <c r="O17" s="17">
        <f t="shared" si="22"/>
        <v>1.5488</v>
      </c>
      <c r="P17" s="18">
        <f t="shared" si="23"/>
        <v>0</v>
      </c>
      <c r="Q17" s="18">
        <f t="shared" si="24"/>
        <v>34.9206</v>
      </c>
      <c r="R17" s="10">
        <f>'Com1&amp;Colr'!G17</f>
        <v>4.5</v>
      </c>
      <c r="S17" s="10">
        <f t="shared" si="25"/>
        <v>39.4206</v>
      </c>
      <c r="T17" s="10">
        <f>'Com1&amp;Colr'!K17</f>
        <v>24</v>
      </c>
      <c r="U17" s="10">
        <f t="shared" si="26"/>
        <v>1.455025</v>
      </c>
      <c r="V17" s="10" t="e">
        <f>'Com1&amp;Colr'!#REF!</f>
        <v>#REF!</v>
      </c>
      <c r="X17" s="10">
        <f>IFERROR(ROUNDDOWN(VLOOKUP('Com1&amp;Colr'!A17,BDCom1!$A$3:$C$100,3,FALSE),2),0)</f>
        <v>0.21</v>
      </c>
      <c r="Y17" s="10">
        <f t="shared" si="3"/>
        <v>34.9206</v>
      </c>
    </row>
    <row r="18" spans="1:25" x14ac:dyDescent="0.2">
      <c r="A18" s="10" t="str">
        <f>_xlfn.CONCAT('Com1&amp;Colr'!A18)</f>
        <v>Ice-Tea Lipton (1X6) 1L</v>
      </c>
      <c r="B18" s="10">
        <f>'Com1&amp;Colr'!B18</f>
        <v>6</v>
      </c>
      <c r="C18" s="10">
        <f>'Com1&amp;Colr'!C18</f>
        <v>13.93</v>
      </c>
      <c r="D18" s="16">
        <f t="shared" si="13"/>
        <v>83.58</v>
      </c>
      <c r="E18" s="16">
        <f t="shared" si="14"/>
        <v>0</v>
      </c>
      <c r="F18" s="10">
        <f t="shared" si="15"/>
        <v>5.0148000000000001</v>
      </c>
      <c r="G18" s="10">
        <f t="shared" si="16"/>
        <v>0</v>
      </c>
      <c r="H18" s="16">
        <f t="shared" si="17"/>
        <v>88.594799999999992</v>
      </c>
      <c r="I18" s="16">
        <f t="shared" si="18"/>
        <v>0</v>
      </c>
      <c r="J18" s="10">
        <f>IF(A18="",0,VLOOKUP(A18,BDCom1!$A$3:$E$100,4,FALSE)*B18)</f>
        <v>4.8000000000000007</v>
      </c>
      <c r="K18" s="10">
        <f>IF(A18="",0,VLOOKUP(A18,BDCom1!$A$3:$E$100,5,FALSE)*B18)</f>
        <v>0</v>
      </c>
      <c r="L18" s="10">
        <f t="shared" si="19"/>
        <v>0.28800000000000003</v>
      </c>
      <c r="M18" s="10">
        <f t="shared" si="20"/>
        <v>0</v>
      </c>
      <c r="N18" s="16">
        <f t="shared" si="21"/>
        <v>5.088000000000001</v>
      </c>
      <c r="O18" s="17">
        <f t="shared" si="22"/>
        <v>0</v>
      </c>
      <c r="P18" s="18">
        <f t="shared" si="23"/>
        <v>93.682799999999986</v>
      </c>
      <c r="Q18" s="18">
        <f t="shared" si="24"/>
        <v>0</v>
      </c>
      <c r="R18" s="10">
        <f>'Com1&amp;Colr'!G18</f>
        <v>21</v>
      </c>
      <c r="S18" s="10">
        <f t="shared" si="25"/>
        <v>114.68279999999999</v>
      </c>
      <c r="T18" s="10">
        <f>'Com1&amp;Colr'!K18</f>
        <v>144</v>
      </c>
      <c r="U18" s="10">
        <f t="shared" si="26"/>
        <v>0.6505749999999999</v>
      </c>
      <c r="V18" s="10">
        <f>'Com1&amp;Colr'!Z15</f>
        <v>0</v>
      </c>
      <c r="X18" s="10">
        <f>IFERROR(ROUNDDOWN(VLOOKUP('Com1&amp;Colr'!A18,BDCom1!$A$3:$C$100,3,FALSE),2),0)</f>
        <v>0.06</v>
      </c>
      <c r="Y18" s="10">
        <f t="shared" si="3"/>
        <v>93.682799999999986</v>
      </c>
    </row>
    <row r="19" spans="1:25" x14ac:dyDescent="0.2">
      <c r="A19" s="10" t="str">
        <f>_xlfn.CONCAT('Com1&amp;Colr'!A19)</f>
        <v>St Feullien Blonde (1X24) 33 cl</v>
      </c>
      <c r="B19" s="10">
        <f>'Com1&amp;Colr'!B19</f>
        <v>7</v>
      </c>
      <c r="C19" s="10">
        <f>'Com1&amp;Colr'!C19</f>
        <v>35.58</v>
      </c>
      <c r="D19" s="16">
        <f t="shared" si="13"/>
        <v>0</v>
      </c>
      <c r="E19" s="16">
        <f t="shared" si="14"/>
        <v>249.06</v>
      </c>
      <c r="F19" s="10">
        <f t="shared" si="15"/>
        <v>0</v>
      </c>
      <c r="G19" s="10">
        <f t="shared" si="16"/>
        <v>52.302599999999998</v>
      </c>
      <c r="H19" s="16">
        <f t="shared" si="17"/>
        <v>0</v>
      </c>
      <c r="I19" s="16">
        <f t="shared" si="18"/>
        <v>301.36259999999999</v>
      </c>
      <c r="J19" s="10">
        <f>IF(A19="",0,VLOOKUP(A19,BDCom1!$A$3:$E$100,4,FALSE)*B19)</f>
        <v>0</v>
      </c>
      <c r="K19" s="10">
        <f>IF(A19="",0,VLOOKUP(A19,BDCom1!$A$3:$E$100,5,FALSE)*B19)</f>
        <v>17.78</v>
      </c>
      <c r="L19" s="10">
        <f t="shared" si="19"/>
        <v>0</v>
      </c>
      <c r="M19" s="10">
        <f t="shared" si="20"/>
        <v>3.7338</v>
      </c>
      <c r="N19" s="16">
        <f t="shared" si="21"/>
        <v>0</v>
      </c>
      <c r="O19" s="17">
        <f t="shared" si="22"/>
        <v>21.5138</v>
      </c>
      <c r="P19" s="18">
        <f t="shared" si="23"/>
        <v>0</v>
      </c>
      <c r="Q19" s="18">
        <f t="shared" si="24"/>
        <v>322.87639999999999</v>
      </c>
      <c r="R19" s="10">
        <f>'Com1&amp;Colr'!G19</f>
        <v>31.5</v>
      </c>
      <c r="S19" s="10">
        <f t="shared" si="25"/>
        <v>354.37639999999999</v>
      </c>
      <c r="T19" s="10">
        <f>'Com1&amp;Colr'!K19</f>
        <v>168</v>
      </c>
      <c r="U19" s="10">
        <f t="shared" si="26"/>
        <v>1.9218833333333332</v>
      </c>
      <c r="V19" s="10" t="e">
        <f>'Com1&amp;Colr'!#REF!</f>
        <v>#REF!</v>
      </c>
      <c r="X19" s="10">
        <f>IFERROR(ROUNDDOWN(VLOOKUP('Com1&amp;Colr'!A19,BDCom1!$A$3:$C$100,3,FALSE),2),0)</f>
        <v>0.21</v>
      </c>
      <c r="Y19" s="10">
        <f t="shared" si="3"/>
        <v>46.1252</v>
      </c>
    </row>
    <row r="20" spans="1:25" x14ac:dyDescent="0.2">
      <c r="A20" s="10" t="str">
        <f>_xlfn.CONCAT('Com1&amp;Colr'!A20)</f>
        <v>St Feullien Brune  (1X24) 33 cl</v>
      </c>
      <c r="B20" s="10">
        <f>'Com1&amp;Colr'!B20</f>
        <v>2</v>
      </c>
      <c r="C20" s="10">
        <f>'Com1&amp;Colr'!C20</f>
        <v>35.57</v>
      </c>
      <c r="D20" s="16">
        <f t="shared" si="13"/>
        <v>0</v>
      </c>
      <c r="E20" s="16">
        <f t="shared" si="14"/>
        <v>71.14</v>
      </c>
      <c r="F20" s="10">
        <f t="shared" si="15"/>
        <v>0</v>
      </c>
      <c r="G20" s="10">
        <f t="shared" si="16"/>
        <v>14.939399999999999</v>
      </c>
      <c r="H20" s="16">
        <f t="shared" si="17"/>
        <v>0</v>
      </c>
      <c r="I20" s="16">
        <f t="shared" si="18"/>
        <v>86.079399999999993</v>
      </c>
      <c r="J20" s="10">
        <f>IF(A20="",0,VLOOKUP(A20,BDCom1!$A$3:$E$100,4,FALSE)*B20)</f>
        <v>0</v>
      </c>
      <c r="K20" s="10">
        <f>IF(A20="",0,VLOOKUP(A20,BDCom1!$A$3:$E$100,5,FALSE)*B20)</f>
        <v>5.68</v>
      </c>
      <c r="L20" s="10">
        <f t="shared" si="19"/>
        <v>0</v>
      </c>
      <c r="M20" s="10">
        <f t="shared" si="20"/>
        <v>1.1927999999999999</v>
      </c>
      <c r="N20" s="16">
        <f t="shared" si="21"/>
        <v>0</v>
      </c>
      <c r="O20" s="17">
        <f t="shared" si="22"/>
        <v>6.8727999999999998</v>
      </c>
      <c r="P20" s="18">
        <f t="shared" si="23"/>
        <v>0</v>
      </c>
      <c r="Q20" s="18">
        <f t="shared" si="24"/>
        <v>92.952199999999991</v>
      </c>
      <c r="R20" s="10">
        <f>'Com1&amp;Colr'!G20</f>
        <v>9</v>
      </c>
      <c r="S20" s="10">
        <f t="shared" si="25"/>
        <v>101.95219999999999</v>
      </c>
      <c r="T20" s="10">
        <f>'Com1&amp;Colr'!K20</f>
        <v>48</v>
      </c>
      <c r="U20" s="10">
        <f t="shared" si="26"/>
        <v>1.9365041666666665</v>
      </c>
      <c r="V20" s="10" t="str">
        <f>'Com1&amp;Colr'!Z17</f>
        <v>Taxe</v>
      </c>
      <c r="X20" s="10">
        <f>IFERROR(ROUNDDOWN(VLOOKUP('Com1&amp;Colr'!A20,BDCom1!$A$3:$C$100,3,FALSE),2),0)</f>
        <v>0.21</v>
      </c>
      <c r="Y20" s="10">
        <f t="shared" si="3"/>
        <v>46.476099999999995</v>
      </c>
    </row>
    <row r="21" spans="1:25" x14ac:dyDescent="0.2">
      <c r="A21" s="10" t="str">
        <f>_xlfn.CONCAT('Com1&amp;Colr'!A21)</f>
        <v>Vin Blanc (1X6) 75 cl</v>
      </c>
      <c r="B21" s="10">
        <f>'Com1&amp;Colr'!B21</f>
        <v>5</v>
      </c>
      <c r="C21" s="10">
        <f>'Com1&amp;Colr'!C21</f>
        <v>38.22</v>
      </c>
      <c r="D21" s="16">
        <f t="shared" si="13"/>
        <v>0</v>
      </c>
      <c r="E21" s="16">
        <f t="shared" si="14"/>
        <v>191.1</v>
      </c>
      <c r="F21" s="10">
        <f t="shared" si="15"/>
        <v>0</v>
      </c>
      <c r="G21" s="10">
        <f t="shared" si="16"/>
        <v>40.131</v>
      </c>
      <c r="H21" s="16">
        <f t="shared" si="17"/>
        <v>0</v>
      </c>
      <c r="I21" s="16">
        <f t="shared" si="18"/>
        <v>231.23099999999999</v>
      </c>
      <c r="J21" s="10">
        <f>IF(A21="",0,VLOOKUP(A21,BDCom1!$A$3:$E$100,4,FALSE)*B21)</f>
        <v>0</v>
      </c>
      <c r="K21" s="10">
        <f>IF(A21="",0,VLOOKUP(A21,BDCom1!$A$3:$E$100,5,FALSE)*B21)</f>
        <v>2.1</v>
      </c>
      <c r="L21" s="10">
        <f t="shared" si="19"/>
        <v>0</v>
      </c>
      <c r="M21" s="10">
        <f t="shared" si="20"/>
        <v>0.441</v>
      </c>
      <c r="N21" s="16">
        <f t="shared" si="21"/>
        <v>0</v>
      </c>
      <c r="O21" s="17">
        <f t="shared" si="22"/>
        <v>2.5409999999999999</v>
      </c>
      <c r="P21" s="18">
        <f t="shared" si="23"/>
        <v>0</v>
      </c>
      <c r="Q21" s="18">
        <f t="shared" si="24"/>
        <v>233.77199999999999</v>
      </c>
      <c r="R21" s="10">
        <f>'Com1&amp;Colr'!G21</f>
        <v>0</v>
      </c>
      <c r="S21" s="10">
        <f t="shared" si="25"/>
        <v>233.77199999999999</v>
      </c>
      <c r="T21" s="10">
        <f>'Com1&amp;Colr'!K21</f>
        <v>150</v>
      </c>
      <c r="U21" s="10">
        <f t="shared" si="26"/>
        <v>1.5584799999999999</v>
      </c>
      <c r="V21" s="10">
        <f>'Com1&amp;Colr'!Z18</f>
        <v>0</v>
      </c>
      <c r="X21" s="10">
        <f>IFERROR(ROUNDDOWN(VLOOKUP('Com1&amp;Colr'!A21,BDCom1!$A$3:$C$100,3,FALSE),2),0)</f>
        <v>0.21</v>
      </c>
      <c r="Y21" s="10">
        <f t="shared" si="3"/>
        <v>46.754399999999997</v>
      </c>
    </row>
    <row r="22" spans="1:25" x14ac:dyDescent="0.2">
      <c r="A22" s="10" t="str">
        <f>_xlfn.CONCAT('Com1&amp;Colr'!A22)</f>
        <v>Vin rosé (1X6) 75 cl</v>
      </c>
      <c r="B22" s="10">
        <f>'Com1&amp;Colr'!B22</f>
        <v>5</v>
      </c>
      <c r="C22" s="10">
        <f>'Com1&amp;Colr'!C22</f>
        <v>35.64</v>
      </c>
      <c r="D22" s="16">
        <f t="shared" si="13"/>
        <v>0</v>
      </c>
      <c r="E22" s="16">
        <f t="shared" si="14"/>
        <v>178.2</v>
      </c>
      <c r="F22" s="10">
        <f t="shared" si="15"/>
        <v>0</v>
      </c>
      <c r="G22" s="10">
        <f t="shared" si="16"/>
        <v>37.421999999999997</v>
      </c>
      <c r="H22" s="16">
        <f t="shared" si="17"/>
        <v>0</v>
      </c>
      <c r="I22" s="16">
        <f t="shared" si="18"/>
        <v>215.62199999999999</v>
      </c>
      <c r="J22" s="10">
        <f>IF(A22="",0,VLOOKUP(A22,BDCom1!$A$3:$E$100,4,FALSE)*B22)</f>
        <v>0</v>
      </c>
      <c r="K22" s="10">
        <f>IF(A22="",0,VLOOKUP(A22,BDCom1!$A$3:$E$100,5,FALSE)*B22)</f>
        <v>2.1</v>
      </c>
      <c r="L22" s="10">
        <f t="shared" si="19"/>
        <v>0</v>
      </c>
      <c r="M22" s="10">
        <f t="shared" si="20"/>
        <v>0.441</v>
      </c>
      <c r="N22" s="16">
        <f t="shared" si="21"/>
        <v>0</v>
      </c>
      <c r="O22" s="17">
        <f t="shared" si="22"/>
        <v>2.5409999999999999</v>
      </c>
      <c r="P22" s="18">
        <f t="shared" si="23"/>
        <v>0</v>
      </c>
      <c r="Q22" s="18">
        <f t="shared" si="24"/>
        <v>218.16299999999998</v>
      </c>
      <c r="R22" s="10">
        <f>'Com1&amp;Colr'!G22</f>
        <v>0</v>
      </c>
      <c r="S22" s="10">
        <f t="shared" si="25"/>
        <v>218.16299999999998</v>
      </c>
      <c r="T22" s="10">
        <f>'Com1&amp;Colr'!K22</f>
        <v>150</v>
      </c>
      <c r="U22" s="10">
        <f t="shared" si="26"/>
        <v>1.4544199999999998</v>
      </c>
      <c r="V22" s="10">
        <f>'Com1&amp;Colr'!Z19</f>
        <v>0</v>
      </c>
      <c r="X22" s="10">
        <f>IFERROR(ROUNDDOWN(VLOOKUP('Com1&amp;Colr'!A22,BDCom1!$A$3:$C$100,3,FALSE),2),0)</f>
        <v>0.21</v>
      </c>
      <c r="Y22" s="10">
        <f t="shared" si="3"/>
        <v>43.632599999999996</v>
      </c>
    </row>
    <row r="23" spans="1:25" x14ac:dyDescent="0.2">
      <c r="A23" s="10" t="str">
        <f>_xlfn.CONCAT('Com1&amp;Colr'!A23)</f>
        <v>Vin rouge (1X6) 75 cl</v>
      </c>
      <c r="B23" s="10">
        <f>'Com1&amp;Colr'!B23</f>
        <v>3</v>
      </c>
      <c r="C23" s="10">
        <f>'Com1&amp;Colr'!C23</f>
        <v>36.119999999999997</v>
      </c>
      <c r="D23" s="16">
        <f t="shared" si="13"/>
        <v>0</v>
      </c>
      <c r="E23" s="16">
        <f t="shared" si="14"/>
        <v>108.35999999999999</v>
      </c>
      <c r="F23" s="10">
        <f t="shared" si="15"/>
        <v>0</v>
      </c>
      <c r="G23" s="10">
        <f t="shared" si="16"/>
        <v>22.755599999999998</v>
      </c>
      <c r="H23" s="16">
        <f t="shared" si="17"/>
        <v>0</v>
      </c>
      <c r="I23" s="16">
        <f t="shared" si="18"/>
        <v>131.11559999999997</v>
      </c>
      <c r="J23" s="10">
        <f>IF(A23="",0,VLOOKUP(A23,BDCom1!$A$3:$E$100,4,FALSE)*B23)</f>
        <v>0</v>
      </c>
      <c r="K23" s="10">
        <f>IF(A23="",0,VLOOKUP(A23,BDCom1!$A$3:$E$100,5,FALSE)*B23)</f>
        <v>1.26</v>
      </c>
      <c r="L23" s="10">
        <f t="shared" si="19"/>
        <v>0</v>
      </c>
      <c r="M23" s="10">
        <f t="shared" si="20"/>
        <v>0.2646</v>
      </c>
      <c r="N23" s="16">
        <f t="shared" si="21"/>
        <v>0</v>
      </c>
      <c r="O23" s="17">
        <f t="shared" si="22"/>
        <v>1.5246</v>
      </c>
      <c r="P23" s="18">
        <f t="shared" si="23"/>
        <v>0</v>
      </c>
      <c r="Q23" s="18">
        <f t="shared" si="24"/>
        <v>132.64019999999996</v>
      </c>
      <c r="R23" s="10">
        <f>'Com1&amp;Colr'!G23</f>
        <v>0</v>
      </c>
      <c r="S23" s="10">
        <f t="shared" si="25"/>
        <v>132.64019999999996</v>
      </c>
      <c r="T23" s="10">
        <f>'Com1&amp;Colr'!K23</f>
        <v>90</v>
      </c>
      <c r="U23" s="10">
        <f t="shared" si="26"/>
        <v>1.4737799999999996</v>
      </c>
      <c r="V23" s="10">
        <f>'Com1&amp;Colr'!Z24</f>
        <v>3.5463396226415114</v>
      </c>
      <c r="X23" s="10">
        <f>IFERROR(ROUNDDOWN(VLOOKUP('Com1&amp;Colr'!A23,BDCom1!$A$3:$C$100,3,FALSE),2),0)</f>
        <v>0.21</v>
      </c>
      <c r="Y23" s="10">
        <f t="shared" si="3"/>
        <v>44.213399999999986</v>
      </c>
    </row>
    <row r="24" spans="1:25" x14ac:dyDescent="0.2">
      <c r="A24" s="10" t="str">
        <f>_xlfn.CONCAT('Com1&amp;Colr'!A24)</f>
        <v>Pompes 2 Têtes (1)</v>
      </c>
      <c r="B24" s="10">
        <f>'Com1&amp;Colr'!B24</f>
        <v>1</v>
      </c>
      <c r="C24" s="10">
        <f>'Com1&amp;Colr'!C24</f>
        <v>45</v>
      </c>
      <c r="D24" s="16">
        <f t="shared" si="13"/>
        <v>0</v>
      </c>
      <c r="E24" s="16">
        <f t="shared" si="14"/>
        <v>45</v>
      </c>
      <c r="F24" s="10">
        <f t="shared" si="15"/>
        <v>0</v>
      </c>
      <c r="G24" s="10">
        <f t="shared" si="16"/>
        <v>9.4499999999999993</v>
      </c>
      <c r="H24" s="16">
        <f t="shared" si="17"/>
        <v>0</v>
      </c>
      <c r="I24" s="16">
        <f t="shared" si="18"/>
        <v>54.45</v>
      </c>
      <c r="J24" s="10">
        <f>IF(A24="",0,VLOOKUP(A24,BDCom1!$A$3:$E$100,4,FALSE)*B24)</f>
        <v>0</v>
      </c>
      <c r="K24" s="10">
        <f>IF(A24="",0,VLOOKUP(A24,BDCom1!$A$3:$E$100,5,FALSE)*B24)</f>
        <v>0</v>
      </c>
      <c r="L24" s="10">
        <f t="shared" si="19"/>
        <v>0</v>
      </c>
      <c r="M24" s="10">
        <f t="shared" si="20"/>
        <v>0</v>
      </c>
      <c r="N24" s="16">
        <f t="shared" si="21"/>
        <v>0</v>
      </c>
      <c r="O24" s="17">
        <f t="shared" si="22"/>
        <v>0</v>
      </c>
      <c r="P24" s="18">
        <f t="shared" si="23"/>
        <v>0</v>
      </c>
      <c r="Q24" s="18">
        <f t="shared" si="24"/>
        <v>54.45</v>
      </c>
      <c r="R24" s="10">
        <f>'Com1&amp;Colr'!G24</f>
        <v>0</v>
      </c>
      <c r="S24" s="10">
        <f t="shared" si="25"/>
        <v>54.45</v>
      </c>
      <c r="T24" s="10">
        <f>'Com1&amp;Colr'!K24</f>
        <v>0</v>
      </c>
      <c r="U24" s="10">
        <f t="shared" si="26"/>
        <v>0</v>
      </c>
      <c r="V24" s="10">
        <f>'Com1&amp;Colr'!Z20</f>
        <v>0</v>
      </c>
      <c r="X24" s="10">
        <f>IFERROR(ROUNDDOWN(VLOOKUP('Com1&amp;Colr'!A24,BDCom1!$A$3:$C$100,3,FALSE),2),0)</f>
        <v>0.21</v>
      </c>
      <c r="Y24" s="10">
        <f t="shared" si="3"/>
        <v>54.45</v>
      </c>
    </row>
    <row r="25" spans="1:25" x14ac:dyDescent="0.2">
      <c r="A25" s="10" t="str">
        <f>_xlfn.CONCAT('Com1&amp;Colr'!A25)</f>
        <v>Transport (1)</v>
      </c>
      <c r="B25" s="10">
        <f>'Com1&amp;Colr'!B25</f>
        <v>1</v>
      </c>
      <c r="C25" s="10">
        <f>'Com1&amp;Colr'!C25</f>
        <v>75</v>
      </c>
      <c r="D25" s="16">
        <f t="shared" si="13"/>
        <v>0</v>
      </c>
      <c r="E25" s="16">
        <f t="shared" si="14"/>
        <v>75</v>
      </c>
      <c r="F25" s="10">
        <f t="shared" si="15"/>
        <v>0</v>
      </c>
      <c r="G25" s="10">
        <f t="shared" si="16"/>
        <v>15.75</v>
      </c>
      <c r="H25" s="16">
        <f t="shared" si="17"/>
        <v>0</v>
      </c>
      <c r="I25" s="16">
        <f t="shared" si="18"/>
        <v>90.75</v>
      </c>
      <c r="J25" s="10">
        <f>IF(A25="",0,VLOOKUP(A25,BDCom1!$A$3:$E$100,4,FALSE)*B25)</f>
        <v>0</v>
      </c>
      <c r="K25" s="10">
        <f>IF(A25="",0,VLOOKUP(A25,BDCom1!$A$3:$E$100,5,FALSE)*B25)</f>
        <v>0</v>
      </c>
      <c r="L25" s="10">
        <f t="shared" si="19"/>
        <v>0</v>
      </c>
      <c r="M25" s="10">
        <f t="shared" si="20"/>
        <v>0</v>
      </c>
      <c r="N25" s="16">
        <f t="shared" si="21"/>
        <v>0</v>
      </c>
      <c r="O25" s="17">
        <f t="shared" si="22"/>
        <v>0</v>
      </c>
      <c r="P25" s="18">
        <f t="shared" si="23"/>
        <v>0</v>
      </c>
      <c r="Q25" s="18">
        <f t="shared" si="24"/>
        <v>90.75</v>
      </c>
      <c r="R25" s="10">
        <f>'Com1&amp;Colr'!G25</f>
        <v>0</v>
      </c>
      <c r="S25" s="10">
        <f t="shared" si="25"/>
        <v>90.75</v>
      </c>
      <c r="T25" s="10">
        <f>'Com1&amp;Colr'!K25</f>
        <v>0</v>
      </c>
      <c r="U25" s="10">
        <f t="shared" si="26"/>
        <v>0</v>
      </c>
      <c r="V25" s="10" t="str">
        <f>'Com1&amp;Colr'!Z22</f>
        <v>Report</v>
      </c>
      <c r="X25" s="10">
        <f>IFERROR(ROUNDDOWN(VLOOKUP('Com1&amp;Colr'!A25,BDCom1!$A$3:$C$100,3,FALSE),2),0)</f>
        <v>0.21</v>
      </c>
      <c r="Y25" s="10">
        <f t="shared" si="3"/>
        <v>90.75</v>
      </c>
    </row>
    <row r="26" spans="1:25" x14ac:dyDescent="0.2">
      <c r="A26" s="10" t="str">
        <f>_xlfn.CONCAT('Com1&amp;Colr'!A26)</f>
        <v>Verres Pils (1X36)</v>
      </c>
      <c r="B26" s="10">
        <f>'Com1&amp;Colr'!B26</f>
        <v>4</v>
      </c>
      <c r="C26" s="10">
        <f>'Com1&amp;Colr'!C26</f>
        <v>10</v>
      </c>
      <c r="D26" s="16">
        <f t="shared" si="13"/>
        <v>0</v>
      </c>
      <c r="E26" s="16">
        <f t="shared" si="14"/>
        <v>40</v>
      </c>
      <c r="F26" s="10">
        <f t="shared" si="15"/>
        <v>0</v>
      </c>
      <c r="G26" s="10">
        <f t="shared" si="16"/>
        <v>8.4</v>
      </c>
      <c r="H26" s="16">
        <f t="shared" si="17"/>
        <v>0</v>
      </c>
      <c r="I26" s="16">
        <f t="shared" si="18"/>
        <v>48.4</v>
      </c>
      <c r="J26" s="10">
        <f>IF(A26="",0,VLOOKUP(A26,BDCom1!$A$3:$E$100,4,FALSE)*B26)</f>
        <v>0</v>
      </c>
      <c r="K26" s="10">
        <f>IF(A26="",0,VLOOKUP(A26,BDCom1!$A$3:$E$100,5,FALSE)*B26)</f>
        <v>0</v>
      </c>
      <c r="L26" s="10">
        <f t="shared" si="19"/>
        <v>0</v>
      </c>
      <c r="M26" s="10">
        <f t="shared" si="20"/>
        <v>0</v>
      </c>
      <c r="N26" s="16">
        <f t="shared" si="21"/>
        <v>0</v>
      </c>
      <c r="O26" s="17">
        <f t="shared" si="22"/>
        <v>0</v>
      </c>
      <c r="P26" s="18">
        <f t="shared" si="23"/>
        <v>0</v>
      </c>
      <c r="Q26" s="18">
        <f t="shared" si="24"/>
        <v>48.4</v>
      </c>
      <c r="R26" s="10">
        <f>'Com1&amp;Colr'!G26</f>
        <v>0</v>
      </c>
      <c r="S26" s="10">
        <f t="shared" si="25"/>
        <v>48.4</v>
      </c>
      <c r="T26" s="10">
        <f>'Com1&amp;Colr'!K26</f>
        <v>0</v>
      </c>
      <c r="U26" s="10">
        <f t="shared" si="26"/>
        <v>0</v>
      </c>
      <c r="V26" s="10" t="str">
        <f>'Com1&amp;Colr'!Z27</f>
        <v>Report</v>
      </c>
      <c r="X26" s="10">
        <f>IFERROR(ROUNDDOWN(VLOOKUP('Com1&amp;Colr'!A26,BDCom1!$A$3:$C$100,3,FALSE),2),0)</f>
        <v>0.21</v>
      </c>
      <c r="Y26" s="10">
        <f t="shared" si="3"/>
        <v>12.1</v>
      </c>
    </row>
    <row r="27" spans="1:25" x14ac:dyDescent="0.2">
      <c r="A27" s="10" t="str">
        <f>_xlfn.CONCAT('Com1&amp;Colr'!A27)</f>
        <v>Verres Spécial (1X20)</v>
      </c>
      <c r="B27" s="10">
        <f>'Com1&amp;Colr'!B27</f>
        <v>3</v>
      </c>
      <c r="C27" s="10">
        <f>'Com1&amp;Colr'!C27</f>
        <v>5</v>
      </c>
      <c r="D27" s="16">
        <f t="shared" si="13"/>
        <v>0</v>
      </c>
      <c r="E27" s="16">
        <f t="shared" si="14"/>
        <v>15</v>
      </c>
      <c r="F27" s="10">
        <f t="shared" si="15"/>
        <v>0</v>
      </c>
      <c r="G27" s="10">
        <f t="shared" si="16"/>
        <v>3.15</v>
      </c>
      <c r="H27" s="16">
        <f t="shared" si="17"/>
        <v>0</v>
      </c>
      <c r="I27" s="16">
        <f t="shared" si="18"/>
        <v>18.149999999999999</v>
      </c>
      <c r="J27" s="10">
        <f>IF(A27="",0,VLOOKUP(A27,BDCom1!$A$3:$E$100,4,FALSE)*B27)</f>
        <v>0</v>
      </c>
      <c r="K27" s="10">
        <f>IF(A27="",0,VLOOKUP(A27,BDCom1!$A$3:$E$100,5,FALSE)*B27)</f>
        <v>0</v>
      </c>
      <c r="L27" s="10">
        <f t="shared" si="19"/>
        <v>0</v>
      </c>
      <c r="M27" s="10">
        <f t="shared" si="20"/>
        <v>0</v>
      </c>
      <c r="N27" s="16">
        <f t="shared" si="21"/>
        <v>0</v>
      </c>
      <c r="O27" s="17">
        <f t="shared" si="22"/>
        <v>0</v>
      </c>
      <c r="P27" s="18">
        <f t="shared" si="23"/>
        <v>0</v>
      </c>
      <c r="Q27" s="18">
        <f t="shared" si="24"/>
        <v>18.149999999999999</v>
      </c>
      <c r="R27" s="10">
        <f>'Com1&amp;Colr'!G27</f>
        <v>0</v>
      </c>
      <c r="S27" s="10">
        <f t="shared" si="25"/>
        <v>18.149999999999999</v>
      </c>
      <c r="T27" s="10">
        <f>'Com1&amp;Colr'!K27</f>
        <v>0</v>
      </c>
      <c r="U27" s="10">
        <f t="shared" si="26"/>
        <v>0</v>
      </c>
      <c r="V27" s="10" t="str">
        <f>'Com1&amp;Colr'!Z28</f>
        <v>TVA</v>
      </c>
      <c r="X27" s="10">
        <f>IFERROR(ROUNDDOWN(VLOOKUP('Com1&amp;Colr'!A27,BDCom1!$A$3:$C$100,3,FALSE),2),0)</f>
        <v>0.21</v>
      </c>
      <c r="Y27" s="10">
        <f t="shared" si="3"/>
        <v>6.05</v>
      </c>
    </row>
    <row r="28" spans="1:25" x14ac:dyDescent="0.2">
      <c r="A28" s="10" t="str">
        <f>_xlfn.CONCAT('Com1&amp;Colr'!A28)</f>
        <v>Verres Fruitées (1X30)</v>
      </c>
      <c r="B28" s="10">
        <f>'Com1&amp;Colr'!B28</f>
        <v>3</v>
      </c>
      <c r="C28" s="10">
        <f>'Com1&amp;Colr'!C28</f>
        <v>10</v>
      </c>
      <c r="D28" s="16">
        <f t="shared" si="13"/>
        <v>0</v>
      </c>
      <c r="E28" s="16">
        <f t="shared" si="14"/>
        <v>30</v>
      </c>
      <c r="F28" s="10">
        <f t="shared" si="15"/>
        <v>0</v>
      </c>
      <c r="G28" s="10">
        <f t="shared" si="16"/>
        <v>6.3</v>
      </c>
      <c r="H28" s="16">
        <f t="shared" si="17"/>
        <v>0</v>
      </c>
      <c r="I28" s="16">
        <f t="shared" si="18"/>
        <v>36.299999999999997</v>
      </c>
      <c r="J28" s="10">
        <f>IF(A28="",0,VLOOKUP(A28,BDCom1!$A$3:$E$100,4,FALSE)*B28)</f>
        <v>0</v>
      </c>
      <c r="K28" s="10">
        <f>IF(A28="",0,VLOOKUP(A28,BDCom1!$A$3:$E$100,5,FALSE)*B28)</f>
        <v>0</v>
      </c>
      <c r="L28" s="10">
        <f t="shared" si="19"/>
        <v>0</v>
      </c>
      <c r="M28" s="10">
        <f t="shared" si="20"/>
        <v>0</v>
      </c>
      <c r="N28" s="16">
        <f t="shared" si="21"/>
        <v>0</v>
      </c>
      <c r="O28" s="17">
        <f t="shared" si="22"/>
        <v>0</v>
      </c>
      <c r="P28" s="18">
        <f t="shared" si="23"/>
        <v>0</v>
      </c>
      <c r="Q28" s="18">
        <f t="shared" si="24"/>
        <v>36.299999999999997</v>
      </c>
      <c r="R28" s="10">
        <f>'Com1&amp;Colr'!G28</f>
        <v>0</v>
      </c>
      <c r="S28" s="10">
        <f t="shared" si="25"/>
        <v>36.299999999999997</v>
      </c>
      <c r="T28" s="10">
        <f>'Com1&amp;Colr'!K28</f>
        <v>0</v>
      </c>
      <c r="U28" s="10">
        <f t="shared" si="26"/>
        <v>0</v>
      </c>
      <c r="V28" s="10">
        <f>'Com1&amp;Colr'!Z29</f>
        <v>0</v>
      </c>
      <c r="X28" s="10">
        <f>IFERROR(ROUNDDOWN(VLOOKUP('Com1&amp;Colr'!A28,BDCom1!$A$3:$C$100,3,FALSE),2),0)</f>
        <v>0.21</v>
      </c>
      <c r="Y28" s="10">
        <f t="shared" si="3"/>
        <v>12.1</v>
      </c>
    </row>
    <row r="29" spans="1:25" x14ac:dyDescent="0.2">
      <c r="A29" s="10" t="str">
        <f>_xlfn.CONCAT('Com1&amp;Colr'!A29)</f>
        <v>Tables (1)</v>
      </c>
      <c r="B29" s="10">
        <f>'Com1&amp;Colr'!B29</f>
        <v>10</v>
      </c>
      <c r="C29" s="10">
        <f>'Com1&amp;Colr'!C29</f>
        <v>3</v>
      </c>
      <c r="D29" s="16">
        <f t="shared" si="13"/>
        <v>0</v>
      </c>
      <c r="E29" s="16">
        <f t="shared" si="14"/>
        <v>30</v>
      </c>
      <c r="F29" s="10">
        <f t="shared" si="15"/>
        <v>0</v>
      </c>
      <c r="G29" s="10">
        <f t="shared" si="16"/>
        <v>6.3</v>
      </c>
      <c r="H29" s="16">
        <f t="shared" si="17"/>
        <v>0</v>
      </c>
      <c r="I29" s="16">
        <f t="shared" si="18"/>
        <v>36.299999999999997</v>
      </c>
      <c r="J29" s="10">
        <f>IF(A29="",0,VLOOKUP(A29,BDCom1!$A$3:$E$100,4,FALSE)*B29)</f>
        <v>0</v>
      </c>
      <c r="K29" s="10">
        <f>IF(A29="",0,VLOOKUP(A29,BDCom1!$A$3:$E$100,5,FALSE)*B29)</f>
        <v>0</v>
      </c>
      <c r="L29" s="10">
        <f t="shared" si="19"/>
        <v>0</v>
      </c>
      <c r="M29" s="10">
        <f t="shared" si="20"/>
        <v>0</v>
      </c>
      <c r="N29" s="16">
        <f t="shared" si="21"/>
        <v>0</v>
      </c>
      <c r="O29" s="17">
        <f t="shared" si="22"/>
        <v>0</v>
      </c>
      <c r="P29" s="18">
        <f t="shared" si="23"/>
        <v>0</v>
      </c>
      <c r="Q29" s="18">
        <f t="shared" si="24"/>
        <v>36.299999999999997</v>
      </c>
      <c r="R29" s="10">
        <f>'Com1&amp;Colr'!G29</f>
        <v>0</v>
      </c>
      <c r="S29" s="10">
        <f t="shared" si="25"/>
        <v>36.299999999999997</v>
      </c>
      <c r="T29" s="10">
        <f>'Com1&amp;Colr'!K29</f>
        <v>0</v>
      </c>
      <c r="U29" s="10">
        <f t="shared" si="26"/>
        <v>0</v>
      </c>
      <c r="V29" s="10">
        <f>'Com1&amp;Colr'!Z30</f>
        <v>0</v>
      </c>
      <c r="X29" s="10">
        <f>IFERROR(ROUNDDOWN(VLOOKUP('Com1&amp;Colr'!A29,BDCom1!$A$3:$C$100,3,FALSE),2),0)</f>
        <v>0.21</v>
      </c>
      <c r="Y29" s="10">
        <f t="shared" si="3"/>
        <v>3.63</v>
      </c>
    </row>
    <row r="30" spans="1:25" x14ac:dyDescent="0.2">
      <c r="A30" s="10" t="str">
        <f>_xlfn.CONCAT('Com1&amp;Colr'!A30)</f>
        <v>Bancs (1)</v>
      </c>
      <c r="B30" s="10">
        <f>'Com1&amp;Colr'!B30</f>
        <v>20</v>
      </c>
      <c r="C30" s="10">
        <f>'Com1&amp;Colr'!C30</f>
        <v>1.5</v>
      </c>
      <c r="D30" s="16">
        <f t="shared" si="13"/>
        <v>0</v>
      </c>
      <c r="E30" s="16">
        <f t="shared" si="14"/>
        <v>30</v>
      </c>
      <c r="F30" s="10">
        <f t="shared" si="15"/>
        <v>0</v>
      </c>
      <c r="G30" s="10">
        <f t="shared" si="16"/>
        <v>6.3</v>
      </c>
      <c r="H30" s="16">
        <f t="shared" si="17"/>
        <v>0</v>
      </c>
      <c r="I30" s="16">
        <f t="shared" si="18"/>
        <v>36.299999999999997</v>
      </c>
      <c r="J30" s="10">
        <f>IF(A30="",0,VLOOKUP(A30,BDCom1!$A$3:$E$100,4,FALSE)*B30)</f>
        <v>0</v>
      </c>
      <c r="K30" s="10">
        <f>IF(A30="",0,VLOOKUP(A30,BDCom1!$A$3:$E$100,5,FALSE)*B30)</f>
        <v>0</v>
      </c>
      <c r="L30" s="10">
        <f t="shared" si="19"/>
        <v>0</v>
      </c>
      <c r="M30" s="10">
        <f t="shared" si="20"/>
        <v>0</v>
      </c>
      <c r="N30" s="16">
        <f t="shared" si="21"/>
        <v>0</v>
      </c>
      <c r="O30" s="17">
        <f t="shared" si="22"/>
        <v>0</v>
      </c>
      <c r="P30" s="18">
        <f t="shared" si="23"/>
        <v>0</v>
      </c>
      <c r="Q30" s="18">
        <f t="shared" si="24"/>
        <v>36.299999999999997</v>
      </c>
      <c r="R30" s="10">
        <f>'Com1&amp;Colr'!G30</f>
        <v>0</v>
      </c>
      <c r="S30" s="10">
        <f t="shared" si="25"/>
        <v>36.299999999999997</v>
      </c>
      <c r="T30" s="10">
        <f>'Com1&amp;Colr'!K30</f>
        <v>0</v>
      </c>
      <c r="U30" s="10">
        <f t="shared" si="26"/>
        <v>0</v>
      </c>
      <c r="V30" s="10">
        <f>'Com1&amp;Colr'!Z31</f>
        <v>0</v>
      </c>
      <c r="X30" s="10">
        <f>IFERROR(ROUNDDOWN(VLOOKUP('Com1&amp;Colr'!A30,BDCom1!$A$3:$C$100,3,FALSE),2),0)</f>
        <v>0.21</v>
      </c>
      <c r="Y30" s="10">
        <f t="shared" si="3"/>
        <v>1.8149999999999999</v>
      </c>
    </row>
    <row r="31" spans="1:25" x14ac:dyDescent="0.2">
      <c r="A31" s="10" t="str">
        <f>_xlfn.CONCAT('Com1&amp;Colr'!A31)</f>
        <v>Frigos (1)</v>
      </c>
      <c r="B31" s="10">
        <f>'Com1&amp;Colr'!B31</f>
        <v>3</v>
      </c>
      <c r="C31" s="10">
        <f>'Com1&amp;Colr'!C31</f>
        <v>40</v>
      </c>
      <c r="D31" s="16">
        <f t="shared" si="13"/>
        <v>0</v>
      </c>
      <c r="E31" s="16">
        <f t="shared" si="14"/>
        <v>120</v>
      </c>
      <c r="F31" s="10">
        <f t="shared" si="15"/>
        <v>0</v>
      </c>
      <c r="G31" s="10">
        <f t="shared" si="16"/>
        <v>25.2</v>
      </c>
      <c r="H31" s="16">
        <f t="shared" si="17"/>
        <v>0</v>
      </c>
      <c r="I31" s="16">
        <f t="shared" si="18"/>
        <v>145.19999999999999</v>
      </c>
      <c r="J31" s="10">
        <f>IF(A31="",0,VLOOKUP(A31,BDCom1!$A$3:$E$100,4,FALSE)*B31)</f>
        <v>0</v>
      </c>
      <c r="K31" s="10">
        <f>IF(A31="",0,VLOOKUP(A31,BDCom1!$A$3:$E$100,5,FALSE)*B31)</f>
        <v>0</v>
      </c>
      <c r="L31" s="10">
        <f t="shared" si="19"/>
        <v>0</v>
      </c>
      <c r="M31" s="10">
        <f t="shared" si="20"/>
        <v>0</v>
      </c>
      <c r="N31" s="16">
        <f t="shared" si="21"/>
        <v>0</v>
      </c>
      <c r="O31" s="17">
        <f t="shared" si="22"/>
        <v>0</v>
      </c>
      <c r="P31" s="18">
        <f t="shared" si="23"/>
        <v>0</v>
      </c>
      <c r="Q31" s="18">
        <f t="shared" si="24"/>
        <v>145.19999999999999</v>
      </c>
      <c r="R31" s="10">
        <f>'Com1&amp;Colr'!G31</f>
        <v>0</v>
      </c>
      <c r="S31" s="10">
        <f t="shared" si="25"/>
        <v>145.19999999999999</v>
      </c>
      <c r="T31" s="10">
        <f>'Com1&amp;Colr'!K31</f>
        <v>0</v>
      </c>
      <c r="U31" s="10">
        <f t="shared" si="26"/>
        <v>0</v>
      </c>
      <c r="V31" s="10" t="str">
        <f>'Com1&amp;Colr'!Z32</f>
        <v>Report</v>
      </c>
      <c r="X31" s="10">
        <f>IFERROR(ROUNDDOWN(VLOOKUP('Com1&amp;Colr'!A31,BDCom1!$A$3:$C$100,3,FALSE),2),0)</f>
        <v>0.21</v>
      </c>
      <c r="Y31" s="10">
        <f>IFERROR((P31+Q31/B31),0)</f>
        <v>48.4</v>
      </c>
    </row>
    <row r="32" spans="1:25" x14ac:dyDescent="0.2">
      <c r="A32" s="10" t="str">
        <f>_xlfn.CONCAT('Com1&amp;Colr'!A32)</f>
        <v/>
      </c>
      <c r="B32" s="10">
        <f>'Com1&amp;Colr'!B32</f>
        <v>0</v>
      </c>
      <c r="C32" s="10">
        <f>'Com1&amp;Colr'!C32</f>
        <v>0</v>
      </c>
      <c r="D32" s="16">
        <f t="shared" si="13"/>
        <v>0</v>
      </c>
      <c r="E32" s="16">
        <f t="shared" si="14"/>
        <v>0</v>
      </c>
      <c r="F32" s="10">
        <f t="shared" si="15"/>
        <v>0</v>
      </c>
      <c r="G32" s="10">
        <f t="shared" si="16"/>
        <v>0</v>
      </c>
      <c r="H32" s="16">
        <f t="shared" si="17"/>
        <v>0</v>
      </c>
      <c r="I32" s="16">
        <f t="shared" si="18"/>
        <v>0</v>
      </c>
      <c r="J32" s="10">
        <f>IF(A32="",0,VLOOKUP(A32,BDCom1!$A$3:$E$100,4,FALSE)*B32)</f>
        <v>0</v>
      </c>
      <c r="K32" s="10">
        <f>IF(A32="",0,VLOOKUP(A32,BDCom1!$A$3:$E$100,5,FALSE)*B32)</f>
        <v>0</v>
      </c>
      <c r="L32" s="10">
        <f t="shared" si="19"/>
        <v>0</v>
      </c>
      <c r="M32" s="10">
        <f t="shared" si="20"/>
        <v>0</v>
      </c>
      <c r="N32" s="16">
        <f t="shared" si="21"/>
        <v>0</v>
      </c>
      <c r="O32" s="17">
        <f t="shared" si="22"/>
        <v>0</v>
      </c>
      <c r="P32" s="18">
        <f t="shared" si="23"/>
        <v>0</v>
      </c>
      <c r="Q32" s="18">
        <f t="shared" si="24"/>
        <v>0</v>
      </c>
      <c r="R32" s="10" t="str">
        <f>'Com1&amp;Colr'!G32</f>
        <v/>
      </c>
      <c r="S32" s="10">
        <f t="shared" si="25"/>
        <v>0</v>
      </c>
      <c r="T32" s="10" t="str">
        <f>'Com1&amp;Colr'!K32</f>
        <v/>
      </c>
      <c r="U32" s="10">
        <f t="shared" si="26"/>
        <v>0</v>
      </c>
      <c r="V32" s="10" t="str">
        <f>'Com1&amp;Colr'!Z33</f>
        <v>TVA</v>
      </c>
      <c r="X32" s="10">
        <f>IFERROR(ROUNDDOWN(VLOOKUP('Com1&amp;Colr'!A32,BDCom1!$A$3:$C$100,3,FALSE),2),0)</f>
        <v>0</v>
      </c>
      <c r="Y32" s="10">
        <f>IFERROR((P32+Q32/B32),0)</f>
        <v>0</v>
      </c>
    </row>
    <row r="33" spans="1:25" x14ac:dyDescent="0.2">
      <c r="A33" s="10" t="str">
        <f>_xlfn.CONCAT('Com1&amp;Colr'!A33)</f>
        <v/>
      </c>
      <c r="B33" s="10">
        <f>'Com1&amp;Colr'!B33</f>
        <v>0</v>
      </c>
      <c r="C33" s="10">
        <f>'Com1&amp;Colr'!C33</f>
        <v>0</v>
      </c>
      <c r="D33" s="16">
        <f t="shared" si="13"/>
        <v>0</v>
      </c>
      <c r="E33" s="16">
        <f t="shared" si="14"/>
        <v>0</v>
      </c>
      <c r="F33" s="10">
        <f t="shared" si="15"/>
        <v>0</v>
      </c>
      <c r="G33" s="10">
        <f t="shared" si="16"/>
        <v>0</v>
      </c>
      <c r="H33" s="16">
        <f t="shared" si="17"/>
        <v>0</v>
      </c>
      <c r="I33" s="16">
        <f t="shared" si="18"/>
        <v>0</v>
      </c>
      <c r="J33" s="10">
        <f>IF(A33="",0,VLOOKUP(A33,BDCom1!$A$3:$E$100,4,FALSE)*B33)</f>
        <v>0</v>
      </c>
      <c r="K33" s="10">
        <f>IF(A33="",0,VLOOKUP(A33,BDCom1!$A$3:$E$100,5,FALSE)*B33)</f>
        <v>0</v>
      </c>
      <c r="L33" s="10">
        <f t="shared" si="19"/>
        <v>0</v>
      </c>
      <c r="M33" s="10">
        <f t="shared" si="20"/>
        <v>0</v>
      </c>
      <c r="N33" s="16">
        <f t="shared" si="21"/>
        <v>0</v>
      </c>
      <c r="O33" s="17">
        <f t="shared" si="22"/>
        <v>0</v>
      </c>
      <c r="P33" s="18">
        <f t="shared" si="23"/>
        <v>0</v>
      </c>
      <c r="Q33" s="18">
        <f t="shared" si="24"/>
        <v>0</v>
      </c>
      <c r="R33" s="10" t="str">
        <f>'Com1&amp;Colr'!G33</f>
        <v/>
      </c>
      <c r="S33" s="10">
        <f t="shared" si="25"/>
        <v>0</v>
      </c>
      <c r="T33" s="10" t="str">
        <f>'Com1&amp;Colr'!K33</f>
        <v/>
      </c>
      <c r="U33" s="10">
        <f t="shared" si="26"/>
        <v>0</v>
      </c>
      <c r="V33" s="10">
        <f>'Com1&amp;Colr'!Z34</f>
        <v>0</v>
      </c>
      <c r="X33" s="10">
        <f>IFERROR(ROUNDDOWN(VLOOKUP('Com1&amp;Colr'!A33,BDCom1!$A$3:$C$100,3,FALSE),2),0)</f>
        <v>0</v>
      </c>
      <c r="Y33" s="10">
        <f t="shared" ref="Y33:Y39" si="27">IFERROR((P33+Q33/B33),0)</f>
        <v>0</v>
      </c>
    </row>
    <row r="34" spans="1:25" x14ac:dyDescent="0.2">
      <c r="A34" s="10" t="str">
        <f>_xlfn.CONCAT('Com1&amp;Colr'!A34)</f>
        <v/>
      </c>
      <c r="B34" s="10">
        <f>'Com1&amp;Colr'!B34</f>
        <v>0</v>
      </c>
      <c r="C34" s="10">
        <f>'Com1&amp;Colr'!C34</f>
        <v>0</v>
      </c>
      <c r="D34" s="16">
        <f t="shared" si="13"/>
        <v>0</v>
      </c>
      <c r="E34" s="16">
        <f t="shared" si="14"/>
        <v>0</v>
      </c>
      <c r="F34" s="10">
        <f t="shared" si="15"/>
        <v>0</v>
      </c>
      <c r="G34" s="10">
        <f t="shared" si="16"/>
        <v>0</v>
      </c>
      <c r="H34" s="16">
        <f t="shared" si="17"/>
        <v>0</v>
      </c>
      <c r="I34" s="16">
        <f t="shared" si="18"/>
        <v>0</v>
      </c>
      <c r="J34" s="10">
        <f>IF(A34="",0,VLOOKUP(A34,BDCom1!$A$3:$E$100,4,FALSE)*B34)</f>
        <v>0</v>
      </c>
      <c r="K34" s="10">
        <f>IF(A34="",0,VLOOKUP(A34,BDCom1!$A$3:$E$100,5,FALSE)*B34)</f>
        <v>0</v>
      </c>
      <c r="L34" s="10">
        <f t="shared" si="19"/>
        <v>0</v>
      </c>
      <c r="M34" s="10">
        <f t="shared" si="20"/>
        <v>0</v>
      </c>
      <c r="N34" s="16">
        <f t="shared" si="21"/>
        <v>0</v>
      </c>
      <c r="O34" s="17">
        <f t="shared" si="22"/>
        <v>0</v>
      </c>
      <c r="P34" s="18">
        <f t="shared" si="23"/>
        <v>0</v>
      </c>
      <c r="Q34" s="18">
        <f t="shared" si="24"/>
        <v>0</v>
      </c>
      <c r="R34" s="10" t="str">
        <f>'Com1&amp;Colr'!G34</f>
        <v/>
      </c>
      <c r="S34" s="10">
        <f t="shared" si="25"/>
        <v>0</v>
      </c>
      <c r="T34" s="10" t="str">
        <f>'Com1&amp;Colr'!K34</f>
        <v/>
      </c>
      <c r="U34" s="10">
        <f t="shared" si="26"/>
        <v>0</v>
      </c>
      <c r="V34" s="10">
        <f>'Com1&amp;Colr'!Z35</f>
        <v>0</v>
      </c>
      <c r="X34" s="10">
        <f>IFERROR(ROUNDDOWN(VLOOKUP('Com1&amp;Colr'!A34,BDCom1!$A$3:$C$100,3,FALSE),2),0)</f>
        <v>0</v>
      </c>
      <c r="Y34" s="10">
        <f t="shared" si="27"/>
        <v>0</v>
      </c>
    </row>
    <row r="35" spans="1:25" x14ac:dyDescent="0.2">
      <c r="A35" s="10" t="str">
        <f>_xlfn.CONCAT('Com1&amp;Colr'!A35)</f>
        <v/>
      </c>
      <c r="B35" s="10">
        <f>'Com1&amp;Colr'!B35</f>
        <v>0</v>
      </c>
      <c r="C35" s="10">
        <f>'Com1&amp;Colr'!C35</f>
        <v>0</v>
      </c>
      <c r="D35" s="16">
        <f t="shared" si="13"/>
        <v>0</v>
      </c>
      <c r="E35" s="16">
        <f t="shared" si="14"/>
        <v>0</v>
      </c>
      <c r="F35" s="10">
        <f t="shared" si="15"/>
        <v>0</v>
      </c>
      <c r="G35" s="10">
        <f t="shared" si="16"/>
        <v>0</v>
      </c>
      <c r="H35" s="16">
        <f t="shared" si="17"/>
        <v>0</v>
      </c>
      <c r="I35" s="16">
        <f t="shared" si="18"/>
        <v>0</v>
      </c>
      <c r="J35" s="10">
        <f>IF(A35="",0,VLOOKUP(A35,BDCom1!$A$3:$E$100,4,FALSE)*B35)</f>
        <v>0</v>
      </c>
      <c r="K35" s="10">
        <f>IF(A35="",0,VLOOKUP(A35,BDCom1!$A$3:$E$100,5,FALSE)*B35)</f>
        <v>0</v>
      </c>
      <c r="L35" s="10">
        <f t="shared" si="19"/>
        <v>0</v>
      </c>
      <c r="M35" s="10">
        <f t="shared" si="20"/>
        <v>0</v>
      </c>
      <c r="N35" s="16">
        <f t="shared" si="21"/>
        <v>0</v>
      </c>
      <c r="O35" s="17">
        <f t="shared" si="22"/>
        <v>0</v>
      </c>
      <c r="P35" s="18">
        <f t="shared" si="23"/>
        <v>0</v>
      </c>
      <c r="Q35" s="18">
        <f t="shared" si="24"/>
        <v>0</v>
      </c>
      <c r="R35" s="10" t="str">
        <f>'Com1&amp;Colr'!G35</f>
        <v/>
      </c>
      <c r="S35" s="10">
        <f t="shared" si="25"/>
        <v>0</v>
      </c>
      <c r="T35" s="10" t="str">
        <f>'Com1&amp;Colr'!K35</f>
        <v/>
      </c>
      <c r="U35" s="10">
        <f t="shared" si="26"/>
        <v>0</v>
      </c>
      <c r="V35" s="10">
        <f>'Com1&amp;Colr'!Z36</f>
        <v>0</v>
      </c>
      <c r="X35" s="10">
        <f>IFERROR(ROUNDDOWN(VLOOKUP('Com1&amp;Colr'!A35,BDCom1!$A$3:$C$100,3,FALSE),2),0)</f>
        <v>0</v>
      </c>
      <c r="Y35" s="10">
        <f t="shared" si="27"/>
        <v>0</v>
      </c>
    </row>
    <row r="36" spans="1:25" x14ac:dyDescent="0.2">
      <c r="A36" s="10" t="str">
        <f>_xlfn.CONCAT('Com1&amp;Colr'!A36)</f>
        <v/>
      </c>
      <c r="B36" s="10">
        <f>'Com1&amp;Colr'!B36</f>
        <v>0</v>
      </c>
      <c r="C36" s="10">
        <f>'Com1&amp;Colr'!C36</f>
        <v>0</v>
      </c>
      <c r="D36" s="16">
        <f t="shared" si="13"/>
        <v>0</v>
      </c>
      <c r="E36" s="16">
        <f t="shared" si="14"/>
        <v>0</v>
      </c>
      <c r="F36" s="10">
        <f t="shared" si="15"/>
        <v>0</v>
      </c>
      <c r="G36" s="10">
        <f t="shared" si="16"/>
        <v>0</v>
      </c>
      <c r="H36" s="16">
        <f t="shared" si="17"/>
        <v>0</v>
      </c>
      <c r="I36" s="16">
        <f t="shared" si="18"/>
        <v>0</v>
      </c>
      <c r="J36" s="10">
        <f>IF(A36="",0,VLOOKUP(A36,BDCom1!$A$3:$E$100,4,FALSE)*B36)</f>
        <v>0</v>
      </c>
      <c r="K36" s="10">
        <f>IF(A36="",0,VLOOKUP(A36,BDCom1!$A$3:$E$100,5,FALSE)*B36)</f>
        <v>0</v>
      </c>
      <c r="L36" s="10">
        <f t="shared" si="19"/>
        <v>0</v>
      </c>
      <c r="M36" s="10">
        <f t="shared" si="20"/>
        <v>0</v>
      </c>
      <c r="N36" s="16">
        <f t="shared" si="21"/>
        <v>0</v>
      </c>
      <c r="O36" s="17">
        <f t="shared" si="22"/>
        <v>0</v>
      </c>
      <c r="P36" s="18">
        <f t="shared" si="23"/>
        <v>0</v>
      </c>
      <c r="Q36" s="18">
        <f t="shared" si="24"/>
        <v>0</v>
      </c>
      <c r="R36" s="10" t="str">
        <f>'Com1&amp;Colr'!G36</f>
        <v/>
      </c>
      <c r="S36" s="10">
        <f t="shared" si="25"/>
        <v>0</v>
      </c>
      <c r="T36" s="10" t="str">
        <f>'Com1&amp;Colr'!K36</f>
        <v/>
      </c>
      <c r="U36" s="10">
        <f t="shared" si="26"/>
        <v>0</v>
      </c>
      <c r="V36" s="10" t="str">
        <f>'Com1&amp;Colr'!Z37</f>
        <v>Report</v>
      </c>
      <c r="X36" s="10">
        <f>IFERROR(ROUNDDOWN(VLOOKUP('Com1&amp;Colr'!A36,BDCom1!$A$3:$C$100,3,FALSE),2),0)</f>
        <v>0</v>
      </c>
      <c r="Y36" s="10">
        <f t="shared" si="27"/>
        <v>0</v>
      </c>
    </row>
    <row r="37" spans="1:25" x14ac:dyDescent="0.2">
      <c r="A37" s="10" t="str">
        <f>_xlfn.CONCAT('Com1&amp;Colr'!A37)</f>
        <v/>
      </c>
      <c r="B37" s="10">
        <f>'Com1&amp;Colr'!B37</f>
        <v>0</v>
      </c>
      <c r="C37" s="10">
        <f>'Com1&amp;Colr'!C37</f>
        <v>0</v>
      </c>
      <c r="D37" s="16">
        <f t="shared" si="13"/>
        <v>0</v>
      </c>
      <c r="E37" s="16">
        <f t="shared" si="14"/>
        <v>0</v>
      </c>
      <c r="F37" s="10">
        <f t="shared" si="15"/>
        <v>0</v>
      </c>
      <c r="G37" s="10">
        <f t="shared" si="16"/>
        <v>0</v>
      </c>
      <c r="H37" s="16">
        <f t="shared" si="17"/>
        <v>0</v>
      </c>
      <c r="I37" s="16">
        <f t="shared" si="18"/>
        <v>0</v>
      </c>
      <c r="J37" s="10">
        <f>IF(A37="",0,VLOOKUP(A37,BDCom1!$A$3:$E$100,4,FALSE)*B37)</f>
        <v>0</v>
      </c>
      <c r="K37" s="10">
        <f>IF(A37="",0,VLOOKUP(A37,BDCom1!$A$3:$E$100,5,FALSE)*B37)</f>
        <v>0</v>
      </c>
      <c r="L37" s="10">
        <f t="shared" si="19"/>
        <v>0</v>
      </c>
      <c r="M37" s="10">
        <f t="shared" si="20"/>
        <v>0</v>
      </c>
      <c r="N37" s="16">
        <f t="shared" si="21"/>
        <v>0</v>
      </c>
      <c r="O37" s="17">
        <f t="shared" si="22"/>
        <v>0</v>
      </c>
      <c r="P37" s="18">
        <f t="shared" si="23"/>
        <v>0</v>
      </c>
      <c r="Q37" s="18">
        <f t="shared" si="24"/>
        <v>0</v>
      </c>
      <c r="R37" s="10" t="str">
        <f>'Com1&amp;Colr'!G37</f>
        <v/>
      </c>
      <c r="S37" s="10">
        <f t="shared" si="25"/>
        <v>0</v>
      </c>
      <c r="T37" s="10" t="str">
        <f>'Com1&amp;Colr'!K37</f>
        <v/>
      </c>
      <c r="U37" s="10">
        <f t="shared" si="26"/>
        <v>0</v>
      </c>
      <c r="V37" s="10" t="str">
        <f>'Com1&amp;Colr'!Z38</f>
        <v>TVA</v>
      </c>
      <c r="X37" s="10">
        <f>IFERROR(ROUNDDOWN(VLOOKUP('Com1&amp;Colr'!A37,BDCom1!$A$3:$C$100,3,FALSE),2),0)</f>
        <v>0</v>
      </c>
      <c r="Y37" s="10">
        <f t="shared" si="27"/>
        <v>0</v>
      </c>
    </row>
    <row r="38" spans="1:25" x14ac:dyDescent="0.2">
      <c r="A38" s="10" t="str">
        <f>_xlfn.CONCAT('Com1&amp;Colr'!A38)</f>
        <v/>
      </c>
      <c r="B38" s="10">
        <f>'Com1&amp;Colr'!B38</f>
        <v>0</v>
      </c>
      <c r="C38" s="10">
        <f>'Com1&amp;Colr'!C38</f>
        <v>0</v>
      </c>
      <c r="D38" s="16">
        <f t="shared" si="13"/>
        <v>0</v>
      </c>
      <c r="E38" s="16">
        <f t="shared" si="14"/>
        <v>0</v>
      </c>
      <c r="F38" s="10">
        <f t="shared" si="15"/>
        <v>0</v>
      </c>
      <c r="G38" s="10">
        <f t="shared" si="16"/>
        <v>0</v>
      </c>
      <c r="H38" s="16">
        <f t="shared" si="17"/>
        <v>0</v>
      </c>
      <c r="I38" s="16">
        <f t="shared" si="18"/>
        <v>0</v>
      </c>
      <c r="J38" s="10">
        <f>IF(A38="",0,VLOOKUP(A38,BDCom1!$A$3:$E$100,4,FALSE)*B38)</f>
        <v>0</v>
      </c>
      <c r="K38" s="10">
        <f>IF(A38="",0,VLOOKUP(A38,BDCom1!$A$3:$E$100,5,FALSE)*B38)</f>
        <v>0</v>
      </c>
      <c r="L38" s="10">
        <f t="shared" si="19"/>
        <v>0</v>
      </c>
      <c r="M38" s="10">
        <f t="shared" si="20"/>
        <v>0</v>
      </c>
      <c r="N38" s="16">
        <f t="shared" si="21"/>
        <v>0</v>
      </c>
      <c r="O38" s="17">
        <f t="shared" si="22"/>
        <v>0</v>
      </c>
      <c r="P38" s="18">
        <f t="shared" si="23"/>
        <v>0</v>
      </c>
      <c r="Q38" s="18">
        <f t="shared" si="24"/>
        <v>0</v>
      </c>
      <c r="R38" s="10" t="str">
        <f>'Com1&amp;Colr'!G38</f>
        <v/>
      </c>
      <c r="S38" s="10">
        <f t="shared" si="25"/>
        <v>0</v>
      </c>
      <c r="T38" s="10" t="str">
        <f>'Com1&amp;Colr'!K38</f>
        <v/>
      </c>
      <c r="U38" s="10">
        <f t="shared" si="26"/>
        <v>0</v>
      </c>
      <c r="V38" s="10">
        <f>'Com1&amp;Colr'!Z39</f>
        <v>0</v>
      </c>
      <c r="X38" s="10">
        <f>IFERROR(ROUNDDOWN(VLOOKUP('Com1&amp;Colr'!A38,BDCom1!$A$3:$C$100,3,FALSE),2),0)</f>
        <v>0</v>
      </c>
      <c r="Y38" s="10">
        <f t="shared" si="27"/>
        <v>0</v>
      </c>
    </row>
    <row r="39" spans="1:25" x14ac:dyDescent="0.2">
      <c r="A39" s="10" t="str">
        <f>_xlfn.CONCAT('Com1&amp;Colr'!A39)</f>
        <v/>
      </c>
      <c r="B39" s="10">
        <f>'Com1&amp;Colr'!B39</f>
        <v>0</v>
      </c>
      <c r="C39" s="10">
        <f>'Com1&amp;Colr'!C39</f>
        <v>0</v>
      </c>
      <c r="D39" s="81">
        <f t="shared" si="13"/>
        <v>0</v>
      </c>
      <c r="E39" s="81">
        <f t="shared" si="14"/>
        <v>0</v>
      </c>
      <c r="F39" s="10">
        <f t="shared" si="15"/>
        <v>0</v>
      </c>
      <c r="G39" s="10">
        <f t="shared" si="16"/>
        <v>0</v>
      </c>
      <c r="H39" s="81">
        <f t="shared" si="17"/>
        <v>0</v>
      </c>
      <c r="I39" s="81">
        <f t="shared" si="18"/>
        <v>0</v>
      </c>
      <c r="J39" s="10">
        <f>IF(A39="",0,VLOOKUP(A39,BDCom1!$A$3:$E$100,4,FALSE)*B39)</f>
        <v>0</v>
      </c>
      <c r="K39" s="10">
        <f>IF(A39="",0,VLOOKUP(A39,BDCom1!$A$3:$E$100,5,FALSE)*B39)</f>
        <v>0</v>
      </c>
      <c r="L39" s="10">
        <f t="shared" si="19"/>
        <v>0</v>
      </c>
      <c r="M39" s="10">
        <f t="shared" si="20"/>
        <v>0</v>
      </c>
      <c r="N39" s="81">
        <f t="shared" si="21"/>
        <v>0</v>
      </c>
      <c r="O39" s="82">
        <f t="shared" si="22"/>
        <v>0</v>
      </c>
      <c r="P39" s="83">
        <f t="shared" si="23"/>
        <v>0</v>
      </c>
      <c r="Q39" s="83">
        <f t="shared" si="24"/>
        <v>0</v>
      </c>
      <c r="R39" s="10" t="str">
        <f>'Com1&amp;Colr'!G39</f>
        <v/>
      </c>
      <c r="S39" s="10">
        <f t="shared" si="25"/>
        <v>0</v>
      </c>
      <c r="T39" s="10" t="str">
        <f>'Com1&amp;Colr'!K39</f>
        <v/>
      </c>
      <c r="U39" s="10">
        <f t="shared" si="26"/>
        <v>0</v>
      </c>
      <c r="V39" s="10">
        <f>'Com1&amp;Colr'!Z40</f>
        <v>0</v>
      </c>
      <c r="X39" s="10">
        <f>IFERROR(ROUNDDOWN(VLOOKUP('Com1&amp;Colr'!A39,BDCom1!$A$3:$C$100,3,FALSE),2),0)</f>
        <v>0</v>
      </c>
      <c r="Y39" s="10">
        <f t="shared" si="27"/>
        <v>0</v>
      </c>
    </row>
    <row r="40" spans="1:25" x14ac:dyDescent="0.2">
      <c r="D40" s="10">
        <f t="shared" ref="D40:T40" si="28">SUM(D2:D39)</f>
        <v>881.0100000000001</v>
      </c>
      <c r="E40" s="10">
        <f t="shared" si="28"/>
        <v>2264.8199999999997</v>
      </c>
      <c r="F40" s="10">
        <f t="shared" si="28"/>
        <v>52.860599999999998</v>
      </c>
      <c r="G40" s="10">
        <f t="shared" si="28"/>
        <v>475.61219999999992</v>
      </c>
      <c r="H40" s="10">
        <f t="shared" si="28"/>
        <v>933.87059999999997</v>
      </c>
      <c r="I40" s="10">
        <f t="shared" si="28"/>
        <v>2740.4322000000002</v>
      </c>
      <c r="J40" s="10">
        <f t="shared" si="28"/>
        <v>36.690000000000005</v>
      </c>
      <c r="K40" s="10">
        <f t="shared" si="28"/>
        <v>108.82000000000001</v>
      </c>
      <c r="L40" s="10">
        <f t="shared" si="28"/>
        <v>2.2014000000000005</v>
      </c>
      <c r="M40" s="10">
        <f t="shared" si="28"/>
        <v>22.852199999999996</v>
      </c>
      <c r="N40" s="10">
        <f t="shared" si="28"/>
        <v>38.891400000000004</v>
      </c>
      <c r="O40" s="10">
        <f t="shared" si="28"/>
        <v>131.6722</v>
      </c>
      <c r="P40" s="10">
        <f t="shared" si="28"/>
        <v>972.76199999999994</v>
      </c>
      <c r="Q40" s="10">
        <f t="shared" si="28"/>
        <v>2872.1044000000002</v>
      </c>
      <c r="R40" s="10">
        <f t="shared" si="28"/>
        <v>649</v>
      </c>
      <c r="S40" s="23">
        <f t="shared" si="28"/>
        <v>4493.866399999999</v>
      </c>
      <c r="T40" s="10">
        <f t="shared" si="28"/>
        <v>3338</v>
      </c>
    </row>
    <row r="41" spans="1:25" x14ac:dyDescent="0.2">
      <c r="D41" s="135">
        <f>SUM(D40+E40)</f>
        <v>3145.83</v>
      </c>
      <c r="E41" s="135"/>
      <c r="F41" s="131">
        <f>SUM(F40+G40)</f>
        <v>528.47279999999989</v>
      </c>
      <c r="G41" s="131"/>
      <c r="H41" s="131">
        <f>SUM(H40+I40)</f>
        <v>3674.3028000000004</v>
      </c>
      <c r="I41" s="131"/>
      <c r="J41" s="135">
        <f>SUM(J40+K40)</f>
        <v>145.51000000000002</v>
      </c>
      <c r="K41" s="135"/>
      <c r="L41" s="131">
        <f>SUM(L40+M40)</f>
        <v>25.053599999999996</v>
      </c>
      <c r="M41" s="131"/>
      <c r="N41" s="131">
        <f>SUM(N40+O40)</f>
        <v>170.56360000000001</v>
      </c>
      <c r="O41" s="131"/>
      <c r="P41" s="131">
        <f>SUM(P40+Q40)</f>
        <v>3844.8663999999999</v>
      </c>
      <c r="Q41" s="131"/>
    </row>
    <row r="47" spans="1:25" ht="15" x14ac:dyDescent="0.25">
      <c r="A47" s="60" t="str">
        <f>_xlfn.CONCAT('Com1&amp;Colr'!A47)</f>
        <v>Com Fournisseur 1 Ajout</v>
      </c>
      <c r="B47" s="8" t="s">
        <v>0</v>
      </c>
      <c r="C47" s="9" t="s">
        <v>1</v>
      </c>
      <c r="D47" s="9" t="s">
        <v>67</v>
      </c>
      <c r="E47" s="8" t="s">
        <v>68</v>
      </c>
      <c r="F47" s="8" t="s">
        <v>62</v>
      </c>
      <c r="G47" s="8" t="s">
        <v>63</v>
      </c>
      <c r="H47" s="14" t="s">
        <v>76</v>
      </c>
      <c r="I47" s="14" t="s">
        <v>75</v>
      </c>
      <c r="J47" s="8" t="s">
        <v>73</v>
      </c>
      <c r="K47" s="8" t="s">
        <v>74</v>
      </c>
      <c r="L47" s="8" t="s">
        <v>69</v>
      </c>
      <c r="M47" s="8" t="s">
        <v>70</v>
      </c>
      <c r="N47" s="8" t="s">
        <v>71</v>
      </c>
      <c r="O47" s="8" t="s">
        <v>72</v>
      </c>
      <c r="P47" s="8" t="s">
        <v>78</v>
      </c>
      <c r="Q47" s="8" t="s">
        <v>79</v>
      </c>
      <c r="R47" s="8" t="s">
        <v>2</v>
      </c>
      <c r="S47" s="8" t="s">
        <v>80</v>
      </c>
      <c r="T47" s="8" t="s">
        <v>3</v>
      </c>
      <c r="U47" s="8" t="s">
        <v>4</v>
      </c>
      <c r="V47" s="8" t="s">
        <v>77</v>
      </c>
      <c r="W47" s="8" t="s">
        <v>81</v>
      </c>
      <c r="X47" s="8" t="s">
        <v>7</v>
      </c>
      <c r="Y47" s="8" t="s">
        <v>4</v>
      </c>
    </row>
    <row r="48" spans="1:25" x14ac:dyDescent="0.2">
      <c r="A48" s="10" t="str">
        <f>_xlfn.CONCAT('Com1&amp;Colr'!A48)</f>
        <v>Fut Jupiler  (1X30 L)</v>
      </c>
      <c r="B48" s="10">
        <f>'Com1&amp;Colr'!B48</f>
        <v>1</v>
      </c>
      <c r="C48" s="10">
        <f>'Com1&amp;Colr'!C48</f>
        <v>89.18</v>
      </c>
      <c r="D48" s="16">
        <f>IF(X48=0.06,C48*B48,0)</f>
        <v>0</v>
      </c>
      <c r="E48" s="16">
        <f>IF(X48=0.21,C48*B48,0)</f>
        <v>89.18</v>
      </c>
      <c r="F48" s="10">
        <f t="shared" ref="F48" si="29">IF(X48=0.06,D48*X48,0)</f>
        <v>0</v>
      </c>
      <c r="G48" s="10">
        <f>IF(X48=0.21,E48*X48,0)</f>
        <v>18.727800000000002</v>
      </c>
      <c r="H48" s="16">
        <f>SUM(D48+F48)</f>
        <v>0</v>
      </c>
      <c r="I48" s="16">
        <f>SUM(E48+G48)</f>
        <v>107.90780000000001</v>
      </c>
      <c r="J48" s="10">
        <f>IF(A48="",0,VLOOKUP(A48,BDCom1!$A$3:$E$100,4,FALSE)*B48)</f>
        <v>0</v>
      </c>
      <c r="K48" s="10">
        <f>IF(A48="",0,VLOOKUP(A48,BDCom1!$A$3:$E$100,5,FALSE)*B48)</f>
        <v>7.22</v>
      </c>
      <c r="L48" s="10">
        <f>SUM(J48*X48)</f>
        <v>0</v>
      </c>
      <c r="M48" s="10">
        <f>SUM(K48*X48)</f>
        <v>1.5162</v>
      </c>
      <c r="N48" s="16">
        <f>SUM(J48+L48)</f>
        <v>0</v>
      </c>
      <c r="O48" s="17">
        <f>SUM(K48+M48)</f>
        <v>8.7362000000000002</v>
      </c>
      <c r="P48" s="18">
        <f>IFERROR(H48+N48,0)</f>
        <v>0</v>
      </c>
      <c r="Q48" s="18">
        <f>IFERROR(I48+O48,0)</f>
        <v>116.64400000000001</v>
      </c>
      <c r="R48" s="10">
        <f>'Com1&amp;Colr'!G48</f>
        <v>30</v>
      </c>
      <c r="S48" s="10">
        <f t="shared" ref="S48" si="30">IFERROR((P48+Q48+R48),0)</f>
        <v>146.64400000000001</v>
      </c>
      <c r="T48" s="10">
        <f>'Com1&amp;Colr'!K48</f>
        <v>114</v>
      </c>
      <c r="U48" s="10">
        <f t="shared" ref="U48" si="31">IFERROR((P48+Q48)/(T48),0)</f>
        <v>1.0231929824561403</v>
      </c>
      <c r="V48" s="10">
        <f>'Com1&amp;Colr'!C93</f>
        <v>0</v>
      </c>
      <c r="X48" s="10">
        <f>IFERROR(ROUNDDOWN(VLOOKUP('Com1&amp;Colr'!A48,BDCom1!$A$3:$C$100,3,FALSE),2),0)</f>
        <v>0.21</v>
      </c>
      <c r="Y48" s="10">
        <f t="shared" ref="Y48:Y58" si="32">IFERROR((P48+Q48/B48),0)</f>
        <v>116.64400000000001</v>
      </c>
    </row>
    <row r="49" spans="1:25" x14ac:dyDescent="0.2">
      <c r="A49" s="10" t="str">
        <f>_xlfn.CONCAT('Com1&amp;Colr'!A49)</f>
        <v>Coca-Cola Normal (1X6) 1L</v>
      </c>
      <c r="B49" s="10">
        <f>'Com1&amp;Colr'!B49</f>
        <v>5</v>
      </c>
      <c r="C49" s="10">
        <f>'Com1&amp;Colr'!C49</f>
        <v>13.93</v>
      </c>
      <c r="D49" s="16">
        <f>IF(X49=0.06,C49*B49,0)</f>
        <v>69.650000000000006</v>
      </c>
      <c r="E49" s="16">
        <f>IF(X49=0.21,C49*B49,0)</f>
        <v>0</v>
      </c>
      <c r="F49" s="10">
        <f t="shared" ref="F49" si="33">IF(X49=0.06,D49*X49,0)</f>
        <v>4.1790000000000003</v>
      </c>
      <c r="G49" s="10">
        <f>IF(X49=0.21,E49*X49,0)</f>
        <v>0</v>
      </c>
      <c r="H49" s="16">
        <f>SUM(D49+F49)</f>
        <v>73.829000000000008</v>
      </c>
      <c r="I49" s="16">
        <f>SUM(E49+G49)</f>
        <v>0</v>
      </c>
      <c r="J49" s="10">
        <f>IF(A49="",0,VLOOKUP(A49,BDCom1!$A$3:$E$100,4,FALSE)*B49)</f>
        <v>4</v>
      </c>
      <c r="K49" s="10">
        <f>IF(A49="",0,VLOOKUP(A49,BDCom1!$A$3:$E$100,5,FALSE)*B49)</f>
        <v>0</v>
      </c>
      <c r="L49" s="10">
        <f>SUM(J49*X49)</f>
        <v>0.24</v>
      </c>
      <c r="M49" s="10">
        <f>SUM(K49*X49)</f>
        <v>0</v>
      </c>
      <c r="N49" s="16">
        <f>SUM(J49+L49)</f>
        <v>4.24</v>
      </c>
      <c r="O49" s="17">
        <f>SUM(K49+M49)</f>
        <v>0</v>
      </c>
      <c r="P49" s="18">
        <f>IFERROR(H49+N49,0)</f>
        <v>78.069000000000003</v>
      </c>
      <c r="Q49" s="18">
        <f>IFERROR(I49+O49,0)</f>
        <v>0</v>
      </c>
      <c r="R49" s="10">
        <f>'Com1&amp;Colr'!G49</f>
        <v>17.5</v>
      </c>
      <c r="S49" s="10">
        <f t="shared" ref="S49" si="34">IFERROR((P49+Q49+R49),0)</f>
        <v>95.569000000000003</v>
      </c>
      <c r="T49" s="10">
        <f>'Com1&amp;Colr'!K49</f>
        <v>120</v>
      </c>
      <c r="U49" s="10">
        <f t="shared" ref="U49" si="35">IFERROR((P49+Q49)/(T49),0)</f>
        <v>0.65057500000000001</v>
      </c>
      <c r="V49" s="10">
        <f>'Com1&amp;Colr'!C94</f>
        <v>0</v>
      </c>
      <c r="X49" s="10">
        <f>IFERROR(ROUNDDOWN(VLOOKUP('Com1&amp;Colr'!A49,BDCom1!$A$3:$C$100,3,FALSE),2),0)</f>
        <v>0.06</v>
      </c>
      <c r="Y49" s="10">
        <f t="shared" si="32"/>
        <v>78.069000000000003</v>
      </c>
    </row>
    <row r="50" spans="1:25" x14ac:dyDescent="0.2">
      <c r="A50" s="10" t="str">
        <f>_xlfn.CONCAT('Com1&amp;Colr'!A50)</f>
        <v>Eau plate (1X12) 1L</v>
      </c>
      <c r="B50" s="10">
        <f>'Com1&amp;Colr'!B50</f>
        <v>8</v>
      </c>
      <c r="C50" s="10">
        <f>'Com1&amp;Colr'!C50</f>
        <v>8.66</v>
      </c>
      <c r="D50" s="16">
        <f t="shared" ref="D50:D60" si="36">IF(X50=0.06,C50*B50,0)</f>
        <v>69.28</v>
      </c>
      <c r="E50" s="16">
        <f t="shared" ref="E50:E60" si="37">IF(X50=0.21,C50*B50,0)</f>
        <v>0</v>
      </c>
      <c r="F50" s="10">
        <f t="shared" ref="F50:F60" si="38">IF(X50=0.06,D50*X50,0)</f>
        <v>4.1567999999999996</v>
      </c>
      <c r="G50" s="10">
        <f t="shared" ref="G50:G60" si="39">IF(X50=0.21,E50*X50,0)</f>
        <v>0</v>
      </c>
      <c r="H50" s="16">
        <f t="shared" ref="H50:H60" si="40">SUM(D50+F50)</f>
        <v>73.436800000000005</v>
      </c>
      <c r="I50" s="16">
        <f t="shared" ref="I50:I60" si="41">SUM(E50+G50)</f>
        <v>0</v>
      </c>
      <c r="J50" s="10">
        <f>IF(A50="",0,VLOOKUP(A50,BDCom1!$A$3:$E$100,4,FALSE)*B50)</f>
        <v>1.36</v>
      </c>
      <c r="K50" s="10">
        <f>IF(A50="",0,VLOOKUP(A50,BDCom1!$A$3:$E$100,5,FALSE)*B50)</f>
        <v>0</v>
      </c>
      <c r="L50" s="10">
        <f t="shared" ref="L50:L60" si="42">SUM(J50*X50)</f>
        <v>8.1600000000000006E-2</v>
      </c>
      <c r="M50" s="10">
        <f t="shared" ref="M50:M60" si="43">SUM(K50*X50)</f>
        <v>0</v>
      </c>
      <c r="N50" s="16">
        <f t="shared" ref="N50:N60" si="44">SUM(J50+L50)</f>
        <v>1.4416000000000002</v>
      </c>
      <c r="O50" s="17">
        <f t="shared" ref="O50:O60" si="45">SUM(K50+M50)</f>
        <v>0</v>
      </c>
      <c r="P50" s="18">
        <f t="shared" ref="P50:P60" si="46">IFERROR(H50+N50,0)</f>
        <v>74.878399999999999</v>
      </c>
      <c r="Q50" s="18">
        <f t="shared" ref="Q50:Q60" si="47">IFERROR(I50+O50,0)</f>
        <v>0</v>
      </c>
      <c r="R50" s="10">
        <f>'Com1&amp;Colr'!G50</f>
        <v>36</v>
      </c>
      <c r="S50" s="10">
        <f t="shared" ref="S50:S60" si="48">IFERROR((P50+Q50+R50),0)</f>
        <v>110.8784</v>
      </c>
      <c r="T50" s="10">
        <f>'Com1&amp;Colr'!K50</f>
        <v>384</v>
      </c>
      <c r="U50" s="10">
        <f t="shared" ref="U50:U60" si="49">IFERROR((P50+Q50)/(T50),0)</f>
        <v>0.19499583333333334</v>
      </c>
      <c r="V50" s="10">
        <f>'Com1&amp;Colr'!C95</f>
        <v>0</v>
      </c>
      <c r="X50" s="10">
        <f>IFERROR(ROUNDDOWN(VLOOKUP('Com1&amp;Colr'!A50,BDCom1!$A$3:$C$100,3,FALSE),2),0)</f>
        <v>0.06</v>
      </c>
      <c r="Y50" s="10">
        <f t="shared" si="32"/>
        <v>74.878399999999999</v>
      </c>
    </row>
    <row r="51" spans="1:25" x14ac:dyDescent="0.2">
      <c r="A51" s="10" t="str">
        <f>_xlfn.CONCAT('Com1&amp;Colr'!A51)</f>
        <v>Eau Gazeuse (1X12) 1L</v>
      </c>
      <c r="B51" s="10">
        <f>'Com1&amp;Colr'!B51</f>
        <v>8</v>
      </c>
      <c r="C51" s="10">
        <f>'Com1&amp;Colr'!C51</f>
        <v>8.66</v>
      </c>
      <c r="D51" s="16">
        <f t="shared" si="36"/>
        <v>69.28</v>
      </c>
      <c r="E51" s="16">
        <f t="shared" si="37"/>
        <v>0</v>
      </c>
      <c r="F51" s="10">
        <f t="shared" si="38"/>
        <v>4.1567999999999996</v>
      </c>
      <c r="G51" s="10">
        <f t="shared" si="39"/>
        <v>0</v>
      </c>
      <c r="H51" s="16">
        <f t="shared" si="40"/>
        <v>73.436800000000005</v>
      </c>
      <c r="I51" s="16">
        <f t="shared" si="41"/>
        <v>0</v>
      </c>
      <c r="J51" s="10">
        <f>IF(A51="",0,VLOOKUP(A51,BDCom1!$A$3:$E$100,4,FALSE)*B51)</f>
        <v>1.36</v>
      </c>
      <c r="K51" s="10">
        <f>IF(A51="",0,VLOOKUP(A51,BDCom1!$A$3:$E$100,5,FALSE)*B51)</f>
        <v>0</v>
      </c>
      <c r="L51" s="10">
        <f t="shared" si="42"/>
        <v>8.1600000000000006E-2</v>
      </c>
      <c r="M51" s="10">
        <f t="shared" si="43"/>
        <v>0</v>
      </c>
      <c r="N51" s="16">
        <f t="shared" si="44"/>
        <v>1.4416000000000002</v>
      </c>
      <c r="O51" s="17">
        <f t="shared" si="45"/>
        <v>0</v>
      </c>
      <c r="P51" s="18">
        <f t="shared" si="46"/>
        <v>74.878399999999999</v>
      </c>
      <c r="Q51" s="18">
        <f t="shared" si="47"/>
        <v>0</v>
      </c>
      <c r="R51" s="10">
        <f>'Com1&amp;Colr'!G51</f>
        <v>36</v>
      </c>
      <c r="S51" s="10">
        <f t="shared" si="48"/>
        <v>110.8784</v>
      </c>
      <c r="T51" s="10">
        <f>'Com1&amp;Colr'!K51</f>
        <v>384</v>
      </c>
      <c r="U51" s="10">
        <f t="shared" si="49"/>
        <v>0.19499583333333334</v>
      </c>
      <c r="V51" s="10">
        <f>'Com1&amp;Colr'!C96</f>
        <v>0</v>
      </c>
      <c r="X51" s="10">
        <f>IFERROR(ROUNDDOWN(VLOOKUP('Com1&amp;Colr'!A51,BDCom1!$A$3:$C$100,3,FALSE),2),0)</f>
        <v>0.06</v>
      </c>
      <c r="Y51" s="10">
        <f t="shared" si="32"/>
        <v>74.878399999999999</v>
      </c>
    </row>
    <row r="52" spans="1:25" x14ac:dyDescent="0.2">
      <c r="A52" s="10" t="str">
        <f>_xlfn.CONCAT('Com1&amp;Colr'!A52)</f>
        <v>Coca-Cola Zéro (1X6) 1L</v>
      </c>
      <c r="B52" s="10">
        <f>'Com1&amp;Colr'!B52</f>
        <v>8</v>
      </c>
      <c r="C52" s="10">
        <f>'Com1&amp;Colr'!C52</f>
        <v>13.49</v>
      </c>
      <c r="D52" s="16">
        <f t="shared" si="36"/>
        <v>107.92</v>
      </c>
      <c r="E52" s="16">
        <f t="shared" si="37"/>
        <v>0</v>
      </c>
      <c r="F52" s="10">
        <f t="shared" si="38"/>
        <v>6.4752000000000001</v>
      </c>
      <c r="G52" s="10">
        <f t="shared" si="39"/>
        <v>0</v>
      </c>
      <c r="H52" s="16">
        <f t="shared" si="40"/>
        <v>114.3952</v>
      </c>
      <c r="I52" s="16">
        <f t="shared" si="41"/>
        <v>0</v>
      </c>
      <c r="J52" s="10">
        <f>IF(A52="",0,VLOOKUP(A52,BDCom1!$A$3:$E$100,4,FALSE)*B52)</f>
        <v>6.4</v>
      </c>
      <c r="K52" s="10">
        <f>IF(A52="",0,VLOOKUP(A52,BDCom1!$A$3:$E$100,5,FALSE)*B52)</f>
        <v>0</v>
      </c>
      <c r="L52" s="10">
        <f t="shared" si="42"/>
        <v>0.38400000000000001</v>
      </c>
      <c r="M52" s="10">
        <f t="shared" si="43"/>
        <v>0</v>
      </c>
      <c r="N52" s="16">
        <f t="shared" si="44"/>
        <v>6.7840000000000007</v>
      </c>
      <c r="O52" s="17">
        <f t="shared" si="45"/>
        <v>0</v>
      </c>
      <c r="P52" s="18">
        <f t="shared" si="46"/>
        <v>121.17920000000001</v>
      </c>
      <c r="Q52" s="18">
        <f t="shared" si="47"/>
        <v>0</v>
      </c>
      <c r="R52" s="10">
        <f>'Com1&amp;Colr'!G52</f>
        <v>28</v>
      </c>
      <c r="S52" s="10">
        <f t="shared" si="48"/>
        <v>149.17920000000001</v>
      </c>
      <c r="T52" s="10">
        <f>'Com1&amp;Colr'!K52</f>
        <v>192</v>
      </c>
      <c r="U52" s="10">
        <f t="shared" si="49"/>
        <v>0.63114166666666671</v>
      </c>
      <c r="V52" s="10">
        <f>'Com1&amp;Colr'!C97</f>
        <v>0</v>
      </c>
      <c r="X52" s="10">
        <f>IFERROR(ROUNDDOWN(VLOOKUP('Com1&amp;Colr'!A52,BDCom1!$A$3:$C$100,3,FALSE),2),0)</f>
        <v>0.06</v>
      </c>
      <c r="Y52" s="10">
        <f t="shared" si="32"/>
        <v>121.17920000000001</v>
      </c>
    </row>
    <row r="53" spans="1:25" x14ac:dyDescent="0.2">
      <c r="A53" s="10" t="str">
        <f>_xlfn.CONCAT('Com1&amp;Colr'!A53)</f>
        <v/>
      </c>
      <c r="B53" s="10">
        <f>'Com1&amp;Colr'!B53</f>
        <v>0</v>
      </c>
      <c r="C53" s="10">
        <f>'Com1&amp;Colr'!C53</f>
        <v>0</v>
      </c>
      <c r="D53" s="16">
        <f t="shared" si="36"/>
        <v>0</v>
      </c>
      <c r="E53" s="16">
        <f t="shared" si="37"/>
        <v>0</v>
      </c>
      <c r="F53" s="10">
        <f t="shared" si="38"/>
        <v>0</v>
      </c>
      <c r="G53" s="10">
        <f t="shared" si="39"/>
        <v>0</v>
      </c>
      <c r="H53" s="16">
        <f t="shared" si="40"/>
        <v>0</v>
      </c>
      <c r="I53" s="16">
        <f t="shared" si="41"/>
        <v>0</v>
      </c>
      <c r="J53" s="10">
        <f>IF(A53="",0,VLOOKUP(A53,BDCom1!$A$3:$E$100,4,FALSE)*B53)</f>
        <v>0</v>
      </c>
      <c r="K53" s="10">
        <f>IF(A53="",0,VLOOKUP(A53,BDCom1!$A$3:$E$100,5,FALSE)*B53)</f>
        <v>0</v>
      </c>
      <c r="L53" s="10">
        <f t="shared" si="42"/>
        <v>0</v>
      </c>
      <c r="M53" s="10">
        <f t="shared" si="43"/>
        <v>0</v>
      </c>
      <c r="N53" s="16">
        <f t="shared" si="44"/>
        <v>0</v>
      </c>
      <c r="O53" s="17">
        <f t="shared" si="45"/>
        <v>0</v>
      </c>
      <c r="P53" s="18">
        <f t="shared" si="46"/>
        <v>0</v>
      </c>
      <c r="Q53" s="18">
        <f t="shared" si="47"/>
        <v>0</v>
      </c>
      <c r="R53" s="10" t="str">
        <f>'Com1&amp;Colr'!G53</f>
        <v/>
      </c>
      <c r="S53" s="10">
        <f t="shared" si="48"/>
        <v>0</v>
      </c>
      <c r="T53" s="10" t="str">
        <f>'Com1&amp;Colr'!K53</f>
        <v/>
      </c>
      <c r="U53" s="10">
        <f t="shared" si="49"/>
        <v>0</v>
      </c>
      <c r="V53" s="10">
        <f>'Com1&amp;Colr'!C98</f>
        <v>0</v>
      </c>
      <c r="X53" s="10">
        <f>IFERROR(ROUNDDOWN(VLOOKUP('Com1&amp;Colr'!A53,BDCom1!$A$3:$C$100,3,FALSE),2),0)</f>
        <v>0</v>
      </c>
      <c r="Y53" s="10">
        <f>IFERROR((P53+Q53/B53),0)</f>
        <v>0</v>
      </c>
    </row>
    <row r="54" spans="1:25" x14ac:dyDescent="0.2">
      <c r="A54" s="10" t="str">
        <f>_xlfn.CONCAT('Com1&amp;Colr'!A54)</f>
        <v/>
      </c>
      <c r="B54" s="10">
        <f>'Com1&amp;Colr'!B54</f>
        <v>0</v>
      </c>
      <c r="C54" s="10">
        <f>'Com1&amp;Colr'!C54</f>
        <v>0</v>
      </c>
      <c r="D54" s="16">
        <f t="shared" si="36"/>
        <v>0</v>
      </c>
      <c r="E54" s="16">
        <f t="shared" si="37"/>
        <v>0</v>
      </c>
      <c r="F54" s="10">
        <f t="shared" si="38"/>
        <v>0</v>
      </c>
      <c r="G54" s="10">
        <f t="shared" si="39"/>
        <v>0</v>
      </c>
      <c r="H54" s="16">
        <f t="shared" si="40"/>
        <v>0</v>
      </c>
      <c r="I54" s="16">
        <f t="shared" si="41"/>
        <v>0</v>
      </c>
      <c r="J54" s="10">
        <f>IF(A54="",0,VLOOKUP(A54,BDCom1!$A$3:$E$100,4,FALSE)*B54)</f>
        <v>0</v>
      </c>
      <c r="K54" s="10">
        <f>IF(A54="",0,VLOOKUP(A54,BDCom1!$A$3:$E$100,5,FALSE)*B54)</f>
        <v>0</v>
      </c>
      <c r="L54" s="10">
        <f t="shared" si="42"/>
        <v>0</v>
      </c>
      <c r="M54" s="10">
        <f t="shared" si="43"/>
        <v>0</v>
      </c>
      <c r="N54" s="16">
        <f t="shared" si="44"/>
        <v>0</v>
      </c>
      <c r="O54" s="17">
        <f t="shared" si="45"/>
        <v>0</v>
      </c>
      <c r="P54" s="18">
        <f t="shared" si="46"/>
        <v>0</v>
      </c>
      <c r="Q54" s="18">
        <f t="shared" si="47"/>
        <v>0</v>
      </c>
      <c r="R54" s="10" t="str">
        <f>'Com1&amp;Colr'!G54</f>
        <v/>
      </c>
      <c r="S54" s="10">
        <f t="shared" si="48"/>
        <v>0</v>
      </c>
      <c r="T54" s="10" t="str">
        <f>'Com1&amp;Colr'!K54</f>
        <v/>
      </c>
      <c r="U54" s="10">
        <f t="shared" si="49"/>
        <v>0</v>
      </c>
      <c r="V54" s="10">
        <f>'Com1&amp;Colr'!C99</f>
        <v>0</v>
      </c>
      <c r="X54" s="10">
        <f>IFERROR(ROUNDDOWN(VLOOKUP('Com1&amp;Colr'!A54,BDCom1!$A$3:$C$100,3,FALSE),2),0)</f>
        <v>0</v>
      </c>
      <c r="Y54" s="10">
        <f t="shared" si="32"/>
        <v>0</v>
      </c>
    </row>
    <row r="55" spans="1:25" x14ac:dyDescent="0.2">
      <c r="A55" s="10" t="str">
        <f>_xlfn.CONCAT('Com1&amp;Colr'!A55)</f>
        <v/>
      </c>
      <c r="B55" s="10">
        <f>'Com1&amp;Colr'!B55</f>
        <v>0</v>
      </c>
      <c r="C55" s="10">
        <f>'Com1&amp;Colr'!C55</f>
        <v>0</v>
      </c>
      <c r="D55" s="16">
        <f t="shared" si="36"/>
        <v>0</v>
      </c>
      <c r="E55" s="16">
        <f t="shared" si="37"/>
        <v>0</v>
      </c>
      <c r="F55" s="10">
        <f t="shared" si="38"/>
        <v>0</v>
      </c>
      <c r="G55" s="10">
        <f t="shared" si="39"/>
        <v>0</v>
      </c>
      <c r="H55" s="16">
        <f t="shared" si="40"/>
        <v>0</v>
      </c>
      <c r="I55" s="16">
        <f t="shared" si="41"/>
        <v>0</v>
      </c>
      <c r="J55" s="10">
        <f>IF(A55="",0,VLOOKUP(A55,BDCom1!$A$3:$E$100,4,FALSE)*B55)</f>
        <v>0</v>
      </c>
      <c r="K55" s="10">
        <f>IF(A55="",0,VLOOKUP(A55,BDCom1!$A$3:$E$100,5,FALSE)*B55)</f>
        <v>0</v>
      </c>
      <c r="L55" s="10">
        <f t="shared" si="42"/>
        <v>0</v>
      </c>
      <c r="M55" s="10">
        <f t="shared" si="43"/>
        <v>0</v>
      </c>
      <c r="N55" s="16">
        <f t="shared" si="44"/>
        <v>0</v>
      </c>
      <c r="O55" s="17">
        <f t="shared" si="45"/>
        <v>0</v>
      </c>
      <c r="P55" s="18">
        <f t="shared" si="46"/>
        <v>0</v>
      </c>
      <c r="Q55" s="18">
        <f t="shared" si="47"/>
        <v>0</v>
      </c>
      <c r="R55" s="10" t="str">
        <f>'Com1&amp;Colr'!G55</f>
        <v/>
      </c>
      <c r="S55" s="10">
        <f t="shared" si="48"/>
        <v>0</v>
      </c>
      <c r="T55" s="10" t="str">
        <f>'Com1&amp;Colr'!K55</f>
        <v/>
      </c>
      <c r="U55" s="10">
        <f t="shared" si="49"/>
        <v>0</v>
      </c>
      <c r="V55" s="10">
        <f>'Com1&amp;Colr'!C100</f>
        <v>0</v>
      </c>
      <c r="X55" s="10">
        <f>IFERROR(ROUNDDOWN(VLOOKUP('Com1&amp;Colr'!A55,BDCom1!$A$3:$C$100,3,FALSE),2),0)</f>
        <v>0</v>
      </c>
      <c r="Y55" s="10">
        <f t="shared" si="32"/>
        <v>0</v>
      </c>
    </row>
    <row r="56" spans="1:25" x14ac:dyDescent="0.2">
      <c r="A56" s="10" t="str">
        <f>_xlfn.CONCAT('Com1&amp;Colr'!A56)</f>
        <v/>
      </c>
      <c r="B56" s="10">
        <f>'Com1&amp;Colr'!B56</f>
        <v>0</v>
      </c>
      <c r="C56" s="10">
        <f>'Com1&amp;Colr'!C56</f>
        <v>0</v>
      </c>
      <c r="D56" s="16">
        <f t="shared" si="36"/>
        <v>0</v>
      </c>
      <c r="E56" s="16">
        <f t="shared" si="37"/>
        <v>0</v>
      </c>
      <c r="F56" s="10">
        <f t="shared" si="38"/>
        <v>0</v>
      </c>
      <c r="G56" s="10">
        <f t="shared" si="39"/>
        <v>0</v>
      </c>
      <c r="H56" s="16">
        <f t="shared" si="40"/>
        <v>0</v>
      </c>
      <c r="I56" s="16">
        <f t="shared" si="41"/>
        <v>0</v>
      </c>
      <c r="J56" s="10">
        <f>IF(A56="",0,VLOOKUP(A56,BDCom1!$A$3:$E$100,4,FALSE)*B56)</f>
        <v>0</v>
      </c>
      <c r="K56" s="10">
        <f>IF(A56="",0,VLOOKUP(A56,BDCom1!$A$3:$E$100,5,FALSE)*B56)</f>
        <v>0</v>
      </c>
      <c r="L56" s="10">
        <f t="shared" si="42"/>
        <v>0</v>
      </c>
      <c r="M56" s="10">
        <f t="shared" si="43"/>
        <v>0</v>
      </c>
      <c r="N56" s="16">
        <f t="shared" si="44"/>
        <v>0</v>
      </c>
      <c r="O56" s="17">
        <f t="shared" si="45"/>
        <v>0</v>
      </c>
      <c r="P56" s="18">
        <f t="shared" si="46"/>
        <v>0</v>
      </c>
      <c r="Q56" s="18">
        <f t="shared" si="47"/>
        <v>0</v>
      </c>
      <c r="R56" s="10" t="str">
        <f>'Com1&amp;Colr'!G56</f>
        <v/>
      </c>
      <c r="S56" s="10">
        <f t="shared" si="48"/>
        <v>0</v>
      </c>
      <c r="T56" s="10" t="str">
        <f>'Com1&amp;Colr'!K56</f>
        <v/>
      </c>
      <c r="U56" s="10">
        <f t="shared" si="49"/>
        <v>0</v>
      </c>
      <c r="V56" s="10">
        <f>'Com1&amp;Colr'!C101</f>
        <v>0</v>
      </c>
      <c r="X56" s="10">
        <f>IFERROR(ROUNDDOWN(VLOOKUP('Com1&amp;Colr'!A56,BDCom1!$A$3:$C$100,3,FALSE),2),0)</f>
        <v>0</v>
      </c>
      <c r="Y56" s="10">
        <f t="shared" si="32"/>
        <v>0</v>
      </c>
    </row>
    <row r="57" spans="1:25" x14ac:dyDescent="0.2">
      <c r="A57" s="10" t="str">
        <f>_xlfn.CONCAT('Com1&amp;Colr'!A57)</f>
        <v/>
      </c>
      <c r="B57" s="10">
        <f>'Com1&amp;Colr'!B57</f>
        <v>0</v>
      </c>
      <c r="C57" s="10">
        <f>'Com1&amp;Colr'!C57</f>
        <v>0</v>
      </c>
      <c r="D57" s="16">
        <f t="shared" si="36"/>
        <v>0</v>
      </c>
      <c r="E57" s="16">
        <f t="shared" si="37"/>
        <v>0</v>
      </c>
      <c r="F57" s="10">
        <f t="shared" si="38"/>
        <v>0</v>
      </c>
      <c r="G57" s="10">
        <f t="shared" si="39"/>
        <v>0</v>
      </c>
      <c r="H57" s="16">
        <f t="shared" si="40"/>
        <v>0</v>
      </c>
      <c r="I57" s="16">
        <f t="shared" si="41"/>
        <v>0</v>
      </c>
      <c r="J57" s="10">
        <f>IF(A57="",0,VLOOKUP(A57,BDCom1!$A$3:$E$100,4,FALSE)*B57)</f>
        <v>0</v>
      </c>
      <c r="K57" s="10">
        <f>IF(A57="",0,VLOOKUP(A57,BDCom1!$A$3:$E$100,5,FALSE)*B57)</f>
        <v>0</v>
      </c>
      <c r="L57" s="10">
        <f t="shared" si="42"/>
        <v>0</v>
      </c>
      <c r="M57" s="10">
        <f t="shared" si="43"/>
        <v>0</v>
      </c>
      <c r="N57" s="16">
        <f t="shared" si="44"/>
        <v>0</v>
      </c>
      <c r="O57" s="17">
        <f t="shared" si="45"/>
        <v>0</v>
      </c>
      <c r="P57" s="18">
        <f t="shared" si="46"/>
        <v>0</v>
      </c>
      <c r="Q57" s="18">
        <f t="shared" si="47"/>
        <v>0</v>
      </c>
      <c r="R57" s="10" t="str">
        <f>'Com1&amp;Colr'!G57</f>
        <v/>
      </c>
      <c r="S57" s="10">
        <f t="shared" si="48"/>
        <v>0</v>
      </c>
      <c r="T57" s="10" t="str">
        <f>'Com1&amp;Colr'!K57</f>
        <v/>
      </c>
      <c r="U57" s="10">
        <f t="shared" si="49"/>
        <v>0</v>
      </c>
      <c r="V57" s="10">
        <f>'Com1&amp;Colr'!C102</f>
        <v>0</v>
      </c>
      <c r="X57" s="10">
        <f>IFERROR(ROUNDDOWN(VLOOKUP('Com1&amp;Colr'!A57,BDCom1!$A$3:$C$100,3,FALSE),2),0)</f>
        <v>0</v>
      </c>
      <c r="Y57" s="10">
        <f t="shared" si="32"/>
        <v>0</v>
      </c>
    </row>
    <row r="58" spans="1:25" x14ac:dyDescent="0.2">
      <c r="A58" s="10" t="str">
        <f>_xlfn.CONCAT('Com1&amp;Colr'!A58)</f>
        <v/>
      </c>
      <c r="B58" s="10">
        <f>'Com1&amp;Colr'!B58</f>
        <v>0</v>
      </c>
      <c r="C58" s="10">
        <f>'Com1&amp;Colr'!C58</f>
        <v>0</v>
      </c>
      <c r="D58" s="16">
        <f t="shared" si="36"/>
        <v>0</v>
      </c>
      <c r="E58" s="16">
        <f t="shared" si="37"/>
        <v>0</v>
      </c>
      <c r="F58" s="10">
        <f t="shared" si="38"/>
        <v>0</v>
      </c>
      <c r="G58" s="10">
        <f t="shared" si="39"/>
        <v>0</v>
      </c>
      <c r="H58" s="16">
        <f t="shared" si="40"/>
        <v>0</v>
      </c>
      <c r="I58" s="16">
        <f t="shared" si="41"/>
        <v>0</v>
      </c>
      <c r="J58" s="10">
        <f>IF(A58="",0,VLOOKUP(A58,BDCom1!$A$3:$E$100,4,FALSE)*B58)</f>
        <v>0</v>
      </c>
      <c r="K58" s="10">
        <f>IF(A58="",0,VLOOKUP(A58,BDCom1!$A$3:$E$100,5,FALSE)*B58)</f>
        <v>0</v>
      </c>
      <c r="L58" s="10">
        <f t="shared" si="42"/>
        <v>0</v>
      </c>
      <c r="M58" s="10">
        <f t="shared" si="43"/>
        <v>0</v>
      </c>
      <c r="N58" s="16">
        <f t="shared" si="44"/>
        <v>0</v>
      </c>
      <c r="O58" s="17">
        <f t="shared" si="45"/>
        <v>0</v>
      </c>
      <c r="P58" s="18">
        <f t="shared" si="46"/>
        <v>0</v>
      </c>
      <c r="Q58" s="18">
        <f t="shared" si="47"/>
        <v>0</v>
      </c>
      <c r="R58" s="10" t="str">
        <f>'Com1&amp;Colr'!G58</f>
        <v/>
      </c>
      <c r="S58" s="10">
        <f t="shared" si="48"/>
        <v>0</v>
      </c>
      <c r="T58" s="10" t="str">
        <f>'Com1&amp;Colr'!K58</f>
        <v/>
      </c>
      <c r="U58" s="10">
        <f t="shared" si="49"/>
        <v>0</v>
      </c>
      <c r="V58" s="10">
        <f>'Com1&amp;Colr'!C103</f>
        <v>0</v>
      </c>
      <c r="X58" s="10">
        <f>IFERROR(ROUNDDOWN(VLOOKUP('Com1&amp;Colr'!A58,BDCom1!$A$3:$C$100,3,FALSE),2),0)</f>
        <v>0</v>
      </c>
      <c r="Y58" s="10">
        <f t="shared" si="32"/>
        <v>0</v>
      </c>
    </row>
    <row r="59" spans="1:25" x14ac:dyDescent="0.2">
      <c r="A59" s="10" t="str">
        <f>_xlfn.CONCAT('Com1&amp;Colr'!A59)</f>
        <v/>
      </c>
      <c r="B59" s="10">
        <f>'Com1&amp;Colr'!B59</f>
        <v>0</v>
      </c>
      <c r="C59" s="10">
        <f>'Com1&amp;Colr'!C59</f>
        <v>0</v>
      </c>
      <c r="D59" s="16">
        <f t="shared" si="36"/>
        <v>0</v>
      </c>
      <c r="E59" s="16">
        <f t="shared" si="37"/>
        <v>0</v>
      </c>
      <c r="F59" s="10">
        <f t="shared" si="38"/>
        <v>0</v>
      </c>
      <c r="G59" s="10">
        <f t="shared" si="39"/>
        <v>0</v>
      </c>
      <c r="H59" s="16">
        <f t="shared" si="40"/>
        <v>0</v>
      </c>
      <c r="I59" s="16">
        <f t="shared" si="41"/>
        <v>0</v>
      </c>
      <c r="J59" s="10">
        <f>IF(A59="",0,VLOOKUP(A59,BDCom1!$A$3:$E$100,4,FALSE)*B59)</f>
        <v>0</v>
      </c>
      <c r="K59" s="10">
        <f>IF(A59="",0,VLOOKUP(A59,BDCom1!$A$3:$E$100,5,FALSE)*B59)</f>
        <v>0</v>
      </c>
      <c r="L59" s="10">
        <f t="shared" si="42"/>
        <v>0</v>
      </c>
      <c r="M59" s="10">
        <f t="shared" si="43"/>
        <v>0</v>
      </c>
      <c r="N59" s="16">
        <f t="shared" si="44"/>
        <v>0</v>
      </c>
      <c r="O59" s="17">
        <f t="shared" si="45"/>
        <v>0</v>
      </c>
      <c r="P59" s="18">
        <f t="shared" si="46"/>
        <v>0</v>
      </c>
      <c r="Q59" s="18">
        <f t="shared" si="47"/>
        <v>0</v>
      </c>
      <c r="R59" s="10" t="str">
        <f>'Com1&amp;Colr'!G59</f>
        <v/>
      </c>
      <c r="S59" s="10">
        <f t="shared" si="48"/>
        <v>0</v>
      </c>
      <c r="T59" s="10" t="str">
        <f>'Com1&amp;Colr'!K59</f>
        <v/>
      </c>
      <c r="U59" s="10">
        <f t="shared" si="49"/>
        <v>0</v>
      </c>
      <c r="V59" s="10">
        <f>'Com1&amp;Colr'!C104</f>
        <v>0</v>
      </c>
      <c r="X59" s="10">
        <f>IFERROR(ROUNDDOWN(VLOOKUP('Com1&amp;Colr'!A59,BDCom1!$A$3:$C$100,3,FALSE),2),0)</f>
        <v>0</v>
      </c>
      <c r="Y59" s="10">
        <f>IFERROR((P59+Q59/B59),0)</f>
        <v>0</v>
      </c>
    </row>
    <row r="60" spans="1:25" x14ac:dyDescent="0.2">
      <c r="A60" s="10" t="str">
        <f>_xlfn.CONCAT('Com1&amp;Colr'!A60)</f>
        <v/>
      </c>
      <c r="B60" s="10">
        <f>'Com1&amp;Colr'!B60</f>
        <v>0</v>
      </c>
      <c r="C60" s="10">
        <f>'Com1&amp;Colr'!C60</f>
        <v>0</v>
      </c>
      <c r="D60" s="81">
        <f t="shared" si="36"/>
        <v>0</v>
      </c>
      <c r="E60" s="81">
        <f t="shared" si="37"/>
        <v>0</v>
      </c>
      <c r="F60" s="10">
        <f t="shared" si="38"/>
        <v>0</v>
      </c>
      <c r="G60" s="10">
        <f t="shared" si="39"/>
        <v>0</v>
      </c>
      <c r="H60" s="81">
        <f t="shared" si="40"/>
        <v>0</v>
      </c>
      <c r="I60" s="81">
        <f t="shared" si="41"/>
        <v>0</v>
      </c>
      <c r="J60" s="10">
        <f>IF(A60="",0,VLOOKUP(A60,BDCom1!$A$3:$E$100,4,FALSE)*B60)</f>
        <v>0</v>
      </c>
      <c r="K60" s="10">
        <f>IF(A60="",0,VLOOKUP(A60,BDCom1!$A$3:$E$100,5,FALSE)*B60)</f>
        <v>0</v>
      </c>
      <c r="L60" s="10">
        <f t="shared" si="42"/>
        <v>0</v>
      </c>
      <c r="M60" s="10">
        <f t="shared" si="43"/>
        <v>0</v>
      </c>
      <c r="N60" s="81">
        <f t="shared" si="44"/>
        <v>0</v>
      </c>
      <c r="O60" s="82">
        <f t="shared" si="45"/>
        <v>0</v>
      </c>
      <c r="P60" s="83">
        <f t="shared" si="46"/>
        <v>0</v>
      </c>
      <c r="Q60" s="83">
        <f t="shared" si="47"/>
        <v>0</v>
      </c>
      <c r="R60" s="10" t="str">
        <f>'Com1&amp;Colr'!G60</f>
        <v/>
      </c>
      <c r="S60" s="10">
        <f t="shared" si="48"/>
        <v>0</v>
      </c>
      <c r="T60" s="10" t="str">
        <f>'Com1&amp;Colr'!K60</f>
        <v/>
      </c>
      <c r="U60" s="10">
        <f t="shared" si="49"/>
        <v>0</v>
      </c>
      <c r="V60" s="10">
        <f>'Com1&amp;Colr'!C105</f>
        <v>0</v>
      </c>
      <c r="X60" s="10">
        <f>IFERROR(ROUNDDOWN(VLOOKUP('Com1&amp;Colr'!A60,BDCom1!$A$3:$C$100,3,FALSE),2),0)</f>
        <v>0</v>
      </c>
      <c r="Y60" s="10">
        <f>IFERROR((P60+Q60/B60),0)</f>
        <v>0</v>
      </c>
    </row>
    <row r="61" spans="1:25" x14ac:dyDescent="0.2">
      <c r="D61" s="10">
        <f>SUM(D48:D60)</f>
        <v>316.13</v>
      </c>
      <c r="E61" s="10">
        <f t="shared" ref="E61:T61" si="50">SUM(E48:E60)</f>
        <v>89.18</v>
      </c>
      <c r="F61" s="10">
        <f t="shared" si="50"/>
        <v>18.9678</v>
      </c>
      <c r="G61" s="10">
        <f t="shared" si="50"/>
        <v>18.727800000000002</v>
      </c>
      <c r="H61" s="10">
        <f t="shared" si="50"/>
        <v>335.09780000000001</v>
      </c>
      <c r="I61" s="10">
        <f t="shared" si="50"/>
        <v>107.90780000000001</v>
      </c>
      <c r="J61" s="10">
        <f t="shared" si="50"/>
        <v>13.120000000000001</v>
      </c>
      <c r="K61" s="10">
        <f t="shared" si="50"/>
        <v>7.22</v>
      </c>
      <c r="L61" s="10">
        <f t="shared" si="50"/>
        <v>0.78720000000000001</v>
      </c>
      <c r="M61" s="10">
        <f t="shared" si="50"/>
        <v>1.5162</v>
      </c>
      <c r="N61" s="10">
        <f t="shared" si="50"/>
        <v>13.907200000000001</v>
      </c>
      <c r="O61" s="10">
        <f t="shared" si="50"/>
        <v>8.7362000000000002</v>
      </c>
      <c r="P61" s="10">
        <f t="shared" si="50"/>
        <v>349.005</v>
      </c>
      <c r="Q61" s="10">
        <f t="shared" si="50"/>
        <v>116.64400000000001</v>
      </c>
      <c r="R61" s="10">
        <f t="shared" si="50"/>
        <v>147.5</v>
      </c>
      <c r="S61" s="84">
        <f t="shared" si="50"/>
        <v>613.149</v>
      </c>
      <c r="T61" s="80">
        <f t="shared" si="50"/>
        <v>1194</v>
      </c>
    </row>
    <row r="62" spans="1:25" x14ac:dyDescent="0.2">
      <c r="D62" s="135">
        <f>SUM(D61+E61)</f>
        <v>405.31</v>
      </c>
      <c r="E62" s="135"/>
      <c r="F62" s="131">
        <f>SUM(F61+G61)</f>
        <v>37.695599999999999</v>
      </c>
      <c r="G62" s="131"/>
      <c r="H62" s="131">
        <f>SUM(H61+I61)</f>
        <v>443.00560000000002</v>
      </c>
      <c r="I62" s="131"/>
      <c r="J62" s="135">
        <f>SUM(J61+K61)</f>
        <v>20.34</v>
      </c>
      <c r="K62" s="135"/>
      <c r="L62" s="131">
        <f>SUM(L61+M61)</f>
        <v>2.3033999999999999</v>
      </c>
      <c r="M62" s="131"/>
      <c r="N62" s="131">
        <f>SUM(N61+O61)</f>
        <v>22.6434</v>
      </c>
      <c r="O62" s="131"/>
      <c r="P62" s="131">
        <f>SUM(P61+Q61)</f>
        <v>465.649</v>
      </c>
      <c r="Q62" s="131"/>
    </row>
    <row r="68" spans="1:25" ht="15" x14ac:dyDescent="0.25">
      <c r="A68" s="60" t="str">
        <f>_xlfn.CONCAT('Com1&amp;Colr'!A68)</f>
        <v>Com Fournisseur 2</v>
      </c>
      <c r="B68" s="8" t="s">
        <v>0</v>
      </c>
      <c r="C68" s="9" t="s">
        <v>1</v>
      </c>
      <c r="D68" s="9" t="s">
        <v>67</v>
      </c>
      <c r="E68" s="8" t="s">
        <v>68</v>
      </c>
      <c r="F68" s="8" t="s">
        <v>62</v>
      </c>
      <c r="G68" s="8" t="s">
        <v>63</v>
      </c>
      <c r="H68" s="14" t="s">
        <v>76</v>
      </c>
      <c r="I68" s="14" t="s">
        <v>75</v>
      </c>
      <c r="J68" s="8" t="s">
        <v>73</v>
      </c>
      <c r="K68" s="8" t="s">
        <v>74</v>
      </c>
      <c r="L68" s="8" t="s">
        <v>69</v>
      </c>
      <c r="M68" s="8" t="s">
        <v>70</v>
      </c>
      <c r="N68" s="8" t="s">
        <v>71</v>
      </c>
      <c r="O68" s="8" t="s">
        <v>72</v>
      </c>
      <c r="P68" s="8" t="s">
        <v>78</v>
      </c>
      <c r="Q68" s="8" t="s">
        <v>79</v>
      </c>
      <c r="R68" s="8" t="s">
        <v>2</v>
      </c>
      <c r="S68" s="8" t="s">
        <v>80</v>
      </c>
      <c r="T68" s="8" t="s">
        <v>3</v>
      </c>
      <c r="U68" s="8" t="s">
        <v>4</v>
      </c>
      <c r="V68" s="8" t="s">
        <v>77</v>
      </c>
      <c r="W68" s="8" t="s">
        <v>81</v>
      </c>
      <c r="X68" s="8" t="s">
        <v>7</v>
      </c>
      <c r="Y68" s="8" t="s">
        <v>4</v>
      </c>
    </row>
    <row r="69" spans="1:25" x14ac:dyDescent="0.2">
      <c r="A69" s="10" t="str">
        <f>_xlfn.CONCAT('Com1&amp;Colr'!A69)</f>
        <v/>
      </c>
      <c r="B69" s="10">
        <f>'Com1&amp;Colr'!B69</f>
        <v>0</v>
      </c>
      <c r="C69" s="10">
        <f>'Com1&amp;Colr'!C69</f>
        <v>0</v>
      </c>
      <c r="D69" s="16">
        <f>IF(X69=0.06,C69*B69,0)</f>
        <v>0</v>
      </c>
      <c r="E69" s="16">
        <f>IF(X69=0.21,C69*B69,0)</f>
        <v>0</v>
      </c>
      <c r="F69" s="10">
        <f t="shared" ref="F69" si="51">IF(X69=0.06,D69*X69,0)</f>
        <v>0</v>
      </c>
      <c r="G69" s="10">
        <f>IF(X69=0.21,E69*X69,0)</f>
        <v>0</v>
      </c>
      <c r="H69" s="16">
        <f>SUM(D69+F69)</f>
        <v>0</v>
      </c>
      <c r="I69" s="16">
        <f>SUM(E69+G69)</f>
        <v>0</v>
      </c>
      <c r="J69" s="10">
        <f>IF(A69="",0,VLOOKUP(A69,BDCom1!$A$3:$E$100,4,FALSE)*B69)</f>
        <v>0</v>
      </c>
      <c r="K69" s="10">
        <f>IF(A69="",0,VLOOKUP(A69,BDCom1!$A$3:$E$100,5,FALSE)*B69)</f>
        <v>0</v>
      </c>
      <c r="L69" s="10">
        <f>SUM(J69*X69)</f>
        <v>0</v>
      </c>
      <c r="M69" s="10">
        <f>SUM(K69*X69)</f>
        <v>0</v>
      </c>
      <c r="N69" s="16">
        <f>SUM(J69+L69)</f>
        <v>0</v>
      </c>
      <c r="O69" s="17">
        <f>SUM(K69+M69)</f>
        <v>0</v>
      </c>
      <c r="P69" s="18">
        <f>IFERROR(H69+N69,0)</f>
        <v>0</v>
      </c>
      <c r="Q69" s="18">
        <f>IFERROR(I69+O69,0)</f>
        <v>0</v>
      </c>
      <c r="R69" s="10" t="str">
        <f>'Com1&amp;Colr'!G69</f>
        <v/>
      </c>
      <c r="S69" s="10">
        <f t="shared" ref="S69" si="52">IFERROR((P69+Q69+R69),0)</f>
        <v>0</v>
      </c>
      <c r="T69" s="10" t="str">
        <f>'Com1&amp;Colr'!K69</f>
        <v/>
      </c>
      <c r="U69" s="10">
        <f t="shared" ref="U69" si="53">IFERROR((P69+Q69)/(T69),0)</f>
        <v>0</v>
      </c>
      <c r="V69" s="10">
        <f>'Com1&amp;Colr'!C69</f>
        <v>0</v>
      </c>
      <c r="X69" s="10">
        <f>IFERROR(ROUNDDOWN(VLOOKUP('Com1&amp;Colr'!A69,BDCom1!$A$3:$C$100,3,FALSE),2),0)</f>
        <v>0</v>
      </c>
      <c r="Y69" s="10">
        <f t="shared" ref="Y69" si="54">IFERROR((P69+Q69/B69),0)</f>
        <v>0</v>
      </c>
    </row>
    <row r="70" spans="1:25" x14ac:dyDescent="0.2">
      <c r="A70" s="10" t="str">
        <f>_xlfn.CONCAT('Com1&amp;Colr'!A70)</f>
        <v/>
      </c>
      <c r="B70" s="10">
        <f>'Com1&amp;Colr'!B70</f>
        <v>0</v>
      </c>
      <c r="C70" s="10">
        <f>'Com1&amp;Colr'!C70</f>
        <v>0</v>
      </c>
      <c r="D70" s="16">
        <f t="shared" ref="D70:D106" si="55">IF(X70=0.06,C70*B70,0)</f>
        <v>0</v>
      </c>
      <c r="E70" s="16">
        <f t="shared" ref="E70:E106" si="56">IF(X70=0.21,C70*B70,0)</f>
        <v>0</v>
      </c>
      <c r="F70" s="10">
        <f t="shared" ref="F70:F106" si="57">IF(X70=0.06,D70*X70,0)</f>
        <v>0</v>
      </c>
      <c r="G70" s="10">
        <f t="shared" ref="G70:G106" si="58">IF(X70=0.21,E70*X70,0)</f>
        <v>0</v>
      </c>
      <c r="H70" s="16">
        <f t="shared" ref="H70:H106" si="59">SUM(D70+F70)</f>
        <v>0</v>
      </c>
      <c r="I70" s="16">
        <f t="shared" ref="I70:I106" si="60">SUM(E70+G70)</f>
        <v>0</v>
      </c>
      <c r="J70" s="10">
        <f>IF(A70="",0,VLOOKUP(A70,BDCom1!$A$3:$E$100,4,FALSE)*B70)</f>
        <v>0</v>
      </c>
      <c r="K70" s="10">
        <f>IF(A70="",0,VLOOKUP(A70,BDCom1!$A$3:$E$100,5,FALSE)*B70)</f>
        <v>0</v>
      </c>
      <c r="L70" s="10">
        <f t="shared" ref="L70:L106" si="61">SUM(J70*X70)</f>
        <v>0</v>
      </c>
      <c r="M70" s="10">
        <f t="shared" ref="M70:M106" si="62">SUM(K70*X70)</f>
        <v>0</v>
      </c>
      <c r="N70" s="16">
        <f t="shared" ref="N70:N106" si="63">SUM(J70+L70)</f>
        <v>0</v>
      </c>
      <c r="O70" s="17">
        <f t="shared" ref="O70:O106" si="64">SUM(K70+M70)</f>
        <v>0</v>
      </c>
      <c r="P70" s="18">
        <f t="shared" ref="P70:P106" si="65">IFERROR(H70+N70,0)</f>
        <v>0</v>
      </c>
      <c r="Q70" s="18">
        <f t="shared" ref="Q70:Q106" si="66">IFERROR(I70+O70,0)</f>
        <v>0</v>
      </c>
      <c r="R70" s="10" t="str">
        <f>'Com1&amp;Colr'!G70</f>
        <v/>
      </c>
      <c r="S70" s="10">
        <f t="shared" ref="S70:S106" si="67">IFERROR((P70+Q70+R70),0)</f>
        <v>0</v>
      </c>
      <c r="T70" s="10" t="str">
        <f>'Com1&amp;Colr'!K70</f>
        <v/>
      </c>
      <c r="U70" s="10">
        <f t="shared" ref="U70:U106" si="68">IFERROR((P70+Q70)/(T70),0)</f>
        <v>0</v>
      </c>
      <c r="V70" s="10">
        <f>'Com1&amp;Colr'!C70</f>
        <v>0</v>
      </c>
      <c r="X70" s="10">
        <f>IFERROR(ROUNDDOWN(VLOOKUP('Com1&amp;Colr'!A70,BDCom1!$A$3:$C$100,3,FALSE),2),0)</f>
        <v>0</v>
      </c>
      <c r="Y70" s="10">
        <f t="shared" ref="Y70:Y106" si="69">IFERROR((P70+Q70/B70),0)</f>
        <v>0</v>
      </c>
    </row>
    <row r="71" spans="1:25" x14ac:dyDescent="0.2">
      <c r="A71" s="10" t="str">
        <f>_xlfn.CONCAT('Com1&amp;Colr'!A71)</f>
        <v/>
      </c>
      <c r="B71" s="10">
        <f>'Com1&amp;Colr'!B71</f>
        <v>0</v>
      </c>
      <c r="C71" s="10">
        <f>'Com1&amp;Colr'!C71</f>
        <v>0</v>
      </c>
      <c r="D71" s="16">
        <f t="shared" si="55"/>
        <v>0</v>
      </c>
      <c r="E71" s="16">
        <f t="shared" si="56"/>
        <v>0</v>
      </c>
      <c r="F71" s="10">
        <f t="shared" si="57"/>
        <v>0</v>
      </c>
      <c r="G71" s="10">
        <f t="shared" si="58"/>
        <v>0</v>
      </c>
      <c r="H71" s="16">
        <f t="shared" si="59"/>
        <v>0</v>
      </c>
      <c r="I71" s="16">
        <f t="shared" si="60"/>
        <v>0</v>
      </c>
      <c r="J71" s="10">
        <f>IF(A71="",0,VLOOKUP(A71,BDCom1!$A$3:$E$100,4,FALSE)*B71)</f>
        <v>0</v>
      </c>
      <c r="K71" s="10">
        <f>IF(A71="",0,VLOOKUP(A71,BDCom1!$A$3:$E$100,5,FALSE)*B71)</f>
        <v>0</v>
      </c>
      <c r="L71" s="10">
        <f t="shared" si="61"/>
        <v>0</v>
      </c>
      <c r="M71" s="10">
        <f t="shared" si="62"/>
        <v>0</v>
      </c>
      <c r="N71" s="16">
        <f t="shared" si="63"/>
        <v>0</v>
      </c>
      <c r="O71" s="17">
        <f t="shared" si="64"/>
        <v>0</v>
      </c>
      <c r="P71" s="18">
        <f t="shared" si="65"/>
        <v>0</v>
      </c>
      <c r="Q71" s="18">
        <f t="shared" si="66"/>
        <v>0</v>
      </c>
      <c r="R71" s="10" t="str">
        <f>'Com1&amp;Colr'!G71</f>
        <v/>
      </c>
      <c r="S71" s="10">
        <f t="shared" si="67"/>
        <v>0</v>
      </c>
      <c r="T71" s="10" t="str">
        <f>'Com1&amp;Colr'!K71</f>
        <v/>
      </c>
      <c r="U71" s="10">
        <f t="shared" si="68"/>
        <v>0</v>
      </c>
      <c r="V71" s="10">
        <f>'Com1&amp;Colr'!C71</f>
        <v>0</v>
      </c>
      <c r="X71" s="10">
        <f>IFERROR(ROUNDDOWN(VLOOKUP('Com1&amp;Colr'!A71,BDCom1!$A$3:$C$100,3,FALSE),2),0)</f>
        <v>0</v>
      </c>
      <c r="Y71" s="10">
        <f t="shared" si="69"/>
        <v>0</v>
      </c>
    </row>
    <row r="72" spans="1:25" x14ac:dyDescent="0.2">
      <c r="A72" s="10" t="str">
        <f>_xlfn.CONCAT('Com1&amp;Colr'!A72)</f>
        <v/>
      </c>
      <c r="B72" s="10">
        <f>'Com1&amp;Colr'!B72</f>
        <v>0</v>
      </c>
      <c r="C72" s="10">
        <f>'Com1&amp;Colr'!C72</f>
        <v>0</v>
      </c>
      <c r="D72" s="16">
        <f t="shared" si="55"/>
        <v>0</v>
      </c>
      <c r="E72" s="16">
        <f t="shared" si="56"/>
        <v>0</v>
      </c>
      <c r="F72" s="10">
        <f t="shared" si="57"/>
        <v>0</v>
      </c>
      <c r="G72" s="10">
        <f t="shared" si="58"/>
        <v>0</v>
      </c>
      <c r="H72" s="16">
        <f t="shared" si="59"/>
        <v>0</v>
      </c>
      <c r="I72" s="16">
        <f t="shared" si="60"/>
        <v>0</v>
      </c>
      <c r="J72" s="10">
        <f>IF(A72="",0,VLOOKUP(A72,BDCom1!$A$3:$E$100,4,FALSE)*B72)</f>
        <v>0</v>
      </c>
      <c r="K72" s="10">
        <f>IF(A72="",0,VLOOKUP(A72,BDCom1!$A$3:$E$100,5,FALSE)*B72)</f>
        <v>0</v>
      </c>
      <c r="L72" s="10">
        <f t="shared" si="61"/>
        <v>0</v>
      </c>
      <c r="M72" s="10">
        <f t="shared" si="62"/>
        <v>0</v>
      </c>
      <c r="N72" s="16">
        <f t="shared" si="63"/>
        <v>0</v>
      </c>
      <c r="O72" s="17">
        <f t="shared" si="64"/>
        <v>0</v>
      </c>
      <c r="P72" s="18">
        <f t="shared" si="65"/>
        <v>0</v>
      </c>
      <c r="Q72" s="18">
        <f t="shared" si="66"/>
        <v>0</v>
      </c>
      <c r="R72" s="10" t="str">
        <f>'Com1&amp;Colr'!G72</f>
        <v/>
      </c>
      <c r="S72" s="10">
        <f t="shared" si="67"/>
        <v>0</v>
      </c>
      <c r="T72" s="10" t="str">
        <f>'Com1&amp;Colr'!K72</f>
        <v/>
      </c>
      <c r="U72" s="10">
        <f t="shared" si="68"/>
        <v>0</v>
      </c>
      <c r="V72" s="10">
        <f>'Com1&amp;Colr'!C72</f>
        <v>0</v>
      </c>
      <c r="X72" s="10">
        <f>IFERROR(ROUNDDOWN(VLOOKUP('Com1&amp;Colr'!A72,BDCom1!$A$3:$C$100,3,FALSE),2),0)</f>
        <v>0</v>
      </c>
      <c r="Y72" s="10">
        <f t="shared" si="69"/>
        <v>0</v>
      </c>
    </row>
    <row r="73" spans="1:25" x14ac:dyDescent="0.2">
      <c r="A73" s="10" t="str">
        <f>_xlfn.CONCAT('Com1&amp;Colr'!A73)</f>
        <v/>
      </c>
      <c r="B73" s="10">
        <f>'Com1&amp;Colr'!B73</f>
        <v>0</v>
      </c>
      <c r="C73" s="10">
        <f>'Com1&amp;Colr'!C73</f>
        <v>0</v>
      </c>
      <c r="D73" s="16">
        <f t="shared" si="55"/>
        <v>0</v>
      </c>
      <c r="E73" s="16">
        <f t="shared" si="56"/>
        <v>0</v>
      </c>
      <c r="F73" s="10">
        <f t="shared" si="57"/>
        <v>0</v>
      </c>
      <c r="G73" s="10">
        <f t="shared" si="58"/>
        <v>0</v>
      </c>
      <c r="H73" s="16">
        <f t="shared" si="59"/>
        <v>0</v>
      </c>
      <c r="I73" s="16">
        <f t="shared" si="60"/>
        <v>0</v>
      </c>
      <c r="J73" s="10">
        <f>IF(A73="",0,VLOOKUP(A73,BDCom1!$A$3:$E$100,4,FALSE)*B73)</f>
        <v>0</v>
      </c>
      <c r="K73" s="10">
        <f>IF(A73="",0,VLOOKUP(A73,BDCom1!$A$3:$E$100,5,FALSE)*B73)</f>
        <v>0</v>
      </c>
      <c r="L73" s="10">
        <f t="shared" si="61"/>
        <v>0</v>
      </c>
      <c r="M73" s="10">
        <f t="shared" si="62"/>
        <v>0</v>
      </c>
      <c r="N73" s="16">
        <f t="shared" si="63"/>
        <v>0</v>
      </c>
      <c r="O73" s="17">
        <f t="shared" si="64"/>
        <v>0</v>
      </c>
      <c r="P73" s="18">
        <f t="shared" si="65"/>
        <v>0</v>
      </c>
      <c r="Q73" s="18">
        <f t="shared" si="66"/>
        <v>0</v>
      </c>
      <c r="R73" s="10" t="str">
        <f>'Com1&amp;Colr'!G73</f>
        <v/>
      </c>
      <c r="S73" s="10">
        <f t="shared" si="67"/>
        <v>0</v>
      </c>
      <c r="T73" s="10" t="str">
        <f>'Com1&amp;Colr'!K73</f>
        <v/>
      </c>
      <c r="U73" s="10">
        <f t="shared" si="68"/>
        <v>0</v>
      </c>
      <c r="V73" s="10">
        <f>'Com1&amp;Colr'!C73</f>
        <v>0</v>
      </c>
      <c r="X73" s="10">
        <f>IFERROR(ROUNDDOWN(VLOOKUP('Com1&amp;Colr'!A73,BDCom1!$A$3:$C$100,3,FALSE),2),0)</f>
        <v>0</v>
      </c>
      <c r="Y73" s="10">
        <f t="shared" si="69"/>
        <v>0</v>
      </c>
    </row>
    <row r="74" spans="1:25" x14ac:dyDescent="0.2">
      <c r="A74" s="10" t="str">
        <f>_xlfn.CONCAT('Com1&amp;Colr'!A74)</f>
        <v/>
      </c>
      <c r="B74" s="10">
        <f>'Com1&amp;Colr'!B74</f>
        <v>0</v>
      </c>
      <c r="C74" s="10">
        <f>'Com1&amp;Colr'!C74</f>
        <v>0</v>
      </c>
      <c r="D74" s="16">
        <f t="shared" si="55"/>
        <v>0</v>
      </c>
      <c r="E74" s="16">
        <f t="shared" si="56"/>
        <v>0</v>
      </c>
      <c r="F74" s="10">
        <f t="shared" si="57"/>
        <v>0</v>
      </c>
      <c r="G74" s="10">
        <f t="shared" si="58"/>
        <v>0</v>
      </c>
      <c r="H74" s="16">
        <f t="shared" si="59"/>
        <v>0</v>
      </c>
      <c r="I74" s="16">
        <f t="shared" si="60"/>
        <v>0</v>
      </c>
      <c r="J74" s="10">
        <f>IF(A74="",0,VLOOKUP(A74,BDCom1!$A$3:$E$100,4,FALSE)*B74)</f>
        <v>0</v>
      </c>
      <c r="K74" s="10">
        <f>IF(A74="",0,VLOOKUP(A74,BDCom1!$A$3:$E$100,5,FALSE)*B74)</f>
        <v>0</v>
      </c>
      <c r="L74" s="10">
        <f t="shared" si="61"/>
        <v>0</v>
      </c>
      <c r="M74" s="10">
        <f t="shared" si="62"/>
        <v>0</v>
      </c>
      <c r="N74" s="16">
        <f t="shared" si="63"/>
        <v>0</v>
      </c>
      <c r="O74" s="17">
        <f t="shared" si="64"/>
        <v>0</v>
      </c>
      <c r="P74" s="18">
        <f t="shared" si="65"/>
        <v>0</v>
      </c>
      <c r="Q74" s="18">
        <f t="shared" si="66"/>
        <v>0</v>
      </c>
      <c r="R74" s="10" t="str">
        <f>'Com1&amp;Colr'!G74</f>
        <v/>
      </c>
      <c r="S74" s="10">
        <f t="shared" si="67"/>
        <v>0</v>
      </c>
      <c r="T74" s="10" t="str">
        <f>'Com1&amp;Colr'!K74</f>
        <v/>
      </c>
      <c r="U74" s="10">
        <f t="shared" si="68"/>
        <v>0</v>
      </c>
      <c r="V74" s="10">
        <f>'Com1&amp;Colr'!C74</f>
        <v>0</v>
      </c>
      <c r="X74" s="10">
        <f>IFERROR(ROUNDDOWN(VLOOKUP('Com1&amp;Colr'!A74,BDCom1!$A$3:$C$100,3,FALSE),2),0)</f>
        <v>0</v>
      </c>
      <c r="Y74" s="10">
        <f t="shared" si="69"/>
        <v>0</v>
      </c>
    </row>
    <row r="75" spans="1:25" x14ac:dyDescent="0.2">
      <c r="A75" s="10" t="str">
        <f>_xlfn.CONCAT('Com1&amp;Colr'!A75)</f>
        <v/>
      </c>
      <c r="B75" s="10">
        <f>'Com1&amp;Colr'!B75</f>
        <v>0</v>
      </c>
      <c r="C75" s="10">
        <f>'Com1&amp;Colr'!C75</f>
        <v>0</v>
      </c>
      <c r="D75" s="16">
        <f t="shared" si="55"/>
        <v>0</v>
      </c>
      <c r="E75" s="16">
        <f t="shared" si="56"/>
        <v>0</v>
      </c>
      <c r="F75" s="10">
        <f t="shared" si="57"/>
        <v>0</v>
      </c>
      <c r="G75" s="10">
        <f t="shared" si="58"/>
        <v>0</v>
      </c>
      <c r="H75" s="16">
        <f t="shared" si="59"/>
        <v>0</v>
      </c>
      <c r="I75" s="16">
        <f t="shared" si="60"/>
        <v>0</v>
      </c>
      <c r="J75" s="10">
        <f>IF(A75="",0,VLOOKUP(A75,BDCom1!$A$3:$E$100,4,FALSE)*B75)</f>
        <v>0</v>
      </c>
      <c r="K75" s="10">
        <f>IF(A75="",0,VLOOKUP(A75,BDCom1!$A$3:$E$100,5,FALSE)*B75)</f>
        <v>0</v>
      </c>
      <c r="L75" s="10">
        <f t="shared" si="61"/>
        <v>0</v>
      </c>
      <c r="M75" s="10">
        <f t="shared" si="62"/>
        <v>0</v>
      </c>
      <c r="N75" s="16">
        <f t="shared" si="63"/>
        <v>0</v>
      </c>
      <c r="O75" s="17">
        <f t="shared" si="64"/>
        <v>0</v>
      </c>
      <c r="P75" s="18">
        <f t="shared" si="65"/>
        <v>0</v>
      </c>
      <c r="Q75" s="18">
        <f t="shared" si="66"/>
        <v>0</v>
      </c>
      <c r="R75" s="10" t="str">
        <f>'Com1&amp;Colr'!G75</f>
        <v/>
      </c>
      <c r="S75" s="10">
        <f t="shared" si="67"/>
        <v>0</v>
      </c>
      <c r="T75" s="10" t="str">
        <f>'Com1&amp;Colr'!K75</f>
        <v/>
      </c>
      <c r="U75" s="10">
        <f t="shared" si="68"/>
        <v>0</v>
      </c>
      <c r="V75" s="10">
        <f>'Com1&amp;Colr'!C75</f>
        <v>0</v>
      </c>
      <c r="X75" s="10">
        <f>IFERROR(ROUNDDOWN(VLOOKUP('Com1&amp;Colr'!A75,BDCom1!$A$3:$C$100,3,FALSE),2),0)</f>
        <v>0</v>
      </c>
      <c r="Y75" s="10">
        <f t="shared" si="69"/>
        <v>0</v>
      </c>
    </row>
    <row r="76" spans="1:25" x14ac:dyDescent="0.2">
      <c r="A76" s="10" t="str">
        <f>_xlfn.CONCAT('Com1&amp;Colr'!A76)</f>
        <v/>
      </c>
      <c r="B76" s="10">
        <f>'Com1&amp;Colr'!B76</f>
        <v>0</v>
      </c>
      <c r="C76" s="10">
        <f>'Com1&amp;Colr'!C76</f>
        <v>0</v>
      </c>
      <c r="D76" s="16">
        <f t="shared" si="55"/>
        <v>0</v>
      </c>
      <c r="E76" s="16">
        <f t="shared" si="56"/>
        <v>0</v>
      </c>
      <c r="F76" s="10">
        <f t="shared" si="57"/>
        <v>0</v>
      </c>
      <c r="G76" s="10">
        <f t="shared" si="58"/>
        <v>0</v>
      </c>
      <c r="H76" s="16">
        <f t="shared" si="59"/>
        <v>0</v>
      </c>
      <c r="I76" s="16">
        <f t="shared" si="60"/>
        <v>0</v>
      </c>
      <c r="J76" s="10">
        <f>IF(A76="",0,VLOOKUP(A76,BDCom1!$A$3:$E$100,4,FALSE)*B76)</f>
        <v>0</v>
      </c>
      <c r="K76" s="10">
        <f>IF(A76="",0,VLOOKUP(A76,BDCom1!$A$3:$E$100,5,FALSE)*B76)</f>
        <v>0</v>
      </c>
      <c r="L76" s="10">
        <f t="shared" si="61"/>
        <v>0</v>
      </c>
      <c r="M76" s="10">
        <f t="shared" si="62"/>
        <v>0</v>
      </c>
      <c r="N76" s="16">
        <f t="shared" si="63"/>
        <v>0</v>
      </c>
      <c r="O76" s="17">
        <f t="shared" si="64"/>
        <v>0</v>
      </c>
      <c r="P76" s="18">
        <f t="shared" si="65"/>
        <v>0</v>
      </c>
      <c r="Q76" s="18">
        <f t="shared" si="66"/>
        <v>0</v>
      </c>
      <c r="R76" s="10" t="str">
        <f>'Com1&amp;Colr'!G76</f>
        <v/>
      </c>
      <c r="S76" s="10">
        <f t="shared" si="67"/>
        <v>0</v>
      </c>
      <c r="T76" s="10" t="str">
        <f>'Com1&amp;Colr'!K76</f>
        <v/>
      </c>
      <c r="U76" s="10">
        <f t="shared" si="68"/>
        <v>0</v>
      </c>
      <c r="V76" s="10">
        <f>'Com1&amp;Colr'!C76</f>
        <v>0</v>
      </c>
      <c r="X76" s="10">
        <f>IFERROR(ROUNDDOWN(VLOOKUP('Com1&amp;Colr'!A76,BDCom1!$A$3:$C$100,3,FALSE),2),0)</f>
        <v>0</v>
      </c>
      <c r="Y76" s="10">
        <f t="shared" si="69"/>
        <v>0</v>
      </c>
    </row>
    <row r="77" spans="1:25" x14ac:dyDescent="0.2">
      <c r="A77" s="10" t="str">
        <f>_xlfn.CONCAT('Com1&amp;Colr'!A77)</f>
        <v/>
      </c>
      <c r="B77" s="10">
        <f>'Com1&amp;Colr'!B77</f>
        <v>0</v>
      </c>
      <c r="C77" s="10">
        <f>'Com1&amp;Colr'!C77</f>
        <v>0</v>
      </c>
      <c r="D77" s="16">
        <f t="shared" si="55"/>
        <v>0</v>
      </c>
      <c r="E77" s="16">
        <f t="shared" si="56"/>
        <v>0</v>
      </c>
      <c r="F77" s="10">
        <f t="shared" si="57"/>
        <v>0</v>
      </c>
      <c r="G77" s="10">
        <f t="shared" si="58"/>
        <v>0</v>
      </c>
      <c r="H77" s="16">
        <f t="shared" si="59"/>
        <v>0</v>
      </c>
      <c r="I77" s="16">
        <f t="shared" si="60"/>
        <v>0</v>
      </c>
      <c r="J77" s="10">
        <f>IF(A77="",0,VLOOKUP(A77,BDCom1!$A$3:$E$100,4,FALSE)*B77)</f>
        <v>0</v>
      </c>
      <c r="K77" s="10">
        <f>IF(A77="",0,VLOOKUP(A77,BDCom1!$A$3:$E$100,5,FALSE)*B77)</f>
        <v>0</v>
      </c>
      <c r="L77" s="10">
        <f t="shared" si="61"/>
        <v>0</v>
      </c>
      <c r="M77" s="10">
        <f t="shared" si="62"/>
        <v>0</v>
      </c>
      <c r="N77" s="16">
        <f t="shared" si="63"/>
        <v>0</v>
      </c>
      <c r="O77" s="17">
        <f t="shared" si="64"/>
        <v>0</v>
      </c>
      <c r="P77" s="18">
        <f t="shared" si="65"/>
        <v>0</v>
      </c>
      <c r="Q77" s="18">
        <f t="shared" si="66"/>
        <v>0</v>
      </c>
      <c r="R77" s="10" t="str">
        <f>'Com1&amp;Colr'!G77</f>
        <v/>
      </c>
      <c r="S77" s="10">
        <f t="shared" si="67"/>
        <v>0</v>
      </c>
      <c r="T77" s="10" t="str">
        <f>'Com1&amp;Colr'!K77</f>
        <v/>
      </c>
      <c r="U77" s="10">
        <f t="shared" si="68"/>
        <v>0</v>
      </c>
      <c r="V77" s="10">
        <f>'Com1&amp;Colr'!C77</f>
        <v>0</v>
      </c>
      <c r="X77" s="10">
        <f>IFERROR(ROUNDDOWN(VLOOKUP('Com1&amp;Colr'!A77,BDCom1!$A$3:$C$100,3,FALSE),2),0)</f>
        <v>0</v>
      </c>
      <c r="Y77" s="10">
        <f t="shared" si="69"/>
        <v>0</v>
      </c>
    </row>
    <row r="78" spans="1:25" x14ac:dyDescent="0.2">
      <c r="A78" s="10" t="str">
        <f>_xlfn.CONCAT('Com1&amp;Colr'!A78)</f>
        <v/>
      </c>
      <c r="B78" s="10">
        <f>'Com1&amp;Colr'!B78</f>
        <v>0</v>
      </c>
      <c r="C78" s="10">
        <f>'Com1&amp;Colr'!C78</f>
        <v>0</v>
      </c>
      <c r="D78" s="16">
        <f t="shared" si="55"/>
        <v>0</v>
      </c>
      <c r="E78" s="16">
        <f t="shared" si="56"/>
        <v>0</v>
      </c>
      <c r="F78" s="10">
        <f t="shared" si="57"/>
        <v>0</v>
      </c>
      <c r="G78" s="10">
        <f t="shared" si="58"/>
        <v>0</v>
      </c>
      <c r="H78" s="16">
        <f t="shared" si="59"/>
        <v>0</v>
      </c>
      <c r="I78" s="16">
        <f t="shared" si="60"/>
        <v>0</v>
      </c>
      <c r="J78" s="10">
        <f>IF(A78="",0,VLOOKUP(A78,BDCom1!$A$3:$E$100,4,FALSE)*B78)</f>
        <v>0</v>
      </c>
      <c r="K78" s="10">
        <f>IF(A78="",0,VLOOKUP(A78,BDCom1!$A$3:$E$100,5,FALSE)*B78)</f>
        <v>0</v>
      </c>
      <c r="L78" s="10">
        <f t="shared" si="61"/>
        <v>0</v>
      </c>
      <c r="M78" s="10">
        <f t="shared" si="62"/>
        <v>0</v>
      </c>
      <c r="N78" s="16">
        <f t="shared" si="63"/>
        <v>0</v>
      </c>
      <c r="O78" s="17">
        <f t="shared" si="64"/>
        <v>0</v>
      </c>
      <c r="P78" s="18">
        <f t="shared" si="65"/>
        <v>0</v>
      </c>
      <c r="Q78" s="18">
        <f t="shared" si="66"/>
        <v>0</v>
      </c>
      <c r="R78" s="10" t="str">
        <f>'Com1&amp;Colr'!G78</f>
        <v/>
      </c>
      <c r="S78" s="10">
        <f t="shared" si="67"/>
        <v>0</v>
      </c>
      <c r="T78" s="10" t="str">
        <f>'Com1&amp;Colr'!K78</f>
        <v/>
      </c>
      <c r="U78" s="10">
        <f t="shared" si="68"/>
        <v>0</v>
      </c>
      <c r="V78" s="10">
        <f>'Com1&amp;Colr'!C78</f>
        <v>0</v>
      </c>
      <c r="X78" s="10">
        <f>IFERROR(ROUNDDOWN(VLOOKUP('Com1&amp;Colr'!A78,BDCom1!$A$3:$C$100,3,FALSE),2),0)</f>
        <v>0</v>
      </c>
      <c r="Y78" s="10">
        <f t="shared" si="69"/>
        <v>0</v>
      </c>
    </row>
    <row r="79" spans="1:25" x14ac:dyDescent="0.2">
      <c r="A79" s="10" t="str">
        <f>_xlfn.CONCAT('Com1&amp;Colr'!A79)</f>
        <v/>
      </c>
      <c r="B79" s="10">
        <f>'Com1&amp;Colr'!B79</f>
        <v>0</v>
      </c>
      <c r="C79" s="10">
        <f>'Com1&amp;Colr'!C79</f>
        <v>0</v>
      </c>
      <c r="D79" s="16">
        <f t="shared" si="55"/>
        <v>0</v>
      </c>
      <c r="E79" s="16">
        <f t="shared" si="56"/>
        <v>0</v>
      </c>
      <c r="F79" s="10">
        <f t="shared" si="57"/>
        <v>0</v>
      </c>
      <c r="G79" s="10">
        <f t="shared" si="58"/>
        <v>0</v>
      </c>
      <c r="H79" s="16">
        <f t="shared" si="59"/>
        <v>0</v>
      </c>
      <c r="I79" s="16">
        <f t="shared" si="60"/>
        <v>0</v>
      </c>
      <c r="J79" s="10">
        <f>IF(A79="",0,VLOOKUP(A79,BDCom1!$A$3:$E$100,4,FALSE)*B79)</f>
        <v>0</v>
      </c>
      <c r="K79" s="10">
        <f>IF(A79="",0,VLOOKUP(A79,BDCom1!$A$3:$E$100,5,FALSE)*B79)</f>
        <v>0</v>
      </c>
      <c r="L79" s="10">
        <f t="shared" si="61"/>
        <v>0</v>
      </c>
      <c r="M79" s="10">
        <f t="shared" si="62"/>
        <v>0</v>
      </c>
      <c r="N79" s="16">
        <f t="shared" si="63"/>
        <v>0</v>
      </c>
      <c r="O79" s="17">
        <f t="shared" si="64"/>
        <v>0</v>
      </c>
      <c r="P79" s="18">
        <f t="shared" si="65"/>
        <v>0</v>
      </c>
      <c r="Q79" s="18">
        <f t="shared" si="66"/>
        <v>0</v>
      </c>
      <c r="R79" s="10" t="str">
        <f>'Com1&amp;Colr'!G79</f>
        <v/>
      </c>
      <c r="S79" s="10">
        <f t="shared" si="67"/>
        <v>0</v>
      </c>
      <c r="T79" s="10" t="str">
        <f>'Com1&amp;Colr'!K79</f>
        <v/>
      </c>
      <c r="U79" s="10">
        <f t="shared" si="68"/>
        <v>0</v>
      </c>
      <c r="V79" s="10">
        <f>'Com1&amp;Colr'!C79</f>
        <v>0</v>
      </c>
      <c r="X79" s="10">
        <f>IFERROR(ROUNDDOWN(VLOOKUP('Com1&amp;Colr'!A79,BDCom1!$A$3:$C$100,3,FALSE),2),0)</f>
        <v>0</v>
      </c>
      <c r="Y79" s="10">
        <f t="shared" si="69"/>
        <v>0</v>
      </c>
    </row>
    <row r="80" spans="1:25" x14ac:dyDescent="0.2">
      <c r="A80" s="10" t="str">
        <f>_xlfn.CONCAT('Com1&amp;Colr'!A80)</f>
        <v/>
      </c>
      <c r="B80" s="10">
        <f>'Com1&amp;Colr'!B80</f>
        <v>0</v>
      </c>
      <c r="C80" s="10">
        <f>'Com1&amp;Colr'!C80</f>
        <v>0</v>
      </c>
      <c r="D80" s="16">
        <f t="shared" si="55"/>
        <v>0</v>
      </c>
      <c r="E80" s="16">
        <f t="shared" si="56"/>
        <v>0</v>
      </c>
      <c r="F80" s="10">
        <f t="shared" si="57"/>
        <v>0</v>
      </c>
      <c r="G80" s="10">
        <f t="shared" si="58"/>
        <v>0</v>
      </c>
      <c r="H80" s="16">
        <f t="shared" si="59"/>
        <v>0</v>
      </c>
      <c r="I80" s="16">
        <f t="shared" si="60"/>
        <v>0</v>
      </c>
      <c r="J80" s="10">
        <f>IF(A80="",0,VLOOKUP(A80,BDCom1!$A$3:$E$100,4,FALSE)*B80)</f>
        <v>0</v>
      </c>
      <c r="K80" s="10">
        <f>IF(A80="",0,VLOOKUP(A80,BDCom1!$A$3:$E$100,5,FALSE)*B80)</f>
        <v>0</v>
      </c>
      <c r="L80" s="10">
        <f t="shared" si="61"/>
        <v>0</v>
      </c>
      <c r="M80" s="10">
        <f t="shared" si="62"/>
        <v>0</v>
      </c>
      <c r="N80" s="16">
        <f t="shared" si="63"/>
        <v>0</v>
      </c>
      <c r="O80" s="17">
        <f t="shared" si="64"/>
        <v>0</v>
      </c>
      <c r="P80" s="18">
        <f t="shared" si="65"/>
        <v>0</v>
      </c>
      <c r="Q80" s="18">
        <f t="shared" si="66"/>
        <v>0</v>
      </c>
      <c r="R80" s="10" t="str">
        <f>'Com1&amp;Colr'!G80</f>
        <v/>
      </c>
      <c r="S80" s="10">
        <f t="shared" si="67"/>
        <v>0</v>
      </c>
      <c r="T80" s="10" t="str">
        <f>'Com1&amp;Colr'!K80</f>
        <v/>
      </c>
      <c r="U80" s="10">
        <f t="shared" si="68"/>
        <v>0</v>
      </c>
      <c r="V80" s="10">
        <f>'Com1&amp;Colr'!C80</f>
        <v>0</v>
      </c>
      <c r="X80" s="10">
        <f>IFERROR(ROUNDDOWN(VLOOKUP('Com1&amp;Colr'!A80,BDCom1!$A$3:$C$100,3,FALSE),2),0)</f>
        <v>0</v>
      </c>
      <c r="Y80" s="10">
        <f t="shared" si="69"/>
        <v>0</v>
      </c>
    </row>
    <row r="81" spans="1:25" x14ac:dyDescent="0.2">
      <c r="A81" s="10" t="str">
        <f>_xlfn.CONCAT('Com1&amp;Colr'!A81)</f>
        <v/>
      </c>
      <c r="B81" s="10">
        <f>'Com1&amp;Colr'!B81</f>
        <v>0</v>
      </c>
      <c r="C81" s="10">
        <f>'Com1&amp;Colr'!C81</f>
        <v>0</v>
      </c>
      <c r="D81" s="16">
        <f t="shared" si="55"/>
        <v>0</v>
      </c>
      <c r="E81" s="16">
        <f t="shared" si="56"/>
        <v>0</v>
      </c>
      <c r="F81" s="10">
        <f t="shared" si="57"/>
        <v>0</v>
      </c>
      <c r="G81" s="10">
        <f t="shared" si="58"/>
        <v>0</v>
      </c>
      <c r="H81" s="16">
        <f t="shared" si="59"/>
        <v>0</v>
      </c>
      <c r="I81" s="16">
        <f t="shared" si="60"/>
        <v>0</v>
      </c>
      <c r="J81" s="10">
        <f>IF(A81="",0,VLOOKUP(A81,BDCom1!$A$3:$E$100,4,FALSE)*B81)</f>
        <v>0</v>
      </c>
      <c r="K81" s="10">
        <f>IF(A81="",0,VLOOKUP(A81,BDCom1!$A$3:$E$100,5,FALSE)*B81)</f>
        <v>0</v>
      </c>
      <c r="L81" s="10">
        <f t="shared" si="61"/>
        <v>0</v>
      </c>
      <c r="M81" s="10">
        <f t="shared" si="62"/>
        <v>0</v>
      </c>
      <c r="N81" s="16">
        <f t="shared" si="63"/>
        <v>0</v>
      </c>
      <c r="O81" s="17">
        <f t="shared" si="64"/>
        <v>0</v>
      </c>
      <c r="P81" s="18">
        <f t="shared" si="65"/>
        <v>0</v>
      </c>
      <c r="Q81" s="18">
        <f t="shared" si="66"/>
        <v>0</v>
      </c>
      <c r="R81" s="10" t="str">
        <f>'Com1&amp;Colr'!G81</f>
        <v/>
      </c>
      <c r="S81" s="10">
        <f t="shared" si="67"/>
        <v>0</v>
      </c>
      <c r="T81" s="10" t="str">
        <f>'Com1&amp;Colr'!K81</f>
        <v/>
      </c>
      <c r="U81" s="10">
        <f t="shared" si="68"/>
        <v>0</v>
      </c>
      <c r="V81" s="10">
        <f>'Com1&amp;Colr'!C81</f>
        <v>0</v>
      </c>
      <c r="X81" s="10">
        <f>IFERROR(ROUNDDOWN(VLOOKUP('Com1&amp;Colr'!A81,BDCom1!$A$3:$C$100,3,FALSE),2),0)</f>
        <v>0</v>
      </c>
      <c r="Y81" s="10">
        <f t="shared" si="69"/>
        <v>0</v>
      </c>
    </row>
    <row r="82" spans="1:25" x14ac:dyDescent="0.2">
      <c r="A82" s="10" t="str">
        <f>_xlfn.CONCAT('Com1&amp;Colr'!A82)</f>
        <v/>
      </c>
      <c r="B82" s="10">
        <f>'Com1&amp;Colr'!B82</f>
        <v>0</v>
      </c>
      <c r="C82" s="10">
        <f>'Com1&amp;Colr'!C82</f>
        <v>0</v>
      </c>
      <c r="D82" s="16">
        <f t="shared" si="55"/>
        <v>0</v>
      </c>
      <c r="E82" s="16">
        <f t="shared" si="56"/>
        <v>0</v>
      </c>
      <c r="F82" s="10">
        <f t="shared" si="57"/>
        <v>0</v>
      </c>
      <c r="G82" s="10">
        <f t="shared" si="58"/>
        <v>0</v>
      </c>
      <c r="H82" s="16">
        <f t="shared" si="59"/>
        <v>0</v>
      </c>
      <c r="I82" s="16">
        <f t="shared" si="60"/>
        <v>0</v>
      </c>
      <c r="J82" s="10">
        <f>IF(A82="",0,VLOOKUP(A82,BDCom1!$A$3:$E$100,4,FALSE)*B82)</f>
        <v>0</v>
      </c>
      <c r="K82" s="10">
        <f>IF(A82="",0,VLOOKUP(A82,BDCom1!$A$3:$E$100,5,FALSE)*B82)</f>
        <v>0</v>
      </c>
      <c r="L82" s="10">
        <f t="shared" si="61"/>
        <v>0</v>
      </c>
      <c r="M82" s="10">
        <f t="shared" si="62"/>
        <v>0</v>
      </c>
      <c r="N82" s="16">
        <f t="shared" si="63"/>
        <v>0</v>
      </c>
      <c r="O82" s="17">
        <f t="shared" si="64"/>
        <v>0</v>
      </c>
      <c r="P82" s="18">
        <f t="shared" si="65"/>
        <v>0</v>
      </c>
      <c r="Q82" s="18">
        <f t="shared" si="66"/>
        <v>0</v>
      </c>
      <c r="R82" s="10" t="str">
        <f>'Com1&amp;Colr'!G82</f>
        <v/>
      </c>
      <c r="S82" s="10">
        <f t="shared" si="67"/>
        <v>0</v>
      </c>
      <c r="T82" s="10" t="str">
        <f>'Com1&amp;Colr'!K82</f>
        <v/>
      </c>
      <c r="U82" s="10">
        <f t="shared" si="68"/>
        <v>0</v>
      </c>
      <c r="V82" s="10">
        <f>'Com1&amp;Colr'!C82</f>
        <v>0</v>
      </c>
      <c r="X82" s="10">
        <f>IFERROR(ROUNDDOWN(VLOOKUP('Com1&amp;Colr'!A82,BDCom1!$A$3:$C$100,3,FALSE),2),0)</f>
        <v>0</v>
      </c>
      <c r="Y82" s="10">
        <f t="shared" si="69"/>
        <v>0</v>
      </c>
    </row>
    <row r="83" spans="1:25" x14ac:dyDescent="0.2">
      <c r="A83" s="10" t="str">
        <f>_xlfn.CONCAT('Com1&amp;Colr'!A83)</f>
        <v/>
      </c>
      <c r="B83" s="10">
        <f>'Com1&amp;Colr'!B83</f>
        <v>0</v>
      </c>
      <c r="C83" s="10">
        <f>'Com1&amp;Colr'!C83</f>
        <v>0</v>
      </c>
      <c r="D83" s="16">
        <f t="shared" si="55"/>
        <v>0</v>
      </c>
      <c r="E83" s="16">
        <f t="shared" si="56"/>
        <v>0</v>
      </c>
      <c r="F83" s="10">
        <f t="shared" si="57"/>
        <v>0</v>
      </c>
      <c r="G83" s="10">
        <f t="shared" si="58"/>
        <v>0</v>
      </c>
      <c r="H83" s="16">
        <f t="shared" si="59"/>
        <v>0</v>
      </c>
      <c r="I83" s="16">
        <f t="shared" si="60"/>
        <v>0</v>
      </c>
      <c r="J83" s="10">
        <f>IF(A83="",0,VLOOKUP(A83,BDCom1!$A$3:$E$100,4,FALSE)*B83)</f>
        <v>0</v>
      </c>
      <c r="K83" s="10">
        <f>IF(A83="",0,VLOOKUP(A83,BDCom1!$A$3:$E$100,5,FALSE)*B83)</f>
        <v>0</v>
      </c>
      <c r="L83" s="10">
        <f t="shared" si="61"/>
        <v>0</v>
      </c>
      <c r="M83" s="10">
        <f t="shared" si="62"/>
        <v>0</v>
      </c>
      <c r="N83" s="16">
        <f t="shared" si="63"/>
        <v>0</v>
      </c>
      <c r="O83" s="17">
        <f t="shared" si="64"/>
        <v>0</v>
      </c>
      <c r="P83" s="18">
        <f t="shared" si="65"/>
        <v>0</v>
      </c>
      <c r="Q83" s="18">
        <f t="shared" si="66"/>
        <v>0</v>
      </c>
      <c r="R83" s="10" t="str">
        <f>'Com1&amp;Colr'!G83</f>
        <v/>
      </c>
      <c r="S83" s="10">
        <f t="shared" si="67"/>
        <v>0</v>
      </c>
      <c r="T83" s="10" t="str">
        <f>'Com1&amp;Colr'!K83</f>
        <v/>
      </c>
      <c r="U83" s="10">
        <f t="shared" si="68"/>
        <v>0</v>
      </c>
      <c r="V83" s="10">
        <f>'Com1&amp;Colr'!C83</f>
        <v>0</v>
      </c>
      <c r="X83" s="10">
        <f>IFERROR(ROUNDDOWN(VLOOKUP('Com1&amp;Colr'!A83,BDCom1!$A$3:$C$100,3,FALSE),2),0)</f>
        <v>0</v>
      </c>
      <c r="Y83" s="10">
        <f t="shared" si="69"/>
        <v>0</v>
      </c>
    </row>
    <row r="84" spans="1:25" x14ac:dyDescent="0.2">
      <c r="A84" s="10" t="str">
        <f>_xlfn.CONCAT('Com1&amp;Colr'!A84)</f>
        <v/>
      </c>
      <c r="B84" s="10">
        <f>'Com1&amp;Colr'!B84</f>
        <v>0</v>
      </c>
      <c r="C84" s="10">
        <f>'Com1&amp;Colr'!C84</f>
        <v>0</v>
      </c>
      <c r="D84" s="16">
        <f t="shared" si="55"/>
        <v>0</v>
      </c>
      <c r="E84" s="16">
        <f t="shared" si="56"/>
        <v>0</v>
      </c>
      <c r="F84" s="10">
        <f t="shared" si="57"/>
        <v>0</v>
      </c>
      <c r="G84" s="10">
        <f t="shared" si="58"/>
        <v>0</v>
      </c>
      <c r="H84" s="16">
        <f t="shared" si="59"/>
        <v>0</v>
      </c>
      <c r="I84" s="16">
        <f t="shared" si="60"/>
        <v>0</v>
      </c>
      <c r="J84" s="10">
        <f>IF(A84="",0,VLOOKUP(A84,BDCom1!$A$3:$E$100,4,FALSE)*B84)</f>
        <v>0</v>
      </c>
      <c r="K84" s="10">
        <f>IF(A84="",0,VLOOKUP(A84,BDCom1!$A$3:$E$100,5,FALSE)*B84)</f>
        <v>0</v>
      </c>
      <c r="L84" s="10">
        <f t="shared" si="61"/>
        <v>0</v>
      </c>
      <c r="M84" s="10">
        <f t="shared" si="62"/>
        <v>0</v>
      </c>
      <c r="N84" s="16">
        <f t="shared" si="63"/>
        <v>0</v>
      </c>
      <c r="O84" s="17">
        <f t="shared" si="64"/>
        <v>0</v>
      </c>
      <c r="P84" s="18">
        <f t="shared" si="65"/>
        <v>0</v>
      </c>
      <c r="Q84" s="18">
        <f t="shared" si="66"/>
        <v>0</v>
      </c>
      <c r="R84" s="10" t="str">
        <f>'Com1&amp;Colr'!G84</f>
        <v/>
      </c>
      <c r="S84" s="10">
        <f t="shared" si="67"/>
        <v>0</v>
      </c>
      <c r="T84" s="10" t="str">
        <f>'Com1&amp;Colr'!K84</f>
        <v/>
      </c>
      <c r="U84" s="10">
        <f t="shared" si="68"/>
        <v>0</v>
      </c>
      <c r="V84" s="10">
        <f>'Com1&amp;Colr'!C84</f>
        <v>0</v>
      </c>
      <c r="X84" s="10">
        <f>IFERROR(ROUNDDOWN(VLOOKUP('Com1&amp;Colr'!A84,BDCom1!$A$3:$C$100,3,FALSE),2),0)</f>
        <v>0</v>
      </c>
      <c r="Y84" s="10">
        <f t="shared" si="69"/>
        <v>0</v>
      </c>
    </row>
    <row r="85" spans="1:25" x14ac:dyDescent="0.2">
      <c r="A85" s="10" t="str">
        <f>_xlfn.CONCAT('Com1&amp;Colr'!A85)</f>
        <v/>
      </c>
      <c r="B85" s="10">
        <f>'Com1&amp;Colr'!B85</f>
        <v>0</v>
      </c>
      <c r="C85" s="10">
        <f>'Com1&amp;Colr'!C85</f>
        <v>0</v>
      </c>
      <c r="D85" s="16">
        <f t="shared" si="55"/>
        <v>0</v>
      </c>
      <c r="E85" s="16">
        <f t="shared" si="56"/>
        <v>0</v>
      </c>
      <c r="F85" s="10">
        <f t="shared" si="57"/>
        <v>0</v>
      </c>
      <c r="G85" s="10">
        <f t="shared" si="58"/>
        <v>0</v>
      </c>
      <c r="H85" s="16">
        <f t="shared" si="59"/>
        <v>0</v>
      </c>
      <c r="I85" s="16">
        <f t="shared" si="60"/>
        <v>0</v>
      </c>
      <c r="J85" s="10">
        <f>IF(A85="",0,VLOOKUP(A85,BDCom1!$A$3:$E$100,4,FALSE)*B85)</f>
        <v>0</v>
      </c>
      <c r="K85" s="10">
        <f>IF(A85="",0,VLOOKUP(A85,BDCom1!$A$3:$E$100,5,FALSE)*B85)</f>
        <v>0</v>
      </c>
      <c r="L85" s="10">
        <f t="shared" si="61"/>
        <v>0</v>
      </c>
      <c r="M85" s="10">
        <f t="shared" si="62"/>
        <v>0</v>
      </c>
      <c r="N85" s="16">
        <f t="shared" si="63"/>
        <v>0</v>
      </c>
      <c r="O85" s="17">
        <f t="shared" si="64"/>
        <v>0</v>
      </c>
      <c r="P85" s="18">
        <f t="shared" si="65"/>
        <v>0</v>
      </c>
      <c r="Q85" s="18">
        <f t="shared" si="66"/>
        <v>0</v>
      </c>
      <c r="R85" s="10" t="str">
        <f>'Com1&amp;Colr'!G85</f>
        <v/>
      </c>
      <c r="S85" s="10">
        <f t="shared" si="67"/>
        <v>0</v>
      </c>
      <c r="T85" s="10" t="str">
        <f>'Com1&amp;Colr'!K85</f>
        <v/>
      </c>
      <c r="U85" s="10">
        <f t="shared" si="68"/>
        <v>0</v>
      </c>
      <c r="V85" s="10">
        <f>'Com1&amp;Colr'!C85</f>
        <v>0</v>
      </c>
      <c r="X85" s="10">
        <f>IFERROR(ROUNDDOWN(VLOOKUP('Com1&amp;Colr'!A85,BDCom1!$A$3:$C$100,3,FALSE),2),0)</f>
        <v>0</v>
      </c>
      <c r="Y85" s="10">
        <f t="shared" si="69"/>
        <v>0</v>
      </c>
    </row>
    <row r="86" spans="1:25" x14ac:dyDescent="0.2">
      <c r="A86" s="10" t="str">
        <f>_xlfn.CONCAT('Com1&amp;Colr'!A86)</f>
        <v/>
      </c>
      <c r="B86" s="10">
        <f>'Com1&amp;Colr'!B86</f>
        <v>0</v>
      </c>
      <c r="C86" s="10">
        <f>'Com1&amp;Colr'!C86</f>
        <v>0</v>
      </c>
      <c r="D86" s="16">
        <f t="shared" si="55"/>
        <v>0</v>
      </c>
      <c r="E86" s="16">
        <f t="shared" si="56"/>
        <v>0</v>
      </c>
      <c r="F86" s="10">
        <f t="shared" si="57"/>
        <v>0</v>
      </c>
      <c r="G86" s="10">
        <f t="shared" si="58"/>
        <v>0</v>
      </c>
      <c r="H86" s="16">
        <f t="shared" si="59"/>
        <v>0</v>
      </c>
      <c r="I86" s="16">
        <f t="shared" si="60"/>
        <v>0</v>
      </c>
      <c r="J86" s="10">
        <f>IF(A86="",0,VLOOKUP(A86,BDCom1!$A$3:$E$100,4,FALSE)*B86)</f>
        <v>0</v>
      </c>
      <c r="K86" s="10">
        <f>IF(A86="",0,VLOOKUP(A86,BDCom1!$A$3:$E$100,5,FALSE)*B86)</f>
        <v>0</v>
      </c>
      <c r="L86" s="10">
        <f t="shared" si="61"/>
        <v>0</v>
      </c>
      <c r="M86" s="10">
        <f t="shared" si="62"/>
        <v>0</v>
      </c>
      <c r="N86" s="16">
        <f t="shared" si="63"/>
        <v>0</v>
      </c>
      <c r="O86" s="17">
        <f t="shared" si="64"/>
        <v>0</v>
      </c>
      <c r="P86" s="18">
        <f t="shared" si="65"/>
        <v>0</v>
      </c>
      <c r="Q86" s="18">
        <f t="shared" si="66"/>
        <v>0</v>
      </c>
      <c r="R86" s="10" t="str">
        <f>'Com1&amp;Colr'!G86</f>
        <v/>
      </c>
      <c r="S86" s="10">
        <f t="shared" si="67"/>
        <v>0</v>
      </c>
      <c r="T86" s="10" t="str">
        <f>'Com1&amp;Colr'!K86</f>
        <v/>
      </c>
      <c r="U86" s="10">
        <f t="shared" si="68"/>
        <v>0</v>
      </c>
      <c r="V86" s="10">
        <f>'Com1&amp;Colr'!C86</f>
        <v>0</v>
      </c>
      <c r="X86" s="10">
        <f>IFERROR(ROUNDDOWN(VLOOKUP('Com1&amp;Colr'!A86,BDCom1!$A$3:$C$100,3,FALSE),2),0)</f>
        <v>0</v>
      </c>
      <c r="Y86" s="10">
        <f t="shared" si="69"/>
        <v>0</v>
      </c>
    </row>
    <row r="87" spans="1:25" x14ac:dyDescent="0.2">
      <c r="A87" s="10" t="str">
        <f>_xlfn.CONCAT('Com1&amp;Colr'!A87)</f>
        <v/>
      </c>
      <c r="B87" s="10">
        <f>'Com1&amp;Colr'!B87</f>
        <v>0</v>
      </c>
      <c r="C87" s="10">
        <f>'Com1&amp;Colr'!C87</f>
        <v>0</v>
      </c>
      <c r="D87" s="16">
        <f t="shared" si="55"/>
        <v>0</v>
      </c>
      <c r="E87" s="16">
        <f t="shared" si="56"/>
        <v>0</v>
      </c>
      <c r="F87" s="10">
        <f t="shared" si="57"/>
        <v>0</v>
      </c>
      <c r="G87" s="10">
        <f t="shared" si="58"/>
        <v>0</v>
      </c>
      <c r="H87" s="16">
        <f t="shared" si="59"/>
        <v>0</v>
      </c>
      <c r="I87" s="16">
        <f t="shared" si="60"/>
        <v>0</v>
      </c>
      <c r="J87" s="10">
        <f>IF(A87="",0,VLOOKUP(A87,BDCom1!$A$3:$E$100,4,FALSE)*B87)</f>
        <v>0</v>
      </c>
      <c r="K87" s="10">
        <f>IF(A87="",0,VLOOKUP(A87,BDCom1!$A$3:$E$100,5,FALSE)*B87)</f>
        <v>0</v>
      </c>
      <c r="L87" s="10">
        <f t="shared" si="61"/>
        <v>0</v>
      </c>
      <c r="M87" s="10">
        <f t="shared" si="62"/>
        <v>0</v>
      </c>
      <c r="N87" s="16">
        <f t="shared" si="63"/>
        <v>0</v>
      </c>
      <c r="O87" s="17">
        <f t="shared" si="64"/>
        <v>0</v>
      </c>
      <c r="P87" s="18">
        <f t="shared" si="65"/>
        <v>0</v>
      </c>
      <c r="Q87" s="18">
        <f t="shared" si="66"/>
        <v>0</v>
      </c>
      <c r="R87" s="10" t="str">
        <f>'Com1&amp;Colr'!G87</f>
        <v/>
      </c>
      <c r="S87" s="10">
        <f t="shared" si="67"/>
        <v>0</v>
      </c>
      <c r="T87" s="10" t="str">
        <f>'Com1&amp;Colr'!K87</f>
        <v/>
      </c>
      <c r="U87" s="10">
        <f t="shared" si="68"/>
        <v>0</v>
      </c>
      <c r="V87" s="10">
        <f>'Com1&amp;Colr'!C87</f>
        <v>0</v>
      </c>
      <c r="X87" s="10">
        <f>IFERROR(ROUNDDOWN(VLOOKUP('Com1&amp;Colr'!A87,BDCom1!$A$3:$C$100,3,FALSE),2),0)</f>
        <v>0</v>
      </c>
      <c r="Y87" s="10">
        <f t="shared" si="69"/>
        <v>0</v>
      </c>
    </row>
    <row r="88" spans="1:25" x14ac:dyDescent="0.2">
      <c r="A88" s="10" t="str">
        <f>_xlfn.CONCAT('Com1&amp;Colr'!A88)</f>
        <v/>
      </c>
      <c r="B88" s="10">
        <f>'Com1&amp;Colr'!B88</f>
        <v>0</v>
      </c>
      <c r="C88" s="10">
        <f>'Com1&amp;Colr'!C88</f>
        <v>0</v>
      </c>
      <c r="D88" s="16">
        <f t="shared" si="55"/>
        <v>0</v>
      </c>
      <c r="E88" s="16">
        <f t="shared" si="56"/>
        <v>0</v>
      </c>
      <c r="F88" s="10">
        <f t="shared" si="57"/>
        <v>0</v>
      </c>
      <c r="G88" s="10">
        <f t="shared" si="58"/>
        <v>0</v>
      </c>
      <c r="H88" s="16">
        <f t="shared" si="59"/>
        <v>0</v>
      </c>
      <c r="I88" s="16">
        <f t="shared" si="60"/>
        <v>0</v>
      </c>
      <c r="J88" s="10">
        <f>IF(A88="",0,VLOOKUP(A88,BDCom1!$A$3:$E$100,4,FALSE)*B88)</f>
        <v>0</v>
      </c>
      <c r="K88" s="10">
        <f>IF(A88="",0,VLOOKUP(A88,BDCom1!$A$3:$E$100,5,FALSE)*B88)</f>
        <v>0</v>
      </c>
      <c r="L88" s="10">
        <f t="shared" si="61"/>
        <v>0</v>
      </c>
      <c r="M88" s="10">
        <f t="shared" si="62"/>
        <v>0</v>
      </c>
      <c r="N88" s="16">
        <f t="shared" si="63"/>
        <v>0</v>
      </c>
      <c r="O88" s="17">
        <f t="shared" si="64"/>
        <v>0</v>
      </c>
      <c r="P88" s="18">
        <f t="shared" si="65"/>
        <v>0</v>
      </c>
      <c r="Q88" s="18">
        <f t="shared" si="66"/>
        <v>0</v>
      </c>
      <c r="R88" s="10" t="str">
        <f>'Com1&amp;Colr'!G88</f>
        <v/>
      </c>
      <c r="S88" s="10">
        <f t="shared" si="67"/>
        <v>0</v>
      </c>
      <c r="T88" s="10" t="str">
        <f>'Com1&amp;Colr'!K88</f>
        <v/>
      </c>
      <c r="U88" s="10">
        <f t="shared" si="68"/>
        <v>0</v>
      </c>
      <c r="V88" s="10">
        <f>'Com1&amp;Colr'!C88</f>
        <v>0</v>
      </c>
      <c r="X88" s="10">
        <f>IFERROR(ROUNDDOWN(VLOOKUP('Com1&amp;Colr'!A88,BDCom1!$A$3:$C$100,3,FALSE),2),0)</f>
        <v>0</v>
      </c>
      <c r="Y88" s="10">
        <f t="shared" si="69"/>
        <v>0</v>
      </c>
    </row>
    <row r="89" spans="1:25" x14ac:dyDescent="0.2">
      <c r="A89" s="10" t="str">
        <f>_xlfn.CONCAT('Com1&amp;Colr'!A89)</f>
        <v/>
      </c>
      <c r="B89" s="10">
        <f>'Com1&amp;Colr'!B89</f>
        <v>0</v>
      </c>
      <c r="C89" s="10">
        <f>'Com1&amp;Colr'!C89</f>
        <v>0</v>
      </c>
      <c r="D89" s="16">
        <f t="shared" si="55"/>
        <v>0</v>
      </c>
      <c r="E89" s="16">
        <f t="shared" si="56"/>
        <v>0</v>
      </c>
      <c r="F89" s="10">
        <f t="shared" si="57"/>
        <v>0</v>
      </c>
      <c r="G89" s="10">
        <f t="shared" si="58"/>
        <v>0</v>
      </c>
      <c r="H89" s="16">
        <f t="shared" si="59"/>
        <v>0</v>
      </c>
      <c r="I89" s="16">
        <f t="shared" si="60"/>
        <v>0</v>
      </c>
      <c r="J89" s="10">
        <f>IF(A89="",0,VLOOKUP(A89,BDCom1!$A$3:$E$100,4,FALSE)*B89)</f>
        <v>0</v>
      </c>
      <c r="K89" s="10">
        <f>IF(A89="",0,VLOOKUP(A89,BDCom1!$A$3:$E$100,5,FALSE)*B89)</f>
        <v>0</v>
      </c>
      <c r="L89" s="10">
        <f t="shared" si="61"/>
        <v>0</v>
      </c>
      <c r="M89" s="10">
        <f t="shared" si="62"/>
        <v>0</v>
      </c>
      <c r="N89" s="16">
        <f t="shared" si="63"/>
        <v>0</v>
      </c>
      <c r="O89" s="17">
        <f t="shared" si="64"/>
        <v>0</v>
      </c>
      <c r="P89" s="18">
        <f t="shared" si="65"/>
        <v>0</v>
      </c>
      <c r="Q89" s="18">
        <f t="shared" si="66"/>
        <v>0</v>
      </c>
      <c r="R89" s="10" t="str">
        <f>'Com1&amp;Colr'!G89</f>
        <v/>
      </c>
      <c r="S89" s="10">
        <f t="shared" si="67"/>
        <v>0</v>
      </c>
      <c r="T89" s="10" t="str">
        <f>'Com1&amp;Colr'!K89</f>
        <v/>
      </c>
      <c r="U89" s="10">
        <f t="shared" si="68"/>
        <v>0</v>
      </c>
      <c r="V89" s="10">
        <f>'Com1&amp;Colr'!C89</f>
        <v>0</v>
      </c>
      <c r="X89" s="10">
        <f>IFERROR(ROUNDDOWN(VLOOKUP('Com1&amp;Colr'!A89,BDCom1!$A$3:$C$100,3,FALSE),2),0)</f>
        <v>0</v>
      </c>
      <c r="Y89" s="10">
        <f t="shared" si="69"/>
        <v>0</v>
      </c>
    </row>
    <row r="90" spans="1:25" x14ac:dyDescent="0.2">
      <c r="A90" s="10" t="str">
        <f>_xlfn.CONCAT('Com1&amp;Colr'!A90)</f>
        <v/>
      </c>
      <c r="B90" s="10">
        <f>'Com1&amp;Colr'!B90</f>
        <v>0</v>
      </c>
      <c r="C90" s="10">
        <f>'Com1&amp;Colr'!C90</f>
        <v>0</v>
      </c>
      <c r="D90" s="16">
        <f t="shared" si="55"/>
        <v>0</v>
      </c>
      <c r="E90" s="16">
        <f t="shared" si="56"/>
        <v>0</v>
      </c>
      <c r="F90" s="10">
        <f t="shared" si="57"/>
        <v>0</v>
      </c>
      <c r="G90" s="10">
        <f t="shared" si="58"/>
        <v>0</v>
      </c>
      <c r="H90" s="16">
        <f t="shared" si="59"/>
        <v>0</v>
      </c>
      <c r="I90" s="16">
        <f t="shared" si="60"/>
        <v>0</v>
      </c>
      <c r="J90" s="10">
        <f>IF(A90="",0,VLOOKUP(A90,BDCom1!$A$3:$E$100,4,FALSE)*B90)</f>
        <v>0</v>
      </c>
      <c r="K90" s="10">
        <f>IF(A90="",0,VLOOKUP(A90,BDCom1!$A$3:$E$100,5,FALSE)*B90)</f>
        <v>0</v>
      </c>
      <c r="L90" s="10">
        <f t="shared" si="61"/>
        <v>0</v>
      </c>
      <c r="M90" s="10">
        <f t="shared" si="62"/>
        <v>0</v>
      </c>
      <c r="N90" s="16">
        <f t="shared" si="63"/>
        <v>0</v>
      </c>
      <c r="O90" s="17">
        <f t="shared" si="64"/>
        <v>0</v>
      </c>
      <c r="P90" s="18">
        <f t="shared" si="65"/>
        <v>0</v>
      </c>
      <c r="Q90" s="18">
        <f t="shared" si="66"/>
        <v>0</v>
      </c>
      <c r="R90" s="10" t="str">
        <f>'Com1&amp;Colr'!G90</f>
        <v/>
      </c>
      <c r="S90" s="10">
        <f t="shared" si="67"/>
        <v>0</v>
      </c>
      <c r="T90" s="10" t="str">
        <f>'Com1&amp;Colr'!K90</f>
        <v/>
      </c>
      <c r="U90" s="10">
        <f t="shared" si="68"/>
        <v>0</v>
      </c>
      <c r="V90" s="10">
        <f>'Com1&amp;Colr'!C90</f>
        <v>0</v>
      </c>
      <c r="X90" s="10">
        <f>IFERROR(ROUNDDOWN(VLOOKUP('Com1&amp;Colr'!A90,BDCom1!$A$3:$C$100,3,FALSE),2),0)</f>
        <v>0</v>
      </c>
      <c r="Y90" s="10">
        <f t="shared" si="69"/>
        <v>0</v>
      </c>
    </row>
    <row r="91" spans="1:25" x14ac:dyDescent="0.2">
      <c r="A91" s="10" t="str">
        <f>_xlfn.CONCAT('Com1&amp;Colr'!A91)</f>
        <v/>
      </c>
      <c r="B91" s="10">
        <f>'Com1&amp;Colr'!B91</f>
        <v>0</v>
      </c>
      <c r="C91" s="10">
        <f>'Com1&amp;Colr'!C91</f>
        <v>0</v>
      </c>
      <c r="D91" s="16">
        <f t="shared" si="55"/>
        <v>0</v>
      </c>
      <c r="E91" s="16">
        <f t="shared" si="56"/>
        <v>0</v>
      </c>
      <c r="F91" s="10">
        <f t="shared" si="57"/>
        <v>0</v>
      </c>
      <c r="G91" s="10">
        <f t="shared" si="58"/>
        <v>0</v>
      </c>
      <c r="H91" s="16">
        <f t="shared" si="59"/>
        <v>0</v>
      </c>
      <c r="I91" s="16">
        <f t="shared" si="60"/>
        <v>0</v>
      </c>
      <c r="J91" s="10">
        <f>IF(A91="",0,VLOOKUP(A91,BDCom1!$A$3:$E$100,4,FALSE)*B91)</f>
        <v>0</v>
      </c>
      <c r="K91" s="10">
        <f>IF(A91="",0,VLOOKUP(A91,BDCom1!$A$3:$E$100,5,FALSE)*B91)</f>
        <v>0</v>
      </c>
      <c r="L91" s="10">
        <f t="shared" si="61"/>
        <v>0</v>
      </c>
      <c r="M91" s="10">
        <f t="shared" si="62"/>
        <v>0</v>
      </c>
      <c r="N91" s="16">
        <f t="shared" si="63"/>
        <v>0</v>
      </c>
      <c r="O91" s="17">
        <f t="shared" si="64"/>
        <v>0</v>
      </c>
      <c r="P91" s="18">
        <f t="shared" si="65"/>
        <v>0</v>
      </c>
      <c r="Q91" s="18">
        <f t="shared" si="66"/>
        <v>0</v>
      </c>
      <c r="R91" s="10" t="str">
        <f>'Com1&amp;Colr'!G91</f>
        <v/>
      </c>
      <c r="S91" s="10">
        <f t="shared" si="67"/>
        <v>0</v>
      </c>
      <c r="T91" s="10" t="str">
        <f>'Com1&amp;Colr'!K91</f>
        <v/>
      </c>
      <c r="U91" s="10">
        <f t="shared" si="68"/>
        <v>0</v>
      </c>
      <c r="V91" s="10">
        <f>'Com1&amp;Colr'!C91</f>
        <v>0</v>
      </c>
      <c r="X91" s="10">
        <f>IFERROR(ROUNDDOWN(VLOOKUP('Com1&amp;Colr'!A91,BDCom1!$A$3:$C$100,3,FALSE),2),0)</f>
        <v>0</v>
      </c>
      <c r="Y91" s="10">
        <f t="shared" si="69"/>
        <v>0</v>
      </c>
    </row>
    <row r="92" spans="1:25" x14ac:dyDescent="0.2">
      <c r="A92" s="10" t="str">
        <f>_xlfn.CONCAT('Com1&amp;Colr'!A92)</f>
        <v/>
      </c>
      <c r="B92" s="10">
        <f>'Com1&amp;Colr'!B92</f>
        <v>0</v>
      </c>
      <c r="C92" s="10">
        <f>'Com1&amp;Colr'!C92</f>
        <v>0</v>
      </c>
      <c r="D92" s="16">
        <f t="shared" si="55"/>
        <v>0</v>
      </c>
      <c r="E92" s="16">
        <f t="shared" si="56"/>
        <v>0</v>
      </c>
      <c r="F92" s="10">
        <f t="shared" si="57"/>
        <v>0</v>
      </c>
      <c r="G92" s="10">
        <f t="shared" si="58"/>
        <v>0</v>
      </c>
      <c r="H92" s="16">
        <f t="shared" si="59"/>
        <v>0</v>
      </c>
      <c r="I92" s="16">
        <f t="shared" si="60"/>
        <v>0</v>
      </c>
      <c r="J92" s="10">
        <f>IF(A92="",0,VLOOKUP(A92,BDCom1!$A$3:$E$100,4,FALSE)*B92)</f>
        <v>0</v>
      </c>
      <c r="K92" s="10">
        <f>IF(A92="",0,VLOOKUP(A92,BDCom1!$A$3:$E$100,5,FALSE)*B92)</f>
        <v>0</v>
      </c>
      <c r="L92" s="10">
        <f t="shared" si="61"/>
        <v>0</v>
      </c>
      <c r="M92" s="10">
        <f t="shared" si="62"/>
        <v>0</v>
      </c>
      <c r="N92" s="16">
        <f t="shared" si="63"/>
        <v>0</v>
      </c>
      <c r="O92" s="17">
        <f t="shared" si="64"/>
        <v>0</v>
      </c>
      <c r="P92" s="18">
        <f t="shared" si="65"/>
        <v>0</v>
      </c>
      <c r="Q92" s="18">
        <f t="shared" si="66"/>
        <v>0</v>
      </c>
      <c r="R92" s="10" t="str">
        <f>'Com1&amp;Colr'!G92</f>
        <v/>
      </c>
      <c r="S92" s="10">
        <f t="shared" si="67"/>
        <v>0</v>
      </c>
      <c r="T92" s="10" t="str">
        <f>'Com1&amp;Colr'!K92</f>
        <v/>
      </c>
      <c r="U92" s="10">
        <f t="shared" si="68"/>
        <v>0</v>
      </c>
      <c r="V92" s="10">
        <f>'Com1&amp;Colr'!C92</f>
        <v>0</v>
      </c>
      <c r="X92" s="10">
        <f>IFERROR(ROUNDDOWN(VLOOKUP('Com1&amp;Colr'!A92,BDCom1!$A$3:$C$100,3,FALSE),2),0)</f>
        <v>0</v>
      </c>
      <c r="Y92" s="10">
        <f t="shared" si="69"/>
        <v>0</v>
      </c>
    </row>
    <row r="93" spans="1:25" x14ac:dyDescent="0.2">
      <c r="A93" s="10" t="str">
        <f>_xlfn.CONCAT('Com1&amp;Colr'!A93)</f>
        <v/>
      </c>
      <c r="B93" s="10">
        <f>'Com1&amp;Colr'!B93</f>
        <v>0</v>
      </c>
      <c r="C93" s="10">
        <f>'Com1&amp;Colr'!C93</f>
        <v>0</v>
      </c>
      <c r="D93" s="16">
        <f t="shared" si="55"/>
        <v>0</v>
      </c>
      <c r="E93" s="16">
        <f t="shared" si="56"/>
        <v>0</v>
      </c>
      <c r="F93" s="10">
        <f t="shared" si="57"/>
        <v>0</v>
      </c>
      <c r="G93" s="10">
        <f t="shared" si="58"/>
        <v>0</v>
      </c>
      <c r="H93" s="16">
        <f t="shared" si="59"/>
        <v>0</v>
      </c>
      <c r="I93" s="16">
        <f t="shared" si="60"/>
        <v>0</v>
      </c>
      <c r="J93" s="10">
        <f>IF(A93="",0,VLOOKUP(A93,BDCom1!$A$3:$E$100,4,FALSE)*B93)</f>
        <v>0</v>
      </c>
      <c r="K93" s="10">
        <f>IF(A93="",0,VLOOKUP(A93,BDCom1!$A$3:$E$100,5,FALSE)*B93)</f>
        <v>0</v>
      </c>
      <c r="L93" s="10">
        <f t="shared" si="61"/>
        <v>0</v>
      </c>
      <c r="M93" s="10">
        <f t="shared" si="62"/>
        <v>0</v>
      </c>
      <c r="N93" s="16">
        <f t="shared" si="63"/>
        <v>0</v>
      </c>
      <c r="O93" s="17">
        <f t="shared" si="64"/>
        <v>0</v>
      </c>
      <c r="P93" s="18">
        <f t="shared" si="65"/>
        <v>0</v>
      </c>
      <c r="Q93" s="18">
        <f t="shared" si="66"/>
        <v>0</v>
      </c>
      <c r="R93" s="10" t="str">
        <f>'Com1&amp;Colr'!G93</f>
        <v/>
      </c>
      <c r="S93" s="10">
        <f t="shared" si="67"/>
        <v>0</v>
      </c>
      <c r="T93" s="10" t="str">
        <f>'Com1&amp;Colr'!K93</f>
        <v/>
      </c>
      <c r="U93" s="10">
        <f t="shared" si="68"/>
        <v>0</v>
      </c>
      <c r="V93" s="10">
        <f>'Com1&amp;Colr'!C93</f>
        <v>0</v>
      </c>
      <c r="X93" s="10">
        <f>IFERROR(ROUNDDOWN(VLOOKUP('Com1&amp;Colr'!A93,BDCom1!$A$3:$C$100,3,FALSE),2),0)</f>
        <v>0</v>
      </c>
      <c r="Y93" s="10">
        <f t="shared" si="69"/>
        <v>0</v>
      </c>
    </row>
    <row r="94" spans="1:25" x14ac:dyDescent="0.2">
      <c r="A94" s="10" t="str">
        <f>_xlfn.CONCAT('Com1&amp;Colr'!A94)</f>
        <v/>
      </c>
      <c r="B94" s="10">
        <f>'Com1&amp;Colr'!B94</f>
        <v>0</v>
      </c>
      <c r="C94" s="10">
        <f>'Com1&amp;Colr'!C94</f>
        <v>0</v>
      </c>
      <c r="D94" s="16">
        <f t="shared" si="55"/>
        <v>0</v>
      </c>
      <c r="E94" s="16">
        <f t="shared" si="56"/>
        <v>0</v>
      </c>
      <c r="F94" s="10">
        <f t="shared" si="57"/>
        <v>0</v>
      </c>
      <c r="G94" s="10">
        <f t="shared" si="58"/>
        <v>0</v>
      </c>
      <c r="H94" s="16">
        <f t="shared" si="59"/>
        <v>0</v>
      </c>
      <c r="I94" s="16">
        <f t="shared" si="60"/>
        <v>0</v>
      </c>
      <c r="J94" s="10">
        <f>IF(A94="",0,VLOOKUP(A94,BDCom1!$A$3:$E$100,4,FALSE)*B94)</f>
        <v>0</v>
      </c>
      <c r="K94" s="10">
        <f>IF(A94="",0,VLOOKUP(A94,BDCom1!$A$3:$E$100,5,FALSE)*B94)</f>
        <v>0</v>
      </c>
      <c r="L94" s="10">
        <f t="shared" si="61"/>
        <v>0</v>
      </c>
      <c r="M94" s="10">
        <f t="shared" si="62"/>
        <v>0</v>
      </c>
      <c r="N94" s="16">
        <f t="shared" si="63"/>
        <v>0</v>
      </c>
      <c r="O94" s="17">
        <f t="shared" si="64"/>
        <v>0</v>
      </c>
      <c r="P94" s="18">
        <f t="shared" si="65"/>
        <v>0</v>
      </c>
      <c r="Q94" s="18">
        <f t="shared" si="66"/>
        <v>0</v>
      </c>
      <c r="R94" s="10" t="str">
        <f>'Com1&amp;Colr'!G94</f>
        <v/>
      </c>
      <c r="S94" s="10">
        <f t="shared" si="67"/>
        <v>0</v>
      </c>
      <c r="T94" s="10" t="str">
        <f>'Com1&amp;Colr'!K94</f>
        <v/>
      </c>
      <c r="U94" s="10">
        <f t="shared" si="68"/>
        <v>0</v>
      </c>
      <c r="V94" s="10">
        <f>'Com1&amp;Colr'!C94</f>
        <v>0</v>
      </c>
      <c r="X94" s="10">
        <f>IFERROR(ROUNDDOWN(VLOOKUP('Com1&amp;Colr'!A94,BDCom1!$A$3:$C$100,3,FALSE),2),0)</f>
        <v>0</v>
      </c>
      <c r="Y94" s="10">
        <f t="shared" si="69"/>
        <v>0</v>
      </c>
    </row>
    <row r="95" spans="1:25" x14ac:dyDescent="0.2">
      <c r="A95" s="10" t="str">
        <f>_xlfn.CONCAT('Com1&amp;Colr'!A95)</f>
        <v/>
      </c>
      <c r="B95" s="10">
        <f>'Com1&amp;Colr'!B95</f>
        <v>0</v>
      </c>
      <c r="C95" s="10">
        <f>'Com1&amp;Colr'!C95</f>
        <v>0</v>
      </c>
      <c r="D95" s="16">
        <f t="shared" si="55"/>
        <v>0</v>
      </c>
      <c r="E95" s="16">
        <f t="shared" si="56"/>
        <v>0</v>
      </c>
      <c r="F95" s="10">
        <f t="shared" si="57"/>
        <v>0</v>
      </c>
      <c r="G95" s="10">
        <f t="shared" si="58"/>
        <v>0</v>
      </c>
      <c r="H95" s="16">
        <f t="shared" si="59"/>
        <v>0</v>
      </c>
      <c r="I95" s="16">
        <f t="shared" si="60"/>
        <v>0</v>
      </c>
      <c r="J95" s="10">
        <f>IF(A95="",0,VLOOKUP(A95,BDCom1!$A$3:$E$100,4,FALSE)*B95)</f>
        <v>0</v>
      </c>
      <c r="K95" s="10">
        <f>IF(A95="",0,VLOOKUP(A95,BDCom1!$A$3:$E$100,5,FALSE)*B95)</f>
        <v>0</v>
      </c>
      <c r="L95" s="10">
        <f t="shared" si="61"/>
        <v>0</v>
      </c>
      <c r="M95" s="10">
        <f t="shared" si="62"/>
        <v>0</v>
      </c>
      <c r="N95" s="16">
        <f t="shared" si="63"/>
        <v>0</v>
      </c>
      <c r="O95" s="17">
        <f t="shared" si="64"/>
        <v>0</v>
      </c>
      <c r="P95" s="18">
        <f t="shared" si="65"/>
        <v>0</v>
      </c>
      <c r="Q95" s="18">
        <f t="shared" si="66"/>
        <v>0</v>
      </c>
      <c r="R95" s="10" t="str">
        <f>'Com1&amp;Colr'!G95</f>
        <v/>
      </c>
      <c r="S95" s="10">
        <f t="shared" si="67"/>
        <v>0</v>
      </c>
      <c r="T95" s="10" t="str">
        <f>'Com1&amp;Colr'!K95</f>
        <v/>
      </c>
      <c r="U95" s="10">
        <f t="shared" si="68"/>
        <v>0</v>
      </c>
      <c r="V95" s="10">
        <f>'Com1&amp;Colr'!C95</f>
        <v>0</v>
      </c>
      <c r="X95" s="10">
        <f>IFERROR(ROUNDDOWN(VLOOKUP('Com1&amp;Colr'!A95,BDCom1!$A$3:$C$100,3,FALSE),2),0)</f>
        <v>0</v>
      </c>
      <c r="Y95" s="10">
        <f t="shared" si="69"/>
        <v>0</v>
      </c>
    </row>
    <row r="96" spans="1:25" x14ac:dyDescent="0.2">
      <c r="A96" s="10" t="str">
        <f>_xlfn.CONCAT('Com1&amp;Colr'!A96)</f>
        <v/>
      </c>
      <c r="B96" s="10">
        <f>'Com1&amp;Colr'!B96</f>
        <v>0</v>
      </c>
      <c r="C96" s="10">
        <f>'Com1&amp;Colr'!C96</f>
        <v>0</v>
      </c>
      <c r="D96" s="16">
        <f t="shared" si="55"/>
        <v>0</v>
      </c>
      <c r="E96" s="16">
        <f t="shared" si="56"/>
        <v>0</v>
      </c>
      <c r="F96" s="10">
        <f t="shared" si="57"/>
        <v>0</v>
      </c>
      <c r="G96" s="10">
        <f t="shared" si="58"/>
        <v>0</v>
      </c>
      <c r="H96" s="16">
        <f t="shared" si="59"/>
        <v>0</v>
      </c>
      <c r="I96" s="16">
        <f t="shared" si="60"/>
        <v>0</v>
      </c>
      <c r="J96" s="10">
        <f>IF(A96="",0,VLOOKUP(A96,BDCom1!$A$3:$E$100,4,FALSE)*B96)</f>
        <v>0</v>
      </c>
      <c r="K96" s="10">
        <f>IF(A96="",0,VLOOKUP(A96,BDCom1!$A$3:$E$100,5,FALSE)*B96)</f>
        <v>0</v>
      </c>
      <c r="L96" s="10">
        <f t="shared" si="61"/>
        <v>0</v>
      </c>
      <c r="M96" s="10">
        <f t="shared" si="62"/>
        <v>0</v>
      </c>
      <c r="N96" s="16">
        <f t="shared" si="63"/>
        <v>0</v>
      </c>
      <c r="O96" s="17">
        <f t="shared" si="64"/>
        <v>0</v>
      </c>
      <c r="P96" s="18">
        <f t="shared" si="65"/>
        <v>0</v>
      </c>
      <c r="Q96" s="18">
        <f t="shared" si="66"/>
        <v>0</v>
      </c>
      <c r="R96" s="10" t="str">
        <f>'Com1&amp;Colr'!G96</f>
        <v/>
      </c>
      <c r="S96" s="10">
        <f t="shared" si="67"/>
        <v>0</v>
      </c>
      <c r="T96" s="10" t="str">
        <f>'Com1&amp;Colr'!K96</f>
        <v/>
      </c>
      <c r="U96" s="10">
        <f t="shared" si="68"/>
        <v>0</v>
      </c>
      <c r="V96" s="10">
        <f>'Com1&amp;Colr'!C96</f>
        <v>0</v>
      </c>
      <c r="X96" s="10">
        <f>IFERROR(ROUNDDOWN(VLOOKUP('Com1&amp;Colr'!A96,BDCom1!$A$3:$C$100,3,FALSE),2),0)</f>
        <v>0</v>
      </c>
      <c r="Y96" s="10">
        <f t="shared" si="69"/>
        <v>0</v>
      </c>
    </row>
    <row r="97" spans="1:25" x14ac:dyDescent="0.2">
      <c r="A97" s="10" t="str">
        <f>_xlfn.CONCAT('Com1&amp;Colr'!A97)</f>
        <v/>
      </c>
      <c r="B97" s="10">
        <f>'Com1&amp;Colr'!B97</f>
        <v>0</v>
      </c>
      <c r="C97" s="10">
        <f>'Com1&amp;Colr'!C97</f>
        <v>0</v>
      </c>
      <c r="D97" s="16">
        <f t="shared" si="55"/>
        <v>0</v>
      </c>
      <c r="E97" s="16">
        <f t="shared" si="56"/>
        <v>0</v>
      </c>
      <c r="F97" s="10">
        <f t="shared" si="57"/>
        <v>0</v>
      </c>
      <c r="G97" s="10">
        <f t="shared" si="58"/>
        <v>0</v>
      </c>
      <c r="H97" s="16">
        <f t="shared" si="59"/>
        <v>0</v>
      </c>
      <c r="I97" s="16">
        <f t="shared" si="60"/>
        <v>0</v>
      </c>
      <c r="J97" s="10">
        <f>IF(A97="",0,VLOOKUP(A97,BDCom1!$A$3:$E$100,4,FALSE)*B97)</f>
        <v>0</v>
      </c>
      <c r="K97" s="10">
        <f>IF(A97="",0,VLOOKUP(A97,BDCom1!$A$3:$E$100,5,FALSE)*B97)</f>
        <v>0</v>
      </c>
      <c r="L97" s="10">
        <f t="shared" si="61"/>
        <v>0</v>
      </c>
      <c r="M97" s="10">
        <f t="shared" si="62"/>
        <v>0</v>
      </c>
      <c r="N97" s="16">
        <f t="shared" si="63"/>
        <v>0</v>
      </c>
      <c r="O97" s="17">
        <f t="shared" si="64"/>
        <v>0</v>
      </c>
      <c r="P97" s="18">
        <f t="shared" si="65"/>
        <v>0</v>
      </c>
      <c r="Q97" s="18">
        <f t="shared" si="66"/>
        <v>0</v>
      </c>
      <c r="R97" s="10" t="str">
        <f>'Com1&amp;Colr'!G97</f>
        <v/>
      </c>
      <c r="S97" s="10">
        <f t="shared" si="67"/>
        <v>0</v>
      </c>
      <c r="T97" s="10" t="str">
        <f>'Com1&amp;Colr'!K97</f>
        <v/>
      </c>
      <c r="U97" s="10">
        <f t="shared" si="68"/>
        <v>0</v>
      </c>
      <c r="V97" s="10">
        <f>'Com1&amp;Colr'!C97</f>
        <v>0</v>
      </c>
      <c r="X97" s="10">
        <f>IFERROR(ROUNDDOWN(VLOOKUP('Com1&amp;Colr'!A97,BDCom1!$A$3:$C$100,3,FALSE),2),0)</f>
        <v>0</v>
      </c>
      <c r="Y97" s="10">
        <f t="shared" si="69"/>
        <v>0</v>
      </c>
    </row>
    <row r="98" spans="1:25" x14ac:dyDescent="0.2">
      <c r="A98" s="10" t="str">
        <f>_xlfn.CONCAT('Com1&amp;Colr'!A98)</f>
        <v/>
      </c>
      <c r="B98" s="10">
        <f>'Com1&amp;Colr'!B98</f>
        <v>0</v>
      </c>
      <c r="C98" s="10">
        <f>'Com1&amp;Colr'!C98</f>
        <v>0</v>
      </c>
      <c r="D98" s="16">
        <f t="shared" si="55"/>
        <v>0</v>
      </c>
      <c r="E98" s="16">
        <f t="shared" si="56"/>
        <v>0</v>
      </c>
      <c r="F98" s="10">
        <f t="shared" si="57"/>
        <v>0</v>
      </c>
      <c r="G98" s="10">
        <f t="shared" si="58"/>
        <v>0</v>
      </c>
      <c r="H98" s="16">
        <f t="shared" si="59"/>
        <v>0</v>
      </c>
      <c r="I98" s="16">
        <f t="shared" si="60"/>
        <v>0</v>
      </c>
      <c r="J98" s="10">
        <f>IF(A98="",0,VLOOKUP(A98,BDCom1!$A$3:$E$100,4,FALSE)*B98)</f>
        <v>0</v>
      </c>
      <c r="K98" s="10">
        <f>IF(A98="",0,VLOOKUP(A98,BDCom1!$A$3:$E$100,5,FALSE)*B98)</f>
        <v>0</v>
      </c>
      <c r="L98" s="10">
        <f t="shared" si="61"/>
        <v>0</v>
      </c>
      <c r="M98" s="10">
        <f t="shared" si="62"/>
        <v>0</v>
      </c>
      <c r="N98" s="16">
        <f t="shared" si="63"/>
        <v>0</v>
      </c>
      <c r="O98" s="17">
        <f t="shared" si="64"/>
        <v>0</v>
      </c>
      <c r="P98" s="18">
        <f t="shared" si="65"/>
        <v>0</v>
      </c>
      <c r="Q98" s="18">
        <f t="shared" si="66"/>
        <v>0</v>
      </c>
      <c r="R98" s="10" t="str">
        <f>'Com1&amp;Colr'!G98</f>
        <v/>
      </c>
      <c r="S98" s="10">
        <f t="shared" si="67"/>
        <v>0</v>
      </c>
      <c r="T98" s="10" t="str">
        <f>'Com1&amp;Colr'!K98</f>
        <v/>
      </c>
      <c r="U98" s="10">
        <f t="shared" si="68"/>
        <v>0</v>
      </c>
      <c r="V98" s="10">
        <f>'Com1&amp;Colr'!C98</f>
        <v>0</v>
      </c>
      <c r="X98" s="10">
        <f>IFERROR(ROUNDDOWN(VLOOKUP('Com1&amp;Colr'!A98,BDCom1!$A$3:$C$100,3,FALSE),2),0)</f>
        <v>0</v>
      </c>
      <c r="Y98" s="10">
        <f t="shared" si="69"/>
        <v>0</v>
      </c>
    </row>
    <row r="99" spans="1:25" x14ac:dyDescent="0.2">
      <c r="A99" s="10" t="str">
        <f>_xlfn.CONCAT('Com1&amp;Colr'!A99)</f>
        <v/>
      </c>
      <c r="B99" s="10">
        <f>'Com1&amp;Colr'!B99</f>
        <v>0</v>
      </c>
      <c r="C99" s="10">
        <f>'Com1&amp;Colr'!C99</f>
        <v>0</v>
      </c>
      <c r="D99" s="16">
        <f t="shared" si="55"/>
        <v>0</v>
      </c>
      <c r="E99" s="16">
        <f t="shared" si="56"/>
        <v>0</v>
      </c>
      <c r="F99" s="10">
        <f t="shared" si="57"/>
        <v>0</v>
      </c>
      <c r="G99" s="10">
        <f t="shared" si="58"/>
        <v>0</v>
      </c>
      <c r="H99" s="16">
        <f t="shared" si="59"/>
        <v>0</v>
      </c>
      <c r="I99" s="16">
        <f t="shared" si="60"/>
        <v>0</v>
      </c>
      <c r="J99" s="10">
        <f>IF(A99="",0,VLOOKUP(A99,BDCom1!$A$3:$E$100,4,FALSE)*B99)</f>
        <v>0</v>
      </c>
      <c r="K99" s="10">
        <f>IF(A99="",0,VLOOKUP(A99,BDCom1!$A$3:$E$100,5,FALSE)*B99)</f>
        <v>0</v>
      </c>
      <c r="L99" s="10">
        <f t="shared" si="61"/>
        <v>0</v>
      </c>
      <c r="M99" s="10">
        <f t="shared" si="62"/>
        <v>0</v>
      </c>
      <c r="N99" s="16">
        <f t="shared" si="63"/>
        <v>0</v>
      </c>
      <c r="O99" s="17">
        <f t="shared" si="64"/>
        <v>0</v>
      </c>
      <c r="P99" s="18">
        <f t="shared" si="65"/>
        <v>0</v>
      </c>
      <c r="Q99" s="18">
        <f t="shared" si="66"/>
        <v>0</v>
      </c>
      <c r="R99" s="10" t="str">
        <f>'Com1&amp;Colr'!G99</f>
        <v/>
      </c>
      <c r="S99" s="10">
        <f t="shared" si="67"/>
        <v>0</v>
      </c>
      <c r="T99" s="10" t="str">
        <f>'Com1&amp;Colr'!K99</f>
        <v/>
      </c>
      <c r="U99" s="10">
        <f t="shared" si="68"/>
        <v>0</v>
      </c>
      <c r="V99" s="10">
        <f>'Com1&amp;Colr'!C99</f>
        <v>0</v>
      </c>
      <c r="X99" s="10">
        <f>IFERROR(ROUNDDOWN(VLOOKUP('Com1&amp;Colr'!A99,BDCom1!$A$3:$C$100,3,FALSE),2),0)</f>
        <v>0</v>
      </c>
      <c r="Y99" s="10">
        <f t="shared" si="69"/>
        <v>0</v>
      </c>
    </row>
    <row r="100" spans="1:25" x14ac:dyDescent="0.2">
      <c r="A100" s="10" t="str">
        <f>_xlfn.CONCAT('Com1&amp;Colr'!A100)</f>
        <v/>
      </c>
      <c r="B100" s="10">
        <f>'Com1&amp;Colr'!B100</f>
        <v>0</v>
      </c>
      <c r="C100" s="10">
        <f>'Com1&amp;Colr'!C100</f>
        <v>0</v>
      </c>
      <c r="D100" s="16">
        <f t="shared" si="55"/>
        <v>0</v>
      </c>
      <c r="E100" s="16">
        <f t="shared" si="56"/>
        <v>0</v>
      </c>
      <c r="F100" s="10">
        <f t="shared" si="57"/>
        <v>0</v>
      </c>
      <c r="G100" s="10">
        <f t="shared" si="58"/>
        <v>0</v>
      </c>
      <c r="H100" s="16">
        <f t="shared" si="59"/>
        <v>0</v>
      </c>
      <c r="I100" s="16">
        <f t="shared" si="60"/>
        <v>0</v>
      </c>
      <c r="J100" s="10">
        <f>IF(A100="",0,VLOOKUP(A100,BDCom1!$A$3:$E$100,4,FALSE)*B100)</f>
        <v>0</v>
      </c>
      <c r="K100" s="10">
        <f>IF(A100="",0,VLOOKUP(A100,BDCom1!$A$3:$E$100,5,FALSE)*B100)</f>
        <v>0</v>
      </c>
      <c r="L100" s="10">
        <f t="shared" si="61"/>
        <v>0</v>
      </c>
      <c r="M100" s="10">
        <f t="shared" si="62"/>
        <v>0</v>
      </c>
      <c r="N100" s="16">
        <f t="shared" si="63"/>
        <v>0</v>
      </c>
      <c r="O100" s="17">
        <f t="shared" si="64"/>
        <v>0</v>
      </c>
      <c r="P100" s="18">
        <f t="shared" si="65"/>
        <v>0</v>
      </c>
      <c r="Q100" s="18">
        <f t="shared" si="66"/>
        <v>0</v>
      </c>
      <c r="R100" s="10" t="str">
        <f>'Com1&amp;Colr'!G100</f>
        <v/>
      </c>
      <c r="S100" s="10">
        <f t="shared" si="67"/>
        <v>0</v>
      </c>
      <c r="T100" s="10" t="str">
        <f>'Com1&amp;Colr'!K100</f>
        <v/>
      </c>
      <c r="U100" s="10">
        <f t="shared" si="68"/>
        <v>0</v>
      </c>
      <c r="V100" s="10">
        <f>'Com1&amp;Colr'!C100</f>
        <v>0</v>
      </c>
      <c r="X100" s="10">
        <f>IFERROR(ROUNDDOWN(VLOOKUP('Com1&amp;Colr'!A100,BDCom1!$A$3:$C$100,3,FALSE),2),0)</f>
        <v>0</v>
      </c>
      <c r="Y100" s="10">
        <f t="shared" si="69"/>
        <v>0</v>
      </c>
    </row>
    <row r="101" spans="1:25" x14ac:dyDescent="0.2">
      <c r="A101" s="10" t="str">
        <f>_xlfn.CONCAT('Com1&amp;Colr'!A101)</f>
        <v/>
      </c>
      <c r="B101" s="10">
        <f>'Com1&amp;Colr'!B101</f>
        <v>0</v>
      </c>
      <c r="C101" s="10">
        <f>'Com1&amp;Colr'!C101</f>
        <v>0</v>
      </c>
      <c r="D101" s="16">
        <f t="shared" si="55"/>
        <v>0</v>
      </c>
      <c r="E101" s="16">
        <f t="shared" si="56"/>
        <v>0</v>
      </c>
      <c r="F101" s="10">
        <f t="shared" si="57"/>
        <v>0</v>
      </c>
      <c r="G101" s="10">
        <f t="shared" si="58"/>
        <v>0</v>
      </c>
      <c r="H101" s="16">
        <f t="shared" si="59"/>
        <v>0</v>
      </c>
      <c r="I101" s="16">
        <f t="shared" si="60"/>
        <v>0</v>
      </c>
      <c r="J101" s="10">
        <f>IF(A101="",0,VLOOKUP(A101,BDCom1!$A$3:$E$100,4,FALSE)*B101)</f>
        <v>0</v>
      </c>
      <c r="K101" s="10">
        <f>IF(A101="",0,VLOOKUP(A101,BDCom1!$A$3:$E$100,5,FALSE)*B101)</f>
        <v>0</v>
      </c>
      <c r="L101" s="10">
        <f t="shared" si="61"/>
        <v>0</v>
      </c>
      <c r="M101" s="10">
        <f t="shared" si="62"/>
        <v>0</v>
      </c>
      <c r="N101" s="16">
        <f t="shared" si="63"/>
        <v>0</v>
      </c>
      <c r="O101" s="17">
        <f t="shared" si="64"/>
        <v>0</v>
      </c>
      <c r="P101" s="18">
        <f t="shared" si="65"/>
        <v>0</v>
      </c>
      <c r="Q101" s="18">
        <f t="shared" si="66"/>
        <v>0</v>
      </c>
      <c r="R101" s="10" t="str">
        <f>'Com1&amp;Colr'!G101</f>
        <v/>
      </c>
      <c r="S101" s="10">
        <f t="shared" si="67"/>
        <v>0</v>
      </c>
      <c r="T101" s="10" t="str">
        <f>'Com1&amp;Colr'!K101</f>
        <v/>
      </c>
      <c r="U101" s="10">
        <f t="shared" si="68"/>
        <v>0</v>
      </c>
      <c r="V101" s="10">
        <f>'Com1&amp;Colr'!C101</f>
        <v>0</v>
      </c>
      <c r="X101" s="10">
        <f>IFERROR(ROUNDDOWN(VLOOKUP('Com1&amp;Colr'!A101,BDCom1!$A$3:$C$100,3,FALSE),2),0)</f>
        <v>0</v>
      </c>
      <c r="Y101" s="10">
        <f t="shared" si="69"/>
        <v>0</v>
      </c>
    </row>
    <row r="102" spans="1:25" x14ac:dyDescent="0.2">
      <c r="A102" s="10" t="str">
        <f>_xlfn.CONCAT('Com1&amp;Colr'!A102)</f>
        <v/>
      </c>
      <c r="B102" s="10">
        <f>'Com1&amp;Colr'!B102</f>
        <v>0</v>
      </c>
      <c r="C102" s="10">
        <f>'Com1&amp;Colr'!C102</f>
        <v>0</v>
      </c>
      <c r="D102" s="16">
        <f t="shared" si="55"/>
        <v>0</v>
      </c>
      <c r="E102" s="16">
        <f t="shared" si="56"/>
        <v>0</v>
      </c>
      <c r="F102" s="10">
        <f t="shared" si="57"/>
        <v>0</v>
      </c>
      <c r="G102" s="10">
        <f t="shared" si="58"/>
        <v>0</v>
      </c>
      <c r="H102" s="16">
        <f t="shared" si="59"/>
        <v>0</v>
      </c>
      <c r="I102" s="16">
        <f t="shared" si="60"/>
        <v>0</v>
      </c>
      <c r="J102" s="10">
        <f>IF(A102="",0,VLOOKUP(A102,BDCom1!$A$3:$E$100,4,FALSE)*B102)</f>
        <v>0</v>
      </c>
      <c r="K102" s="10">
        <f>IF(A102="",0,VLOOKUP(A102,BDCom1!$A$3:$E$100,5,FALSE)*B102)</f>
        <v>0</v>
      </c>
      <c r="L102" s="10">
        <f t="shared" si="61"/>
        <v>0</v>
      </c>
      <c r="M102" s="10">
        <f t="shared" si="62"/>
        <v>0</v>
      </c>
      <c r="N102" s="16">
        <f t="shared" si="63"/>
        <v>0</v>
      </c>
      <c r="O102" s="17">
        <f t="shared" si="64"/>
        <v>0</v>
      </c>
      <c r="P102" s="18">
        <f t="shared" si="65"/>
        <v>0</v>
      </c>
      <c r="Q102" s="18">
        <f t="shared" si="66"/>
        <v>0</v>
      </c>
      <c r="R102" s="10" t="str">
        <f>'Com1&amp;Colr'!G102</f>
        <v/>
      </c>
      <c r="S102" s="10">
        <f t="shared" si="67"/>
        <v>0</v>
      </c>
      <c r="T102" s="10" t="str">
        <f>'Com1&amp;Colr'!K102</f>
        <v/>
      </c>
      <c r="U102" s="10">
        <f t="shared" si="68"/>
        <v>0</v>
      </c>
      <c r="V102" s="10">
        <f>'Com1&amp;Colr'!C102</f>
        <v>0</v>
      </c>
      <c r="X102" s="10">
        <f>IFERROR(ROUNDDOWN(VLOOKUP('Com1&amp;Colr'!A102,BDCom1!$A$3:$C$100,3,FALSE),2),0)</f>
        <v>0</v>
      </c>
      <c r="Y102" s="10">
        <f t="shared" si="69"/>
        <v>0</v>
      </c>
    </row>
    <row r="103" spans="1:25" x14ac:dyDescent="0.2">
      <c r="A103" s="10" t="str">
        <f>_xlfn.CONCAT('Com1&amp;Colr'!A103)</f>
        <v/>
      </c>
      <c r="B103" s="10">
        <f>'Com1&amp;Colr'!B103</f>
        <v>0</v>
      </c>
      <c r="C103" s="10">
        <f>'Com1&amp;Colr'!C103</f>
        <v>0</v>
      </c>
      <c r="D103" s="16">
        <f t="shared" si="55"/>
        <v>0</v>
      </c>
      <c r="E103" s="16">
        <f t="shared" si="56"/>
        <v>0</v>
      </c>
      <c r="F103" s="10">
        <f t="shared" si="57"/>
        <v>0</v>
      </c>
      <c r="G103" s="10">
        <f t="shared" si="58"/>
        <v>0</v>
      </c>
      <c r="H103" s="16">
        <f t="shared" si="59"/>
        <v>0</v>
      </c>
      <c r="I103" s="16">
        <f t="shared" si="60"/>
        <v>0</v>
      </c>
      <c r="J103" s="10">
        <f>IF(A103="",0,VLOOKUP(A103,BDCom1!$A$3:$E$100,4,FALSE)*B103)</f>
        <v>0</v>
      </c>
      <c r="K103" s="10">
        <f>IF(A103="",0,VLOOKUP(A103,BDCom1!$A$3:$E$100,5,FALSE)*B103)</f>
        <v>0</v>
      </c>
      <c r="L103" s="10">
        <f t="shared" si="61"/>
        <v>0</v>
      </c>
      <c r="M103" s="10">
        <f t="shared" si="62"/>
        <v>0</v>
      </c>
      <c r="N103" s="16">
        <f t="shared" si="63"/>
        <v>0</v>
      </c>
      <c r="O103" s="17">
        <f t="shared" si="64"/>
        <v>0</v>
      </c>
      <c r="P103" s="18">
        <f t="shared" si="65"/>
        <v>0</v>
      </c>
      <c r="Q103" s="18">
        <f t="shared" si="66"/>
        <v>0</v>
      </c>
      <c r="R103" s="10" t="str">
        <f>'Com1&amp;Colr'!G103</f>
        <v/>
      </c>
      <c r="S103" s="10">
        <f t="shared" si="67"/>
        <v>0</v>
      </c>
      <c r="T103" s="10" t="str">
        <f>'Com1&amp;Colr'!K103</f>
        <v/>
      </c>
      <c r="U103" s="10">
        <f t="shared" si="68"/>
        <v>0</v>
      </c>
      <c r="V103" s="10">
        <f>'Com1&amp;Colr'!C103</f>
        <v>0</v>
      </c>
      <c r="X103" s="10">
        <f>IFERROR(ROUNDDOWN(VLOOKUP('Com1&amp;Colr'!A103,BDCom1!$A$3:$C$100,3,FALSE),2),0)</f>
        <v>0</v>
      </c>
      <c r="Y103" s="10">
        <f t="shared" si="69"/>
        <v>0</v>
      </c>
    </row>
    <row r="104" spans="1:25" x14ac:dyDescent="0.2">
      <c r="A104" s="10" t="str">
        <f>_xlfn.CONCAT('Com1&amp;Colr'!A104)</f>
        <v/>
      </c>
      <c r="B104" s="10">
        <f>'Com1&amp;Colr'!B104</f>
        <v>0</v>
      </c>
      <c r="C104" s="10">
        <f>'Com1&amp;Colr'!C104</f>
        <v>0</v>
      </c>
      <c r="D104" s="16">
        <f t="shared" si="55"/>
        <v>0</v>
      </c>
      <c r="E104" s="16">
        <f t="shared" si="56"/>
        <v>0</v>
      </c>
      <c r="F104" s="10">
        <f t="shared" si="57"/>
        <v>0</v>
      </c>
      <c r="G104" s="10">
        <f t="shared" si="58"/>
        <v>0</v>
      </c>
      <c r="H104" s="16">
        <f t="shared" si="59"/>
        <v>0</v>
      </c>
      <c r="I104" s="16">
        <f t="shared" si="60"/>
        <v>0</v>
      </c>
      <c r="J104" s="10">
        <f>IF(A104="",0,VLOOKUP(A104,BDCom1!$A$3:$E$100,4,FALSE)*B104)</f>
        <v>0</v>
      </c>
      <c r="K104" s="10">
        <f>IF(A104="",0,VLOOKUP(A104,BDCom1!$A$3:$E$100,5,FALSE)*B104)</f>
        <v>0</v>
      </c>
      <c r="L104" s="10">
        <f t="shared" si="61"/>
        <v>0</v>
      </c>
      <c r="M104" s="10">
        <f t="shared" si="62"/>
        <v>0</v>
      </c>
      <c r="N104" s="16">
        <f t="shared" si="63"/>
        <v>0</v>
      </c>
      <c r="O104" s="17">
        <f t="shared" si="64"/>
        <v>0</v>
      </c>
      <c r="P104" s="18">
        <f t="shared" si="65"/>
        <v>0</v>
      </c>
      <c r="Q104" s="18">
        <f t="shared" si="66"/>
        <v>0</v>
      </c>
      <c r="R104" s="10" t="str">
        <f>'Com1&amp;Colr'!G104</f>
        <v/>
      </c>
      <c r="S104" s="10">
        <f t="shared" si="67"/>
        <v>0</v>
      </c>
      <c r="T104" s="10" t="str">
        <f>'Com1&amp;Colr'!K104</f>
        <v/>
      </c>
      <c r="U104" s="10">
        <f t="shared" si="68"/>
        <v>0</v>
      </c>
      <c r="V104" s="10">
        <f>'Com1&amp;Colr'!C104</f>
        <v>0</v>
      </c>
      <c r="X104" s="10">
        <f>IFERROR(ROUNDDOWN(VLOOKUP('Com1&amp;Colr'!A104,BDCom1!$A$3:$C$100,3,FALSE),2),0)</f>
        <v>0</v>
      </c>
      <c r="Y104" s="10">
        <f t="shared" si="69"/>
        <v>0</v>
      </c>
    </row>
    <row r="105" spans="1:25" x14ac:dyDescent="0.2">
      <c r="A105" s="10" t="str">
        <f>_xlfn.CONCAT('Com1&amp;Colr'!A105)</f>
        <v/>
      </c>
      <c r="B105" s="10">
        <f>'Com1&amp;Colr'!B105</f>
        <v>0</v>
      </c>
      <c r="C105" s="10">
        <f>'Com1&amp;Colr'!C105</f>
        <v>0</v>
      </c>
      <c r="D105" s="16">
        <f t="shared" si="55"/>
        <v>0</v>
      </c>
      <c r="E105" s="16">
        <f t="shared" si="56"/>
        <v>0</v>
      </c>
      <c r="F105" s="10">
        <f t="shared" si="57"/>
        <v>0</v>
      </c>
      <c r="G105" s="10">
        <f t="shared" si="58"/>
        <v>0</v>
      </c>
      <c r="H105" s="16">
        <f t="shared" si="59"/>
        <v>0</v>
      </c>
      <c r="I105" s="16">
        <f t="shared" si="60"/>
        <v>0</v>
      </c>
      <c r="J105" s="10">
        <f>IF(A105="",0,VLOOKUP(A105,BDCom1!$A$3:$E$100,4,FALSE)*B105)</f>
        <v>0</v>
      </c>
      <c r="K105" s="10">
        <f>IF(A105="",0,VLOOKUP(A105,BDCom1!$A$3:$E$100,5,FALSE)*B105)</f>
        <v>0</v>
      </c>
      <c r="L105" s="10">
        <f t="shared" si="61"/>
        <v>0</v>
      </c>
      <c r="M105" s="10">
        <f t="shared" si="62"/>
        <v>0</v>
      </c>
      <c r="N105" s="16">
        <f t="shared" si="63"/>
        <v>0</v>
      </c>
      <c r="O105" s="17">
        <f t="shared" si="64"/>
        <v>0</v>
      </c>
      <c r="P105" s="18">
        <f t="shared" si="65"/>
        <v>0</v>
      </c>
      <c r="Q105" s="18">
        <f t="shared" si="66"/>
        <v>0</v>
      </c>
      <c r="R105" s="10" t="str">
        <f>'Com1&amp;Colr'!G105</f>
        <v/>
      </c>
      <c r="S105" s="10">
        <f t="shared" si="67"/>
        <v>0</v>
      </c>
      <c r="T105" s="10" t="str">
        <f>'Com1&amp;Colr'!K105</f>
        <v/>
      </c>
      <c r="U105" s="10">
        <f t="shared" si="68"/>
        <v>0</v>
      </c>
      <c r="V105" s="10">
        <f>'Com1&amp;Colr'!C105</f>
        <v>0</v>
      </c>
      <c r="X105" s="10">
        <f>IFERROR(ROUNDDOWN(VLOOKUP('Com1&amp;Colr'!A105,BDCom1!$A$3:$C$100,3,FALSE),2),0)</f>
        <v>0</v>
      </c>
      <c r="Y105" s="10">
        <f t="shared" si="69"/>
        <v>0</v>
      </c>
    </row>
    <row r="106" spans="1:25" x14ac:dyDescent="0.2">
      <c r="A106" s="10" t="str">
        <f>_xlfn.CONCAT('Com1&amp;Colr'!A106)</f>
        <v/>
      </c>
      <c r="B106" s="10">
        <f>'Com1&amp;Colr'!B106</f>
        <v>0</v>
      </c>
      <c r="C106" s="10">
        <f>'Com1&amp;Colr'!C106</f>
        <v>0</v>
      </c>
      <c r="D106" s="16">
        <f t="shared" si="55"/>
        <v>0</v>
      </c>
      <c r="E106" s="16">
        <f t="shared" si="56"/>
        <v>0</v>
      </c>
      <c r="F106" s="10">
        <f t="shared" si="57"/>
        <v>0</v>
      </c>
      <c r="G106" s="10">
        <f t="shared" si="58"/>
        <v>0</v>
      </c>
      <c r="H106" s="16">
        <f t="shared" si="59"/>
        <v>0</v>
      </c>
      <c r="I106" s="16">
        <f t="shared" si="60"/>
        <v>0</v>
      </c>
      <c r="J106" s="10">
        <f>IF(A106="",0,VLOOKUP(A106,BDCom1!$A$3:$E$100,4,FALSE)*B106)</f>
        <v>0</v>
      </c>
      <c r="K106" s="10">
        <f>IF(A106="",0,VLOOKUP(A106,BDCom1!$A$3:$E$100,5,FALSE)*B106)</f>
        <v>0</v>
      </c>
      <c r="L106" s="10">
        <f t="shared" si="61"/>
        <v>0</v>
      </c>
      <c r="M106" s="10">
        <f t="shared" si="62"/>
        <v>0</v>
      </c>
      <c r="N106" s="16">
        <f t="shared" si="63"/>
        <v>0</v>
      </c>
      <c r="O106" s="17">
        <f t="shared" si="64"/>
        <v>0</v>
      </c>
      <c r="P106" s="18">
        <f t="shared" si="65"/>
        <v>0</v>
      </c>
      <c r="Q106" s="18">
        <f t="shared" si="66"/>
        <v>0</v>
      </c>
      <c r="R106" s="10" t="str">
        <f>'Com1&amp;Colr'!G106</f>
        <v/>
      </c>
      <c r="S106" s="10">
        <f t="shared" si="67"/>
        <v>0</v>
      </c>
      <c r="T106" s="10" t="str">
        <f>'Com1&amp;Colr'!K106</f>
        <v/>
      </c>
      <c r="U106" s="10">
        <f t="shared" si="68"/>
        <v>0</v>
      </c>
      <c r="V106" s="10">
        <f>'Com1&amp;Colr'!C106</f>
        <v>0</v>
      </c>
      <c r="X106" s="10">
        <f>IFERROR(ROUNDDOWN(VLOOKUP('Com1&amp;Colr'!A106,BDCom1!$A$3:$C$100,3,FALSE),2),0)</f>
        <v>0</v>
      </c>
      <c r="Y106" s="10">
        <f t="shared" si="69"/>
        <v>0</v>
      </c>
    </row>
    <row r="107" spans="1:25" x14ac:dyDescent="0.2">
      <c r="D107" s="10">
        <f>SUM(D69:D106)</f>
        <v>0</v>
      </c>
      <c r="E107" s="10">
        <f t="shared" ref="E107:T107" si="70">SUM(E69:E106)</f>
        <v>0</v>
      </c>
      <c r="F107" s="10">
        <f t="shared" si="70"/>
        <v>0</v>
      </c>
      <c r="G107" s="10">
        <f t="shared" si="70"/>
        <v>0</v>
      </c>
      <c r="H107" s="10">
        <f t="shared" si="70"/>
        <v>0</v>
      </c>
      <c r="I107" s="10">
        <f t="shared" si="70"/>
        <v>0</v>
      </c>
      <c r="J107" s="10">
        <f t="shared" si="70"/>
        <v>0</v>
      </c>
      <c r="K107" s="10">
        <f t="shared" si="70"/>
        <v>0</v>
      </c>
      <c r="L107" s="10">
        <f t="shared" si="70"/>
        <v>0</v>
      </c>
      <c r="M107" s="10">
        <f t="shared" si="70"/>
        <v>0</v>
      </c>
      <c r="N107" s="10">
        <f t="shared" si="70"/>
        <v>0</v>
      </c>
      <c r="O107" s="10">
        <f t="shared" si="70"/>
        <v>0</v>
      </c>
      <c r="P107" s="10">
        <f t="shared" si="70"/>
        <v>0</v>
      </c>
      <c r="Q107" s="10">
        <f t="shared" si="70"/>
        <v>0</v>
      </c>
      <c r="R107" s="10">
        <f t="shared" si="70"/>
        <v>0</v>
      </c>
      <c r="S107" s="23">
        <f t="shared" si="70"/>
        <v>0</v>
      </c>
      <c r="T107" s="10">
        <f t="shared" si="70"/>
        <v>0</v>
      </c>
    </row>
    <row r="108" spans="1:25" x14ac:dyDescent="0.2">
      <c r="D108" s="135">
        <f>SUM(D107+E107)</f>
        <v>0</v>
      </c>
      <c r="E108" s="135"/>
      <c r="F108" s="131">
        <f>SUM(F107+G107)</f>
        <v>0</v>
      </c>
      <c r="G108" s="131"/>
      <c r="H108" s="131">
        <f>SUM(H107+I107)</f>
        <v>0</v>
      </c>
      <c r="I108" s="131"/>
      <c r="J108" s="135">
        <f>SUM(J107+K107)</f>
        <v>0</v>
      </c>
      <c r="K108" s="135"/>
      <c r="L108" s="131">
        <f>SUM(L107+M107)</f>
        <v>0</v>
      </c>
      <c r="M108" s="131"/>
      <c r="N108" s="131">
        <f>SUM(N107+O107)</f>
        <v>0</v>
      </c>
      <c r="O108" s="131"/>
      <c r="P108" s="131">
        <f>SUM(P107+Q107)</f>
        <v>0</v>
      </c>
      <c r="Q108" s="131"/>
    </row>
    <row r="114" spans="1:25" ht="15" x14ac:dyDescent="0.25">
      <c r="A114" s="60" t="str">
        <f>_xlfn.CONCAT('Com1&amp;Colr'!A114)</f>
        <v>Com Fournisseur 2 Ajout</v>
      </c>
      <c r="B114" s="8" t="s">
        <v>0</v>
      </c>
      <c r="C114" s="9" t="s">
        <v>1</v>
      </c>
      <c r="D114" s="9" t="s">
        <v>67</v>
      </c>
      <c r="E114" s="8" t="s">
        <v>68</v>
      </c>
      <c r="F114" s="8" t="s">
        <v>62</v>
      </c>
      <c r="G114" s="8" t="s">
        <v>63</v>
      </c>
      <c r="H114" s="14" t="s">
        <v>76</v>
      </c>
      <c r="I114" s="14" t="s">
        <v>75</v>
      </c>
      <c r="J114" s="8" t="s">
        <v>73</v>
      </c>
      <c r="K114" s="8" t="s">
        <v>74</v>
      </c>
      <c r="L114" s="8" t="s">
        <v>69</v>
      </c>
      <c r="M114" s="8" t="s">
        <v>70</v>
      </c>
      <c r="N114" s="8" t="s">
        <v>71</v>
      </c>
      <c r="O114" s="8" t="s">
        <v>72</v>
      </c>
      <c r="P114" s="8" t="s">
        <v>78</v>
      </c>
      <c r="Q114" s="8" t="s">
        <v>79</v>
      </c>
      <c r="R114" s="8" t="s">
        <v>2</v>
      </c>
      <c r="S114" s="8" t="s">
        <v>80</v>
      </c>
      <c r="T114" s="8" t="s">
        <v>3</v>
      </c>
      <c r="U114" s="8" t="s">
        <v>4</v>
      </c>
      <c r="V114" s="8" t="s">
        <v>77</v>
      </c>
      <c r="W114" s="8" t="s">
        <v>81</v>
      </c>
      <c r="X114" s="8" t="s">
        <v>7</v>
      </c>
      <c r="Y114" s="8" t="s">
        <v>4</v>
      </c>
    </row>
    <row r="115" spans="1:25" x14ac:dyDescent="0.2">
      <c r="A115" s="10" t="str">
        <f>_xlfn.CONCAT('Com1&amp;Colr'!A115)</f>
        <v/>
      </c>
      <c r="B115" s="10">
        <f>'Com1&amp;Colr'!B115</f>
        <v>0</v>
      </c>
      <c r="C115" s="10">
        <f>'Com1&amp;Colr'!C115</f>
        <v>0</v>
      </c>
      <c r="D115" s="16">
        <f>IF(X115=0.06,C115*B115,0)</f>
        <v>0</v>
      </c>
      <c r="E115" s="16">
        <f>IF(X115=0.21,C115*B115,0)</f>
        <v>0</v>
      </c>
      <c r="F115" s="10">
        <f t="shared" ref="F115:F127" si="71">IF(X115=0.06,D115*X115,0)</f>
        <v>0</v>
      </c>
      <c r="G115" s="10">
        <f>IF(X115=0.21,E115*X115,0)</f>
        <v>0</v>
      </c>
      <c r="H115" s="16">
        <f>SUM(D115+F115)</f>
        <v>0</v>
      </c>
      <c r="I115" s="16">
        <f>SUM(E115+G115)</f>
        <v>0</v>
      </c>
      <c r="J115" s="10">
        <f>IF(A115="",0,VLOOKUP(A115,BDCom1!$A$3:$E$100,4,FALSE)*B115)</f>
        <v>0</v>
      </c>
      <c r="K115" s="10">
        <f>IF(A115="",0,VLOOKUP(A115,BDCom1!$A$3:$E$100,5,FALSE)*B115)</f>
        <v>0</v>
      </c>
      <c r="L115" s="10">
        <f>SUM(J115*X115)</f>
        <v>0</v>
      </c>
      <c r="M115" s="10">
        <f>SUM(K115*X115)</f>
        <v>0</v>
      </c>
      <c r="N115" s="16">
        <f>SUM(J115+L115)</f>
        <v>0</v>
      </c>
      <c r="O115" s="17">
        <f>SUM(K115+M115)</f>
        <v>0</v>
      </c>
      <c r="P115" s="18">
        <f>IFERROR(H115+N115,0)</f>
        <v>0</v>
      </c>
      <c r="Q115" s="18">
        <f>IFERROR(I115+O115,0)</f>
        <v>0</v>
      </c>
      <c r="R115" s="10" t="str">
        <f>'Com1&amp;Colr'!G115</f>
        <v/>
      </c>
      <c r="S115" s="10">
        <f t="shared" ref="S115:S127" si="72">IFERROR((P115+Q115+R115),0)</f>
        <v>0</v>
      </c>
      <c r="T115" s="10" t="str">
        <f>'Com1&amp;Colr'!K115</f>
        <v/>
      </c>
      <c r="U115" s="10">
        <f t="shared" ref="U115:U127" si="73">IFERROR((P115+Q115)/(T115),0)</f>
        <v>0</v>
      </c>
      <c r="V115" s="10">
        <f>'Com1&amp;Colr'!C160</f>
        <v>0</v>
      </c>
      <c r="X115" s="10">
        <f>IFERROR(ROUNDDOWN(VLOOKUP('Com1&amp;Colr'!A115,BDCom1!$A$3:$C$100,3,FALSE),2),0)</f>
        <v>0</v>
      </c>
      <c r="Y115" s="10">
        <f t="shared" ref="Y115:Y119" si="74">IFERROR((P115+Q115/B115),0)</f>
        <v>0</v>
      </c>
    </row>
    <row r="116" spans="1:25" x14ac:dyDescent="0.2">
      <c r="A116" s="10" t="str">
        <f>_xlfn.CONCAT('Com1&amp;Colr'!A116)</f>
        <v/>
      </c>
      <c r="B116" s="10">
        <f>'Com1&amp;Colr'!B116</f>
        <v>0</v>
      </c>
      <c r="C116" s="10">
        <f>'Com1&amp;Colr'!C116</f>
        <v>0</v>
      </c>
      <c r="D116" s="16">
        <f>IF(X116=0.06,C116*B116,0)</f>
        <v>0</v>
      </c>
      <c r="E116" s="16">
        <f>IF(X116=0.21,C116*B116,0)</f>
        <v>0</v>
      </c>
      <c r="F116" s="10">
        <f t="shared" si="71"/>
        <v>0</v>
      </c>
      <c r="G116" s="10">
        <f>IF(X116=0.21,E116*X116,0)</f>
        <v>0</v>
      </c>
      <c r="H116" s="16">
        <f>SUM(D116+F116)</f>
        <v>0</v>
      </c>
      <c r="I116" s="16">
        <f>SUM(E116+G116)</f>
        <v>0</v>
      </c>
      <c r="J116" s="10">
        <f>IF(A116="",0,VLOOKUP(A116,BDCom1!$A$3:$E$100,4,FALSE)*B116)</f>
        <v>0</v>
      </c>
      <c r="K116" s="10">
        <f>IF(A116="",0,VLOOKUP(A116,BDCom1!$A$3:$E$100,5,FALSE)*B116)</f>
        <v>0</v>
      </c>
      <c r="L116" s="10">
        <f>SUM(J116*X116)</f>
        <v>0</v>
      </c>
      <c r="M116" s="10">
        <f>SUM(K116*X116)</f>
        <v>0</v>
      </c>
      <c r="N116" s="16">
        <f>SUM(J116+L116)</f>
        <v>0</v>
      </c>
      <c r="O116" s="17">
        <f>SUM(K116+M116)</f>
        <v>0</v>
      </c>
      <c r="P116" s="18">
        <f>IFERROR(H116+N116,0)</f>
        <v>0</v>
      </c>
      <c r="Q116" s="18">
        <f>IFERROR(I116+O116,0)</f>
        <v>0</v>
      </c>
      <c r="R116" s="10" t="str">
        <f>'Com1&amp;Colr'!G116</f>
        <v/>
      </c>
      <c r="S116" s="10">
        <f t="shared" si="72"/>
        <v>0</v>
      </c>
      <c r="T116" s="10" t="str">
        <f>'Com1&amp;Colr'!K116</f>
        <v/>
      </c>
      <c r="U116" s="10">
        <f t="shared" si="73"/>
        <v>0</v>
      </c>
      <c r="V116" s="10">
        <f>'Com1&amp;Colr'!C161</f>
        <v>0</v>
      </c>
      <c r="X116" s="10">
        <f>IFERROR(ROUNDDOWN(VLOOKUP('Com1&amp;Colr'!A116,BDCom1!$A$3:$C$100,3,FALSE),2),0)</f>
        <v>0</v>
      </c>
      <c r="Y116" s="10">
        <f t="shared" si="74"/>
        <v>0</v>
      </c>
    </row>
    <row r="117" spans="1:25" x14ac:dyDescent="0.2">
      <c r="A117" s="10" t="str">
        <f>_xlfn.CONCAT('Com1&amp;Colr'!A117)</f>
        <v/>
      </c>
      <c r="B117" s="10">
        <f>'Com1&amp;Colr'!B117</f>
        <v>0</v>
      </c>
      <c r="C117" s="10">
        <f>'Com1&amp;Colr'!C117</f>
        <v>0</v>
      </c>
      <c r="D117" s="16">
        <f t="shared" ref="D117:D127" si="75">IF(X117=0.06,C117*B117,0)</f>
        <v>0</v>
      </c>
      <c r="E117" s="16">
        <f t="shared" ref="E117:E127" si="76">IF(X117=0.21,C117*B117,0)</f>
        <v>0</v>
      </c>
      <c r="F117" s="10">
        <f t="shared" si="71"/>
        <v>0</v>
      </c>
      <c r="G117" s="10">
        <f t="shared" ref="G117:G127" si="77">IF(X117=0.21,E117*X117,0)</f>
        <v>0</v>
      </c>
      <c r="H117" s="16">
        <f t="shared" ref="H117:H127" si="78">SUM(D117+F117)</f>
        <v>0</v>
      </c>
      <c r="I117" s="16">
        <f t="shared" ref="I117:I127" si="79">SUM(E117+G117)</f>
        <v>0</v>
      </c>
      <c r="J117" s="10">
        <f>IF(A117="",0,VLOOKUP(A117,BDCom1!$A$3:$E$100,4,FALSE)*B117)</f>
        <v>0</v>
      </c>
      <c r="K117" s="10">
        <f>IF(A117="",0,VLOOKUP(A117,BDCom1!$A$3:$E$100,5,FALSE)*B117)</f>
        <v>0</v>
      </c>
      <c r="L117" s="10">
        <f t="shared" ref="L117:L127" si="80">SUM(J117*X117)</f>
        <v>0</v>
      </c>
      <c r="M117" s="10">
        <f t="shared" ref="M117:M127" si="81">SUM(K117*X117)</f>
        <v>0</v>
      </c>
      <c r="N117" s="16">
        <f t="shared" ref="N117:N127" si="82">SUM(J117+L117)</f>
        <v>0</v>
      </c>
      <c r="O117" s="17">
        <f t="shared" ref="O117:O127" si="83">SUM(K117+M117)</f>
        <v>0</v>
      </c>
      <c r="P117" s="18">
        <f t="shared" ref="P117:P127" si="84">IFERROR(H117+N117,0)</f>
        <v>0</v>
      </c>
      <c r="Q117" s="18">
        <f t="shared" ref="Q117:Q127" si="85">IFERROR(I117+O117,0)</f>
        <v>0</v>
      </c>
      <c r="R117" s="10" t="str">
        <f>'Com1&amp;Colr'!G117</f>
        <v/>
      </c>
      <c r="S117" s="10">
        <f t="shared" si="72"/>
        <v>0</v>
      </c>
      <c r="T117" s="10" t="str">
        <f>'Com1&amp;Colr'!K117</f>
        <v/>
      </c>
      <c r="U117" s="10">
        <f t="shared" si="73"/>
        <v>0</v>
      </c>
      <c r="V117" s="10">
        <f>'Com1&amp;Colr'!C162</f>
        <v>0</v>
      </c>
      <c r="X117" s="10">
        <f>IFERROR(ROUNDDOWN(VLOOKUP('Com1&amp;Colr'!A117,BDCom1!$A$3:$C$100,3,FALSE),2),0)</f>
        <v>0</v>
      </c>
      <c r="Y117" s="10">
        <f t="shared" si="74"/>
        <v>0</v>
      </c>
    </row>
    <row r="118" spans="1:25" x14ac:dyDescent="0.2">
      <c r="A118" s="10" t="str">
        <f>_xlfn.CONCAT('Com1&amp;Colr'!A118)</f>
        <v/>
      </c>
      <c r="B118" s="10">
        <f>'Com1&amp;Colr'!B118</f>
        <v>0</v>
      </c>
      <c r="C118" s="10">
        <f>'Com1&amp;Colr'!C118</f>
        <v>0</v>
      </c>
      <c r="D118" s="16">
        <f t="shared" si="75"/>
        <v>0</v>
      </c>
      <c r="E118" s="16">
        <f t="shared" si="76"/>
        <v>0</v>
      </c>
      <c r="F118" s="10">
        <f t="shared" si="71"/>
        <v>0</v>
      </c>
      <c r="G118" s="10">
        <f t="shared" si="77"/>
        <v>0</v>
      </c>
      <c r="H118" s="16">
        <f t="shared" si="78"/>
        <v>0</v>
      </c>
      <c r="I118" s="16">
        <f t="shared" si="79"/>
        <v>0</v>
      </c>
      <c r="J118" s="10">
        <f>IF(A118="",0,VLOOKUP(A118,BDCom1!$A$3:$E$100,4,FALSE)*B118)</f>
        <v>0</v>
      </c>
      <c r="K118" s="10">
        <f>IF(A118="",0,VLOOKUP(A118,BDCom1!$A$3:$E$100,5,FALSE)*B118)</f>
        <v>0</v>
      </c>
      <c r="L118" s="10">
        <f t="shared" si="80"/>
        <v>0</v>
      </c>
      <c r="M118" s="10">
        <f t="shared" si="81"/>
        <v>0</v>
      </c>
      <c r="N118" s="16">
        <f t="shared" si="82"/>
        <v>0</v>
      </c>
      <c r="O118" s="17">
        <f t="shared" si="83"/>
        <v>0</v>
      </c>
      <c r="P118" s="18">
        <f t="shared" si="84"/>
        <v>0</v>
      </c>
      <c r="Q118" s="18">
        <f t="shared" si="85"/>
        <v>0</v>
      </c>
      <c r="R118" s="10" t="str">
        <f>'Com1&amp;Colr'!G118</f>
        <v/>
      </c>
      <c r="S118" s="10">
        <f t="shared" si="72"/>
        <v>0</v>
      </c>
      <c r="T118" s="10" t="str">
        <f>'Com1&amp;Colr'!K118</f>
        <v/>
      </c>
      <c r="U118" s="10">
        <f t="shared" si="73"/>
        <v>0</v>
      </c>
      <c r="V118" s="10">
        <f>'Com1&amp;Colr'!C163</f>
        <v>0</v>
      </c>
      <c r="X118" s="10">
        <f>IFERROR(ROUNDDOWN(VLOOKUP('Com1&amp;Colr'!A118,BDCom1!$A$3:$C$100,3,FALSE),2),0)</f>
        <v>0</v>
      </c>
      <c r="Y118" s="10">
        <f t="shared" si="74"/>
        <v>0</v>
      </c>
    </row>
    <row r="119" spans="1:25" x14ac:dyDescent="0.2">
      <c r="A119" s="10" t="str">
        <f>_xlfn.CONCAT('Com1&amp;Colr'!A119)</f>
        <v/>
      </c>
      <c r="B119" s="10">
        <f>'Com1&amp;Colr'!B119</f>
        <v>0</v>
      </c>
      <c r="C119" s="10">
        <f>'Com1&amp;Colr'!C119</f>
        <v>0</v>
      </c>
      <c r="D119" s="16">
        <f t="shared" si="75"/>
        <v>0</v>
      </c>
      <c r="E119" s="16">
        <f t="shared" si="76"/>
        <v>0</v>
      </c>
      <c r="F119" s="10">
        <f t="shared" si="71"/>
        <v>0</v>
      </c>
      <c r="G119" s="10">
        <f t="shared" si="77"/>
        <v>0</v>
      </c>
      <c r="H119" s="16">
        <f t="shared" si="78"/>
        <v>0</v>
      </c>
      <c r="I119" s="16">
        <f t="shared" si="79"/>
        <v>0</v>
      </c>
      <c r="J119" s="10">
        <f>IF(A119="",0,VLOOKUP(A119,BDCom1!$A$3:$E$100,4,FALSE)*B119)</f>
        <v>0</v>
      </c>
      <c r="K119" s="10">
        <f>IF(A119="",0,VLOOKUP(A119,BDCom1!$A$3:$E$100,5,FALSE)*B119)</f>
        <v>0</v>
      </c>
      <c r="L119" s="10">
        <f t="shared" si="80"/>
        <v>0</v>
      </c>
      <c r="M119" s="10">
        <f t="shared" si="81"/>
        <v>0</v>
      </c>
      <c r="N119" s="16">
        <f t="shared" si="82"/>
        <v>0</v>
      </c>
      <c r="O119" s="17">
        <f t="shared" si="83"/>
        <v>0</v>
      </c>
      <c r="P119" s="18">
        <f t="shared" si="84"/>
        <v>0</v>
      </c>
      <c r="Q119" s="18">
        <f t="shared" si="85"/>
        <v>0</v>
      </c>
      <c r="R119" s="10" t="str">
        <f>'Com1&amp;Colr'!G119</f>
        <v/>
      </c>
      <c r="S119" s="10">
        <f t="shared" si="72"/>
        <v>0</v>
      </c>
      <c r="T119" s="10" t="str">
        <f>'Com1&amp;Colr'!K119</f>
        <v/>
      </c>
      <c r="U119" s="10">
        <f t="shared" si="73"/>
        <v>0</v>
      </c>
      <c r="V119" s="10">
        <f>'Com1&amp;Colr'!C164</f>
        <v>0</v>
      </c>
      <c r="X119" s="10">
        <f>IFERROR(ROUNDDOWN(VLOOKUP('Com1&amp;Colr'!A119,BDCom1!$A$3:$C$100,3,FALSE),2),0)</f>
        <v>0</v>
      </c>
      <c r="Y119" s="10">
        <f t="shared" si="74"/>
        <v>0</v>
      </c>
    </row>
    <row r="120" spans="1:25" x14ac:dyDescent="0.2">
      <c r="A120" s="10" t="str">
        <f>_xlfn.CONCAT('Com1&amp;Colr'!A120)</f>
        <v/>
      </c>
      <c r="B120" s="10">
        <f>'Com1&amp;Colr'!B120</f>
        <v>0</v>
      </c>
      <c r="C120" s="10">
        <f>'Com1&amp;Colr'!C120</f>
        <v>0</v>
      </c>
      <c r="D120" s="16">
        <f t="shared" si="75"/>
        <v>0</v>
      </c>
      <c r="E120" s="16">
        <f t="shared" si="76"/>
        <v>0</v>
      </c>
      <c r="F120" s="10">
        <f t="shared" si="71"/>
        <v>0</v>
      </c>
      <c r="G120" s="10">
        <f t="shared" si="77"/>
        <v>0</v>
      </c>
      <c r="H120" s="16">
        <f t="shared" si="78"/>
        <v>0</v>
      </c>
      <c r="I120" s="16">
        <f t="shared" si="79"/>
        <v>0</v>
      </c>
      <c r="J120" s="10">
        <f>IF(A120="",0,VLOOKUP(A120,BDCom1!$A$3:$E$100,4,FALSE)*B120)</f>
        <v>0</v>
      </c>
      <c r="K120" s="10">
        <f>IF(A120="",0,VLOOKUP(A120,BDCom1!$A$3:$E$100,5,FALSE)*B120)</f>
        <v>0</v>
      </c>
      <c r="L120" s="10">
        <f t="shared" si="80"/>
        <v>0</v>
      </c>
      <c r="M120" s="10">
        <f t="shared" si="81"/>
        <v>0</v>
      </c>
      <c r="N120" s="16">
        <f t="shared" si="82"/>
        <v>0</v>
      </c>
      <c r="O120" s="17">
        <f t="shared" si="83"/>
        <v>0</v>
      </c>
      <c r="P120" s="18">
        <f t="shared" si="84"/>
        <v>0</v>
      </c>
      <c r="Q120" s="18">
        <f t="shared" si="85"/>
        <v>0</v>
      </c>
      <c r="R120" s="10" t="str">
        <f>'Com1&amp;Colr'!G120</f>
        <v/>
      </c>
      <c r="S120" s="10">
        <f t="shared" si="72"/>
        <v>0</v>
      </c>
      <c r="T120" s="10" t="str">
        <f>'Com1&amp;Colr'!K120</f>
        <v/>
      </c>
      <c r="U120" s="10">
        <f t="shared" si="73"/>
        <v>0</v>
      </c>
      <c r="V120" s="10">
        <f>'Com1&amp;Colr'!C165</f>
        <v>0</v>
      </c>
      <c r="X120" s="10">
        <f>IFERROR(ROUNDDOWN(VLOOKUP('Com1&amp;Colr'!A120,BDCom1!$A$3:$C$100,3,FALSE),2),0)</f>
        <v>0</v>
      </c>
      <c r="Y120" s="10">
        <f>IFERROR((P120+Q120/B120),0)</f>
        <v>0</v>
      </c>
    </row>
    <row r="121" spans="1:25" x14ac:dyDescent="0.2">
      <c r="A121" s="10" t="str">
        <f>_xlfn.CONCAT('Com1&amp;Colr'!A121)</f>
        <v/>
      </c>
      <c r="B121" s="10">
        <f>'Com1&amp;Colr'!B121</f>
        <v>0</v>
      </c>
      <c r="C121" s="10">
        <f>'Com1&amp;Colr'!C121</f>
        <v>0</v>
      </c>
      <c r="D121" s="16">
        <f t="shared" si="75"/>
        <v>0</v>
      </c>
      <c r="E121" s="16">
        <f t="shared" si="76"/>
        <v>0</v>
      </c>
      <c r="F121" s="10">
        <f t="shared" si="71"/>
        <v>0</v>
      </c>
      <c r="G121" s="10">
        <f t="shared" si="77"/>
        <v>0</v>
      </c>
      <c r="H121" s="16">
        <f t="shared" si="78"/>
        <v>0</v>
      </c>
      <c r="I121" s="16">
        <f t="shared" si="79"/>
        <v>0</v>
      </c>
      <c r="J121" s="10">
        <f>IF(A121="",0,VLOOKUP(A121,BDCom1!$A$3:$E$100,4,FALSE)*B121)</f>
        <v>0</v>
      </c>
      <c r="K121" s="10">
        <f>IF(A121="",0,VLOOKUP(A121,BDCom1!$A$3:$E$100,5,FALSE)*B121)</f>
        <v>0</v>
      </c>
      <c r="L121" s="10">
        <f t="shared" si="80"/>
        <v>0</v>
      </c>
      <c r="M121" s="10">
        <f t="shared" si="81"/>
        <v>0</v>
      </c>
      <c r="N121" s="16">
        <f t="shared" si="82"/>
        <v>0</v>
      </c>
      <c r="O121" s="17">
        <f t="shared" si="83"/>
        <v>0</v>
      </c>
      <c r="P121" s="18">
        <f t="shared" si="84"/>
        <v>0</v>
      </c>
      <c r="Q121" s="18">
        <f t="shared" si="85"/>
        <v>0</v>
      </c>
      <c r="R121" s="10" t="str">
        <f>'Com1&amp;Colr'!G121</f>
        <v/>
      </c>
      <c r="S121" s="10">
        <f t="shared" si="72"/>
        <v>0</v>
      </c>
      <c r="T121" s="10" t="str">
        <f>'Com1&amp;Colr'!K121</f>
        <v/>
      </c>
      <c r="U121" s="10">
        <f t="shared" si="73"/>
        <v>0</v>
      </c>
      <c r="V121" s="10">
        <f>'Com1&amp;Colr'!C166</f>
        <v>0</v>
      </c>
      <c r="X121" s="10">
        <f>IFERROR(ROUNDDOWN(VLOOKUP('Com1&amp;Colr'!A121,BDCom1!$A$3:$C$100,3,FALSE),2),0)</f>
        <v>0</v>
      </c>
      <c r="Y121" s="10">
        <f t="shared" ref="Y121:Y125" si="86">IFERROR((P121+Q121/B121),0)</f>
        <v>0</v>
      </c>
    </row>
    <row r="122" spans="1:25" x14ac:dyDescent="0.2">
      <c r="A122" s="10" t="str">
        <f>_xlfn.CONCAT('Com1&amp;Colr'!A122)</f>
        <v/>
      </c>
      <c r="B122" s="10">
        <f>'Com1&amp;Colr'!B122</f>
        <v>0</v>
      </c>
      <c r="C122" s="10">
        <f>'Com1&amp;Colr'!C122</f>
        <v>0</v>
      </c>
      <c r="D122" s="16">
        <f t="shared" si="75"/>
        <v>0</v>
      </c>
      <c r="E122" s="16">
        <f t="shared" si="76"/>
        <v>0</v>
      </c>
      <c r="F122" s="10">
        <f t="shared" si="71"/>
        <v>0</v>
      </c>
      <c r="G122" s="10">
        <f t="shared" si="77"/>
        <v>0</v>
      </c>
      <c r="H122" s="16">
        <f t="shared" si="78"/>
        <v>0</v>
      </c>
      <c r="I122" s="16">
        <f t="shared" si="79"/>
        <v>0</v>
      </c>
      <c r="J122" s="10">
        <f>IF(A122="",0,VLOOKUP(A122,BDCom1!$A$3:$E$100,4,FALSE)*B122)</f>
        <v>0</v>
      </c>
      <c r="K122" s="10">
        <f>IF(A122="",0,VLOOKUP(A122,BDCom1!$A$3:$E$100,5,FALSE)*B122)</f>
        <v>0</v>
      </c>
      <c r="L122" s="10">
        <f t="shared" si="80"/>
        <v>0</v>
      </c>
      <c r="M122" s="10">
        <f t="shared" si="81"/>
        <v>0</v>
      </c>
      <c r="N122" s="16">
        <f t="shared" si="82"/>
        <v>0</v>
      </c>
      <c r="O122" s="17">
        <f t="shared" si="83"/>
        <v>0</v>
      </c>
      <c r="P122" s="18">
        <f t="shared" si="84"/>
        <v>0</v>
      </c>
      <c r="Q122" s="18">
        <f t="shared" si="85"/>
        <v>0</v>
      </c>
      <c r="R122" s="10" t="str">
        <f>'Com1&amp;Colr'!G122</f>
        <v/>
      </c>
      <c r="S122" s="10">
        <f t="shared" si="72"/>
        <v>0</v>
      </c>
      <c r="T122" s="10" t="str">
        <f>'Com1&amp;Colr'!K122</f>
        <v/>
      </c>
      <c r="U122" s="10">
        <f t="shared" si="73"/>
        <v>0</v>
      </c>
      <c r="V122" s="10">
        <f>'Com1&amp;Colr'!C167</f>
        <v>0</v>
      </c>
      <c r="X122" s="10">
        <f>IFERROR(ROUNDDOWN(VLOOKUP('Com1&amp;Colr'!A122,BDCom1!$A$3:$C$100,3,FALSE),2),0)</f>
        <v>0</v>
      </c>
      <c r="Y122" s="10">
        <f t="shared" si="86"/>
        <v>0</v>
      </c>
    </row>
    <row r="123" spans="1:25" x14ac:dyDescent="0.2">
      <c r="A123" s="10" t="str">
        <f>_xlfn.CONCAT('Com1&amp;Colr'!A123)</f>
        <v/>
      </c>
      <c r="B123" s="10">
        <f>'Com1&amp;Colr'!B123</f>
        <v>0</v>
      </c>
      <c r="C123" s="10">
        <f>'Com1&amp;Colr'!C123</f>
        <v>0</v>
      </c>
      <c r="D123" s="16">
        <f t="shared" si="75"/>
        <v>0</v>
      </c>
      <c r="E123" s="16">
        <f t="shared" si="76"/>
        <v>0</v>
      </c>
      <c r="F123" s="10">
        <f t="shared" si="71"/>
        <v>0</v>
      </c>
      <c r="G123" s="10">
        <f t="shared" si="77"/>
        <v>0</v>
      </c>
      <c r="H123" s="16">
        <f t="shared" si="78"/>
        <v>0</v>
      </c>
      <c r="I123" s="16">
        <f t="shared" si="79"/>
        <v>0</v>
      </c>
      <c r="J123" s="10">
        <f>IF(A123="",0,VLOOKUP(A123,BDCom1!$A$3:$E$100,4,FALSE)*B123)</f>
        <v>0</v>
      </c>
      <c r="K123" s="10">
        <f>IF(A123="",0,VLOOKUP(A123,BDCom1!$A$3:$E$100,5,FALSE)*B123)</f>
        <v>0</v>
      </c>
      <c r="L123" s="10">
        <f t="shared" si="80"/>
        <v>0</v>
      </c>
      <c r="M123" s="10">
        <f t="shared" si="81"/>
        <v>0</v>
      </c>
      <c r="N123" s="16">
        <f t="shared" si="82"/>
        <v>0</v>
      </c>
      <c r="O123" s="17">
        <f t="shared" si="83"/>
        <v>0</v>
      </c>
      <c r="P123" s="18">
        <f t="shared" si="84"/>
        <v>0</v>
      </c>
      <c r="Q123" s="18">
        <f t="shared" si="85"/>
        <v>0</v>
      </c>
      <c r="R123" s="10" t="str">
        <f>'Com1&amp;Colr'!G123</f>
        <v/>
      </c>
      <c r="S123" s="10">
        <f t="shared" si="72"/>
        <v>0</v>
      </c>
      <c r="T123" s="10" t="str">
        <f>'Com1&amp;Colr'!K123</f>
        <v/>
      </c>
      <c r="U123" s="10">
        <f t="shared" si="73"/>
        <v>0</v>
      </c>
      <c r="V123" s="10">
        <f>'Com1&amp;Colr'!C168</f>
        <v>0</v>
      </c>
      <c r="X123" s="10">
        <f>IFERROR(ROUNDDOWN(VLOOKUP('Com1&amp;Colr'!A123,BDCom1!$A$3:$C$100,3,FALSE),2),0)</f>
        <v>0</v>
      </c>
      <c r="Y123" s="10">
        <f t="shared" si="86"/>
        <v>0</v>
      </c>
    </row>
    <row r="124" spans="1:25" x14ac:dyDescent="0.2">
      <c r="A124" s="10" t="str">
        <f>_xlfn.CONCAT('Com1&amp;Colr'!A124)</f>
        <v/>
      </c>
      <c r="B124" s="10">
        <f>'Com1&amp;Colr'!B124</f>
        <v>0</v>
      </c>
      <c r="C124" s="10">
        <f>'Com1&amp;Colr'!C124</f>
        <v>0</v>
      </c>
      <c r="D124" s="16">
        <f t="shared" si="75"/>
        <v>0</v>
      </c>
      <c r="E124" s="16">
        <f t="shared" si="76"/>
        <v>0</v>
      </c>
      <c r="F124" s="10">
        <f t="shared" si="71"/>
        <v>0</v>
      </c>
      <c r="G124" s="10">
        <f t="shared" si="77"/>
        <v>0</v>
      </c>
      <c r="H124" s="16">
        <f t="shared" si="78"/>
        <v>0</v>
      </c>
      <c r="I124" s="16">
        <f t="shared" si="79"/>
        <v>0</v>
      </c>
      <c r="J124" s="10">
        <f>IF(A124="",0,VLOOKUP(A124,BDCom1!$A$3:$E$100,4,FALSE)*B124)</f>
        <v>0</v>
      </c>
      <c r="K124" s="10">
        <f>IF(A124="",0,VLOOKUP(A124,BDCom1!$A$3:$E$100,5,FALSE)*B124)</f>
        <v>0</v>
      </c>
      <c r="L124" s="10">
        <f t="shared" si="80"/>
        <v>0</v>
      </c>
      <c r="M124" s="10">
        <f t="shared" si="81"/>
        <v>0</v>
      </c>
      <c r="N124" s="16">
        <f t="shared" si="82"/>
        <v>0</v>
      </c>
      <c r="O124" s="17">
        <f t="shared" si="83"/>
        <v>0</v>
      </c>
      <c r="P124" s="18">
        <f t="shared" si="84"/>
        <v>0</v>
      </c>
      <c r="Q124" s="18">
        <f t="shared" si="85"/>
        <v>0</v>
      </c>
      <c r="R124" s="10" t="str">
        <f>'Com1&amp;Colr'!G124</f>
        <v/>
      </c>
      <c r="S124" s="10">
        <f t="shared" si="72"/>
        <v>0</v>
      </c>
      <c r="T124" s="10" t="str">
        <f>'Com1&amp;Colr'!K124</f>
        <v/>
      </c>
      <c r="U124" s="10">
        <f t="shared" si="73"/>
        <v>0</v>
      </c>
      <c r="V124" s="10">
        <f>'Com1&amp;Colr'!C169</f>
        <v>0</v>
      </c>
      <c r="X124" s="10">
        <f>IFERROR(ROUNDDOWN(VLOOKUP('Com1&amp;Colr'!A124,BDCom1!$A$3:$C$100,3,FALSE),2),0)</f>
        <v>0</v>
      </c>
      <c r="Y124" s="10">
        <f t="shared" si="86"/>
        <v>0</v>
      </c>
    </row>
    <row r="125" spans="1:25" x14ac:dyDescent="0.2">
      <c r="A125" s="10" t="str">
        <f>_xlfn.CONCAT('Com1&amp;Colr'!A125)</f>
        <v/>
      </c>
      <c r="B125" s="10">
        <f>'Com1&amp;Colr'!B125</f>
        <v>0</v>
      </c>
      <c r="C125" s="10">
        <f>'Com1&amp;Colr'!C125</f>
        <v>0</v>
      </c>
      <c r="D125" s="16">
        <f t="shared" si="75"/>
        <v>0</v>
      </c>
      <c r="E125" s="16">
        <f t="shared" si="76"/>
        <v>0</v>
      </c>
      <c r="F125" s="10">
        <f t="shared" si="71"/>
        <v>0</v>
      </c>
      <c r="G125" s="10">
        <f t="shared" si="77"/>
        <v>0</v>
      </c>
      <c r="H125" s="16">
        <f t="shared" si="78"/>
        <v>0</v>
      </c>
      <c r="I125" s="16">
        <f t="shared" si="79"/>
        <v>0</v>
      </c>
      <c r="J125" s="10">
        <f>IF(A125="",0,VLOOKUP(A125,BDCom1!$A$3:$E$100,4,FALSE)*B125)</f>
        <v>0</v>
      </c>
      <c r="K125" s="10">
        <f>IF(A125="",0,VLOOKUP(A125,BDCom1!$A$3:$E$100,5,FALSE)*B125)</f>
        <v>0</v>
      </c>
      <c r="L125" s="10">
        <f t="shared" si="80"/>
        <v>0</v>
      </c>
      <c r="M125" s="10">
        <f t="shared" si="81"/>
        <v>0</v>
      </c>
      <c r="N125" s="16">
        <f t="shared" si="82"/>
        <v>0</v>
      </c>
      <c r="O125" s="17">
        <f t="shared" si="83"/>
        <v>0</v>
      </c>
      <c r="P125" s="18">
        <f t="shared" si="84"/>
        <v>0</v>
      </c>
      <c r="Q125" s="18">
        <f t="shared" si="85"/>
        <v>0</v>
      </c>
      <c r="R125" s="10" t="str">
        <f>'Com1&amp;Colr'!G125</f>
        <v/>
      </c>
      <c r="S125" s="10">
        <f t="shared" si="72"/>
        <v>0</v>
      </c>
      <c r="T125" s="10" t="str">
        <f>'Com1&amp;Colr'!K125</f>
        <v/>
      </c>
      <c r="U125" s="10">
        <f t="shared" si="73"/>
        <v>0</v>
      </c>
      <c r="V125" s="10">
        <f>'Com1&amp;Colr'!C170</f>
        <v>0</v>
      </c>
      <c r="X125" s="10">
        <f>IFERROR(ROUNDDOWN(VLOOKUP('Com1&amp;Colr'!A125,BDCom1!$A$3:$C$100,3,FALSE),2),0)</f>
        <v>0</v>
      </c>
      <c r="Y125" s="10">
        <f t="shared" si="86"/>
        <v>0</v>
      </c>
    </row>
    <row r="126" spans="1:25" x14ac:dyDescent="0.2">
      <c r="A126" s="10" t="str">
        <f>_xlfn.CONCAT('Com1&amp;Colr'!A126)</f>
        <v/>
      </c>
      <c r="B126" s="10">
        <f>'Com1&amp;Colr'!B126</f>
        <v>0</v>
      </c>
      <c r="C126" s="10">
        <f>'Com1&amp;Colr'!C126</f>
        <v>0</v>
      </c>
      <c r="D126" s="16">
        <f t="shared" si="75"/>
        <v>0</v>
      </c>
      <c r="E126" s="16">
        <f t="shared" si="76"/>
        <v>0</v>
      </c>
      <c r="F126" s="10">
        <f t="shared" si="71"/>
        <v>0</v>
      </c>
      <c r="G126" s="10">
        <f t="shared" si="77"/>
        <v>0</v>
      </c>
      <c r="H126" s="16">
        <f t="shared" si="78"/>
        <v>0</v>
      </c>
      <c r="I126" s="16">
        <f t="shared" si="79"/>
        <v>0</v>
      </c>
      <c r="J126" s="10">
        <f>IF(A126="",0,VLOOKUP(A126,BDCom1!$A$3:$E$100,4,FALSE)*B126)</f>
        <v>0</v>
      </c>
      <c r="K126" s="10">
        <f>IF(A126="",0,VLOOKUP(A126,BDCom1!$A$3:$E$100,5,FALSE)*B126)</f>
        <v>0</v>
      </c>
      <c r="L126" s="10">
        <f t="shared" si="80"/>
        <v>0</v>
      </c>
      <c r="M126" s="10">
        <f t="shared" si="81"/>
        <v>0</v>
      </c>
      <c r="N126" s="16">
        <f t="shared" si="82"/>
        <v>0</v>
      </c>
      <c r="O126" s="17">
        <f t="shared" si="83"/>
        <v>0</v>
      </c>
      <c r="P126" s="18">
        <f t="shared" si="84"/>
        <v>0</v>
      </c>
      <c r="Q126" s="18">
        <f t="shared" si="85"/>
        <v>0</v>
      </c>
      <c r="R126" s="10" t="str">
        <f>'Com1&amp;Colr'!G126</f>
        <v/>
      </c>
      <c r="S126" s="10">
        <f t="shared" si="72"/>
        <v>0</v>
      </c>
      <c r="T126" s="10" t="str">
        <f>'Com1&amp;Colr'!K126</f>
        <v/>
      </c>
      <c r="U126" s="10">
        <f t="shared" si="73"/>
        <v>0</v>
      </c>
      <c r="V126" s="10">
        <f>'Com1&amp;Colr'!C171</f>
        <v>0</v>
      </c>
      <c r="X126" s="10">
        <f>IFERROR(ROUNDDOWN(VLOOKUP('Com1&amp;Colr'!A126,BDCom1!$A$3:$C$100,3,FALSE),2),0)</f>
        <v>0</v>
      </c>
      <c r="Y126" s="10">
        <f>IFERROR((P126+Q126/B126),0)</f>
        <v>0</v>
      </c>
    </row>
    <row r="127" spans="1:25" x14ac:dyDescent="0.2">
      <c r="A127" s="10" t="str">
        <f>_xlfn.CONCAT('Com1&amp;Colr'!A127)</f>
        <v/>
      </c>
      <c r="B127" s="10">
        <f>'Com1&amp;Colr'!B127</f>
        <v>0</v>
      </c>
      <c r="C127" s="10">
        <f>'Com1&amp;Colr'!C127</f>
        <v>0</v>
      </c>
      <c r="D127" s="81">
        <f t="shared" si="75"/>
        <v>0</v>
      </c>
      <c r="E127" s="81">
        <f t="shared" si="76"/>
        <v>0</v>
      </c>
      <c r="F127" s="10">
        <f t="shared" si="71"/>
        <v>0</v>
      </c>
      <c r="G127" s="10">
        <f t="shared" si="77"/>
        <v>0</v>
      </c>
      <c r="H127" s="81">
        <f t="shared" si="78"/>
        <v>0</v>
      </c>
      <c r="I127" s="81">
        <f t="shared" si="79"/>
        <v>0</v>
      </c>
      <c r="J127" s="10">
        <f>IF(A127="",0,VLOOKUP(A127,BDCom1!$A$3:$E$100,4,FALSE)*B127)</f>
        <v>0</v>
      </c>
      <c r="K127" s="10">
        <f>IF(A127="",0,VLOOKUP(A127,BDCom1!$A$3:$E$100,5,FALSE)*B127)</f>
        <v>0</v>
      </c>
      <c r="L127" s="10">
        <f t="shared" si="80"/>
        <v>0</v>
      </c>
      <c r="M127" s="10">
        <f t="shared" si="81"/>
        <v>0</v>
      </c>
      <c r="N127" s="81">
        <f t="shared" si="82"/>
        <v>0</v>
      </c>
      <c r="O127" s="82">
        <f t="shared" si="83"/>
        <v>0</v>
      </c>
      <c r="P127" s="83">
        <f t="shared" si="84"/>
        <v>0</v>
      </c>
      <c r="Q127" s="83">
        <f t="shared" si="85"/>
        <v>0</v>
      </c>
      <c r="R127" s="10" t="str">
        <f>'Com1&amp;Colr'!G127</f>
        <v/>
      </c>
      <c r="S127" s="10">
        <f t="shared" si="72"/>
        <v>0</v>
      </c>
      <c r="T127" s="10" t="str">
        <f>'Com1&amp;Colr'!K127</f>
        <v/>
      </c>
      <c r="U127" s="10">
        <f t="shared" si="73"/>
        <v>0</v>
      </c>
      <c r="V127" s="10">
        <f>'Com1&amp;Colr'!C172</f>
        <v>0</v>
      </c>
      <c r="X127" s="10">
        <f>IFERROR(ROUNDDOWN(VLOOKUP('Com1&amp;Colr'!A127,BDCom1!$A$3:$C$100,3,FALSE),2),0)</f>
        <v>0</v>
      </c>
      <c r="Y127" s="10">
        <f>IFERROR((P127+Q127/B127),0)</f>
        <v>0</v>
      </c>
    </row>
    <row r="128" spans="1:25" x14ac:dyDescent="0.2">
      <c r="D128" s="10">
        <f>SUM(D115:D127)</f>
        <v>0</v>
      </c>
      <c r="E128" s="10">
        <f t="shared" ref="E128" si="87">SUM(E115:E127)</f>
        <v>0</v>
      </c>
      <c r="F128" s="10">
        <f t="shared" ref="F128" si="88">SUM(F115:F127)</f>
        <v>0</v>
      </c>
      <c r="G128" s="10">
        <f t="shared" ref="G128" si="89">SUM(G115:G127)</f>
        <v>0</v>
      </c>
      <c r="H128" s="10">
        <f t="shared" ref="H128" si="90">SUM(H115:H127)</f>
        <v>0</v>
      </c>
      <c r="I128" s="10">
        <f t="shared" ref="I128" si="91">SUM(I115:I127)</f>
        <v>0</v>
      </c>
      <c r="J128" s="10">
        <f t="shared" ref="J128" si="92">SUM(J115:J127)</f>
        <v>0</v>
      </c>
      <c r="K128" s="10">
        <f t="shared" ref="K128" si="93">SUM(K115:K127)</f>
        <v>0</v>
      </c>
      <c r="L128" s="10">
        <f t="shared" ref="L128" si="94">SUM(L115:L127)</f>
        <v>0</v>
      </c>
      <c r="M128" s="10">
        <f t="shared" ref="M128" si="95">SUM(M115:M127)</f>
        <v>0</v>
      </c>
      <c r="N128" s="10">
        <f t="shared" ref="N128" si="96">SUM(N115:N127)</f>
        <v>0</v>
      </c>
      <c r="O128" s="10">
        <f t="shared" ref="O128" si="97">SUM(O115:O127)</f>
        <v>0</v>
      </c>
      <c r="P128" s="10">
        <f t="shared" ref="P128" si="98">SUM(P115:P127)</f>
        <v>0</v>
      </c>
      <c r="Q128" s="10">
        <f t="shared" ref="Q128" si="99">SUM(Q115:Q127)</f>
        <v>0</v>
      </c>
      <c r="R128" s="10">
        <f t="shared" ref="R128" si="100">SUM(R115:R127)</f>
        <v>0</v>
      </c>
      <c r="S128" s="84">
        <f t="shared" ref="S128" si="101">SUM(S115:S127)</f>
        <v>0</v>
      </c>
      <c r="T128" s="80">
        <f t="shared" ref="T128" si="102">SUM(T115:T127)</f>
        <v>0</v>
      </c>
    </row>
    <row r="129" spans="4:17" x14ac:dyDescent="0.2">
      <c r="D129" s="135">
        <f>SUM(D128+E128)</f>
        <v>0</v>
      </c>
      <c r="E129" s="135"/>
      <c r="F129" s="131">
        <f>SUM(F128+G128)</f>
        <v>0</v>
      </c>
      <c r="G129" s="131"/>
      <c r="H129" s="131">
        <f>SUM(H128+I128)</f>
        <v>0</v>
      </c>
      <c r="I129" s="131"/>
      <c r="J129" s="135">
        <f>SUM(J128+K128)</f>
        <v>0</v>
      </c>
      <c r="K129" s="135"/>
      <c r="L129" s="131">
        <f>SUM(L128+M128)</f>
        <v>0</v>
      </c>
      <c r="M129" s="131"/>
      <c r="N129" s="131">
        <f>SUM(N128+O128)</f>
        <v>0</v>
      </c>
      <c r="O129" s="131"/>
      <c r="P129" s="131">
        <f>SUM(P128+Q128)</f>
        <v>0</v>
      </c>
      <c r="Q129" s="131"/>
    </row>
  </sheetData>
  <mergeCells count="28">
    <mergeCell ref="N41:O41"/>
    <mergeCell ref="P41:Q41"/>
    <mergeCell ref="D41:E41"/>
    <mergeCell ref="J41:K41"/>
    <mergeCell ref="F41:G41"/>
    <mergeCell ref="H41:I41"/>
    <mergeCell ref="L41:M41"/>
    <mergeCell ref="N62:O62"/>
    <mergeCell ref="P62:Q62"/>
    <mergeCell ref="D108:E108"/>
    <mergeCell ref="F108:G108"/>
    <mergeCell ref="H108:I108"/>
    <mergeCell ref="J108:K108"/>
    <mergeCell ref="L108:M108"/>
    <mergeCell ref="N108:O108"/>
    <mergeCell ref="P108:Q108"/>
    <mergeCell ref="D62:E62"/>
    <mergeCell ref="F62:G62"/>
    <mergeCell ref="H62:I62"/>
    <mergeCell ref="J62:K62"/>
    <mergeCell ref="L62:M62"/>
    <mergeCell ref="N129:O129"/>
    <mergeCell ref="P129:Q129"/>
    <mergeCell ref="D129:E129"/>
    <mergeCell ref="F129:G129"/>
    <mergeCell ref="H129:I129"/>
    <mergeCell ref="J129:K129"/>
    <mergeCell ref="L129:M12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07F68-C9CA-4833-9149-5DAE34122D7B}">
  <sheetPr codeName="Feuil12"/>
  <dimension ref="A1:W85"/>
  <sheetViews>
    <sheetView topLeftCell="A3" workbookViewId="0">
      <selection activeCell="N3" sqref="N3"/>
    </sheetView>
  </sheetViews>
  <sheetFormatPr baseColWidth="10" defaultColWidth="11.5703125" defaultRowHeight="15.75" x14ac:dyDescent="0.25"/>
  <cols>
    <col min="1" max="1" width="36.7109375" style="1" customWidth="1"/>
    <col min="2" max="2" width="7.5703125" style="1" customWidth="1"/>
    <col min="3" max="3" width="7" style="1" customWidth="1"/>
    <col min="4" max="4" width="12.7109375" style="1" customWidth="1"/>
    <col min="5" max="5" width="13.85546875" style="1" customWidth="1"/>
    <col min="6" max="6" width="10.7109375" style="1" customWidth="1"/>
    <col min="7" max="7" width="12.140625" style="1" customWidth="1"/>
    <col min="8" max="8" width="12.7109375" style="1" customWidth="1"/>
    <col min="9" max="9" width="13.85546875" style="1" customWidth="1"/>
    <col min="10" max="10" width="14.7109375" style="1" customWidth="1"/>
    <col min="11" max="11" width="15.85546875" style="1" customWidth="1"/>
    <col min="12" max="12" width="11.5703125" style="1" customWidth="1"/>
    <col min="13" max="13" width="11.5703125" style="1"/>
    <col min="14" max="14" width="13.85546875" style="1" customWidth="1"/>
    <col min="15" max="17" width="11.5703125" style="1" customWidth="1"/>
    <col min="18" max="18" width="11.5703125" style="5" customWidth="1"/>
    <col min="19" max="19" width="11.5703125" style="5"/>
    <col min="20" max="20" width="11.5703125" style="5" customWidth="1"/>
    <col min="21" max="21" width="12.7109375" style="1" customWidth="1"/>
    <col min="22" max="26" width="11.5703125" style="1"/>
    <col min="27" max="27" width="11.5703125" style="1" customWidth="1"/>
    <col min="28" max="16384" width="11.5703125" style="1"/>
  </cols>
  <sheetData>
    <row r="1" spans="1:23" x14ac:dyDescent="0.25">
      <c r="R1" s="7"/>
      <c r="S1" s="7"/>
      <c r="T1" s="7"/>
    </row>
    <row r="2" spans="1:23" x14ac:dyDescent="0.2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 t="s">
        <v>3</v>
      </c>
      <c r="H2" s="1" t="s">
        <v>11</v>
      </c>
      <c r="I2" s="1" t="s">
        <v>12</v>
      </c>
      <c r="J2" s="1" t="s">
        <v>13</v>
      </c>
      <c r="K2" s="1" t="s">
        <v>14</v>
      </c>
      <c r="N2" s="1" t="s">
        <v>61</v>
      </c>
      <c r="R2" s="3"/>
      <c r="S2" s="3"/>
      <c r="T2" s="4"/>
    </row>
    <row r="3" spans="1:23" x14ac:dyDescent="0.25">
      <c r="A3" s="2" t="s">
        <v>15</v>
      </c>
      <c r="B3" s="1">
        <v>1</v>
      </c>
      <c r="C3" s="1">
        <v>0.20999999999999996</v>
      </c>
      <c r="E3" s="1">
        <v>12.03</v>
      </c>
      <c r="F3" s="1">
        <v>30</v>
      </c>
      <c r="G3" s="1">
        <v>190</v>
      </c>
      <c r="H3" s="1">
        <v>2</v>
      </c>
      <c r="I3" s="1">
        <v>30</v>
      </c>
      <c r="J3" s="1">
        <f t="shared" ref="J3:J8" si="0">SUM(D3/B3)</f>
        <v>0</v>
      </c>
      <c r="K3" s="1">
        <f t="shared" ref="K3:K8" si="1">SUM(E3/B3)</f>
        <v>12.03</v>
      </c>
      <c r="N3" s="1">
        <f t="shared" ref="N3:N54" si="2">SUM((J3+K3)*B3)</f>
        <v>12.03</v>
      </c>
      <c r="R3" s="4"/>
      <c r="S3" s="4"/>
      <c r="T3" s="4"/>
      <c r="W3" s="6"/>
    </row>
    <row r="4" spans="1:23" x14ac:dyDescent="0.25">
      <c r="A4" t="s">
        <v>16</v>
      </c>
      <c r="B4" s="1">
        <v>1</v>
      </c>
      <c r="C4" s="1">
        <v>0.20999999999999996</v>
      </c>
      <c r="E4" s="1">
        <v>7.22</v>
      </c>
      <c r="F4" s="1">
        <v>30</v>
      </c>
      <c r="G4" s="1">
        <v>114</v>
      </c>
      <c r="H4" s="1">
        <v>2</v>
      </c>
      <c r="I4" s="1">
        <v>30</v>
      </c>
      <c r="J4" s="1">
        <f t="shared" si="0"/>
        <v>0</v>
      </c>
      <c r="K4" s="1">
        <f t="shared" si="1"/>
        <v>7.22</v>
      </c>
      <c r="N4" s="1">
        <f t="shared" si="2"/>
        <v>7.22</v>
      </c>
      <c r="R4" s="4"/>
      <c r="S4" s="4"/>
      <c r="T4" s="4"/>
      <c r="W4" s="6"/>
    </row>
    <row r="5" spans="1:23" x14ac:dyDescent="0.25">
      <c r="A5" t="s">
        <v>17</v>
      </c>
      <c r="B5" s="1">
        <v>1</v>
      </c>
      <c r="C5" s="1">
        <v>0.20999999999999996</v>
      </c>
      <c r="F5" s="1">
        <v>30</v>
      </c>
      <c r="G5" s="1">
        <v>190</v>
      </c>
      <c r="H5" s="1">
        <v>3</v>
      </c>
      <c r="I5" s="1">
        <v>30</v>
      </c>
      <c r="J5" s="1">
        <f t="shared" si="0"/>
        <v>0</v>
      </c>
      <c r="K5" s="1">
        <f t="shared" si="1"/>
        <v>0</v>
      </c>
      <c r="N5" s="1">
        <f t="shared" si="2"/>
        <v>0</v>
      </c>
      <c r="R5" s="4"/>
      <c r="S5" s="4"/>
      <c r="T5" s="4"/>
      <c r="W5" s="6"/>
    </row>
    <row r="6" spans="1:23" x14ac:dyDescent="0.25">
      <c r="A6" t="s">
        <v>18</v>
      </c>
      <c r="B6" s="1">
        <v>1</v>
      </c>
      <c r="C6" s="1">
        <v>0.20999999999999996</v>
      </c>
      <c r="E6" s="1">
        <v>5.54</v>
      </c>
      <c r="F6" s="1">
        <v>30</v>
      </c>
      <c r="G6" s="1">
        <v>76</v>
      </c>
      <c r="H6" s="1">
        <v>3</v>
      </c>
      <c r="I6" s="1">
        <v>30</v>
      </c>
      <c r="J6" s="1">
        <f t="shared" si="0"/>
        <v>0</v>
      </c>
      <c r="K6" s="1">
        <f t="shared" si="1"/>
        <v>5.54</v>
      </c>
      <c r="N6" s="1">
        <f t="shared" si="2"/>
        <v>5.54</v>
      </c>
      <c r="R6" s="3" t="str">
        <f>IF(T6=0.06,'Com1&amp;Colr'!D5*BDCom1!T6,"")</f>
        <v/>
      </c>
      <c r="S6" s="3">
        <f>IF(T6=0.21,'Com1&amp;Colr'!D5*BDCom1!T6,"")</f>
        <v>32.268599999999999</v>
      </c>
      <c r="T6" s="4">
        <f>IFERROR(ROUNDDOWN(VLOOKUP('Com1&amp;Colr'!A5,$A$3:$C$100,3,FALSE),2)," ")</f>
        <v>0.21</v>
      </c>
      <c r="U6" s="1">
        <f>IF('Com1&amp;Colr'!A5="","",VLOOKUP('Com1&amp;Colr'!A5,$A$3:$E$100,4,FALSE)*'Com1&amp;Colr'!B5)</f>
        <v>0</v>
      </c>
      <c r="V6" s="1">
        <f>IF('Com1&amp;Colr'!A5="","",VLOOKUP('Com1&amp;Colr'!A5,$A$3:$E$100,5,FALSE)*'Com1&amp;Colr'!B5)</f>
        <v>11.08</v>
      </c>
    </row>
    <row r="7" spans="1:23" x14ac:dyDescent="0.25">
      <c r="A7" t="s">
        <v>19</v>
      </c>
      <c r="B7" s="1">
        <v>1</v>
      </c>
      <c r="C7" s="1">
        <v>0.20999999999999996</v>
      </c>
      <c r="F7" s="1">
        <v>30</v>
      </c>
      <c r="G7" s="1">
        <v>190</v>
      </c>
      <c r="H7" s="1">
        <v>3</v>
      </c>
      <c r="I7" s="1">
        <v>30</v>
      </c>
      <c r="J7" s="1">
        <f t="shared" si="0"/>
        <v>0</v>
      </c>
      <c r="K7" s="1">
        <f t="shared" si="1"/>
        <v>0</v>
      </c>
      <c r="N7" s="1">
        <f t="shared" si="2"/>
        <v>0</v>
      </c>
      <c r="R7" s="3">
        <f>IF(T7=0.06,'Com1&amp;Colr'!D6*BDCom1!T7,"")</f>
        <v>12.536999999999999</v>
      </c>
      <c r="S7" s="3" t="str">
        <f>IF(T7=0.21,'Com1&amp;Colr'!D6*BDCom1!T7,"")</f>
        <v/>
      </c>
      <c r="T7" s="4">
        <f>IFERROR(ROUNDDOWN(VLOOKUP('Com1&amp;Colr'!A6,$A$3:$C$100,3,FALSE),2)," ")</f>
        <v>0.06</v>
      </c>
      <c r="U7" s="1">
        <f>IF('Com1&amp;Colr'!A6="","",VLOOKUP('Com1&amp;Colr'!A6,$A$3:$E$100,4,FALSE)*'Com1&amp;Colr'!B6)</f>
        <v>12</v>
      </c>
      <c r="V7" s="1">
        <f>IF('Com1&amp;Colr'!A6="","",VLOOKUP('Com1&amp;Colr'!A6,$A$3:$E$100,5,FALSE)*'Com1&amp;Colr'!B6)</f>
        <v>0</v>
      </c>
    </row>
    <row r="8" spans="1:23" x14ac:dyDescent="0.25">
      <c r="A8" t="s">
        <v>20</v>
      </c>
      <c r="B8" s="1">
        <v>1</v>
      </c>
      <c r="C8" s="1">
        <v>0.20999999999999996</v>
      </c>
      <c r="F8" s="1">
        <v>30</v>
      </c>
      <c r="G8" s="1">
        <v>76</v>
      </c>
      <c r="H8" s="1">
        <v>3</v>
      </c>
      <c r="I8" s="1">
        <v>30</v>
      </c>
      <c r="J8" s="1">
        <f t="shared" si="0"/>
        <v>0</v>
      </c>
      <c r="K8" s="1">
        <f t="shared" si="1"/>
        <v>0</v>
      </c>
      <c r="N8" s="1">
        <f t="shared" si="2"/>
        <v>0</v>
      </c>
      <c r="R8" s="3">
        <f>IF(T8=0.06,'Com1&amp;Colr'!D7*BDCom1!T8,"")</f>
        <v>2.5979999999999999</v>
      </c>
      <c r="S8" s="3" t="str">
        <f>IF(T8=0.21,'Com1&amp;Colr'!D7*BDCom1!T8,"")</f>
        <v/>
      </c>
      <c r="T8" s="4">
        <f>IFERROR(ROUNDDOWN(VLOOKUP('Com1&amp;Colr'!A7,$A$3:$C$100,3,FALSE),2)," ")</f>
        <v>0.06</v>
      </c>
      <c r="U8" s="1">
        <f>IF('Com1&amp;Colr'!A7="","",VLOOKUP('Com1&amp;Colr'!A7,$A$3:$E$100,4,FALSE)*'Com1&amp;Colr'!B7)</f>
        <v>0.85000000000000009</v>
      </c>
      <c r="V8" s="1">
        <f>IF('Com1&amp;Colr'!A7="","",VLOOKUP('Com1&amp;Colr'!A7,$A$3:$E$100,5,FALSE)*'Com1&amp;Colr'!B7)</f>
        <v>0</v>
      </c>
    </row>
    <row r="9" spans="1:23" x14ac:dyDescent="0.25">
      <c r="A9"/>
      <c r="N9" s="1">
        <f t="shared" si="2"/>
        <v>0</v>
      </c>
      <c r="R9" s="3">
        <f>IF(T9=0.06,'Com1&amp;Colr'!D8*BDCom1!T9,"")</f>
        <v>2.5979999999999999</v>
      </c>
      <c r="S9" s="3" t="str">
        <f>IF(T9=0.21,'Com1&amp;Colr'!D8*BDCom1!T9,"")</f>
        <v/>
      </c>
      <c r="T9" s="4">
        <f>IFERROR(ROUNDDOWN(VLOOKUP('Com1&amp;Colr'!A8,$A$3:$C$100,3,FALSE),2)," ")</f>
        <v>0.06</v>
      </c>
      <c r="U9" s="1">
        <f>IF('Com1&amp;Colr'!A8="","",VLOOKUP('Com1&amp;Colr'!A8,$A$3:$E$100,4,FALSE)*'Com1&amp;Colr'!B8)</f>
        <v>0.85000000000000009</v>
      </c>
      <c r="V9" s="1">
        <f>IF('Com1&amp;Colr'!A8="","",VLOOKUP('Com1&amp;Colr'!A8,$A$3:$E$100,5,FALSE)*'Com1&amp;Colr'!B8)</f>
        <v>0</v>
      </c>
    </row>
    <row r="10" spans="1:23" x14ac:dyDescent="0.25">
      <c r="A10" t="s">
        <v>21</v>
      </c>
      <c r="B10" s="1">
        <v>24</v>
      </c>
      <c r="C10" s="1">
        <v>0.20999999999999996</v>
      </c>
      <c r="F10" s="1">
        <v>4.5</v>
      </c>
      <c r="G10" s="1">
        <v>24</v>
      </c>
      <c r="H10" s="1">
        <v>2</v>
      </c>
      <c r="I10" s="1">
        <v>0.1</v>
      </c>
      <c r="J10" s="1">
        <f t="shared" ref="J10:J17" si="3">SUM(D10/B10)</f>
        <v>0</v>
      </c>
      <c r="K10" s="1">
        <f t="shared" ref="K10:K17" si="4">SUM(E10/B10)</f>
        <v>0</v>
      </c>
      <c r="N10" s="1">
        <f t="shared" si="2"/>
        <v>0</v>
      </c>
      <c r="R10" s="3" t="str">
        <f>IF(T10=0.06,'Com1&amp;Colr'!D9*BDCom1!T10,"")</f>
        <v/>
      </c>
      <c r="S10" s="3">
        <f>IF(T10=0.21,'Com1&amp;Colr'!D9*BDCom1!T10,"")</f>
        <v>31.155600000000003</v>
      </c>
      <c r="T10" s="4">
        <f>IFERROR(ROUNDDOWN(VLOOKUP('Com1&amp;Colr'!A9,$A$3:$C$100,3,FALSE),2)," ")</f>
        <v>0.21</v>
      </c>
      <c r="U10" s="1">
        <f>IF('Com1&amp;Colr'!A9="","",VLOOKUP('Com1&amp;Colr'!A9,$A$3:$E$100,4,FALSE)*'Com1&amp;Colr'!B9)</f>
        <v>0</v>
      </c>
      <c r="V10" s="1">
        <f>IF('Com1&amp;Colr'!A9="","",VLOOKUP('Com1&amp;Colr'!A9,$A$3:$E$100,5,FALSE)*'Com1&amp;Colr'!B9)</f>
        <v>13.16</v>
      </c>
    </row>
    <row r="11" spans="1:23" x14ac:dyDescent="0.25">
      <c r="A11" t="s">
        <v>22</v>
      </c>
      <c r="B11" s="1">
        <v>24</v>
      </c>
      <c r="C11" s="1">
        <v>6.0000000000000053E-2</v>
      </c>
      <c r="D11" s="1">
        <v>0.31</v>
      </c>
      <c r="F11" s="1">
        <v>4.5</v>
      </c>
      <c r="G11" s="1">
        <v>24</v>
      </c>
      <c r="H11" s="1">
        <v>2</v>
      </c>
      <c r="I11" s="1">
        <v>0.1</v>
      </c>
      <c r="J11" s="1">
        <f t="shared" si="3"/>
        <v>1.2916666666666667E-2</v>
      </c>
      <c r="K11" s="1">
        <f t="shared" si="4"/>
        <v>0</v>
      </c>
      <c r="N11" s="1">
        <f>SUM((J11+K11)*B11)</f>
        <v>0.31</v>
      </c>
      <c r="R11" s="3">
        <f>IF(T11=0.06,'Com1&amp;Colr'!D10*BDCom1!T11,"")</f>
        <v>9.7127999999999997</v>
      </c>
      <c r="S11" s="3" t="str">
        <f>IF(T11=0.21,'Com1&amp;Colr'!D10*BDCom1!T11,"")</f>
        <v/>
      </c>
      <c r="T11" s="4">
        <f>IFERROR(ROUNDDOWN(VLOOKUP('Com1&amp;Colr'!A10,$A$3:$C$100,3,FALSE),2)," ")</f>
        <v>0.06</v>
      </c>
      <c r="U11" s="1">
        <f>IF('Com1&amp;Colr'!A10="","",VLOOKUP('Com1&amp;Colr'!A10,$A$3:$E$100,4,FALSE)*'Com1&amp;Colr'!B10)</f>
        <v>9.6000000000000014</v>
      </c>
      <c r="V11" s="1">
        <f>IF('Com1&amp;Colr'!A10="","",VLOOKUP('Com1&amp;Colr'!A10,$A$3:$E$100,5,FALSE)*'Com1&amp;Colr'!B10)</f>
        <v>0</v>
      </c>
    </row>
    <row r="12" spans="1:23" x14ac:dyDescent="0.25">
      <c r="A12" t="s">
        <v>23</v>
      </c>
      <c r="B12" s="1">
        <v>24</v>
      </c>
      <c r="C12" s="1">
        <v>0.20999999999999996</v>
      </c>
      <c r="E12" s="1">
        <v>1.53</v>
      </c>
      <c r="F12" s="1">
        <v>4.5</v>
      </c>
      <c r="G12" s="1">
        <v>24</v>
      </c>
      <c r="H12" s="1">
        <v>3</v>
      </c>
      <c r="I12" s="1">
        <v>0.1</v>
      </c>
      <c r="J12" s="1">
        <f t="shared" si="3"/>
        <v>0</v>
      </c>
      <c r="K12" s="1">
        <f t="shared" si="4"/>
        <v>6.3750000000000001E-2</v>
      </c>
      <c r="N12" s="1">
        <f t="shared" si="2"/>
        <v>1.53</v>
      </c>
      <c r="R12" s="3">
        <f>IF(T12=0.06,'Com1&amp;Colr'!D11*BDCom1!T12,"")</f>
        <v>7.3079999999999998</v>
      </c>
      <c r="S12" s="3" t="str">
        <f>IF(T12=0.21,'Com1&amp;Colr'!D11*BDCom1!T12,"")</f>
        <v/>
      </c>
      <c r="T12" s="4">
        <f>IFERROR(ROUNDDOWN(VLOOKUP('Com1&amp;Colr'!A11,$A$3:$C$100,3,FALSE),2)," ")</f>
        <v>0.06</v>
      </c>
      <c r="U12" s="1">
        <f>IF('Com1&amp;Colr'!A11="","",VLOOKUP('Com1&amp;Colr'!A11,$A$3:$E$100,4,FALSE)*'Com1&amp;Colr'!B11)</f>
        <v>1.55</v>
      </c>
      <c r="V12" s="1">
        <f>IF('Com1&amp;Colr'!A11="","",VLOOKUP('Com1&amp;Colr'!A11,$A$3:$E$100,5,FALSE)*'Com1&amp;Colr'!B11)</f>
        <v>0</v>
      </c>
    </row>
    <row r="13" spans="1:23" x14ac:dyDescent="0.25">
      <c r="A13" t="s">
        <v>24</v>
      </c>
      <c r="B13" s="1">
        <v>24</v>
      </c>
      <c r="C13" s="1">
        <v>0.20999999999999996</v>
      </c>
      <c r="E13" s="1">
        <v>1.28</v>
      </c>
      <c r="F13" s="1">
        <v>4.5</v>
      </c>
      <c r="G13" s="1">
        <v>24</v>
      </c>
      <c r="H13" s="1">
        <v>3</v>
      </c>
      <c r="I13" s="1">
        <v>0.1</v>
      </c>
      <c r="J13" s="1">
        <f t="shared" si="3"/>
        <v>0</v>
      </c>
      <c r="K13" s="1">
        <f t="shared" si="4"/>
        <v>5.3333333333333337E-2</v>
      </c>
      <c r="N13" s="1">
        <f t="shared" si="2"/>
        <v>1.28</v>
      </c>
      <c r="R13" s="3" t="str">
        <f>IF(T13=0.06,'Com1&amp;Colr'!D12*BDCom1!T13,"")</f>
        <v/>
      </c>
      <c r="S13" s="3">
        <f>IF(T13=0.21,'Com1&amp;Colr'!D12*BDCom1!T13,"")</f>
        <v>14.389199999999999</v>
      </c>
      <c r="T13" s="4">
        <f>IFERROR(ROUNDDOWN(VLOOKUP('Com1&amp;Colr'!A12,$A$3:$C$100,3,FALSE),2)," ")</f>
        <v>0.21</v>
      </c>
      <c r="U13" s="1">
        <f>IF('Com1&amp;Colr'!A12="","",VLOOKUP('Com1&amp;Colr'!A12,$A$3:$E$100,4,FALSE)*'Com1&amp;Colr'!B12)</f>
        <v>0</v>
      </c>
      <c r="V13" s="1">
        <f>IF('Com1&amp;Colr'!A12="","",VLOOKUP('Com1&amp;Colr'!A12,$A$3:$E$100,5,FALSE)*'Com1&amp;Colr'!B12)</f>
        <v>4.59</v>
      </c>
    </row>
    <row r="14" spans="1:23" x14ac:dyDescent="0.25">
      <c r="A14" t="s">
        <v>25</v>
      </c>
      <c r="B14" s="1">
        <v>24</v>
      </c>
      <c r="C14" s="1">
        <v>0.20999999999999996</v>
      </c>
      <c r="E14" s="1">
        <v>2.54</v>
      </c>
      <c r="F14" s="1">
        <v>4.5</v>
      </c>
      <c r="G14" s="1">
        <v>24</v>
      </c>
      <c r="H14" s="1">
        <v>4</v>
      </c>
      <c r="I14" s="1">
        <v>0.1</v>
      </c>
      <c r="J14" s="1">
        <f t="shared" si="3"/>
        <v>0</v>
      </c>
      <c r="K14" s="1">
        <f t="shared" si="4"/>
        <v>0.10583333333333333</v>
      </c>
      <c r="N14" s="1">
        <f t="shared" si="2"/>
        <v>2.54</v>
      </c>
      <c r="R14" s="3">
        <f>IF(T14=0.06,'Com1&amp;Colr'!D13*BDCom1!T14,"")</f>
        <v>3.3695999999999997</v>
      </c>
      <c r="S14" s="3" t="str">
        <f>IF(T14=0.21,'Com1&amp;Colr'!D13*BDCom1!T14,"")</f>
        <v/>
      </c>
      <c r="T14" s="4">
        <f>IFERROR(ROUNDDOWN(VLOOKUP('Com1&amp;Colr'!A13,$A$3:$C$100,3,FALSE),2)," ")</f>
        <v>0.06</v>
      </c>
      <c r="U14" s="1">
        <f>IF('Com1&amp;Colr'!A13="","",VLOOKUP('Com1&amp;Colr'!A13,$A$3:$E$100,4,FALSE)*'Com1&amp;Colr'!B13)</f>
        <v>0.16</v>
      </c>
      <c r="V14" s="1">
        <f>IF('Com1&amp;Colr'!A13="","",VLOOKUP('Com1&amp;Colr'!A13,$A$3:$E$100,5,FALSE)*'Com1&amp;Colr'!B13)</f>
        <v>0</v>
      </c>
    </row>
    <row r="15" spans="1:23" x14ac:dyDescent="0.25">
      <c r="A15" t="s">
        <v>26</v>
      </c>
      <c r="B15" s="1">
        <v>24</v>
      </c>
      <c r="C15" s="1">
        <v>0.20999999999999996</v>
      </c>
      <c r="E15" s="1">
        <v>2.84</v>
      </c>
      <c r="F15" s="1">
        <v>4.5</v>
      </c>
      <c r="G15" s="1">
        <v>24</v>
      </c>
      <c r="H15" s="1">
        <v>4</v>
      </c>
      <c r="I15" s="1">
        <v>0.1</v>
      </c>
      <c r="J15" s="1">
        <f t="shared" si="3"/>
        <v>0</v>
      </c>
      <c r="K15" s="1">
        <f t="shared" si="4"/>
        <v>0.11833333333333333</v>
      </c>
      <c r="N15" s="1">
        <f t="shared" si="2"/>
        <v>2.84</v>
      </c>
      <c r="R15" s="3">
        <f>IF(T15=0.06,'Com1&amp;Colr'!D14*BDCom1!T15,"")</f>
        <v>2.3976000000000002</v>
      </c>
      <c r="S15" s="3" t="str">
        <f>IF(T15=0.21,'Com1&amp;Colr'!D14*BDCom1!T15,"")</f>
        <v/>
      </c>
      <c r="T15" s="4">
        <f>IFERROR(ROUNDDOWN(VLOOKUP('Com1&amp;Colr'!A14,$A$3:$C$100,3,FALSE),2)," ")</f>
        <v>0.06</v>
      </c>
      <c r="U15" s="1">
        <f>IF('Com1&amp;Colr'!A14="","",VLOOKUP('Com1&amp;Colr'!A14,$A$3:$E$100,4,FALSE)*'Com1&amp;Colr'!B14)</f>
        <v>1.28</v>
      </c>
      <c r="V15" s="1">
        <f>IF('Com1&amp;Colr'!A14="","",VLOOKUP('Com1&amp;Colr'!A14,$A$3:$E$100,5,FALSE)*'Com1&amp;Colr'!B14)</f>
        <v>0</v>
      </c>
    </row>
    <row r="16" spans="1:23" x14ac:dyDescent="0.25">
      <c r="A16" t="s">
        <v>27</v>
      </c>
      <c r="B16" s="1">
        <v>24</v>
      </c>
      <c r="C16" s="1">
        <v>0.20999999999999996</v>
      </c>
      <c r="E16" s="1">
        <v>3.24</v>
      </c>
      <c r="F16" s="1">
        <v>4.5</v>
      </c>
      <c r="G16" s="1">
        <v>24</v>
      </c>
      <c r="H16" s="1">
        <v>4</v>
      </c>
      <c r="I16" s="1">
        <v>0.1</v>
      </c>
      <c r="J16" s="1">
        <f t="shared" si="3"/>
        <v>0</v>
      </c>
      <c r="K16" s="1">
        <f t="shared" si="4"/>
        <v>0.13500000000000001</v>
      </c>
      <c r="N16" s="1">
        <f t="shared" si="2"/>
        <v>3.24</v>
      </c>
      <c r="R16" s="3" t="str">
        <f>IF(T16=0.06,'Com1&amp;Colr'!D15*BDCom1!T16,"")</f>
        <v/>
      </c>
      <c r="S16" s="3">
        <f>IF(T16=0.21,'Com1&amp;Colr'!D15*BDCom1!T16,"")</f>
        <v>14.947800000000001</v>
      </c>
      <c r="T16" s="4">
        <f>IFERROR(ROUNDDOWN(VLOOKUP('Com1&amp;Colr'!A15,$A$3:$C$100,3,FALSE),2)," ")</f>
        <v>0.21</v>
      </c>
      <c r="U16" s="1">
        <f>IF('Com1&amp;Colr'!A15="","",VLOOKUP('Com1&amp;Colr'!A15,$A$3:$E$100,4,FALSE)*'Com1&amp;Colr'!B15)</f>
        <v>0</v>
      </c>
      <c r="V16" s="1">
        <f>IF('Com1&amp;Colr'!A15="","",VLOOKUP('Com1&amp;Colr'!A15,$A$3:$E$100,5,FALSE)*'Com1&amp;Colr'!B15)</f>
        <v>6.48</v>
      </c>
    </row>
    <row r="17" spans="1:22" x14ac:dyDescent="0.25">
      <c r="A17" t="s">
        <v>28</v>
      </c>
      <c r="B17" s="1">
        <v>24</v>
      </c>
      <c r="C17" s="1">
        <v>0.20999999999999996</v>
      </c>
      <c r="E17" s="1">
        <v>3.29</v>
      </c>
      <c r="F17" s="1">
        <v>4.5</v>
      </c>
      <c r="G17" s="1">
        <v>24</v>
      </c>
      <c r="H17" s="1">
        <v>4</v>
      </c>
      <c r="I17" s="1">
        <v>0.1</v>
      </c>
      <c r="J17" s="1">
        <f t="shared" si="3"/>
        <v>0</v>
      </c>
      <c r="K17" s="1">
        <f t="shared" si="4"/>
        <v>0.13708333333333333</v>
      </c>
      <c r="N17" s="1">
        <f t="shared" si="2"/>
        <v>3.29</v>
      </c>
      <c r="R17" s="3">
        <f>IF(T17=0.06,'Com1&amp;Colr'!D16*BDCom1!T17,"")</f>
        <v>7.3248000000000006</v>
      </c>
      <c r="S17" s="3" t="str">
        <f>IF(T17=0.21,'Com1&amp;Colr'!D16*BDCom1!T17,"")</f>
        <v/>
      </c>
      <c r="T17" s="4">
        <f>IFERROR(ROUNDDOWN(VLOOKUP('Com1&amp;Colr'!A16,$A$3:$C$100,3,FALSE),2)," ")</f>
        <v>0.06</v>
      </c>
      <c r="U17" s="1">
        <f>IF('Com1&amp;Colr'!A16="","",VLOOKUP('Com1&amp;Colr'!A16,$A$3:$E$100,4,FALSE)*'Com1&amp;Colr'!B16)</f>
        <v>5.6000000000000005</v>
      </c>
      <c r="V17" s="1">
        <f>IF('Com1&amp;Colr'!A16="","",VLOOKUP('Com1&amp;Colr'!A16,$A$3:$E$100,5,FALSE)*'Com1&amp;Colr'!B16)</f>
        <v>0</v>
      </c>
    </row>
    <row r="18" spans="1:22" x14ac:dyDescent="0.25">
      <c r="N18" s="1">
        <f t="shared" si="2"/>
        <v>0</v>
      </c>
      <c r="R18" s="3" t="str">
        <f>IF(T18=0.06,'Com1&amp;Colr'!D17*BDCom1!T18,"")</f>
        <v/>
      </c>
      <c r="S18" s="3">
        <f>IF(T18=0.21,'Com1&amp;Colr'!D17*BDCom1!T18,"")</f>
        <v>5.7917999999999994</v>
      </c>
      <c r="T18" s="4">
        <f>IFERROR(ROUNDDOWN(VLOOKUP('Com1&amp;Colr'!A17,$A$3:$C$100,3,FALSE),2)," ")</f>
        <v>0.21</v>
      </c>
      <c r="U18" s="1">
        <f>IF('Com1&amp;Colr'!A17="","",VLOOKUP('Com1&amp;Colr'!A17,$A$3:$E$100,4,FALSE)*'Com1&amp;Colr'!B17)</f>
        <v>0</v>
      </c>
      <c r="V18" s="1">
        <f>IF('Com1&amp;Colr'!A17="","",VLOOKUP('Com1&amp;Colr'!A17,$A$3:$E$100,5,FALSE)*'Com1&amp;Colr'!B17)</f>
        <v>1.28</v>
      </c>
    </row>
    <row r="19" spans="1:22" x14ac:dyDescent="0.25">
      <c r="A19" t="s">
        <v>29</v>
      </c>
      <c r="B19" s="1">
        <v>6</v>
      </c>
      <c r="C19" s="1">
        <v>0.20999999999999996</v>
      </c>
      <c r="E19" s="1">
        <v>0.42</v>
      </c>
      <c r="F19" s="1">
        <v>0</v>
      </c>
      <c r="G19" s="1">
        <v>30</v>
      </c>
      <c r="H19" s="1">
        <v>3</v>
      </c>
      <c r="I19" s="1">
        <v>0</v>
      </c>
      <c r="J19" s="1">
        <f>SUM(D19/B19)</f>
        <v>0</v>
      </c>
      <c r="K19" s="1">
        <f>SUM(E19/B19)</f>
        <v>6.9999999999999993E-2</v>
      </c>
      <c r="N19" s="1">
        <f t="shared" si="2"/>
        <v>0.41999999999999993</v>
      </c>
      <c r="R19" s="3">
        <f>IF(T19=0.06,'Com1&amp;Colr'!D18*BDCom1!T19,"")</f>
        <v>5.0148000000000001</v>
      </c>
      <c r="S19" s="3" t="str">
        <f>IF(T19=0.21,'Com1&amp;Colr'!D18*BDCom1!T19,"")</f>
        <v/>
      </c>
      <c r="T19" s="4">
        <f>IFERROR(ROUNDDOWN(VLOOKUP('Com1&amp;Colr'!A18,$A$3:$C$100,3,FALSE),2)," ")</f>
        <v>0.06</v>
      </c>
      <c r="U19" s="1">
        <f>IF('Com1&amp;Colr'!A18="","",VLOOKUP('Com1&amp;Colr'!A18,$A$3:$E$100,4,FALSE)*'Com1&amp;Colr'!B18)</f>
        <v>4.8000000000000007</v>
      </c>
      <c r="V19" s="1">
        <f>IF('Com1&amp;Colr'!A18="","",VLOOKUP('Com1&amp;Colr'!A18,$A$3:$E$100,5,FALSE)*'Com1&amp;Colr'!B18)</f>
        <v>0</v>
      </c>
    </row>
    <row r="20" spans="1:22" x14ac:dyDescent="0.25">
      <c r="A20" t="s">
        <v>30</v>
      </c>
      <c r="B20" s="1">
        <v>6</v>
      </c>
      <c r="C20" s="1">
        <v>0.20999999999999996</v>
      </c>
      <c r="E20" s="1">
        <v>0.42</v>
      </c>
      <c r="F20" s="1">
        <v>0</v>
      </c>
      <c r="G20" s="1">
        <v>30</v>
      </c>
      <c r="H20" s="1">
        <v>3</v>
      </c>
      <c r="I20" s="1">
        <v>0</v>
      </c>
      <c r="J20" s="1">
        <f>SUM(D20/B20)</f>
        <v>0</v>
      </c>
      <c r="K20" s="1">
        <f>SUM(E20/B20)</f>
        <v>6.9999999999999993E-2</v>
      </c>
      <c r="N20" s="1">
        <f t="shared" si="2"/>
        <v>0.41999999999999993</v>
      </c>
      <c r="R20" s="3" t="str">
        <f>IF(T20=0.06,'Com1&amp;Colr'!D19*BDCom1!T20,"")</f>
        <v/>
      </c>
      <c r="S20" s="3">
        <f>IF(T20=0.21,'Com1&amp;Colr'!D19*BDCom1!T20,"")</f>
        <v>52.302599999999998</v>
      </c>
      <c r="T20" s="4">
        <f>IFERROR(ROUNDDOWN(VLOOKUP('Com1&amp;Colr'!A19,$A$3:$C$100,3,FALSE),2)," ")</f>
        <v>0.21</v>
      </c>
      <c r="U20" s="1">
        <f>IF('Com1&amp;Colr'!A19="","",VLOOKUP('Com1&amp;Colr'!A19,$A$3:$E$100,4,FALSE)*'Com1&amp;Colr'!B19)</f>
        <v>0</v>
      </c>
      <c r="V20" s="1">
        <f>IF('Com1&amp;Colr'!A19="","",VLOOKUP('Com1&amp;Colr'!A19,$A$3:$E$100,5,FALSE)*'Com1&amp;Colr'!B19)</f>
        <v>17.78</v>
      </c>
    </row>
    <row r="21" spans="1:22" x14ac:dyDescent="0.25">
      <c r="A21" t="s">
        <v>31</v>
      </c>
      <c r="B21" s="1">
        <v>6</v>
      </c>
      <c r="C21" s="1">
        <v>0.20999999999999996</v>
      </c>
      <c r="E21" s="1">
        <v>0.42</v>
      </c>
      <c r="F21" s="1">
        <v>0</v>
      </c>
      <c r="G21" s="1">
        <v>30</v>
      </c>
      <c r="H21" s="1">
        <v>3</v>
      </c>
      <c r="I21" s="1">
        <v>0</v>
      </c>
      <c r="J21" s="1">
        <f>SUM(D21/B21)</f>
        <v>0</v>
      </c>
      <c r="K21" s="1">
        <f>SUM(E21/B21)</f>
        <v>6.9999999999999993E-2</v>
      </c>
      <c r="N21" s="1">
        <f t="shared" si="2"/>
        <v>0.41999999999999993</v>
      </c>
      <c r="R21" s="3" t="str">
        <f>IF(T21=0.06,'Com1&amp;Colr'!D20*BDCom1!T21,"")</f>
        <v/>
      </c>
      <c r="S21" s="3">
        <f>IF(T21=0.21,'Com1&amp;Colr'!D20*BDCom1!T21,"")</f>
        <v>14.939399999999999</v>
      </c>
      <c r="T21" s="4">
        <f>IFERROR(ROUNDDOWN(VLOOKUP('Com1&amp;Colr'!A20,$A$3:$C$100,3,FALSE),2)," ")</f>
        <v>0.21</v>
      </c>
      <c r="U21" s="1">
        <f>IF('Com1&amp;Colr'!A20="","",VLOOKUP('Com1&amp;Colr'!A20,$A$3:$E$100,4,FALSE)*'Com1&amp;Colr'!B20)</f>
        <v>0</v>
      </c>
      <c r="V21" s="1">
        <f>IF('Com1&amp;Colr'!A20="","",VLOOKUP('Com1&amp;Colr'!A20,$A$3:$E$100,5,FALSE)*'Com1&amp;Colr'!B20)</f>
        <v>5.68</v>
      </c>
    </row>
    <row r="22" spans="1:22" x14ac:dyDescent="0.25">
      <c r="A22"/>
      <c r="N22" s="1">
        <f t="shared" si="2"/>
        <v>0</v>
      </c>
      <c r="R22" s="3" t="str">
        <f>IF(T22=0.06,'Com1&amp;Colr'!D21*BDCom1!T22,"")</f>
        <v/>
      </c>
      <c r="S22" s="3">
        <f>IF(T22=0.21,'Com1&amp;Colr'!D21*BDCom1!T22,"")</f>
        <v>40.131</v>
      </c>
      <c r="T22" s="4">
        <f>IFERROR(ROUNDDOWN(VLOOKUP('Com1&amp;Colr'!A21,$A$3:$C$100,3,FALSE),2)," ")</f>
        <v>0.21</v>
      </c>
      <c r="U22" s="1">
        <f>IF('Com1&amp;Colr'!A21="","",VLOOKUP('Com1&amp;Colr'!A21,$A$3:$E$100,4,FALSE)*'Com1&amp;Colr'!B21)</f>
        <v>0</v>
      </c>
      <c r="V22" s="1">
        <f>IF('Com1&amp;Colr'!A21="","",VLOOKUP('Com1&amp;Colr'!A21,$A$3:$E$100,5,FALSE)*'Com1&amp;Colr'!B21)</f>
        <v>2.1</v>
      </c>
    </row>
    <row r="23" spans="1:22" x14ac:dyDescent="0.25">
      <c r="A23" t="s">
        <v>32</v>
      </c>
      <c r="B23" s="1">
        <v>6</v>
      </c>
      <c r="C23" s="1">
        <v>6.0000000000000053E-2</v>
      </c>
      <c r="D23" s="1">
        <v>0.8</v>
      </c>
      <c r="F23" s="1">
        <v>3.5</v>
      </c>
      <c r="G23" s="1">
        <v>24</v>
      </c>
      <c r="H23" s="1">
        <v>2</v>
      </c>
      <c r="I23" s="1">
        <v>0.2</v>
      </c>
      <c r="J23" s="1">
        <f t="shared" ref="J23:J30" si="5">SUM(D23/B23)</f>
        <v>0.13333333333333333</v>
      </c>
      <c r="K23" s="1">
        <f t="shared" ref="K23:K31" si="6">SUM(E23/B23)</f>
        <v>0</v>
      </c>
      <c r="N23" s="1">
        <f t="shared" si="2"/>
        <v>0.8</v>
      </c>
      <c r="R23" s="3" t="str">
        <f>IF(T23=0.06,'Com1&amp;Colr'!D22*BDCom1!T23,"")</f>
        <v/>
      </c>
      <c r="S23" s="3">
        <f>IF(T23=0.21,'Com1&amp;Colr'!D22*BDCom1!T23,"")</f>
        <v>37.421999999999997</v>
      </c>
      <c r="T23" s="4">
        <f>IFERROR(ROUNDDOWN(VLOOKUP('Com1&amp;Colr'!A22,$A$3:$C$100,3,FALSE),2)," ")</f>
        <v>0.21</v>
      </c>
      <c r="U23" s="1">
        <f>IF('Com1&amp;Colr'!A22="","",VLOOKUP('Com1&amp;Colr'!A22,$A$3:$E$100,4,FALSE)*'Com1&amp;Colr'!B22)</f>
        <v>0</v>
      </c>
      <c r="V23" s="1">
        <f>IF('Com1&amp;Colr'!A22="","",VLOOKUP('Com1&amp;Colr'!A22,$A$3:$E$100,5,FALSE)*'Com1&amp;Colr'!B22)</f>
        <v>2.1</v>
      </c>
    </row>
    <row r="24" spans="1:22" x14ac:dyDescent="0.25">
      <c r="A24" t="s">
        <v>33</v>
      </c>
      <c r="B24" s="1">
        <v>6</v>
      </c>
      <c r="C24" s="1">
        <v>6.0000000000000053E-2</v>
      </c>
      <c r="D24" s="1">
        <v>0.8</v>
      </c>
      <c r="F24" s="1">
        <v>3.5</v>
      </c>
      <c r="G24" s="1">
        <v>24</v>
      </c>
      <c r="H24" s="1">
        <v>2</v>
      </c>
      <c r="I24" s="1">
        <v>0.2</v>
      </c>
      <c r="J24" s="1">
        <f t="shared" si="5"/>
        <v>0.13333333333333333</v>
      </c>
      <c r="K24" s="1">
        <f t="shared" si="6"/>
        <v>0</v>
      </c>
      <c r="N24" s="1">
        <f t="shared" si="2"/>
        <v>0.8</v>
      </c>
      <c r="R24" s="3" t="str">
        <f>IF(T24=0.06,'Com1&amp;Colr'!D23*BDCom1!T24,"")</f>
        <v/>
      </c>
      <c r="S24" s="3">
        <f>IF(T24=0.21,'Com1&amp;Colr'!D23*BDCom1!T24,"")</f>
        <v>22.755599999999998</v>
      </c>
      <c r="T24" s="4">
        <f>IFERROR(ROUNDDOWN(VLOOKUP('Com1&amp;Colr'!A23,$A$3:$C$100,3,FALSE),2)," ")</f>
        <v>0.21</v>
      </c>
      <c r="U24" s="1">
        <f>IF('Com1&amp;Colr'!A23="","",VLOOKUP('Com1&amp;Colr'!A23,$A$3:$E$100,4,FALSE)*'Com1&amp;Colr'!B23)</f>
        <v>0</v>
      </c>
      <c r="V24" s="1">
        <f>IF('Com1&amp;Colr'!A23="","",VLOOKUP('Com1&amp;Colr'!A23,$A$3:$E$100,5,FALSE)*'Com1&amp;Colr'!B23)</f>
        <v>1.26</v>
      </c>
    </row>
    <row r="25" spans="1:22" x14ac:dyDescent="0.25">
      <c r="A25" t="s">
        <v>34</v>
      </c>
      <c r="B25" s="1">
        <v>6</v>
      </c>
      <c r="C25" s="1">
        <v>6.0000000000000053E-2</v>
      </c>
      <c r="D25" s="1">
        <v>0.8</v>
      </c>
      <c r="F25" s="1">
        <v>3.5</v>
      </c>
      <c r="G25" s="1">
        <v>24</v>
      </c>
      <c r="H25" s="1">
        <v>2</v>
      </c>
      <c r="I25" s="1">
        <v>0.2</v>
      </c>
      <c r="J25" s="1">
        <f t="shared" si="5"/>
        <v>0.13333333333333333</v>
      </c>
      <c r="K25" s="1">
        <f t="shared" si="6"/>
        <v>0</v>
      </c>
      <c r="N25" s="1">
        <f t="shared" si="2"/>
        <v>0.8</v>
      </c>
      <c r="R25" s="3" t="str">
        <f>IF(T25=0.06,'Com1&amp;Colr'!D24*BDCom1!T25,"")</f>
        <v/>
      </c>
      <c r="S25" s="3">
        <f>IF(T25=0.21,'Com1&amp;Colr'!D24*BDCom1!T25,"")</f>
        <v>9.4499999999999993</v>
      </c>
      <c r="T25" s="4">
        <f>IFERROR(ROUNDDOWN(VLOOKUP('Com1&amp;Colr'!A24,$A$3:$C$100,3,FALSE),2)," ")</f>
        <v>0.21</v>
      </c>
      <c r="U25" s="1">
        <f>IF('Com1&amp;Colr'!A24="","",VLOOKUP('Com1&amp;Colr'!A24,$A$3:$E$100,4,FALSE)*'Com1&amp;Colr'!B24)</f>
        <v>0</v>
      </c>
      <c r="V25" s="1">
        <f>IF('Com1&amp;Colr'!A24="","",VLOOKUP('Com1&amp;Colr'!A24,$A$3:$E$100,5,FALSE)*'Com1&amp;Colr'!B24)</f>
        <v>0</v>
      </c>
    </row>
    <row r="26" spans="1:22" x14ac:dyDescent="0.25">
      <c r="A26" t="s">
        <v>35</v>
      </c>
      <c r="B26" s="1">
        <v>6</v>
      </c>
      <c r="C26" s="1">
        <v>6.0000000000000053E-2</v>
      </c>
      <c r="D26" s="1">
        <v>0.8</v>
      </c>
      <c r="F26" s="1">
        <v>3.5</v>
      </c>
      <c r="G26" s="1">
        <v>24</v>
      </c>
      <c r="H26" s="1">
        <v>2</v>
      </c>
      <c r="I26" s="1">
        <v>0.2</v>
      </c>
      <c r="J26" s="1">
        <f t="shared" si="5"/>
        <v>0.13333333333333333</v>
      </c>
      <c r="K26" s="1">
        <f t="shared" si="6"/>
        <v>0</v>
      </c>
      <c r="N26" s="1">
        <f t="shared" si="2"/>
        <v>0.8</v>
      </c>
      <c r="R26" s="3" t="str">
        <f>IF(T26=0.06,'Com1&amp;Colr'!D25*BDCom1!T26,"")</f>
        <v/>
      </c>
      <c r="S26" s="3">
        <f>IF(T26=0.21,'Com1&amp;Colr'!D25*BDCom1!T26,"")</f>
        <v>15.75</v>
      </c>
      <c r="T26" s="4">
        <f>IFERROR(ROUNDDOWN(VLOOKUP('Com1&amp;Colr'!A25,$A$3:$C$100,3,FALSE),2)," ")</f>
        <v>0.21</v>
      </c>
      <c r="U26" s="1">
        <f>IF('Com1&amp;Colr'!A25="","",VLOOKUP('Com1&amp;Colr'!A25,$A$3:$E$100,4,FALSE)*'Com1&amp;Colr'!B25)</f>
        <v>0</v>
      </c>
      <c r="V26" s="1">
        <f>IF('Com1&amp;Colr'!A25="","",VLOOKUP('Com1&amp;Colr'!A25,$A$3:$E$100,5,FALSE)*'Com1&amp;Colr'!B25)</f>
        <v>0</v>
      </c>
    </row>
    <row r="27" spans="1:22" x14ac:dyDescent="0.25">
      <c r="A27" t="s">
        <v>36</v>
      </c>
      <c r="B27" s="1">
        <v>6</v>
      </c>
      <c r="C27" s="1">
        <v>6.0000000000000053E-2</v>
      </c>
      <c r="D27" s="1">
        <v>0.08</v>
      </c>
      <c r="F27" s="1">
        <v>3.5</v>
      </c>
      <c r="G27" s="1">
        <v>24</v>
      </c>
      <c r="H27" s="1">
        <v>2</v>
      </c>
      <c r="I27" s="1">
        <v>0.2</v>
      </c>
      <c r="J27" s="1">
        <f t="shared" si="5"/>
        <v>1.3333333333333334E-2</v>
      </c>
      <c r="K27" s="1">
        <f t="shared" si="6"/>
        <v>0</v>
      </c>
      <c r="N27" s="1">
        <f t="shared" si="2"/>
        <v>0.08</v>
      </c>
      <c r="R27" s="3" t="str">
        <f>IF(T27=0.06,'Com1&amp;Colr'!D26*BDCom1!T27,"")</f>
        <v/>
      </c>
      <c r="S27" s="3">
        <f>IF(T27=0.21,'Com1&amp;Colr'!D26*BDCom1!T27,"")</f>
        <v>8.4</v>
      </c>
      <c r="T27" s="4">
        <f>IFERROR(ROUNDDOWN(VLOOKUP('Com1&amp;Colr'!A26,$A$3:$C$100,3,FALSE),2)," ")</f>
        <v>0.21</v>
      </c>
      <c r="U27" s="1">
        <f>IF('Com1&amp;Colr'!A26="","",VLOOKUP('Com1&amp;Colr'!A26,$A$3:$E$100,4,FALSE)*'Com1&amp;Colr'!B26)</f>
        <v>0</v>
      </c>
      <c r="V27" s="1">
        <f>IF('Com1&amp;Colr'!A26="","",VLOOKUP('Com1&amp;Colr'!A26,$A$3:$E$100,5,FALSE)*'Com1&amp;Colr'!B26)</f>
        <v>0</v>
      </c>
    </row>
    <row r="28" spans="1:22" x14ac:dyDescent="0.25">
      <c r="A28" t="s">
        <v>37</v>
      </c>
      <c r="B28" s="1">
        <v>12</v>
      </c>
      <c r="C28" s="1">
        <v>6.0000000000000053E-2</v>
      </c>
      <c r="D28" s="1">
        <v>0.17</v>
      </c>
      <c r="F28" s="1">
        <v>4.5</v>
      </c>
      <c r="G28" s="1">
        <v>48</v>
      </c>
      <c r="H28" s="1">
        <v>1</v>
      </c>
      <c r="I28" s="1">
        <v>0.2</v>
      </c>
      <c r="J28" s="1">
        <f t="shared" si="5"/>
        <v>1.4166666666666668E-2</v>
      </c>
      <c r="K28" s="1">
        <f t="shared" si="6"/>
        <v>0</v>
      </c>
      <c r="N28" s="1">
        <f t="shared" si="2"/>
        <v>0.17</v>
      </c>
      <c r="R28" s="3" t="str">
        <f>IF(T28=0.06,'Com1&amp;Colr'!D27*BDCom1!T28,"")</f>
        <v/>
      </c>
      <c r="S28" s="3">
        <f>IF(T28=0.21,'Com1&amp;Colr'!D27*BDCom1!T28,"")</f>
        <v>3.15</v>
      </c>
      <c r="T28" s="4">
        <f>IFERROR(ROUNDDOWN(VLOOKUP('Com1&amp;Colr'!A27,$A$3:$C$100,3,FALSE),2)," ")</f>
        <v>0.21</v>
      </c>
      <c r="U28" s="1">
        <f>IF('Com1&amp;Colr'!A27="","",VLOOKUP('Com1&amp;Colr'!A27,$A$3:$E$100,4,FALSE)*'Com1&amp;Colr'!B27)</f>
        <v>0</v>
      </c>
      <c r="V28" s="1">
        <f>IF('Com1&amp;Colr'!A27="","",VLOOKUP('Com1&amp;Colr'!A27,$A$3:$E$100,5,FALSE)*'Com1&amp;Colr'!B27)</f>
        <v>0</v>
      </c>
    </row>
    <row r="29" spans="1:22" x14ac:dyDescent="0.25">
      <c r="A29" t="s">
        <v>38</v>
      </c>
      <c r="B29" s="1">
        <v>12</v>
      </c>
      <c r="C29" s="1">
        <v>6.0000000000000053E-2</v>
      </c>
      <c r="D29" s="1">
        <v>0.17</v>
      </c>
      <c r="F29" s="1">
        <v>4.5</v>
      </c>
      <c r="G29" s="1">
        <v>48</v>
      </c>
      <c r="H29" s="1">
        <v>2</v>
      </c>
      <c r="I29" s="1">
        <v>0.2</v>
      </c>
      <c r="J29" s="1">
        <f t="shared" si="5"/>
        <v>1.4166666666666668E-2</v>
      </c>
      <c r="K29" s="1">
        <f t="shared" si="6"/>
        <v>0</v>
      </c>
      <c r="N29" s="1">
        <f t="shared" si="2"/>
        <v>0.17</v>
      </c>
      <c r="R29" s="3" t="str">
        <f>IF(T29=0.06,'Com1&amp;Colr'!D28*BDCom1!T29,"")</f>
        <v/>
      </c>
      <c r="S29" s="3">
        <f>IF(T29=0.21,'Com1&amp;Colr'!D28*BDCom1!T29,"")</f>
        <v>6.3</v>
      </c>
      <c r="T29" s="4">
        <f>IFERROR(ROUNDDOWN(VLOOKUP('Com1&amp;Colr'!A28,$A$3:$C$100,3,FALSE),2)," ")</f>
        <v>0.21</v>
      </c>
      <c r="U29" s="1">
        <f>IF('Com1&amp;Colr'!A28="","",VLOOKUP('Com1&amp;Colr'!A28,$A$3:$E$100,4,FALSE)*'Com1&amp;Colr'!B28)</f>
        <v>0</v>
      </c>
      <c r="V29" s="1">
        <f>IF('Com1&amp;Colr'!A28="","",VLOOKUP('Com1&amp;Colr'!A28,$A$3:$E$100,5,FALSE)*'Com1&amp;Colr'!B28)</f>
        <v>0</v>
      </c>
    </row>
    <row r="30" spans="1:22" x14ac:dyDescent="0.25">
      <c r="A30" t="s">
        <v>39</v>
      </c>
      <c r="B30" s="1">
        <v>24</v>
      </c>
      <c r="C30" s="1">
        <v>6.0000000000000053E-2</v>
      </c>
      <c r="D30" s="1">
        <v>0.64</v>
      </c>
      <c r="F30" s="1">
        <v>4.5</v>
      </c>
      <c r="G30" s="1">
        <v>24</v>
      </c>
      <c r="H30" s="1">
        <v>2</v>
      </c>
      <c r="I30" s="1">
        <v>0.1</v>
      </c>
      <c r="J30" s="1">
        <f t="shared" si="5"/>
        <v>2.6666666666666668E-2</v>
      </c>
      <c r="K30" s="1">
        <f t="shared" si="6"/>
        <v>0</v>
      </c>
      <c r="N30" s="1">
        <f t="shared" si="2"/>
        <v>0.64</v>
      </c>
      <c r="R30" s="3" t="str">
        <f>IF(T30=0.06,'Com1&amp;Colr'!D29*BDCom1!T30,"")</f>
        <v/>
      </c>
      <c r="S30" s="3">
        <f>IF(T30=0.21,'Com1&amp;Colr'!D29*BDCom1!T30,"")</f>
        <v>6.3</v>
      </c>
      <c r="T30" s="4">
        <f>IFERROR(ROUNDDOWN(VLOOKUP('Com1&amp;Colr'!A29,$A$3:$C$100,3,FALSE),2)," ")</f>
        <v>0.21</v>
      </c>
      <c r="U30" s="1">
        <f>IF('Com1&amp;Colr'!A29="","",VLOOKUP('Com1&amp;Colr'!A29,$A$3:$E$100,4,FALSE)*'Com1&amp;Colr'!B29)</f>
        <v>0</v>
      </c>
      <c r="V30" s="1">
        <f>IF('Com1&amp;Colr'!A29="","",VLOOKUP('Com1&amp;Colr'!A29,$A$3:$E$100,5,FALSE)*'Com1&amp;Colr'!B29)</f>
        <v>0</v>
      </c>
    </row>
    <row r="31" spans="1:22" x14ac:dyDescent="0.25">
      <c r="A31" t="s">
        <v>40</v>
      </c>
      <c r="B31" s="1">
        <v>30</v>
      </c>
      <c r="C31" s="1">
        <v>0.06</v>
      </c>
      <c r="D31" s="1">
        <v>0</v>
      </c>
      <c r="F31" s="1">
        <v>0</v>
      </c>
      <c r="G31" s="1">
        <v>30</v>
      </c>
      <c r="H31" s="1">
        <v>2</v>
      </c>
      <c r="I31" s="1">
        <v>0</v>
      </c>
      <c r="J31" s="1">
        <v>0</v>
      </c>
      <c r="K31" s="1">
        <f t="shared" si="6"/>
        <v>0</v>
      </c>
      <c r="N31" s="1">
        <f t="shared" si="2"/>
        <v>0</v>
      </c>
      <c r="R31" s="3" t="str">
        <f>IF(T31=0.06,'Com1&amp;Colr'!D30*BDCom1!T31,"")</f>
        <v/>
      </c>
      <c r="S31" s="3">
        <f>IF(T31=0.21,'Com1&amp;Colr'!D30*BDCom1!T31,"")</f>
        <v>6.3</v>
      </c>
      <c r="T31" s="4">
        <f>IFERROR(ROUNDDOWN(VLOOKUP('Com1&amp;Colr'!A30,$A$3:$C$100,3,FALSE),2)," ")</f>
        <v>0.21</v>
      </c>
      <c r="U31" s="1">
        <f>IF('Com1&amp;Colr'!A30="","",VLOOKUP('Com1&amp;Colr'!A30,$A$3:$E$100,4,FALSE)*'Com1&amp;Colr'!B30)</f>
        <v>0</v>
      </c>
      <c r="V31" s="1">
        <f>IF('Com1&amp;Colr'!A30="","",VLOOKUP('Com1&amp;Colr'!A30,$A$3:$E$100,5,FALSE)*'Com1&amp;Colr'!B30)</f>
        <v>0</v>
      </c>
    </row>
    <row r="32" spans="1:22" x14ac:dyDescent="0.25">
      <c r="A32"/>
      <c r="N32" s="1">
        <f t="shared" si="2"/>
        <v>0</v>
      </c>
      <c r="R32" s="3" t="str">
        <f>IF(T32=0.06,'Com1&amp;Colr'!D31*BDCom1!T32,"")</f>
        <v/>
      </c>
      <c r="S32" s="3">
        <f>IF(T32=0.21,'Com1&amp;Colr'!D31*BDCom1!T32,"")</f>
        <v>25.2</v>
      </c>
      <c r="T32" s="4">
        <f>IFERROR(ROUNDDOWN(VLOOKUP('Com1&amp;Colr'!A31,$A$3:$C$100,3,FALSE),2)," ")</f>
        <v>0.21</v>
      </c>
      <c r="U32" s="1">
        <f>IF('Com1&amp;Colr'!A31="","",VLOOKUP('Com1&amp;Colr'!A31,$A$3:$E$100,4,FALSE)*'Com1&amp;Colr'!B31)</f>
        <v>0</v>
      </c>
      <c r="V32" s="1">
        <f>IF('Com1&amp;Colr'!A31="","",VLOOKUP('Com1&amp;Colr'!A31,$A$3:$E$100,5,FALSE)*'Com1&amp;Colr'!B31)</f>
        <v>0</v>
      </c>
    </row>
    <row r="33" spans="1:22" x14ac:dyDescent="0.25">
      <c r="A33" t="s">
        <v>41</v>
      </c>
      <c r="B33" s="1">
        <v>6</v>
      </c>
      <c r="C33" s="1">
        <v>6.0000000000000053E-2</v>
      </c>
      <c r="G33" s="1">
        <v>36</v>
      </c>
      <c r="H33" s="1">
        <v>2</v>
      </c>
      <c r="I33" s="1">
        <v>0</v>
      </c>
      <c r="J33" s="1">
        <f t="shared" ref="J33:J41" si="7">SUM(D33/B33)</f>
        <v>0</v>
      </c>
      <c r="K33" s="1">
        <f t="shared" ref="K33:K41" si="8">SUM(E33/B33)</f>
        <v>0</v>
      </c>
      <c r="N33" s="1">
        <f t="shared" si="2"/>
        <v>0</v>
      </c>
      <c r="R33" s="3" t="str">
        <f>IF(T33=0.06,'Com1&amp;Colr'!D32*BDCom1!T33,"")</f>
        <v/>
      </c>
      <c r="S33" s="3" t="str">
        <f>IF(T33=0.21,'Com1&amp;Colr'!D32*BDCom1!T33,"")</f>
        <v/>
      </c>
      <c r="T33" s="4" t="str">
        <f>IFERROR(ROUNDDOWN(VLOOKUP('Com1&amp;Colr'!A32,$A$3:$C$100,3,FALSE),2)," ")</f>
        <v xml:space="preserve"> </v>
      </c>
      <c r="U33" s="1" t="str">
        <f>IF('Com1&amp;Colr'!A32="","",VLOOKUP('Com1&amp;Colr'!A32,$A$3:$E$100,4,FALSE)*'Com1&amp;Colr'!B32)</f>
        <v/>
      </c>
      <c r="V33" s="1" t="str">
        <f>IF('Com1&amp;Colr'!A32="","",VLOOKUP('Com1&amp;Colr'!A32,$A$3:$E$100,5,FALSE)*'Com1&amp;Colr'!B32)</f>
        <v/>
      </c>
    </row>
    <row r="34" spans="1:22" x14ac:dyDescent="0.25">
      <c r="A34" t="s">
        <v>42</v>
      </c>
      <c r="B34" s="1">
        <v>6</v>
      </c>
      <c r="C34" s="1">
        <v>6.0000000000000053E-2</v>
      </c>
      <c r="G34" s="1">
        <v>36</v>
      </c>
      <c r="H34" s="1">
        <v>2</v>
      </c>
      <c r="I34" s="1">
        <v>0</v>
      </c>
      <c r="J34" s="1">
        <f t="shared" si="7"/>
        <v>0</v>
      </c>
      <c r="K34" s="1">
        <f t="shared" si="8"/>
        <v>0</v>
      </c>
      <c r="N34" s="1">
        <f t="shared" si="2"/>
        <v>0</v>
      </c>
      <c r="R34" s="3" t="str">
        <f>IF(T34=0.06,'Com1&amp;Colr'!D33*BDCom1!T34,"")</f>
        <v/>
      </c>
      <c r="S34" s="3" t="str">
        <f>IF(T34=0.21,'Com1&amp;Colr'!D33*BDCom1!T34,"")</f>
        <v/>
      </c>
      <c r="T34" s="4" t="str">
        <f>IFERROR(ROUNDDOWN(VLOOKUP('Com1&amp;Colr'!A33,$A$3:$C$100,3,FALSE),2)," ")</f>
        <v xml:space="preserve"> </v>
      </c>
      <c r="U34" s="1" t="str">
        <f>IF('Com1&amp;Colr'!A33="","",VLOOKUP('Com1&amp;Colr'!A33,$A$3:$E$100,4,FALSE)*'Com1&amp;Colr'!B33)</f>
        <v/>
      </c>
      <c r="V34" s="1" t="str">
        <f>IF('Com1&amp;Colr'!A33="","",VLOOKUP('Com1&amp;Colr'!A33,$A$3:$E$100,5,FALSE)*'Com1&amp;Colr'!B33)</f>
        <v/>
      </c>
    </row>
    <row r="35" spans="1:22" x14ac:dyDescent="0.25">
      <c r="A35" t="s">
        <v>43</v>
      </c>
      <c r="B35" s="1">
        <v>6</v>
      </c>
      <c r="C35" s="1">
        <v>6.0000000000000053E-2</v>
      </c>
      <c r="G35" s="1">
        <v>36</v>
      </c>
      <c r="H35" s="1">
        <v>2</v>
      </c>
      <c r="I35" s="1">
        <v>0</v>
      </c>
      <c r="J35" s="1">
        <f t="shared" si="7"/>
        <v>0</v>
      </c>
      <c r="K35" s="1">
        <f t="shared" si="8"/>
        <v>0</v>
      </c>
      <c r="N35" s="1">
        <f t="shared" si="2"/>
        <v>0</v>
      </c>
      <c r="R35" s="3" t="str">
        <f>IF(T35=0.06,'Com1&amp;Colr'!D34*BDCom1!T35,"")</f>
        <v/>
      </c>
      <c r="S35" s="3" t="str">
        <f>IF(T35=0.21,'Com1&amp;Colr'!D34*BDCom1!T35,"")</f>
        <v/>
      </c>
      <c r="T35" s="4" t="str">
        <f>IFERROR(ROUNDDOWN(VLOOKUP('Com1&amp;Colr'!A34,$A$3:$C$100,3,FALSE),2)," ")</f>
        <v xml:space="preserve"> </v>
      </c>
      <c r="U35" s="1" t="str">
        <f>IF('Com1&amp;Colr'!A34="","",VLOOKUP('Com1&amp;Colr'!A34,$A$3:$E$100,4,FALSE)*'Com1&amp;Colr'!B34)</f>
        <v/>
      </c>
      <c r="V35" s="1" t="str">
        <f>IF('Com1&amp;Colr'!A34="","",VLOOKUP('Com1&amp;Colr'!A34,$A$3:$E$100,5,FALSE)*'Com1&amp;Colr'!B34)</f>
        <v/>
      </c>
    </row>
    <row r="36" spans="1:22" x14ac:dyDescent="0.25">
      <c r="A36" t="s">
        <v>44</v>
      </c>
      <c r="B36" s="1">
        <v>6</v>
      </c>
      <c r="C36" s="1">
        <v>6.0000000000000053E-2</v>
      </c>
      <c r="G36" s="1">
        <v>36</v>
      </c>
      <c r="H36" s="1">
        <v>2</v>
      </c>
      <c r="I36" s="1">
        <v>0</v>
      </c>
      <c r="J36" s="1">
        <f t="shared" si="7"/>
        <v>0</v>
      </c>
      <c r="K36" s="1">
        <f t="shared" si="8"/>
        <v>0</v>
      </c>
      <c r="N36" s="1">
        <f t="shared" si="2"/>
        <v>0</v>
      </c>
      <c r="R36" s="3" t="str">
        <f>IF(T36=0.06,'Com1&amp;Colr'!D35*BDCom1!T36,"")</f>
        <v/>
      </c>
      <c r="S36" s="3" t="str">
        <f>IF(T36=0.21,'Com1&amp;Colr'!D35*BDCom1!T36,"")</f>
        <v/>
      </c>
      <c r="T36" s="4" t="str">
        <f>IFERROR(ROUNDDOWN(VLOOKUP('Com1&amp;Colr'!A35,$A$3:$C$100,3,FALSE),2)," ")</f>
        <v xml:space="preserve"> </v>
      </c>
      <c r="U36" s="1" t="str">
        <f>IF('Com1&amp;Colr'!A35="","",VLOOKUP('Com1&amp;Colr'!A35,$A$3:$E$100,4,FALSE)*'Com1&amp;Colr'!B35)</f>
        <v/>
      </c>
      <c r="V36" s="1" t="str">
        <f>IF('Com1&amp;Colr'!A35="","",VLOOKUP('Com1&amp;Colr'!A35,$A$3:$E$100,5,FALSE)*'Com1&amp;Colr'!B35)</f>
        <v/>
      </c>
    </row>
    <row r="37" spans="1:22" x14ac:dyDescent="0.25">
      <c r="A37" t="s">
        <v>45</v>
      </c>
      <c r="B37" s="1">
        <v>6</v>
      </c>
      <c r="C37" s="1">
        <v>6.0000000000000053E-2</v>
      </c>
      <c r="G37" s="1">
        <v>36</v>
      </c>
      <c r="H37" s="1">
        <v>1</v>
      </c>
      <c r="I37" s="1">
        <v>0</v>
      </c>
      <c r="J37" s="1">
        <f t="shared" si="7"/>
        <v>0</v>
      </c>
      <c r="K37" s="1">
        <f t="shared" si="8"/>
        <v>0</v>
      </c>
      <c r="N37" s="1">
        <f t="shared" si="2"/>
        <v>0</v>
      </c>
      <c r="R37" s="3" t="str">
        <f>IF(T37=0.06,'Com1&amp;Colr'!D36*BDCom1!T37,"")</f>
        <v/>
      </c>
      <c r="S37" s="3" t="str">
        <f>IF(T37=0.21,'Com1&amp;Colr'!D36*BDCom1!T37,"")</f>
        <v/>
      </c>
      <c r="T37" s="4" t="str">
        <f>IFERROR(ROUNDDOWN(VLOOKUP('Com1&amp;Colr'!A36,$A$3:$C$100,3,FALSE),2)," ")</f>
        <v xml:space="preserve"> </v>
      </c>
      <c r="U37" s="1" t="str">
        <f>IF('Com1&amp;Colr'!A36="","",VLOOKUP('Com1&amp;Colr'!A36,$A$3:$E$100,4,FALSE)*'Com1&amp;Colr'!B36)</f>
        <v/>
      </c>
      <c r="V37" s="1" t="str">
        <f>IF('Com1&amp;Colr'!A36="","",VLOOKUP('Com1&amp;Colr'!A36,$A$3:$E$100,5,FALSE)*'Com1&amp;Colr'!B36)</f>
        <v/>
      </c>
    </row>
    <row r="38" spans="1:22" x14ac:dyDescent="0.25">
      <c r="A38" t="s">
        <v>46</v>
      </c>
      <c r="B38" s="1">
        <v>6</v>
      </c>
      <c r="C38" s="1">
        <v>6.0000000000000053E-2</v>
      </c>
      <c r="G38" s="1">
        <v>36</v>
      </c>
      <c r="H38" s="1">
        <v>2</v>
      </c>
      <c r="I38" s="1">
        <v>0</v>
      </c>
      <c r="J38" s="1">
        <f t="shared" si="7"/>
        <v>0</v>
      </c>
      <c r="K38" s="1">
        <f t="shared" si="8"/>
        <v>0</v>
      </c>
      <c r="N38" s="1">
        <f t="shared" si="2"/>
        <v>0</v>
      </c>
      <c r="R38" s="3" t="str">
        <f>IF(T38=0.06,'Com1&amp;Colr'!D37*BDCom1!T38,"")</f>
        <v/>
      </c>
      <c r="S38" s="3" t="str">
        <f>IF(T38=0.21,'Com1&amp;Colr'!D37*BDCom1!T38,"")</f>
        <v/>
      </c>
      <c r="T38" s="4" t="str">
        <f>IFERROR(ROUNDDOWN(VLOOKUP('Com1&amp;Colr'!A37,$A$3:$C$100,3,FALSE),2)," ")</f>
        <v xml:space="preserve"> </v>
      </c>
      <c r="U38" s="1" t="str">
        <f>IF('Com1&amp;Colr'!A37="","",VLOOKUP('Com1&amp;Colr'!A37,$A$3:$E$100,4,FALSE)*'Com1&amp;Colr'!B37)</f>
        <v/>
      </c>
      <c r="V38" s="1" t="str">
        <f>IF('Com1&amp;Colr'!A37="","",VLOOKUP('Com1&amp;Colr'!A37,$A$3:$E$100,5,FALSE)*'Com1&amp;Colr'!B37)</f>
        <v/>
      </c>
    </row>
    <row r="39" spans="1:22" x14ac:dyDescent="0.25">
      <c r="A39" t="s">
        <v>47</v>
      </c>
      <c r="B39" s="1">
        <v>1</v>
      </c>
      <c r="C39" s="1">
        <v>0.06</v>
      </c>
      <c r="G39" s="1">
        <v>1</v>
      </c>
      <c r="H39" s="1">
        <v>0</v>
      </c>
      <c r="I39" s="1">
        <v>0</v>
      </c>
      <c r="J39" s="1">
        <f t="shared" si="7"/>
        <v>0</v>
      </c>
      <c r="K39" s="1">
        <f t="shared" si="8"/>
        <v>0</v>
      </c>
      <c r="N39" s="1">
        <f t="shared" si="2"/>
        <v>0</v>
      </c>
      <c r="R39" s="3" t="str">
        <f>IF(T39=0.06,'Com1&amp;Colr'!D38*BDCom1!T39,"")</f>
        <v/>
      </c>
      <c r="S39" s="3" t="str">
        <f>IF(T39=0.21,'Com1&amp;Colr'!D38*BDCom1!T39,"")</f>
        <v/>
      </c>
      <c r="T39" s="4" t="str">
        <f>IFERROR(ROUNDDOWN(VLOOKUP('Com1&amp;Colr'!A38,$A$3:$C$100,3,FALSE),2)," ")</f>
        <v xml:space="preserve"> </v>
      </c>
      <c r="U39" s="1" t="str">
        <f>IF('Com1&amp;Colr'!A38="","",VLOOKUP('Com1&amp;Colr'!A38,$A$3:$E$100,4,FALSE)*'Com1&amp;Colr'!B38)</f>
        <v/>
      </c>
      <c r="V39" s="1" t="str">
        <f>IF('Com1&amp;Colr'!A38="","",VLOOKUP('Com1&amp;Colr'!A38,$A$3:$E$100,5,FALSE)*'Com1&amp;Colr'!B38)</f>
        <v/>
      </c>
    </row>
    <row r="40" spans="1:22" x14ac:dyDescent="0.25">
      <c r="A40" t="s">
        <v>48</v>
      </c>
      <c r="B40" s="1">
        <v>6</v>
      </c>
      <c r="C40" s="1">
        <v>0.06</v>
      </c>
      <c r="F40" s="1">
        <v>3.5</v>
      </c>
      <c r="G40" s="1">
        <v>24</v>
      </c>
      <c r="H40" s="1">
        <v>1</v>
      </c>
      <c r="I40" s="1">
        <v>0</v>
      </c>
      <c r="J40" s="1">
        <f t="shared" si="7"/>
        <v>0</v>
      </c>
      <c r="K40" s="1">
        <f t="shared" si="8"/>
        <v>0</v>
      </c>
      <c r="N40" s="1">
        <f t="shared" si="2"/>
        <v>0</v>
      </c>
      <c r="R40" s="3" t="str">
        <f>IF(T40=0.06,'Com1&amp;Colr'!D39*BDCom1!T40,"")</f>
        <v/>
      </c>
      <c r="S40" s="3" t="str">
        <f>IF(T40=0.21,'Com1&amp;Colr'!D39*BDCom1!T40,"")</f>
        <v/>
      </c>
      <c r="T40" s="4" t="str">
        <f>IFERROR(ROUNDDOWN(VLOOKUP('Com1&amp;Colr'!A39,$A$3:$C$100,3,FALSE),2)," ")</f>
        <v xml:space="preserve"> </v>
      </c>
      <c r="U40" s="1" t="str">
        <f>IF('Com1&amp;Colr'!A39="","",VLOOKUP('Com1&amp;Colr'!A39,$A$3:$E$100,4,FALSE)*'Com1&amp;Colr'!B39)</f>
        <v/>
      </c>
      <c r="V40" s="1" t="str">
        <f>IF('Com1&amp;Colr'!A39="","",VLOOKUP('Com1&amp;Colr'!A39,$A$3:$E$100,5,FALSE)*'Com1&amp;Colr'!B39)</f>
        <v/>
      </c>
    </row>
    <row r="41" spans="1:22" x14ac:dyDescent="0.25">
      <c r="A41" t="s">
        <v>49</v>
      </c>
      <c r="B41" s="1">
        <v>6</v>
      </c>
      <c r="C41" s="1">
        <v>0.06</v>
      </c>
      <c r="G41" s="1">
        <v>36</v>
      </c>
      <c r="H41" s="1">
        <v>3</v>
      </c>
      <c r="I41" s="1">
        <v>0</v>
      </c>
      <c r="J41" s="1">
        <f t="shared" si="7"/>
        <v>0</v>
      </c>
      <c r="K41" s="1">
        <f t="shared" si="8"/>
        <v>0</v>
      </c>
      <c r="N41" s="1">
        <f t="shared" si="2"/>
        <v>0</v>
      </c>
      <c r="R41" s="3" t="str">
        <f>IF(T41=0.06,'Com1&amp;Colr'!#REF!*BDCom1!T41,"")</f>
        <v/>
      </c>
      <c r="S41" s="3" t="str">
        <f>IF(T41=0.21,'Com1&amp;Colr'!#REF!*BDCom1!T41,"")</f>
        <v/>
      </c>
      <c r="T41" s="4" t="str">
        <f>IFERROR(ROUNDDOWN(VLOOKUP('Com1&amp;Colr'!A40,$A$3:$C$100,3,FALSE),2)," ")</f>
        <v xml:space="preserve"> </v>
      </c>
      <c r="U41" s="1" t="e">
        <f>IF('Com1&amp;Colr'!A40="","",VLOOKUP('Com1&amp;Colr'!A40,$A$3:$E$100,4,FALSE)*'Com1&amp;Colr'!#REF!)</f>
        <v>#N/A</v>
      </c>
      <c r="V41" s="1" t="e">
        <f>IF('Com1&amp;Colr'!A40="","",VLOOKUP('Com1&amp;Colr'!A40,$A$3:$E$100,5,FALSE)*'Com1&amp;Colr'!#REF!)</f>
        <v>#N/A</v>
      </c>
    </row>
    <row r="42" spans="1:22" x14ac:dyDescent="0.25">
      <c r="N42" s="1">
        <f t="shared" si="2"/>
        <v>0</v>
      </c>
      <c r="R42" s="3" t="str">
        <f>IF(T42=0.06,'Com1&amp;Colr'!#REF!*BDCom1!T42,"")</f>
        <v/>
      </c>
      <c r="S42" s="3" t="str">
        <f>IF(T42=0.21,'Com1&amp;Colr'!#REF!*BDCom1!T42,"")</f>
        <v/>
      </c>
      <c r="T42" s="4" t="str">
        <f>IFERROR(ROUNDDOWN(VLOOKUP('Com1&amp;Colr'!A41,$A$3:$C$100,3,FALSE),2)," ")</f>
        <v xml:space="preserve"> </v>
      </c>
      <c r="U42" s="1" t="e">
        <f>IF('Com1&amp;Colr'!A41="","",VLOOKUP('Com1&amp;Colr'!A41,$A$3:$E$100,4,FALSE)*'Com1&amp;Colr'!#REF!)</f>
        <v>#N/A</v>
      </c>
      <c r="V42" s="1" t="e">
        <f>IF('Com1&amp;Colr'!A41="","",VLOOKUP('Com1&amp;Colr'!A41,$A$3:$E$100,5,FALSE)*'Com1&amp;Colr'!#REF!)</f>
        <v>#N/A</v>
      </c>
    </row>
    <row r="43" spans="1:22" x14ac:dyDescent="0.25">
      <c r="A43" t="s">
        <v>50</v>
      </c>
      <c r="N43" s="1">
        <f t="shared" si="2"/>
        <v>0</v>
      </c>
      <c r="R43" s="3" t="str">
        <f>IF(T43=0.06,'Com1&amp;Colr'!#REF!*BDCom1!T43,"")</f>
        <v/>
      </c>
      <c r="S43" s="3" t="str">
        <f>IF(T43=0.21,'Com1&amp;Colr'!#REF!*BDCom1!T43,"")</f>
        <v/>
      </c>
      <c r="T43" s="4" t="str">
        <f>IFERROR(ROUNDDOWN(VLOOKUP('Com1&amp;Colr'!A42,$A$3:$C$100,3,FALSE),2)," ")</f>
        <v xml:space="preserve"> </v>
      </c>
      <c r="U43" s="1" t="str">
        <f>IF('Com1&amp;Colr'!A42="","",VLOOKUP('Com1&amp;Colr'!A42,$A$3:$E$100,4,FALSE)*'Com1&amp;Colr'!#REF!)</f>
        <v/>
      </c>
      <c r="V43" s="1" t="str">
        <f>IF('Com1&amp;Colr'!A42="","",VLOOKUP('Com1&amp;Colr'!A42,$A$3:$E$100,5,FALSE)*'Com1&amp;Colr'!#REF!)</f>
        <v/>
      </c>
    </row>
    <row r="44" spans="1:22" x14ac:dyDescent="0.25">
      <c r="A44" t="s">
        <v>51</v>
      </c>
      <c r="C44" s="1">
        <v>0.20999999999999996</v>
      </c>
      <c r="E44" s="1">
        <v>0</v>
      </c>
      <c r="F44" s="1">
        <v>0</v>
      </c>
      <c r="G44" s="1">
        <v>0</v>
      </c>
      <c r="N44" s="1">
        <f t="shared" si="2"/>
        <v>0</v>
      </c>
      <c r="R44" s="3" t="str">
        <f>IF(T44=0.06,'Com1&amp;Colr'!#REF!*BDCom1!T44,"")</f>
        <v/>
      </c>
      <c r="S44" s="3" t="str">
        <f>IF(T44=0.21,'Com1&amp;Colr'!#REF!*BDCom1!T44,"")</f>
        <v/>
      </c>
      <c r="T44" s="4" t="str">
        <f>IFERROR(ROUNDDOWN(VLOOKUP('Com1&amp;Colr'!A44,$A$3:$C$100,3,FALSE),2)," ")</f>
        <v xml:space="preserve"> </v>
      </c>
      <c r="U44" s="1" t="e">
        <f>IF('Com1&amp;Colr'!A44="","",VLOOKUP('Com1&amp;Colr'!A44,$A$3:$E$100,4,FALSE)*'Com1&amp;Colr'!#REF!)</f>
        <v>#N/A</v>
      </c>
      <c r="V44" s="1" t="e">
        <f>IF('Com1&amp;Colr'!A44="","",VLOOKUP('Com1&amp;Colr'!A44,$A$3:$E$100,5,FALSE)*'Com1&amp;Colr'!#REF!)</f>
        <v>#N/A</v>
      </c>
    </row>
    <row r="45" spans="1:22" x14ac:dyDescent="0.25">
      <c r="A45" t="s">
        <v>52</v>
      </c>
      <c r="C45" s="1">
        <v>0.20999999999999996</v>
      </c>
      <c r="E45" s="1">
        <v>0</v>
      </c>
      <c r="F45" s="1">
        <v>80</v>
      </c>
      <c r="G45" s="1">
        <v>0</v>
      </c>
      <c r="N45" s="1">
        <f t="shared" si="2"/>
        <v>0</v>
      </c>
      <c r="R45" s="3" t="str">
        <f>IF(T45=0.06,'Com1&amp;Colr'!#REF!*BDCom1!T45,"")</f>
        <v/>
      </c>
      <c r="S45" s="3" t="str">
        <f>IF(T45=0.21,'Com1&amp;Colr'!#REF!*BDCom1!T45,"")</f>
        <v/>
      </c>
      <c r="T45" s="4" t="str">
        <f>IFERROR(ROUNDDOWN(VLOOKUP('Com1&amp;Colr'!#REF!,$A$3:$C$100,3,FALSE),2)," ")</f>
        <v xml:space="preserve"> </v>
      </c>
      <c r="U45" s="1" t="e">
        <f>IF('Com1&amp;Colr'!#REF!="","",VLOOKUP('Com1&amp;Colr'!#REF!,$A$3:$E$100,4,FALSE)*'Com1&amp;Colr'!#REF!)</f>
        <v>#REF!</v>
      </c>
      <c r="V45" s="1" t="e">
        <f>IF('Com1&amp;Colr'!#REF!="","",VLOOKUP('Com1&amp;Colr'!#REF!,$A$3:$E$100,5,FALSE)*'Com1&amp;Colr'!#REF!)</f>
        <v>#REF!</v>
      </c>
    </row>
    <row r="46" spans="1:22" x14ac:dyDescent="0.25">
      <c r="A46" t="s">
        <v>53</v>
      </c>
      <c r="C46" s="1">
        <v>0.20999999999999996</v>
      </c>
      <c r="E46" s="1">
        <v>0</v>
      </c>
      <c r="F46" s="1">
        <v>0</v>
      </c>
      <c r="G46" s="1">
        <v>0</v>
      </c>
      <c r="N46" s="1">
        <f t="shared" si="2"/>
        <v>0</v>
      </c>
      <c r="R46" s="3" t="str">
        <f>IF(T46=0.06,'Com1&amp;Colr'!S40*BDCom1!T46,"")</f>
        <v/>
      </c>
      <c r="S46" s="3" t="str">
        <f>IF(T46=0.21,'Com1&amp;Colr'!S40*BDCom1!T46,"")</f>
        <v/>
      </c>
      <c r="T46" s="4" t="str">
        <f>IFERROR(ROUNDDOWN(VLOOKUP('Com1&amp;Colr'!#REF!,$A$3:$C$100,3,FALSE),2)," ")</f>
        <v xml:space="preserve"> </v>
      </c>
      <c r="U46" s="1" t="e">
        <f>IF('Com1&amp;Colr'!#REF!="","",VLOOKUP('Com1&amp;Colr'!#REF!,$A$3:$E$100,4,FALSE)*'Com1&amp;Colr'!#REF!)</f>
        <v>#REF!</v>
      </c>
      <c r="V46" s="1" t="e">
        <f>IF('Com1&amp;Colr'!#REF!="","",VLOOKUP('Com1&amp;Colr'!#REF!,$A$3:$E$100,5,FALSE)*'Com1&amp;Colr'!#REF!)</f>
        <v>#REF!</v>
      </c>
    </row>
    <row r="47" spans="1:22" x14ac:dyDescent="0.25">
      <c r="A47" t="s">
        <v>54</v>
      </c>
      <c r="C47" s="1">
        <v>0.20999999999999996</v>
      </c>
      <c r="E47" s="1">
        <v>0</v>
      </c>
      <c r="F47" s="1">
        <v>0</v>
      </c>
      <c r="G47" s="1">
        <v>0</v>
      </c>
      <c r="N47" s="1">
        <f t="shared" si="2"/>
        <v>0</v>
      </c>
      <c r="R47" s="3" t="str">
        <f>IF(T47=0.06,'Com1&amp;Colr'!D45*BDCom1!T47,"")</f>
        <v/>
      </c>
      <c r="S47" s="3" t="str">
        <f>IF(T47=0.21,'Com1&amp;Colr'!D45*BDCom1!T47,"")</f>
        <v/>
      </c>
      <c r="T47" s="4" t="str">
        <f>IFERROR(ROUNDDOWN(VLOOKUP('Com1&amp;Colr'!A45,$A$3:$C$100,3,FALSE),2)," ")</f>
        <v xml:space="preserve"> </v>
      </c>
      <c r="U47" s="1" t="str">
        <f>IF('Com1&amp;Colr'!A45="","",VLOOKUP('Com1&amp;Colr'!A45,$A$3:$E$100,4,FALSE)*'Com1&amp;Colr'!B45)</f>
        <v/>
      </c>
      <c r="V47" s="1" t="str">
        <f>IF('Com1&amp;Colr'!A45="","",VLOOKUP('Com1&amp;Colr'!A45,$A$3:$E$100,5,FALSE)*'Com1&amp;Colr'!B45)</f>
        <v/>
      </c>
    </row>
    <row r="48" spans="1:22" x14ac:dyDescent="0.25">
      <c r="A48" t="s">
        <v>55</v>
      </c>
      <c r="C48" s="1">
        <v>0.20999999999999996</v>
      </c>
      <c r="E48" s="1">
        <v>0</v>
      </c>
      <c r="F48" s="1">
        <v>0</v>
      </c>
      <c r="G48" s="1">
        <v>0</v>
      </c>
      <c r="N48" s="1">
        <f t="shared" si="2"/>
        <v>0</v>
      </c>
      <c r="R48" s="3" t="str">
        <f>IF(T48=0.06,'Com1&amp;Colr'!E40*BDCom1!T48,"")</f>
        <v/>
      </c>
      <c r="S48" s="3" t="str">
        <f>IF(T48=0.21,'Com1&amp;Colr'!E40*BDCom1!T48,"")</f>
        <v/>
      </c>
      <c r="T48" s="4" t="str">
        <f>IFERROR(ROUNDDOWN(VLOOKUP('Com1&amp;Colr'!A47,$A$3:$C$100,3,FALSE),2)," ")</f>
        <v xml:space="preserve"> </v>
      </c>
      <c r="U48" s="1" t="e">
        <f>IF('Com1&amp;Colr'!A47="","",VLOOKUP('Com1&amp;Colr'!A47,$A$3:$E$100,4,FALSE)*'Com1&amp;Colr'!C40)</f>
        <v>#N/A</v>
      </c>
      <c r="V48" s="1" t="e">
        <f>IF('Com1&amp;Colr'!A47="","",VLOOKUP('Com1&amp;Colr'!A47,$A$3:$E$100,5,FALSE)*'Com1&amp;Colr'!C40)</f>
        <v>#N/A</v>
      </c>
    </row>
    <row r="49" spans="1:22" x14ac:dyDescent="0.25">
      <c r="A49" t="s">
        <v>56</v>
      </c>
      <c r="C49" s="1">
        <v>0.20999999999999996</v>
      </c>
      <c r="E49" s="1">
        <v>0</v>
      </c>
      <c r="F49" s="1">
        <v>0</v>
      </c>
      <c r="G49" s="1">
        <v>0</v>
      </c>
      <c r="N49" s="1">
        <f t="shared" si="2"/>
        <v>0</v>
      </c>
      <c r="R49" s="3" t="str">
        <f>IF(T49=0.06,'Com1&amp;Colr'!E41*BDCom1!T49,"")</f>
        <v/>
      </c>
      <c r="S49" s="3">
        <f>IF(T49=0.21,'Com1&amp;Colr'!E41*BDCom1!T49,"")</f>
        <v>192.71700000000001</v>
      </c>
      <c r="T49" s="4">
        <f>IFERROR(ROUNDDOWN(VLOOKUP('Com1&amp;Colr'!A48,$A$3:$C$100,3,FALSE),2)," ")</f>
        <v>0.21</v>
      </c>
      <c r="U49" s="1">
        <f>IF('Com1&amp;Colr'!A48="","",VLOOKUP('Com1&amp;Colr'!A48,$A$3:$E$100,4,FALSE)*'Com1&amp;Colr'!C41)</f>
        <v>0</v>
      </c>
      <c r="V49" s="1">
        <f>IF('Com1&amp;Colr'!A48="","",VLOOKUP('Com1&amp;Colr'!A48,$A$3:$E$100,5,FALSE)*'Com1&amp;Colr'!C41)</f>
        <v>6360.8922000000002</v>
      </c>
    </row>
    <row r="50" spans="1:22" x14ac:dyDescent="0.25">
      <c r="A50" t="s">
        <v>57</v>
      </c>
      <c r="C50" s="1">
        <v>0.20999999999999996</v>
      </c>
      <c r="E50" s="1">
        <v>0</v>
      </c>
      <c r="F50" s="1">
        <v>0</v>
      </c>
      <c r="G50" s="1">
        <v>0</v>
      </c>
      <c r="N50" s="1">
        <f t="shared" si="2"/>
        <v>0</v>
      </c>
      <c r="R50" s="3">
        <f>IF(T50=0.06,'Com1&amp;Colr'!E42*BDCom1!T50,"")</f>
        <v>142.41839999999999</v>
      </c>
      <c r="S50" s="3" t="str">
        <f>IF(T50=0.21,'Com1&amp;Colr'!E42*BDCom1!T50,"")</f>
        <v/>
      </c>
      <c r="T50" s="4">
        <f>IFERROR(ROUNDDOWN(VLOOKUP('Com1&amp;Colr'!A49,$A$3:$C$100,3,FALSE),2)," ")</f>
        <v>0.06</v>
      </c>
      <c r="U50" s="1">
        <f>IF('Com1&amp;Colr'!A49="","",VLOOKUP('Com1&amp;Colr'!A49,$A$3:$E$100,4,FALSE)*'Com1&amp;Colr'!C42)</f>
        <v>1811.8559999999998</v>
      </c>
      <c r="V50" s="1">
        <f>IF('Com1&amp;Colr'!A49="","",VLOOKUP('Com1&amp;Colr'!A49,$A$3:$E$100,5,FALSE)*'Com1&amp;Colr'!C42)</f>
        <v>0</v>
      </c>
    </row>
    <row r="51" spans="1:22" x14ac:dyDescent="0.25">
      <c r="A51" t="s">
        <v>58</v>
      </c>
      <c r="C51" s="1">
        <v>0.20999999999999996</v>
      </c>
      <c r="E51" s="1">
        <v>0</v>
      </c>
      <c r="F51" s="1">
        <v>0</v>
      </c>
      <c r="G51" s="1">
        <v>0</v>
      </c>
      <c r="N51" s="1">
        <f t="shared" si="2"/>
        <v>0</v>
      </c>
      <c r="R51" s="3">
        <f>IF(T51=0.06,'Com1&amp;Colr'!D43*BDCom1!T51,"")</f>
        <v>0</v>
      </c>
      <c r="S51" s="3" t="str">
        <f>IF(T51=0.21,'Com1&amp;Colr'!D43*BDCom1!T51,"")</f>
        <v/>
      </c>
      <c r="T51" s="4">
        <f>IFERROR(ROUNDDOWN(VLOOKUP('Com1&amp;Colr'!A50,$A$3:$C$100,3,FALSE),2)," ")</f>
        <v>0.06</v>
      </c>
      <c r="U51" s="1">
        <f>IF('Com1&amp;Colr'!A50="","",VLOOKUP('Com1&amp;Colr'!A50,$A$3:$E$100,4,FALSE)*'Com1&amp;Colr'!B43)</f>
        <v>0</v>
      </c>
      <c r="V51" s="1">
        <f>IF('Com1&amp;Colr'!A50="","",VLOOKUP('Com1&amp;Colr'!A50,$A$3:$E$100,5,FALSE)*'Com1&amp;Colr'!B43)</f>
        <v>0</v>
      </c>
    </row>
    <row r="52" spans="1:22" x14ac:dyDescent="0.25">
      <c r="A52" t="s">
        <v>59</v>
      </c>
      <c r="C52" s="1">
        <v>0.20999999999999996</v>
      </c>
      <c r="E52" s="1">
        <v>0</v>
      </c>
      <c r="F52" s="1">
        <v>0</v>
      </c>
      <c r="G52" s="1">
        <v>0</v>
      </c>
      <c r="N52" s="1">
        <f t="shared" si="2"/>
        <v>0</v>
      </c>
      <c r="R52" s="3">
        <f>IF(T52=0.06,'Com1&amp;Colr'!D44*BDCom1!T52,"")</f>
        <v>8.7306000000000008</v>
      </c>
      <c r="S52" s="3" t="str">
        <f>IF(T52=0.21,'Com1&amp;Colr'!D44*BDCom1!T52,"")</f>
        <v/>
      </c>
      <c r="T52" s="4">
        <f>IFERROR(ROUNDDOWN(VLOOKUP('Com1&amp;Colr'!A51,$A$3:$C$100,3,FALSE),2)," ")</f>
        <v>0.06</v>
      </c>
      <c r="U52" s="1">
        <f>IF('Com1&amp;Colr'!A51="","",VLOOKUP('Com1&amp;Colr'!A51,$A$3:$E$100,4,FALSE)*'Com1&amp;Colr'!B44)</f>
        <v>0</v>
      </c>
      <c r="V52" s="1">
        <f>IF('Com1&amp;Colr'!A51="","",VLOOKUP('Com1&amp;Colr'!A51,$A$3:$E$100,5,FALSE)*'Com1&amp;Colr'!B44)</f>
        <v>0</v>
      </c>
    </row>
    <row r="53" spans="1:22" x14ac:dyDescent="0.25">
      <c r="A53" t="s">
        <v>60</v>
      </c>
      <c r="C53" s="1">
        <v>0.20999999999999996</v>
      </c>
      <c r="E53" s="1">
        <v>0</v>
      </c>
      <c r="F53" s="1">
        <v>0</v>
      </c>
      <c r="G53" s="1">
        <v>0</v>
      </c>
      <c r="N53" s="1">
        <f t="shared" si="2"/>
        <v>0</v>
      </c>
      <c r="R53" s="3">
        <f>IF(T53=0.06,'Com1&amp;Colr'!D52*BDCom1!T53,"")</f>
        <v>6.4752000000000001</v>
      </c>
      <c r="S53" s="3" t="str">
        <f>IF(T53=0.21,'Com1&amp;Colr'!D52*BDCom1!T53,"")</f>
        <v/>
      </c>
      <c r="T53" s="4">
        <f>IFERROR(ROUNDDOWN(VLOOKUP('Com1&amp;Colr'!A52,$A$3:$C$100,3,FALSE),2)," ")</f>
        <v>0.06</v>
      </c>
      <c r="U53" s="1">
        <f>IF('Com1&amp;Colr'!A52="","",VLOOKUP('Com1&amp;Colr'!A52,$A$3:$E$100,4,FALSE)*'Com1&amp;Colr'!B52)</f>
        <v>6.4</v>
      </c>
      <c r="V53" s="1">
        <f>IF('Com1&amp;Colr'!A52="","",VLOOKUP('Com1&amp;Colr'!A52,$A$3:$E$100,5,FALSE)*'Com1&amp;Colr'!B52)</f>
        <v>0</v>
      </c>
    </row>
    <row r="54" spans="1:22" x14ac:dyDescent="0.25">
      <c r="N54" s="1">
        <f t="shared" si="2"/>
        <v>0</v>
      </c>
      <c r="R54" s="3" t="str">
        <f>IF(T54=0.06,'Com1&amp;Colr'!D54*BDCom1!T54,"")</f>
        <v/>
      </c>
      <c r="S54" s="3" t="str">
        <f>IF(T54=0.21,'Com1&amp;Colr'!D54*BDCom1!T54,"")</f>
        <v/>
      </c>
      <c r="T54" s="4" t="str">
        <f>IFERROR(ROUNDDOWN(VLOOKUP('Com1&amp;Colr'!A54,$A$3:$C$100,3,FALSE),2)," ")</f>
        <v xml:space="preserve"> </v>
      </c>
      <c r="U54" s="1" t="str">
        <f>IF('Com1&amp;Colr'!A54="","",VLOOKUP('Com1&amp;Colr'!A54,$A$3:$E$100,4,FALSE)*'Com1&amp;Colr'!B54)</f>
        <v/>
      </c>
      <c r="V54" s="1" t="str">
        <f>IF('Com1&amp;Colr'!A54="","",VLOOKUP('Com1&amp;Colr'!A54,$A$3:$E$100,5,FALSE)*'Com1&amp;Colr'!B54)</f>
        <v/>
      </c>
    </row>
    <row r="64" spans="1:2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F2C98-D161-49B5-B80C-F60A204A35DC}">
  <sheetPr codeName="Feuil4"/>
  <dimension ref="B2:M121"/>
  <sheetViews>
    <sheetView workbookViewId="0">
      <selection activeCell="O7" sqref="O7"/>
    </sheetView>
  </sheetViews>
  <sheetFormatPr baseColWidth="10" defaultRowHeight="15" x14ac:dyDescent="0.25"/>
  <cols>
    <col min="2" max="2" width="27.5703125" customWidth="1"/>
    <col min="5" max="5" width="14.140625" customWidth="1"/>
    <col min="6" max="6" width="16" customWidth="1"/>
    <col min="7" max="7" width="11.85546875" customWidth="1"/>
    <col min="8" max="8" width="16" customWidth="1"/>
  </cols>
  <sheetData>
    <row r="2" spans="2:13" x14ac:dyDescent="0.25">
      <c r="B2" s="54" t="str">
        <f>_xlfn.CONCAT('Com1&amp;Colr'!M1)</f>
        <v>Com 1 Colruyt &amp; Autres</v>
      </c>
      <c r="C2" s="38"/>
      <c r="D2" s="38"/>
      <c r="E2" s="38"/>
      <c r="F2" s="38"/>
      <c r="G2" s="38"/>
      <c r="H2" s="136" t="s">
        <v>99</v>
      </c>
      <c r="I2" s="136"/>
      <c r="J2" s="136" t="s">
        <v>7</v>
      </c>
      <c r="K2" s="136"/>
      <c r="L2" s="137" t="s">
        <v>101</v>
      </c>
      <c r="M2" s="138"/>
    </row>
    <row r="3" spans="2:13" x14ac:dyDescent="0.25">
      <c r="B3" s="39"/>
      <c r="C3" s="15" t="s">
        <v>102</v>
      </c>
      <c r="D3" s="15" t="s">
        <v>100</v>
      </c>
      <c r="E3" s="15" t="s">
        <v>99</v>
      </c>
      <c r="F3" s="15" t="s">
        <v>7</v>
      </c>
      <c r="G3" s="15" t="s">
        <v>101</v>
      </c>
      <c r="H3" s="20">
        <v>6</v>
      </c>
      <c r="I3" s="20">
        <v>21</v>
      </c>
      <c r="J3" s="20">
        <v>6</v>
      </c>
      <c r="K3" s="15">
        <v>21</v>
      </c>
      <c r="L3" s="15">
        <v>6</v>
      </c>
      <c r="M3" s="40">
        <v>21</v>
      </c>
    </row>
    <row r="4" spans="2:13" x14ac:dyDescent="0.25">
      <c r="B4" s="39" t="str">
        <f>_xlfn.CONCAT('Com1&amp;Colr'!M2)</f>
        <v>Fanta (1X6) 1,5L</v>
      </c>
      <c r="C4" s="37" t="str">
        <f>_xlfn.CONCAT('Com1&amp;Colr'!P2)</f>
        <v>23.88</v>
      </c>
      <c r="D4" s="10">
        <f>IFERROR(ROUNDDOWN(VLOOKUP('Com1&amp;Colr'!M2,BDColr!$B$3:$D$100,3,FALSE),2),0)</f>
        <v>1.06</v>
      </c>
      <c r="E4" s="15">
        <f t="shared" ref="E4:E41" si="0">IFERROR((C4/D4),"")</f>
        <v>22.528301886792452</v>
      </c>
      <c r="F4" s="15">
        <f t="shared" ref="F4:F41" si="1">IFERROR((G4-E4),"")</f>
        <v>1.3516981132075472</v>
      </c>
      <c r="G4" s="15">
        <f t="shared" ref="G4:G41" si="2">IFERROR((E4*D4),"")</f>
        <v>23.88</v>
      </c>
      <c r="H4" s="20">
        <f t="shared" ref="H4:H41" si="3">IF(D4=1.06,E4,"")</f>
        <v>22.528301886792452</v>
      </c>
      <c r="I4" s="20" t="str">
        <f t="shared" ref="I4:I41" si="4">IF(D4=1.21,E4,"")</f>
        <v/>
      </c>
      <c r="J4" s="20">
        <f t="shared" ref="J4:J41" si="5">IF(D4=1.06,F4,"")</f>
        <v>1.3516981132075472</v>
      </c>
      <c r="K4" s="15" t="str">
        <f t="shared" ref="K4:K41" si="6">IF(D4=1.21,F4,"")</f>
        <v/>
      </c>
      <c r="L4" s="15">
        <f t="shared" ref="L4:L41" si="7">IFERROR(J4+H4,"")</f>
        <v>23.88</v>
      </c>
      <c r="M4" s="40" t="str">
        <f t="shared" ref="M4:M41" si="8">IFERROR(K4+I4,"")</f>
        <v/>
      </c>
    </row>
    <row r="5" spans="2:13" x14ac:dyDescent="0.25">
      <c r="B5" s="39" t="str">
        <f>_xlfn.CONCAT('Com1&amp;Colr'!M3)</f>
        <v>Blanche (1X24) 25 cl</v>
      </c>
      <c r="C5" s="37" t="str">
        <f>_xlfn.CONCAT('Com1&amp;Colr'!P3)</f>
        <v>89.2</v>
      </c>
      <c r="D5" s="10">
        <f>IFERROR(ROUNDDOWN(VLOOKUP('Com1&amp;Colr'!M3,BDColr!$B$3:$D$100,3,FALSE),2),0)</f>
        <v>1.21</v>
      </c>
      <c r="E5" s="15">
        <f t="shared" si="0"/>
        <v>73.719008264462815</v>
      </c>
      <c r="F5" s="15">
        <f t="shared" si="1"/>
        <v>15.480991735537188</v>
      </c>
      <c r="G5" s="15">
        <f t="shared" si="2"/>
        <v>89.2</v>
      </c>
      <c r="H5" s="20" t="str">
        <f t="shared" si="3"/>
        <v/>
      </c>
      <c r="I5" s="20">
        <f t="shared" si="4"/>
        <v>73.719008264462815</v>
      </c>
      <c r="J5" s="20" t="str">
        <f t="shared" si="5"/>
        <v/>
      </c>
      <c r="K5" s="15">
        <f t="shared" si="6"/>
        <v>15.480991735537188</v>
      </c>
      <c r="L5" s="15" t="str">
        <f t="shared" si="7"/>
        <v/>
      </c>
      <c r="M5" s="40">
        <f t="shared" si="8"/>
        <v>89.2</v>
      </c>
    </row>
    <row r="6" spans="2:13" x14ac:dyDescent="0.25">
      <c r="B6" s="39" t="str">
        <f>_xlfn.CONCAT('Com1&amp;Colr'!M4)</f>
        <v>Eau plate (1X6) 1,5L</v>
      </c>
      <c r="C6" s="37" t="str">
        <f>_xlfn.CONCAT('Com1&amp;Colr'!P4)</f>
        <v>27.432</v>
      </c>
      <c r="D6" s="10">
        <f>IFERROR(ROUNDDOWN(VLOOKUP('Com1&amp;Colr'!M4,BDColr!$B$3:$D$100,3,FALSE),2),"")</f>
        <v>1.06</v>
      </c>
      <c r="E6" s="15">
        <f t="shared" si="0"/>
        <v>25.879245283018864</v>
      </c>
      <c r="F6" s="15">
        <f t="shared" si="1"/>
        <v>1.5527547169811342</v>
      </c>
      <c r="G6" s="15">
        <f t="shared" si="2"/>
        <v>27.431999999999999</v>
      </c>
      <c r="H6" s="20">
        <f t="shared" si="3"/>
        <v>25.879245283018864</v>
      </c>
      <c r="I6" s="20" t="str">
        <f t="shared" si="4"/>
        <v/>
      </c>
      <c r="J6" s="20">
        <f t="shared" si="5"/>
        <v>1.5527547169811342</v>
      </c>
      <c r="K6" s="15" t="str">
        <f t="shared" si="6"/>
        <v/>
      </c>
      <c r="L6" s="15">
        <f t="shared" si="7"/>
        <v>27.431999999999999</v>
      </c>
      <c r="M6" s="40" t="str">
        <f t="shared" si="8"/>
        <v/>
      </c>
    </row>
    <row r="7" spans="2:13" x14ac:dyDescent="0.25">
      <c r="B7" s="39" t="str">
        <f>_xlfn.CONCAT('Com1&amp;Colr'!M5)</f>
        <v>Grenadine (1X1) 1L</v>
      </c>
      <c r="C7" s="37" t="str">
        <f>_xlfn.CONCAT('Com1&amp;Colr'!P5)</f>
        <v>11.34</v>
      </c>
      <c r="D7" s="10">
        <f>IFERROR(ROUNDDOWN(VLOOKUP('Com1&amp;Colr'!M5,BDColr!$B$3:$D$100,3,FALSE),2),"")</f>
        <v>1.06</v>
      </c>
      <c r="E7" s="15">
        <f t="shared" si="0"/>
        <v>10.69811320754717</v>
      </c>
      <c r="F7" s="15">
        <f t="shared" si="1"/>
        <v>0.64188679245282998</v>
      </c>
      <c r="G7" s="15">
        <f t="shared" si="2"/>
        <v>11.34</v>
      </c>
      <c r="H7" s="20">
        <f t="shared" si="3"/>
        <v>10.69811320754717</v>
      </c>
      <c r="I7" s="20" t="str">
        <f t="shared" si="4"/>
        <v/>
      </c>
      <c r="J7" s="20">
        <f t="shared" si="5"/>
        <v>0.64188679245282998</v>
      </c>
      <c r="K7" s="15" t="str">
        <f t="shared" si="6"/>
        <v/>
      </c>
      <c r="L7" s="15">
        <f t="shared" si="7"/>
        <v>11.34</v>
      </c>
      <c r="M7" s="40" t="str">
        <f t="shared" si="8"/>
        <v/>
      </c>
    </row>
    <row r="8" spans="2:13" x14ac:dyDescent="0.25">
      <c r="B8" s="39" t="str">
        <f>_xlfn.CONCAT('Com1&amp;Colr'!M6)</f>
        <v/>
      </c>
      <c r="C8" s="37" t="str">
        <f>_xlfn.CONCAT('Com1&amp;Colr'!P6)</f>
        <v/>
      </c>
      <c r="D8" s="10" t="str">
        <f>IFERROR(ROUNDDOWN(VLOOKUP('Com1&amp;Colr'!M6,BDColr!$B$3:$D$100,3,FALSE),2),"")</f>
        <v/>
      </c>
      <c r="E8" s="15" t="str">
        <f t="shared" si="0"/>
        <v/>
      </c>
      <c r="F8" s="15" t="str">
        <f t="shared" si="1"/>
        <v/>
      </c>
      <c r="G8" s="15" t="str">
        <f t="shared" si="2"/>
        <v/>
      </c>
      <c r="H8" s="20" t="str">
        <f t="shared" si="3"/>
        <v/>
      </c>
      <c r="I8" s="20" t="str">
        <f t="shared" si="4"/>
        <v/>
      </c>
      <c r="J8" s="20" t="str">
        <f t="shared" si="5"/>
        <v/>
      </c>
      <c r="K8" s="15" t="str">
        <f t="shared" si="6"/>
        <v/>
      </c>
      <c r="L8" s="15" t="str">
        <f t="shared" si="7"/>
        <v/>
      </c>
      <c r="M8" s="40" t="str">
        <f t="shared" si="8"/>
        <v/>
      </c>
    </row>
    <row r="9" spans="2:13" x14ac:dyDescent="0.25">
      <c r="B9" s="39" t="str">
        <f>_xlfn.CONCAT('Com1&amp;Colr'!M7)</f>
        <v/>
      </c>
      <c r="C9" s="37" t="str">
        <f>_xlfn.CONCAT('Com1&amp;Colr'!P7)</f>
        <v/>
      </c>
      <c r="D9" s="10" t="str">
        <f>IFERROR(ROUNDDOWN(VLOOKUP('Com1&amp;Colr'!M7,BDColr!$B$3:$D$100,3,FALSE),2),"")</f>
        <v/>
      </c>
      <c r="E9" s="15" t="str">
        <f t="shared" si="0"/>
        <v/>
      </c>
      <c r="F9" s="15" t="str">
        <f t="shared" si="1"/>
        <v/>
      </c>
      <c r="G9" s="15" t="str">
        <f t="shared" si="2"/>
        <v/>
      </c>
      <c r="H9" s="20" t="str">
        <f t="shared" si="3"/>
        <v/>
      </c>
      <c r="I9" s="20" t="str">
        <f t="shared" si="4"/>
        <v/>
      </c>
      <c r="J9" s="20" t="str">
        <f t="shared" si="5"/>
        <v/>
      </c>
      <c r="K9" s="15" t="str">
        <f t="shared" si="6"/>
        <v/>
      </c>
      <c r="L9" s="15" t="str">
        <f t="shared" si="7"/>
        <v/>
      </c>
      <c r="M9" s="40" t="str">
        <f t="shared" si="8"/>
        <v/>
      </c>
    </row>
    <row r="10" spans="2:13" x14ac:dyDescent="0.25">
      <c r="B10" s="39" t="str">
        <f>_xlfn.CONCAT('Com1&amp;Colr'!M8)</f>
        <v/>
      </c>
      <c r="C10" s="37" t="str">
        <f>_xlfn.CONCAT('Com1&amp;Colr'!P8)</f>
        <v/>
      </c>
      <c r="D10" s="10" t="str">
        <f>IFERROR(ROUNDDOWN(VLOOKUP('Com1&amp;Colr'!M8,BDColr!$B$3:$D$100,3,FALSE),2),"")</f>
        <v/>
      </c>
      <c r="E10" s="15" t="str">
        <f t="shared" si="0"/>
        <v/>
      </c>
      <c r="F10" s="15" t="str">
        <f t="shared" si="1"/>
        <v/>
      </c>
      <c r="G10" s="15" t="str">
        <f t="shared" si="2"/>
        <v/>
      </c>
      <c r="H10" s="20" t="str">
        <f t="shared" si="3"/>
        <v/>
      </c>
      <c r="I10" s="20" t="str">
        <f t="shared" si="4"/>
        <v/>
      </c>
      <c r="J10" s="20" t="str">
        <f t="shared" si="5"/>
        <v/>
      </c>
      <c r="K10" s="15" t="str">
        <f t="shared" si="6"/>
        <v/>
      </c>
      <c r="L10" s="15" t="str">
        <f t="shared" si="7"/>
        <v/>
      </c>
      <c r="M10" s="40" t="str">
        <f t="shared" si="8"/>
        <v/>
      </c>
    </row>
    <row r="11" spans="2:13" x14ac:dyDescent="0.25">
      <c r="B11" s="39" t="str">
        <f>_xlfn.CONCAT('Com1&amp;Colr'!M9)</f>
        <v/>
      </c>
      <c r="C11" s="37" t="str">
        <f>_xlfn.CONCAT('Com1&amp;Colr'!P9)</f>
        <v/>
      </c>
      <c r="D11" s="10" t="str">
        <f>IFERROR(ROUNDDOWN(VLOOKUP('Com1&amp;Colr'!M9,BDColr!$B$3:$D$100,3,FALSE),2),"")</f>
        <v/>
      </c>
      <c r="E11" s="15" t="str">
        <f t="shared" si="0"/>
        <v/>
      </c>
      <c r="F11" s="15" t="str">
        <f t="shared" si="1"/>
        <v/>
      </c>
      <c r="G11" s="15" t="str">
        <f t="shared" si="2"/>
        <v/>
      </c>
      <c r="H11" s="20" t="str">
        <f t="shared" si="3"/>
        <v/>
      </c>
      <c r="I11" s="20" t="str">
        <f t="shared" si="4"/>
        <v/>
      </c>
      <c r="J11" s="20" t="str">
        <f t="shared" si="5"/>
        <v/>
      </c>
      <c r="K11" s="15" t="str">
        <f t="shared" si="6"/>
        <v/>
      </c>
      <c r="L11" s="15" t="str">
        <f t="shared" si="7"/>
        <v/>
      </c>
      <c r="M11" s="40" t="str">
        <f t="shared" si="8"/>
        <v/>
      </c>
    </row>
    <row r="12" spans="2:13" x14ac:dyDescent="0.25">
      <c r="B12" s="39" t="str">
        <f>_xlfn.CONCAT('Com1&amp;Colr'!M10)</f>
        <v/>
      </c>
      <c r="C12" s="37" t="str">
        <f>_xlfn.CONCAT('Com1&amp;Colr'!P10)</f>
        <v/>
      </c>
      <c r="D12" s="10" t="str">
        <f>IFERROR(ROUNDDOWN(VLOOKUP('Com1&amp;Colr'!M10,BDColr!$B$3:$D$100,3,FALSE),2),"")</f>
        <v/>
      </c>
      <c r="E12" s="15" t="str">
        <f t="shared" si="0"/>
        <v/>
      </c>
      <c r="F12" s="15" t="str">
        <f t="shared" si="1"/>
        <v/>
      </c>
      <c r="G12" s="15" t="str">
        <f t="shared" si="2"/>
        <v/>
      </c>
      <c r="H12" s="20" t="str">
        <f t="shared" si="3"/>
        <v/>
      </c>
      <c r="I12" s="20" t="str">
        <f t="shared" si="4"/>
        <v/>
      </c>
      <c r="J12" s="20" t="str">
        <f t="shared" si="5"/>
        <v/>
      </c>
      <c r="K12" s="15" t="str">
        <f t="shared" si="6"/>
        <v/>
      </c>
      <c r="L12" s="15" t="str">
        <f t="shared" si="7"/>
        <v/>
      </c>
      <c r="M12" s="40" t="str">
        <f t="shared" si="8"/>
        <v/>
      </c>
    </row>
    <row r="13" spans="2:13" x14ac:dyDescent="0.25">
      <c r="B13" s="39" t="str">
        <f>_xlfn.CONCAT('Com1&amp;Colr'!M11)</f>
        <v/>
      </c>
      <c r="C13" s="37" t="str">
        <f>_xlfn.CONCAT('Com1&amp;Colr'!P11)</f>
        <v/>
      </c>
      <c r="D13" s="10" t="str">
        <f>IFERROR(ROUNDDOWN(VLOOKUP('Com1&amp;Colr'!M11,BDColr!$B$3:$D$100,3,FALSE),2),"")</f>
        <v/>
      </c>
      <c r="E13" s="15" t="str">
        <f t="shared" si="0"/>
        <v/>
      </c>
      <c r="F13" s="15" t="str">
        <f t="shared" si="1"/>
        <v/>
      </c>
      <c r="G13" s="15" t="str">
        <f t="shared" si="2"/>
        <v/>
      </c>
      <c r="H13" s="20" t="str">
        <f t="shared" si="3"/>
        <v/>
      </c>
      <c r="I13" s="20" t="str">
        <f t="shared" si="4"/>
        <v/>
      </c>
      <c r="J13" s="20" t="str">
        <f t="shared" si="5"/>
        <v/>
      </c>
      <c r="K13" s="15" t="str">
        <f t="shared" si="6"/>
        <v/>
      </c>
      <c r="L13" s="15" t="str">
        <f t="shared" si="7"/>
        <v/>
      </c>
      <c r="M13" s="40" t="str">
        <f t="shared" si="8"/>
        <v/>
      </c>
    </row>
    <row r="14" spans="2:13" x14ac:dyDescent="0.25">
      <c r="B14" s="39" t="str">
        <f>_xlfn.CONCAT('Com1&amp;Colr'!M12)</f>
        <v/>
      </c>
      <c r="C14" s="37" t="str">
        <f>_xlfn.CONCAT('Com1&amp;Colr'!P12)</f>
        <v/>
      </c>
      <c r="D14" s="10" t="str">
        <f>IFERROR(ROUNDDOWN(VLOOKUP('Com1&amp;Colr'!M12,BDColr!$B$3:$D$100,3,FALSE),2),"")</f>
        <v/>
      </c>
      <c r="E14" s="15" t="str">
        <f t="shared" si="0"/>
        <v/>
      </c>
      <c r="F14" s="15" t="str">
        <f t="shared" si="1"/>
        <v/>
      </c>
      <c r="G14" s="15" t="str">
        <f t="shared" si="2"/>
        <v/>
      </c>
      <c r="H14" s="20" t="str">
        <f t="shared" si="3"/>
        <v/>
      </c>
      <c r="I14" s="20" t="str">
        <f t="shared" si="4"/>
        <v/>
      </c>
      <c r="J14" s="20" t="str">
        <f t="shared" si="5"/>
        <v/>
      </c>
      <c r="K14" s="15" t="str">
        <f t="shared" si="6"/>
        <v/>
      </c>
      <c r="L14" s="15" t="str">
        <f t="shared" si="7"/>
        <v/>
      </c>
      <c r="M14" s="40" t="str">
        <f t="shared" si="8"/>
        <v/>
      </c>
    </row>
    <row r="15" spans="2:13" x14ac:dyDescent="0.25">
      <c r="B15" s="39" t="str">
        <f>_xlfn.CONCAT('Com1&amp;Colr'!M13)</f>
        <v/>
      </c>
      <c r="C15" s="37" t="str">
        <f>_xlfn.CONCAT('Com1&amp;Colr'!P13)</f>
        <v/>
      </c>
      <c r="D15" s="10" t="str">
        <f>IFERROR(ROUNDDOWN(VLOOKUP('Com1&amp;Colr'!M13,BDColr!$B$3:$D$100,3,FALSE),2),"")</f>
        <v/>
      </c>
      <c r="E15" s="15" t="str">
        <f t="shared" si="0"/>
        <v/>
      </c>
      <c r="F15" s="15" t="str">
        <f t="shared" si="1"/>
        <v/>
      </c>
      <c r="G15" s="15" t="str">
        <f t="shared" si="2"/>
        <v/>
      </c>
      <c r="H15" s="20" t="str">
        <f t="shared" si="3"/>
        <v/>
      </c>
      <c r="I15" s="20" t="str">
        <f t="shared" si="4"/>
        <v/>
      </c>
      <c r="J15" s="20" t="str">
        <f t="shared" si="5"/>
        <v/>
      </c>
      <c r="K15" s="15" t="str">
        <f t="shared" si="6"/>
        <v/>
      </c>
      <c r="L15" s="15" t="str">
        <f t="shared" si="7"/>
        <v/>
      </c>
      <c r="M15" s="40" t="str">
        <f t="shared" si="8"/>
        <v/>
      </c>
    </row>
    <row r="16" spans="2:13" x14ac:dyDescent="0.25">
      <c r="B16" s="39" t="str">
        <f>_xlfn.CONCAT('Com1&amp;Colr'!M14)</f>
        <v/>
      </c>
      <c r="C16" s="37" t="str">
        <f>_xlfn.CONCAT('Com1&amp;Colr'!P14)</f>
        <v/>
      </c>
      <c r="D16" s="10" t="str">
        <f>IFERROR(ROUNDDOWN(VLOOKUP('Com1&amp;Colr'!M14,BDColr!$B$3:$D$100,3,FALSE),2),"")</f>
        <v/>
      </c>
      <c r="E16" s="15" t="str">
        <f t="shared" si="0"/>
        <v/>
      </c>
      <c r="F16" s="15" t="str">
        <f t="shared" si="1"/>
        <v/>
      </c>
      <c r="G16" s="15" t="str">
        <f t="shared" si="2"/>
        <v/>
      </c>
      <c r="H16" s="20" t="str">
        <f t="shared" si="3"/>
        <v/>
      </c>
      <c r="I16" s="20" t="str">
        <f t="shared" si="4"/>
        <v/>
      </c>
      <c r="J16" s="20" t="str">
        <f t="shared" si="5"/>
        <v/>
      </c>
      <c r="K16" s="15" t="str">
        <f t="shared" si="6"/>
        <v/>
      </c>
      <c r="L16" s="15" t="str">
        <f t="shared" si="7"/>
        <v/>
      </c>
      <c r="M16" s="40" t="str">
        <f t="shared" si="8"/>
        <v/>
      </c>
    </row>
    <row r="17" spans="2:13" x14ac:dyDescent="0.25">
      <c r="B17" s="39" t="str">
        <f>_xlfn.CONCAT('Com1&amp;Colr'!M15)</f>
        <v/>
      </c>
      <c r="C17" s="37" t="str">
        <f>_xlfn.CONCAT('Com1&amp;Colr'!P15)</f>
        <v/>
      </c>
      <c r="D17" s="10" t="str">
        <f>IFERROR(ROUNDDOWN(VLOOKUP('Com1&amp;Colr'!M15,BDColr!$B$3:$D$100,3,FALSE),2),"")</f>
        <v/>
      </c>
      <c r="E17" s="15" t="str">
        <f t="shared" si="0"/>
        <v/>
      </c>
      <c r="F17" s="15" t="str">
        <f t="shared" si="1"/>
        <v/>
      </c>
      <c r="G17" s="15" t="str">
        <f t="shared" si="2"/>
        <v/>
      </c>
      <c r="H17" s="20" t="str">
        <f t="shared" si="3"/>
        <v/>
      </c>
      <c r="I17" s="20" t="str">
        <f t="shared" si="4"/>
        <v/>
      </c>
      <c r="J17" s="20" t="str">
        <f t="shared" si="5"/>
        <v/>
      </c>
      <c r="K17" s="15" t="str">
        <f t="shared" si="6"/>
        <v/>
      </c>
      <c r="L17" s="15" t="str">
        <f t="shared" si="7"/>
        <v/>
      </c>
      <c r="M17" s="40" t="str">
        <f t="shared" si="8"/>
        <v/>
      </c>
    </row>
    <row r="18" spans="2:13" x14ac:dyDescent="0.25">
      <c r="B18" s="39" t="str">
        <f>_xlfn.CONCAT('Com1&amp;Colr'!M16)</f>
        <v/>
      </c>
      <c r="C18" s="37" t="str">
        <f>_xlfn.CONCAT('Com1&amp;Colr'!P16)</f>
        <v/>
      </c>
      <c r="D18" s="10" t="str">
        <f>IFERROR(ROUNDDOWN(VLOOKUP('Com1&amp;Colr'!M16,BDColr!$B$3:$D$100,3,FALSE),2),"")</f>
        <v/>
      </c>
      <c r="E18" s="15" t="str">
        <f t="shared" si="0"/>
        <v/>
      </c>
      <c r="F18" s="15" t="str">
        <f t="shared" si="1"/>
        <v/>
      </c>
      <c r="G18" s="15" t="str">
        <f t="shared" si="2"/>
        <v/>
      </c>
      <c r="H18" s="20" t="str">
        <f t="shared" si="3"/>
        <v/>
      </c>
      <c r="I18" s="20" t="str">
        <f t="shared" si="4"/>
        <v/>
      </c>
      <c r="J18" s="20" t="str">
        <f t="shared" si="5"/>
        <v/>
      </c>
      <c r="K18" s="15" t="str">
        <f t="shared" si="6"/>
        <v/>
      </c>
      <c r="L18" s="15" t="str">
        <f t="shared" si="7"/>
        <v/>
      </c>
      <c r="M18" s="40" t="str">
        <f t="shared" si="8"/>
        <v/>
      </c>
    </row>
    <row r="19" spans="2:13" x14ac:dyDescent="0.25">
      <c r="B19" s="39" t="str">
        <f>_xlfn.CONCAT('Com1&amp;Colr'!M17)</f>
        <v/>
      </c>
      <c r="C19" s="37" t="str">
        <f>_xlfn.CONCAT('Com1&amp;Colr'!P17)</f>
        <v/>
      </c>
      <c r="D19" s="10" t="str">
        <f>IFERROR(ROUNDDOWN(VLOOKUP('Com1&amp;Colr'!M17,BDColr!$B$3:$D$100,3,FALSE),2),"")</f>
        <v/>
      </c>
      <c r="E19" s="15" t="str">
        <f t="shared" si="0"/>
        <v/>
      </c>
      <c r="F19" s="15" t="str">
        <f t="shared" si="1"/>
        <v/>
      </c>
      <c r="G19" s="15" t="str">
        <f t="shared" si="2"/>
        <v/>
      </c>
      <c r="H19" s="20" t="str">
        <f t="shared" si="3"/>
        <v/>
      </c>
      <c r="I19" s="20" t="str">
        <f t="shared" si="4"/>
        <v/>
      </c>
      <c r="J19" s="20" t="str">
        <f t="shared" si="5"/>
        <v/>
      </c>
      <c r="K19" s="15" t="str">
        <f t="shared" si="6"/>
        <v/>
      </c>
      <c r="L19" s="15" t="str">
        <f t="shared" si="7"/>
        <v/>
      </c>
      <c r="M19" s="40" t="str">
        <f t="shared" si="8"/>
        <v/>
      </c>
    </row>
    <row r="20" spans="2:13" x14ac:dyDescent="0.25">
      <c r="B20" s="39" t="str">
        <f>_xlfn.CONCAT('Com1&amp;Colr'!M18)</f>
        <v/>
      </c>
      <c r="C20" s="37" t="str">
        <f>_xlfn.CONCAT('Com1&amp;Colr'!P18)</f>
        <v/>
      </c>
      <c r="D20" s="10" t="str">
        <f>IFERROR(ROUNDDOWN(VLOOKUP('Com1&amp;Colr'!M18,BDColr!$B$3:$D$100,3,FALSE),2),"")</f>
        <v/>
      </c>
      <c r="E20" s="15" t="str">
        <f t="shared" si="0"/>
        <v/>
      </c>
      <c r="F20" s="15" t="str">
        <f t="shared" si="1"/>
        <v/>
      </c>
      <c r="G20" s="15" t="str">
        <f t="shared" si="2"/>
        <v/>
      </c>
      <c r="H20" s="20" t="str">
        <f t="shared" si="3"/>
        <v/>
      </c>
      <c r="I20" s="20" t="str">
        <f t="shared" si="4"/>
        <v/>
      </c>
      <c r="J20" s="20" t="str">
        <f t="shared" si="5"/>
        <v/>
      </c>
      <c r="K20" s="15" t="str">
        <f t="shared" si="6"/>
        <v/>
      </c>
      <c r="L20" s="15" t="str">
        <f t="shared" si="7"/>
        <v/>
      </c>
      <c r="M20" s="40" t="str">
        <f t="shared" si="8"/>
        <v/>
      </c>
    </row>
    <row r="21" spans="2:13" x14ac:dyDescent="0.25">
      <c r="B21" s="39" t="str">
        <f>_xlfn.CONCAT('Com1&amp;Colr'!M19)</f>
        <v/>
      </c>
      <c r="C21" s="37" t="str">
        <f>_xlfn.CONCAT('Com1&amp;Colr'!P19)</f>
        <v/>
      </c>
      <c r="D21" s="10" t="str">
        <f>IFERROR(ROUNDDOWN(VLOOKUP('Com1&amp;Colr'!M19,BDColr!$B$3:$D$100,3,FALSE),2),"")</f>
        <v/>
      </c>
      <c r="E21" s="15" t="str">
        <f t="shared" si="0"/>
        <v/>
      </c>
      <c r="F21" s="15" t="str">
        <f t="shared" si="1"/>
        <v/>
      </c>
      <c r="G21" s="15" t="str">
        <f t="shared" si="2"/>
        <v/>
      </c>
      <c r="H21" s="20" t="str">
        <f t="shared" si="3"/>
        <v/>
      </c>
      <c r="I21" s="20" t="str">
        <f t="shared" si="4"/>
        <v/>
      </c>
      <c r="J21" s="20" t="str">
        <f t="shared" si="5"/>
        <v/>
      </c>
      <c r="K21" s="15" t="str">
        <f t="shared" si="6"/>
        <v/>
      </c>
      <c r="L21" s="15" t="str">
        <f t="shared" si="7"/>
        <v/>
      </c>
      <c r="M21" s="40" t="str">
        <f t="shared" si="8"/>
        <v/>
      </c>
    </row>
    <row r="22" spans="2:13" x14ac:dyDescent="0.25">
      <c r="B22" s="39" t="str">
        <f>_xlfn.CONCAT('Com1&amp;Colr'!M20)</f>
        <v/>
      </c>
      <c r="C22" s="37" t="str">
        <f>_xlfn.CONCAT('Com1&amp;Colr'!P20)</f>
        <v/>
      </c>
      <c r="D22" s="10" t="str">
        <f>IFERROR(ROUNDDOWN(VLOOKUP('Com1&amp;Colr'!M20,BDColr!$B$3:$D$100,3,FALSE),2),"")</f>
        <v/>
      </c>
      <c r="E22" s="15" t="str">
        <f t="shared" si="0"/>
        <v/>
      </c>
      <c r="F22" s="15" t="str">
        <f t="shared" si="1"/>
        <v/>
      </c>
      <c r="G22" s="15" t="str">
        <f t="shared" si="2"/>
        <v/>
      </c>
      <c r="H22" s="20" t="str">
        <f t="shared" si="3"/>
        <v/>
      </c>
      <c r="I22" s="20" t="str">
        <f t="shared" si="4"/>
        <v/>
      </c>
      <c r="J22" s="20" t="str">
        <f t="shared" si="5"/>
        <v/>
      </c>
      <c r="K22" s="15" t="str">
        <f t="shared" si="6"/>
        <v/>
      </c>
      <c r="L22" s="15" t="str">
        <f t="shared" si="7"/>
        <v/>
      </c>
      <c r="M22" s="40" t="str">
        <f t="shared" si="8"/>
        <v/>
      </c>
    </row>
    <row r="23" spans="2:13" x14ac:dyDescent="0.25">
      <c r="B23" s="39" t="str">
        <f>_xlfn.CONCAT('Com1&amp;Colr'!M21)</f>
        <v/>
      </c>
      <c r="C23" s="37" t="str">
        <f>_xlfn.CONCAT('Com1&amp;Colr'!P21)</f>
        <v/>
      </c>
      <c r="D23" s="10" t="str">
        <f>IFERROR(ROUNDDOWN(VLOOKUP('Com1&amp;Colr'!M21,BDColr!$B$3:$D$100,3,FALSE),2),"")</f>
        <v/>
      </c>
      <c r="E23" s="15" t="str">
        <f t="shared" si="0"/>
        <v/>
      </c>
      <c r="F23" s="15" t="str">
        <f t="shared" si="1"/>
        <v/>
      </c>
      <c r="G23" s="15" t="str">
        <f t="shared" si="2"/>
        <v/>
      </c>
      <c r="H23" s="20" t="str">
        <f t="shared" si="3"/>
        <v/>
      </c>
      <c r="I23" s="20" t="str">
        <f t="shared" si="4"/>
        <v/>
      </c>
      <c r="J23" s="20" t="str">
        <f t="shared" si="5"/>
        <v/>
      </c>
      <c r="K23" s="15" t="str">
        <f t="shared" si="6"/>
        <v/>
      </c>
      <c r="L23" s="15" t="str">
        <f t="shared" si="7"/>
        <v/>
      </c>
      <c r="M23" s="40" t="str">
        <f t="shared" si="8"/>
        <v/>
      </c>
    </row>
    <row r="24" spans="2:13" x14ac:dyDescent="0.25">
      <c r="B24" s="39" t="str">
        <f>_xlfn.CONCAT('Com1&amp;Colr'!M22)</f>
        <v/>
      </c>
      <c r="C24" s="37" t="str">
        <f>_xlfn.CONCAT('Com1&amp;Colr'!P22)</f>
        <v/>
      </c>
      <c r="D24" s="10" t="str">
        <f>IFERROR(ROUNDDOWN(VLOOKUP('Com1&amp;Colr'!M22,BDColr!$B$3:$D$100,3,FALSE),2),"")</f>
        <v/>
      </c>
      <c r="E24" s="15" t="str">
        <f t="shared" si="0"/>
        <v/>
      </c>
      <c r="F24" s="15" t="str">
        <f t="shared" si="1"/>
        <v/>
      </c>
      <c r="G24" s="15" t="str">
        <f t="shared" si="2"/>
        <v/>
      </c>
      <c r="H24" s="20" t="str">
        <f t="shared" si="3"/>
        <v/>
      </c>
      <c r="I24" s="20" t="str">
        <f t="shared" si="4"/>
        <v/>
      </c>
      <c r="J24" s="20" t="str">
        <f t="shared" si="5"/>
        <v/>
      </c>
      <c r="K24" s="15" t="str">
        <f t="shared" si="6"/>
        <v/>
      </c>
      <c r="L24" s="15" t="str">
        <f t="shared" si="7"/>
        <v/>
      </c>
      <c r="M24" s="40" t="str">
        <f t="shared" si="8"/>
        <v/>
      </c>
    </row>
    <row r="25" spans="2:13" x14ac:dyDescent="0.25">
      <c r="B25" s="39" t="str">
        <f>_xlfn.CONCAT('Com1&amp;Colr'!M23)</f>
        <v/>
      </c>
      <c r="C25" s="37" t="str">
        <f>_xlfn.CONCAT('Com1&amp;Colr'!P23)</f>
        <v/>
      </c>
      <c r="D25" s="10" t="str">
        <f>IFERROR(ROUNDDOWN(VLOOKUP('Com1&amp;Colr'!M23,BDColr!$B$3:$D$100,3,FALSE),2),"")</f>
        <v/>
      </c>
      <c r="E25" s="15" t="str">
        <f t="shared" si="0"/>
        <v/>
      </c>
      <c r="F25" s="15" t="str">
        <f t="shared" si="1"/>
        <v/>
      </c>
      <c r="G25" s="15" t="str">
        <f t="shared" si="2"/>
        <v/>
      </c>
      <c r="H25" s="20" t="str">
        <f t="shared" si="3"/>
        <v/>
      </c>
      <c r="I25" s="20" t="str">
        <f t="shared" si="4"/>
        <v/>
      </c>
      <c r="J25" s="20" t="str">
        <f t="shared" si="5"/>
        <v/>
      </c>
      <c r="K25" s="15" t="str">
        <f t="shared" si="6"/>
        <v/>
      </c>
      <c r="L25" s="15" t="str">
        <f t="shared" si="7"/>
        <v/>
      </c>
      <c r="M25" s="40" t="str">
        <f t="shared" si="8"/>
        <v/>
      </c>
    </row>
    <row r="26" spans="2:13" x14ac:dyDescent="0.25">
      <c r="B26" s="39" t="str">
        <f>_xlfn.CONCAT('Com1&amp;Colr'!M24)</f>
        <v/>
      </c>
      <c r="C26" s="37" t="str">
        <f>_xlfn.CONCAT('Com1&amp;Colr'!P24)</f>
        <v/>
      </c>
      <c r="D26" s="10" t="str">
        <f>IFERROR(ROUNDDOWN(VLOOKUP('Com1&amp;Colr'!M24,BDColr!$B$3:$D$100,3,FALSE),2),"")</f>
        <v/>
      </c>
      <c r="E26" s="15" t="str">
        <f t="shared" si="0"/>
        <v/>
      </c>
      <c r="F26" s="15" t="str">
        <f t="shared" si="1"/>
        <v/>
      </c>
      <c r="G26" s="15" t="str">
        <f t="shared" si="2"/>
        <v/>
      </c>
      <c r="H26" s="20" t="str">
        <f t="shared" si="3"/>
        <v/>
      </c>
      <c r="I26" s="20" t="str">
        <f t="shared" si="4"/>
        <v/>
      </c>
      <c r="J26" s="20" t="str">
        <f t="shared" si="5"/>
        <v/>
      </c>
      <c r="K26" s="15" t="str">
        <f t="shared" si="6"/>
        <v/>
      </c>
      <c r="L26" s="15" t="str">
        <f t="shared" si="7"/>
        <v/>
      </c>
      <c r="M26" s="40" t="str">
        <f t="shared" si="8"/>
        <v/>
      </c>
    </row>
    <row r="27" spans="2:13" x14ac:dyDescent="0.25">
      <c r="B27" s="39" t="str">
        <f>_xlfn.CONCAT('Com1&amp;Colr'!M25)</f>
        <v/>
      </c>
      <c r="C27" s="37" t="str">
        <f>_xlfn.CONCAT('Com1&amp;Colr'!P25)</f>
        <v/>
      </c>
      <c r="D27" s="10" t="str">
        <f>IFERROR(ROUNDDOWN(VLOOKUP('Com1&amp;Colr'!M25,BDColr!$B$3:$D$100,3,FALSE),2),"")</f>
        <v/>
      </c>
      <c r="E27" s="15" t="str">
        <f t="shared" si="0"/>
        <v/>
      </c>
      <c r="F27" s="15" t="str">
        <f t="shared" si="1"/>
        <v/>
      </c>
      <c r="G27" s="15" t="str">
        <f t="shared" si="2"/>
        <v/>
      </c>
      <c r="H27" s="20" t="str">
        <f t="shared" si="3"/>
        <v/>
      </c>
      <c r="I27" s="20" t="str">
        <f t="shared" si="4"/>
        <v/>
      </c>
      <c r="J27" s="20" t="str">
        <f t="shared" si="5"/>
        <v/>
      </c>
      <c r="K27" s="15" t="str">
        <f t="shared" si="6"/>
        <v/>
      </c>
      <c r="L27" s="15" t="str">
        <f t="shared" si="7"/>
        <v/>
      </c>
      <c r="M27" s="40" t="str">
        <f t="shared" si="8"/>
        <v/>
      </c>
    </row>
    <row r="28" spans="2:13" x14ac:dyDescent="0.25">
      <c r="B28" s="39" t="str">
        <f>_xlfn.CONCAT('Com1&amp;Colr'!M26)</f>
        <v/>
      </c>
      <c r="C28" s="37" t="str">
        <f>_xlfn.CONCAT('Com1&amp;Colr'!P26)</f>
        <v/>
      </c>
      <c r="D28" s="10" t="str">
        <f>IFERROR(ROUNDDOWN(VLOOKUP('Com1&amp;Colr'!M26,BDColr!$B$3:$D$100,3,FALSE),2),"")</f>
        <v/>
      </c>
      <c r="E28" s="15" t="str">
        <f t="shared" si="0"/>
        <v/>
      </c>
      <c r="F28" s="15" t="str">
        <f t="shared" si="1"/>
        <v/>
      </c>
      <c r="G28" s="15" t="str">
        <f t="shared" si="2"/>
        <v/>
      </c>
      <c r="H28" s="20" t="str">
        <f t="shared" si="3"/>
        <v/>
      </c>
      <c r="I28" s="20" t="str">
        <f t="shared" si="4"/>
        <v/>
      </c>
      <c r="J28" s="20" t="str">
        <f t="shared" si="5"/>
        <v/>
      </c>
      <c r="K28" s="15" t="str">
        <f t="shared" si="6"/>
        <v/>
      </c>
      <c r="L28" s="15" t="str">
        <f t="shared" si="7"/>
        <v/>
      </c>
      <c r="M28" s="40" t="str">
        <f t="shared" si="8"/>
        <v/>
      </c>
    </row>
    <row r="29" spans="2:13" x14ac:dyDescent="0.25">
      <c r="B29" s="39" t="str">
        <f>_xlfn.CONCAT('Com1&amp;Colr'!M27)</f>
        <v/>
      </c>
      <c r="C29" s="37" t="str">
        <f>_xlfn.CONCAT('Com1&amp;Colr'!P27)</f>
        <v/>
      </c>
      <c r="D29" s="10" t="str">
        <f>IFERROR(ROUNDDOWN(VLOOKUP('Com1&amp;Colr'!M27,BDColr!$B$3:$D$100,3,FALSE),2),"")</f>
        <v/>
      </c>
      <c r="E29" s="15" t="str">
        <f t="shared" si="0"/>
        <v/>
      </c>
      <c r="F29" s="15" t="str">
        <f t="shared" si="1"/>
        <v/>
      </c>
      <c r="G29" s="15" t="str">
        <f t="shared" si="2"/>
        <v/>
      </c>
      <c r="H29" s="20" t="str">
        <f t="shared" si="3"/>
        <v/>
      </c>
      <c r="I29" s="20" t="str">
        <f t="shared" si="4"/>
        <v/>
      </c>
      <c r="J29" s="20" t="str">
        <f t="shared" si="5"/>
        <v/>
      </c>
      <c r="K29" s="15" t="str">
        <f t="shared" si="6"/>
        <v/>
      </c>
      <c r="L29" s="15" t="str">
        <f t="shared" si="7"/>
        <v/>
      </c>
      <c r="M29" s="40" t="str">
        <f t="shared" si="8"/>
        <v/>
      </c>
    </row>
    <row r="30" spans="2:13" x14ac:dyDescent="0.25">
      <c r="B30" s="39" t="str">
        <f>_xlfn.CONCAT('Com1&amp;Colr'!M28)</f>
        <v/>
      </c>
      <c r="C30" s="37" t="str">
        <f>_xlfn.CONCAT('Com1&amp;Colr'!P28)</f>
        <v/>
      </c>
      <c r="D30" s="10" t="str">
        <f>IFERROR(ROUNDDOWN(VLOOKUP('Com1&amp;Colr'!M28,BDColr!$B$3:$D$100,3,FALSE),2),"")</f>
        <v/>
      </c>
      <c r="E30" s="15" t="str">
        <f t="shared" si="0"/>
        <v/>
      </c>
      <c r="F30" s="15" t="str">
        <f t="shared" si="1"/>
        <v/>
      </c>
      <c r="G30" s="15" t="str">
        <f t="shared" si="2"/>
        <v/>
      </c>
      <c r="H30" s="20" t="str">
        <f t="shared" si="3"/>
        <v/>
      </c>
      <c r="I30" s="20" t="str">
        <f t="shared" si="4"/>
        <v/>
      </c>
      <c r="J30" s="20" t="str">
        <f t="shared" si="5"/>
        <v/>
      </c>
      <c r="K30" s="15" t="str">
        <f t="shared" si="6"/>
        <v/>
      </c>
      <c r="L30" s="15" t="str">
        <f t="shared" si="7"/>
        <v/>
      </c>
      <c r="M30" s="40" t="str">
        <f t="shared" si="8"/>
        <v/>
      </c>
    </row>
    <row r="31" spans="2:13" x14ac:dyDescent="0.25">
      <c r="B31" s="39" t="str">
        <f>_xlfn.CONCAT('Com1&amp;Colr'!M29)</f>
        <v/>
      </c>
      <c r="C31" s="37" t="str">
        <f>_xlfn.CONCAT('Com1&amp;Colr'!P29)</f>
        <v/>
      </c>
      <c r="D31" s="10" t="str">
        <f>IFERROR(ROUNDDOWN(VLOOKUP('Com1&amp;Colr'!M29,BDColr!$B$3:$D$100,3,FALSE),2),"")</f>
        <v/>
      </c>
      <c r="E31" s="15" t="str">
        <f t="shared" si="0"/>
        <v/>
      </c>
      <c r="F31" s="15" t="str">
        <f t="shared" si="1"/>
        <v/>
      </c>
      <c r="G31" s="15" t="str">
        <f t="shared" si="2"/>
        <v/>
      </c>
      <c r="H31" s="20" t="str">
        <f t="shared" si="3"/>
        <v/>
      </c>
      <c r="I31" s="20" t="str">
        <f t="shared" si="4"/>
        <v/>
      </c>
      <c r="J31" s="20" t="str">
        <f t="shared" si="5"/>
        <v/>
      </c>
      <c r="K31" s="15" t="str">
        <f t="shared" si="6"/>
        <v/>
      </c>
      <c r="L31" s="15" t="str">
        <f t="shared" si="7"/>
        <v/>
      </c>
      <c r="M31" s="40" t="str">
        <f t="shared" si="8"/>
        <v/>
      </c>
    </row>
    <row r="32" spans="2:13" x14ac:dyDescent="0.25">
      <c r="B32" s="39" t="str">
        <f>_xlfn.CONCAT('Com1&amp;Colr'!M30)</f>
        <v/>
      </c>
      <c r="C32" s="37" t="str">
        <f>_xlfn.CONCAT('Com1&amp;Colr'!P30)</f>
        <v/>
      </c>
      <c r="D32" s="10" t="str">
        <f>IFERROR(ROUNDDOWN(VLOOKUP('Com1&amp;Colr'!M30,BDColr!$B$3:$D$100,3,FALSE),2),"")</f>
        <v/>
      </c>
      <c r="E32" s="15" t="str">
        <f t="shared" si="0"/>
        <v/>
      </c>
      <c r="F32" s="15" t="str">
        <f t="shared" si="1"/>
        <v/>
      </c>
      <c r="G32" s="15" t="str">
        <f t="shared" si="2"/>
        <v/>
      </c>
      <c r="H32" s="20" t="str">
        <f t="shared" si="3"/>
        <v/>
      </c>
      <c r="I32" s="20" t="str">
        <f t="shared" si="4"/>
        <v/>
      </c>
      <c r="J32" s="20" t="str">
        <f t="shared" si="5"/>
        <v/>
      </c>
      <c r="K32" s="15" t="str">
        <f t="shared" si="6"/>
        <v/>
      </c>
      <c r="L32" s="15" t="str">
        <f t="shared" si="7"/>
        <v/>
      </c>
      <c r="M32" s="40" t="str">
        <f t="shared" si="8"/>
        <v/>
      </c>
    </row>
    <row r="33" spans="2:13" x14ac:dyDescent="0.25">
      <c r="B33" s="39" t="str">
        <f>_xlfn.CONCAT('Com1&amp;Colr'!M31)</f>
        <v/>
      </c>
      <c r="C33" s="37" t="str">
        <f>_xlfn.CONCAT('Com1&amp;Colr'!P31)</f>
        <v/>
      </c>
      <c r="D33" s="10" t="str">
        <f>IFERROR(ROUNDDOWN(VLOOKUP('Com1&amp;Colr'!M31,BDColr!$B$3:$D$100,3,FALSE),2),"")</f>
        <v/>
      </c>
      <c r="E33" s="15" t="str">
        <f t="shared" si="0"/>
        <v/>
      </c>
      <c r="F33" s="15" t="str">
        <f t="shared" si="1"/>
        <v/>
      </c>
      <c r="G33" s="15" t="str">
        <f t="shared" si="2"/>
        <v/>
      </c>
      <c r="H33" s="20" t="str">
        <f t="shared" si="3"/>
        <v/>
      </c>
      <c r="I33" s="20" t="str">
        <f t="shared" si="4"/>
        <v/>
      </c>
      <c r="J33" s="20" t="str">
        <f t="shared" si="5"/>
        <v/>
      </c>
      <c r="K33" s="15" t="str">
        <f t="shared" si="6"/>
        <v/>
      </c>
      <c r="L33" s="15" t="str">
        <f t="shared" si="7"/>
        <v/>
      </c>
      <c r="M33" s="40" t="str">
        <f t="shared" si="8"/>
        <v/>
      </c>
    </row>
    <row r="34" spans="2:13" x14ac:dyDescent="0.25">
      <c r="B34" s="39" t="str">
        <f>_xlfn.CONCAT('Com1&amp;Colr'!M32)</f>
        <v/>
      </c>
      <c r="C34" s="37" t="str">
        <f>_xlfn.CONCAT('Com1&amp;Colr'!P32)</f>
        <v/>
      </c>
      <c r="D34" s="10" t="str">
        <f>IFERROR(ROUNDDOWN(VLOOKUP('Com1&amp;Colr'!M32,BDColr!$B$3:$D$100,3,FALSE),2),"")</f>
        <v/>
      </c>
      <c r="E34" s="15" t="str">
        <f t="shared" si="0"/>
        <v/>
      </c>
      <c r="F34" s="15" t="str">
        <f t="shared" si="1"/>
        <v/>
      </c>
      <c r="G34" s="15" t="str">
        <f t="shared" si="2"/>
        <v/>
      </c>
      <c r="H34" s="20" t="str">
        <f t="shared" si="3"/>
        <v/>
      </c>
      <c r="I34" s="20" t="str">
        <f t="shared" si="4"/>
        <v/>
      </c>
      <c r="J34" s="20" t="str">
        <f t="shared" si="5"/>
        <v/>
      </c>
      <c r="K34" s="15" t="str">
        <f t="shared" si="6"/>
        <v/>
      </c>
      <c r="L34" s="15" t="str">
        <f t="shared" si="7"/>
        <v/>
      </c>
      <c r="M34" s="40" t="str">
        <f t="shared" si="8"/>
        <v/>
      </c>
    </row>
    <row r="35" spans="2:13" x14ac:dyDescent="0.25">
      <c r="B35" s="39" t="str">
        <f>_xlfn.CONCAT('Com1&amp;Colr'!M33)</f>
        <v/>
      </c>
      <c r="C35" s="37" t="str">
        <f>_xlfn.CONCAT('Com1&amp;Colr'!P33)</f>
        <v/>
      </c>
      <c r="D35" s="10" t="str">
        <f>IFERROR(ROUNDDOWN(VLOOKUP('Com1&amp;Colr'!M33,BDColr!$B$3:$D$100,3,FALSE),2),"")</f>
        <v/>
      </c>
      <c r="E35" s="15" t="str">
        <f t="shared" si="0"/>
        <v/>
      </c>
      <c r="F35" s="15" t="str">
        <f t="shared" si="1"/>
        <v/>
      </c>
      <c r="G35" s="15" t="str">
        <f t="shared" si="2"/>
        <v/>
      </c>
      <c r="H35" s="20" t="str">
        <f t="shared" si="3"/>
        <v/>
      </c>
      <c r="I35" s="20" t="str">
        <f t="shared" si="4"/>
        <v/>
      </c>
      <c r="J35" s="20" t="str">
        <f t="shared" si="5"/>
        <v/>
      </c>
      <c r="K35" s="15" t="str">
        <f t="shared" si="6"/>
        <v/>
      </c>
      <c r="L35" s="15" t="str">
        <f t="shared" si="7"/>
        <v/>
      </c>
      <c r="M35" s="40" t="str">
        <f t="shared" si="8"/>
        <v/>
      </c>
    </row>
    <row r="36" spans="2:13" x14ac:dyDescent="0.25">
      <c r="B36" s="39" t="str">
        <f>_xlfn.CONCAT('Com1&amp;Colr'!M34)</f>
        <v/>
      </c>
      <c r="C36" s="37" t="str">
        <f>_xlfn.CONCAT('Com1&amp;Colr'!P34)</f>
        <v/>
      </c>
      <c r="D36" s="10" t="str">
        <f>IFERROR(ROUNDDOWN(VLOOKUP('Com1&amp;Colr'!M34,BDColr!$B$3:$D$100,3,FALSE),2),"")</f>
        <v/>
      </c>
      <c r="E36" s="15" t="str">
        <f t="shared" si="0"/>
        <v/>
      </c>
      <c r="F36" s="15" t="str">
        <f t="shared" si="1"/>
        <v/>
      </c>
      <c r="G36" s="15" t="str">
        <f t="shared" si="2"/>
        <v/>
      </c>
      <c r="H36" s="20" t="str">
        <f t="shared" si="3"/>
        <v/>
      </c>
      <c r="I36" s="20" t="str">
        <f t="shared" si="4"/>
        <v/>
      </c>
      <c r="J36" s="20" t="str">
        <f t="shared" si="5"/>
        <v/>
      </c>
      <c r="K36" s="15" t="str">
        <f t="shared" si="6"/>
        <v/>
      </c>
      <c r="L36" s="15" t="str">
        <f t="shared" si="7"/>
        <v/>
      </c>
      <c r="M36" s="40" t="str">
        <f t="shared" si="8"/>
        <v/>
      </c>
    </row>
    <row r="37" spans="2:13" x14ac:dyDescent="0.25">
      <c r="B37" s="39" t="str">
        <f>_xlfn.CONCAT('Com1&amp;Colr'!M35)</f>
        <v/>
      </c>
      <c r="C37" s="37" t="str">
        <f>_xlfn.CONCAT('Com1&amp;Colr'!P35)</f>
        <v/>
      </c>
      <c r="D37" s="10" t="str">
        <f>IFERROR(ROUNDDOWN(VLOOKUP('Com1&amp;Colr'!M35,BDColr!$B$3:$D$100,3,FALSE),2),"")</f>
        <v/>
      </c>
      <c r="E37" s="15" t="str">
        <f t="shared" si="0"/>
        <v/>
      </c>
      <c r="F37" s="15" t="str">
        <f t="shared" si="1"/>
        <v/>
      </c>
      <c r="G37" s="15" t="str">
        <f t="shared" si="2"/>
        <v/>
      </c>
      <c r="H37" s="20" t="str">
        <f t="shared" si="3"/>
        <v/>
      </c>
      <c r="I37" s="20" t="str">
        <f t="shared" si="4"/>
        <v/>
      </c>
      <c r="J37" s="20" t="str">
        <f t="shared" si="5"/>
        <v/>
      </c>
      <c r="K37" s="15" t="str">
        <f t="shared" si="6"/>
        <v/>
      </c>
      <c r="L37" s="15" t="str">
        <f t="shared" si="7"/>
        <v/>
      </c>
      <c r="M37" s="40" t="str">
        <f t="shared" si="8"/>
        <v/>
      </c>
    </row>
    <row r="38" spans="2:13" x14ac:dyDescent="0.25">
      <c r="B38" s="39" t="str">
        <f>_xlfn.CONCAT('Com1&amp;Colr'!M36)</f>
        <v/>
      </c>
      <c r="C38" s="37" t="str">
        <f>_xlfn.CONCAT('Com1&amp;Colr'!P36)</f>
        <v/>
      </c>
      <c r="D38" s="10" t="str">
        <f>IFERROR(ROUNDDOWN(VLOOKUP('Com1&amp;Colr'!M36,BDColr!$B$3:$D$100,3,FALSE),2),"")</f>
        <v/>
      </c>
      <c r="E38" s="15" t="str">
        <f t="shared" si="0"/>
        <v/>
      </c>
      <c r="F38" s="15" t="str">
        <f t="shared" si="1"/>
        <v/>
      </c>
      <c r="G38" s="15" t="str">
        <f t="shared" si="2"/>
        <v/>
      </c>
      <c r="H38" s="20" t="str">
        <f t="shared" si="3"/>
        <v/>
      </c>
      <c r="I38" s="20" t="str">
        <f t="shared" si="4"/>
        <v/>
      </c>
      <c r="J38" s="20" t="str">
        <f t="shared" si="5"/>
        <v/>
      </c>
      <c r="K38" s="15" t="str">
        <f t="shared" si="6"/>
        <v/>
      </c>
      <c r="L38" s="15" t="str">
        <f t="shared" si="7"/>
        <v/>
      </c>
      <c r="M38" s="40" t="str">
        <f t="shared" si="8"/>
        <v/>
      </c>
    </row>
    <row r="39" spans="2:13" x14ac:dyDescent="0.25">
      <c r="B39" s="39" t="str">
        <f>_xlfn.CONCAT('Com1&amp;Colr'!M37)</f>
        <v/>
      </c>
      <c r="C39" s="37" t="str">
        <f>_xlfn.CONCAT('Com1&amp;Colr'!P37)</f>
        <v/>
      </c>
      <c r="D39" s="10" t="str">
        <f>IFERROR(ROUNDDOWN(VLOOKUP('Com1&amp;Colr'!M37,BDColr!$B$3:$D$100,3,FALSE),2),"")</f>
        <v/>
      </c>
      <c r="E39" s="15" t="str">
        <f t="shared" si="0"/>
        <v/>
      </c>
      <c r="F39" s="15" t="str">
        <f t="shared" si="1"/>
        <v/>
      </c>
      <c r="G39" s="15" t="str">
        <f t="shared" si="2"/>
        <v/>
      </c>
      <c r="H39" s="20" t="str">
        <f t="shared" si="3"/>
        <v/>
      </c>
      <c r="I39" s="20" t="str">
        <f t="shared" si="4"/>
        <v/>
      </c>
      <c r="J39" s="20" t="str">
        <f t="shared" si="5"/>
        <v/>
      </c>
      <c r="K39" s="15" t="str">
        <f t="shared" si="6"/>
        <v/>
      </c>
      <c r="L39" s="15" t="str">
        <f t="shared" si="7"/>
        <v/>
      </c>
      <c r="M39" s="40" t="str">
        <f t="shared" si="8"/>
        <v/>
      </c>
    </row>
    <row r="40" spans="2:13" x14ac:dyDescent="0.25">
      <c r="B40" s="39" t="str">
        <f>_xlfn.CONCAT('Com1&amp;Colr'!M38)</f>
        <v/>
      </c>
      <c r="C40" s="37" t="str">
        <f>_xlfn.CONCAT('Com1&amp;Colr'!P38)</f>
        <v/>
      </c>
      <c r="D40" s="10" t="str">
        <f>IFERROR(ROUNDDOWN(VLOOKUP('Com1&amp;Colr'!M38,BDColr!$B$3:$D$100,3,FALSE),2),"")</f>
        <v/>
      </c>
      <c r="E40" s="15" t="str">
        <f t="shared" si="0"/>
        <v/>
      </c>
      <c r="F40" s="15" t="str">
        <f t="shared" si="1"/>
        <v/>
      </c>
      <c r="G40" s="15" t="str">
        <f t="shared" si="2"/>
        <v/>
      </c>
      <c r="H40" s="20" t="str">
        <f t="shared" si="3"/>
        <v/>
      </c>
      <c r="I40" s="20" t="str">
        <f t="shared" si="4"/>
        <v/>
      </c>
      <c r="J40" s="20" t="str">
        <f t="shared" si="5"/>
        <v/>
      </c>
      <c r="K40" s="15" t="str">
        <f t="shared" si="6"/>
        <v/>
      </c>
      <c r="L40" s="15" t="str">
        <f t="shared" si="7"/>
        <v/>
      </c>
      <c r="M40" s="40" t="str">
        <f t="shared" si="8"/>
        <v/>
      </c>
    </row>
    <row r="41" spans="2:13" x14ac:dyDescent="0.25">
      <c r="B41" s="39" t="str">
        <f>_xlfn.CONCAT('Com1&amp;Colr'!M39)</f>
        <v/>
      </c>
      <c r="C41" s="37" t="str">
        <f>_xlfn.CONCAT('Com1&amp;Colr'!P39)</f>
        <v/>
      </c>
      <c r="D41" s="10" t="str">
        <f>IFERROR(ROUNDDOWN(VLOOKUP('Com1&amp;Colr'!M39,BDColr!$B$3:$D$100,3,FALSE),2),"")</f>
        <v/>
      </c>
      <c r="E41" s="15" t="str">
        <f t="shared" si="0"/>
        <v/>
      </c>
      <c r="F41" s="15" t="str">
        <f t="shared" si="1"/>
        <v/>
      </c>
      <c r="G41" s="15" t="str">
        <f t="shared" si="2"/>
        <v/>
      </c>
      <c r="H41" s="20" t="str">
        <f t="shared" si="3"/>
        <v/>
      </c>
      <c r="I41" s="20" t="str">
        <f t="shared" si="4"/>
        <v/>
      </c>
      <c r="J41" s="20" t="str">
        <f t="shared" si="5"/>
        <v/>
      </c>
      <c r="K41" s="15" t="str">
        <f t="shared" si="6"/>
        <v/>
      </c>
      <c r="L41" s="15" t="str">
        <f t="shared" si="7"/>
        <v/>
      </c>
      <c r="M41" s="40" t="str">
        <f t="shared" si="8"/>
        <v/>
      </c>
    </row>
    <row r="42" spans="2:13" x14ac:dyDescent="0.25">
      <c r="B42" s="41" t="s">
        <v>108</v>
      </c>
      <c r="C42" s="53">
        <f>SUM(G42+'Com1&amp;Colr'!R41)</f>
        <v>169.852</v>
      </c>
      <c r="D42" s="42"/>
      <c r="E42" s="42">
        <f t="shared" ref="E42:M42" si="9">SUM(E4:E41)</f>
        <v>132.82466864182129</v>
      </c>
      <c r="F42" s="42">
        <f t="shared" si="9"/>
        <v>19.027331358178699</v>
      </c>
      <c r="G42" s="62">
        <f t="shared" si="9"/>
        <v>151.852</v>
      </c>
      <c r="H42" s="42">
        <f t="shared" si="9"/>
        <v>59.10566037735849</v>
      </c>
      <c r="I42" s="42">
        <f t="shared" si="9"/>
        <v>73.719008264462815</v>
      </c>
      <c r="J42" s="42">
        <f t="shared" si="9"/>
        <v>3.5463396226415114</v>
      </c>
      <c r="K42" s="42">
        <f t="shared" si="9"/>
        <v>15.480991735537188</v>
      </c>
      <c r="L42" s="42">
        <f t="shared" si="9"/>
        <v>62.652000000000001</v>
      </c>
      <c r="M42" s="43">
        <f t="shared" si="9"/>
        <v>89.2</v>
      </c>
    </row>
    <row r="45" spans="2:13" x14ac:dyDescent="0.25">
      <c r="B45" s="54" t="str">
        <f>_xlfn.CONCAT('Com1&amp;Colr'!M47)</f>
        <v>Com 1 Colruyt &amp; Autres Ajout</v>
      </c>
      <c r="C45" s="38"/>
      <c r="D45" s="38"/>
      <c r="E45" s="38"/>
      <c r="F45" s="38"/>
      <c r="G45" s="38"/>
      <c r="H45" s="136" t="s">
        <v>99</v>
      </c>
      <c r="I45" s="136"/>
      <c r="J45" s="136" t="s">
        <v>7</v>
      </c>
      <c r="K45" s="136"/>
      <c r="L45" s="137" t="s">
        <v>101</v>
      </c>
      <c r="M45" s="138"/>
    </row>
    <row r="46" spans="2:13" x14ac:dyDescent="0.25">
      <c r="B46" s="39"/>
      <c r="C46" s="15" t="s">
        <v>102</v>
      </c>
      <c r="D46" s="15" t="s">
        <v>100</v>
      </c>
      <c r="E46" s="15" t="s">
        <v>99</v>
      </c>
      <c r="F46" s="15" t="s">
        <v>7</v>
      </c>
      <c r="G46" s="15" t="s">
        <v>101</v>
      </c>
      <c r="H46" s="20">
        <v>6</v>
      </c>
      <c r="I46" s="20">
        <v>21</v>
      </c>
      <c r="J46" s="20">
        <v>6</v>
      </c>
      <c r="K46" s="15">
        <v>21</v>
      </c>
      <c r="L46" s="15">
        <v>6</v>
      </c>
      <c r="M46" s="40">
        <v>21</v>
      </c>
    </row>
    <row r="47" spans="2:13" x14ac:dyDescent="0.25">
      <c r="B47" s="39" t="str">
        <f>_xlfn.CONCAT('Com1&amp;Colr'!M48)</f>
        <v/>
      </c>
      <c r="C47" s="37" t="str">
        <f>_xlfn.CONCAT('Com1&amp;Colr'!P48)</f>
        <v/>
      </c>
      <c r="D47" s="10">
        <f>IFERROR(ROUNDDOWN(VLOOKUP('Com1&amp;Colr'!M48,BDColr!$B$3:$D$100,3,FALSE),2),0)</f>
        <v>0</v>
      </c>
      <c r="E47" s="15" t="str">
        <f t="shared" ref="E47:E59" si="10">IFERROR((C47/D47),"")</f>
        <v/>
      </c>
      <c r="F47" s="15" t="str">
        <f t="shared" ref="F47:F59" si="11">IFERROR((G47-E47),"")</f>
        <v/>
      </c>
      <c r="G47" s="15" t="str">
        <f t="shared" ref="G47:G59" si="12">IFERROR((E47*D47),"")</f>
        <v/>
      </c>
      <c r="H47" s="20" t="str">
        <f t="shared" ref="H47:H59" si="13">IF(D47=1.06,E47,"")</f>
        <v/>
      </c>
      <c r="I47" s="20" t="str">
        <f t="shared" ref="I47:I59" si="14">IF(D47=1.21,E47,"")</f>
        <v/>
      </c>
      <c r="J47" s="20" t="str">
        <f t="shared" ref="J47:J59" si="15">IF(D47=1.06,F47,"")</f>
        <v/>
      </c>
      <c r="K47" s="15" t="str">
        <f t="shared" ref="K47:K59" si="16">IF(D47=1.21,F47,"")</f>
        <v/>
      </c>
      <c r="L47" s="15" t="str">
        <f t="shared" ref="L47:L59" si="17">IFERROR(J47+H47,"")</f>
        <v/>
      </c>
      <c r="M47" s="40" t="str">
        <f t="shared" ref="M47:M59" si="18">IFERROR(K47+I47,"")</f>
        <v/>
      </c>
    </row>
    <row r="48" spans="2:13" x14ac:dyDescent="0.25">
      <c r="B48" s="39" t="str">
        <f>_xlfn.CONCAT('Com1&amp;Colr'!M49)</f>
        <v/>
      </c>
      <c r="C48" s="37" t="str">
        <f>_xlfn.CONCAT('Com1&amp;Colr'!P49)</f>
        <v/>
      </c>
      <c r="D48" s="10">
        <f>IFERROR(ROUNDDOWN(VLOOKUP('Com1&amp;Colr'!M49,BDColr!$B$3:$D$100,3,FALSE),2),0)</f>
        <v>0</v>
      </c>
      <c r="E48" s="15" t="str">
        <f t="shared" si="10"/>
        <v/>
      </c>
      <c r="F48" s="15" t="str">
        <f t="shared" si="11"/>
        <v/>
      </c>
      <c r="G48" s="15" t="str">
        <f t="shared" si="12"/>
        <v/>
      </c>
      <c r="H48" s="20" t="str">
        <f t="shared" si="13"/>
        <v/>
      </c>
      <c r="I48" s="20" t="str">
        <f t="shared" si="14"/>
        <v/>
      </c>
      <c r="J48" s="20" t="str">
        <f t="shared" si="15"/>
        <v/>
      </c>
      <c r="K48" s="15" t="str">
        <f t="shared" si="16"/>
        <v/>
      </c>
      <c r="L48" s="15" t="str">
        <f t="shared" si="17"/>
        <v/>
      </c>
      <c r="M48" s="40" t="str">
        <f t="shared" si="18"/>
        <v/>
      </c>
    </row>
    <row r="49" spans="2:13" x14ac:dyDescent="0.25">
      <c r="B49" s="39" t="str">
        <f>_xlfn.CONCAT('Com1&amp;Colr'!M50)</f>
        <v/>
      </c>
      <c r="C49" s="37" t="str">
        <f>_xlfn.CONCAT('Com1&amp;Colr'!P50)</f>
        <v/>
      </c>
      <c r="D49" s="10">
        <f>IFERROR(ROUNDDOWN(VLOOKUP('Com1&amp;Colr'!M50,BDColr!$B$3:$D$100,3,FALSE),2),0)</f>
        <v>0</v>
      </c>
      <c r="E49" s="15" t="str">
        <f t="shared" si="10"/>
        <v/>
      </c>
      <c r="F49" s="15" t="str">
        <f t="shared" si="11"/>
        <v/>
      </c>
      <c r="G49" s="15" t="str">
        <f t="shared" si="12"/>
        <v/>
      </c>
      <c r="H49" s="20" t="str">
        <f t="shared" si="13"/>
        <v/>
      </c>
      <c r="I49" s="20" t="str">
        <f t="shared" si="14"/>
        <v/>
      </c>
      <c r="J49" s="20" t="str">
        <f t="shared" si="15"/>
        <v/>
      </c>
      <c r="K49" s="15" t="str">
        <f t="shared" si="16"/>
        <v/>
      </c>
      <c r="L49" s="15" t="str">
        <f t="shared" si="17"/>
        <v/>
      </c>
      <c r="M49" s="40" t="str">
        <f t="shared" si="18"/>
        <v/>
      </c>
    </row>
    <row r="50" spans="2:13" x14ac:dyDescent="0.25">
      <c r="B50" s="39" t="str">
        <f>_xlfn.CONCAT('Com1&amp;Colr'!M51)</f>
        <v/>
      </c>
      <c r="C50" s="37" t="str">
        <f>_xlfn.CONCAT('Com1&amp;Colr'!P51)</f>
        <v/>
      </c>
      <c r="D50" s="10">
        <f>IFERROR(ROUNDDOWN(VLOOKUP('Com1&amp;Colr'!M51,BDColr!$B$3:$D$100,3,FALSE),2),0)</f>
        <v>0</v>
      </c>
      <c r="E50" s="15" t="str">
        <f t="shared" si="10"/>
        <v/>
      </c>
      <c r="F50" s="15" t="str">
        <f t="shared" si="11"/>
        <v/>
      </c>
      <c r="G50" s="15" t="str">
        <f t="shared" si="12"/>
        <v/>
      </c>
      <c r="H50" s="20" t="str">
        <f t="shared" si="13"/>
        <v/>
      </c>
      <c r="I50" s="20" t="str">
        <f t="shared" si="14"/>
        <v/>
      </c>
      <c r="J50" s="20" t="str">
        <f t="shared" si="15"/>
        <v/>
      </c>
      <c r="K50" s="15" t="str">
        <f t="shared" si="16"/>
        <v/>
      </c>
      <c r="L50" s="15" t="str">
        <f t="shared" si="17"/>
        <v/>
      </c>
      <c r="M50" s="40" t="str">
        <f t="shared" si="18"/>
        <v/>
      </c>
    </row>
    <row r="51" spans="2:13" x14ac:dyDescent="0.25">
      <c r="B51" s="39" t="str">
        <f>_xlfn.CONCAT('Com1&amp;Colr'!M52)</f>
        <v/>
      </c>
      <c r="C51" s="37" t="str">
        <f>_xlfn.CONCAT('Com1&amp;Colr'!P52)</f>
        <v/>
      </c>
      <c r="D51" s="10">
        <f>IFERROR(ROUNDDOWN(VLOOKUP('Com1&amp;Colr'!M52,BDColr!$B$3:$D$100,3,FALSE),2),0)</f>
        <v>0</v>
      </c>
      <c r="E51" s="15" t="str">
        <f t="shared" si="10"/>
        <v/>
      </c>
      <c r="F51" s="15" t="str">
        <f t="shared" si="11"/>
        <v/>
      </c>
      <c r="G51" s="15" t="str">
        <f t="shared" si="12"/>
        <v/>
      </c>
      <c r="H51" s="20" t="str">
        <f t="shared" si="13"/>
        <v/>
      </c>
      <c r="I51" s="20" t="str">
        <f t="shared" si="14"/>
        <v/>
      </c>
      <c r="J51" s="20" t="str">
        <f t="shared" si="15"/>
        <v/>
      </c>
      <c r="K51" s="15" t="str">
        <f t="shared" si="16"/>
        <v/>
      </c>
      <c r="L51" s="15" t="str">
        <f t="shared" si="17"/>
        <v/>
      </c>
      <c r="M51" s="40" t="str">
        <f t="shared" si="18"/>
        <v/>
      </c>
    </row>
    <row r="52" spans="2:13" x14ac:dyDescent="0.25">
      <c r="B52" s="39" t="str">
        <f>_xlfn.CONCAT('Com1&amp;Colr'!M53)</f>
        <v/>
      </c>
      <c r="C52" s="37" t="str">
        <f>_xlfn.CONCAT('Com1&amp;Colr'!P53)</f>
        <v/>
      </c>
      <c r="D52" s="10">
        <f>IFERROR(ROUNDDOWN(VLOOKUP('Com1&amp;Colr'!M53,BDColr!$B$3:$D$100,3,FALSE),2),0)</f>
        <v>0</v>
      </c>
      <c r="E52" s="15" t="str">
        <f t="shared" si="10"/>
        <v/>
      </c>
      <c r="F52" s="15" t="str">
        <f t="shared" si="11"/>
        <v/>
      </c>
      <c r="G52" s="15" t="str">
        <f t="shared" si="12"/>
        <v/>
      </c>
      <c r="H52" s="20" t="str">
        <f t="shared" si="13"/>
        <v/>
      </c>
      <c r="I52" s="20" t="str">
        <f t="shared" si="14"/>
        <v/>
      </c>
      <c r="J52" s="20" t="str">
        <f t="shared" si="15"/>
        <v/>
      </c>
      <c r="K52" s="15" t="str">
        <f t="shared" si="16"/>
        <v/>
      </c>
      <c r="L52" s="15" t="str">
        <f t="shared" si="17"/>
        <v/>
      </c>
      <c r="M52" s="40" t="str">
        <f t="shared" si="18"/>
        <v/>
      </c>
    </row>
    <row r="53" spans="2:13" x14ac:dyDescent="0.25">
      <c r="B53" s="39" t="str">
        <f>_xlfn.CONCAT('Com1&amp;Colr'!M54)</f>
        <v/>
      </c>
      <c r="C53" s="37" t="str">
        <f>_xlfn.CONCAT('Com1&amp;Colr'!P54)</f>
        <v/>
      </c>
      <c r="D53" s="10">
        <f>IFERROR(ROUNDDOWN(VLOOKUP('Com1&amp;Colr'!M54,BDColr!$B$3:$D$100,3,FALSE),2),0)</f>
        <v>0</v>
      </c>
      <c r="E53" s="15" t="str">
        <f t="shared" si="10"/>
        <v/>
      </c>
      <c r="F53" s="15" t="str">
        <f t="shared" si="11"/>
        <v/>
      </c>
      <c r="G53" s="15" t="str">
        <f t="shared" si="12"/>
        <v/>
      </c>
      <c r="H53" s="20" t="str">
        <f t="shared" si="13"/>
        <v/>
      </c>
      <c r="I53" s="20" t="str">
        <f t="shared" si="14"/>
        <v/>
      </c>
      <c r="J53" s="20" t="str">
        <f t="shared" si="15"/>
        <v/>
      </c>
      <c r="K53" s="15" t="str">
        <f t="shared" si="16"/>
        <v/>
      </c>
      <c r="L53" s="15" t="str">
        <f t="shared" si="17"/>
        <v/>
      </c>
      <c r="M53" s="40" t="str">
        <f t="shared" si="18"/>
        <v/>
      </c>
    </row>
    <row r="54" spans="2:13" x14ac:dyDescent="0.25">
      <c r="B54" s="39" t="str">
        <f>_xlfn.CONCAT('Com1&amp;Colr'!M55)</f>
        <v/>
      </c>
      <c r="C54" s="37" t="str">
        <f>_xlfn.CONCAT('Com1&amp;Colr'!P55)</f>
        <v/>
      </c>
      <c r="D54" s="10">
        <f>IFERROR(ROUNDDOWN(VLOOKUP('Com1&amp;Colr'!M55,BDColr!$B$3:$D$100,3,FALSE),2),0)</f>
        <v>0</v>
      </c>
      <c r="E54" s="15" t="str">
        <f t="shared" si="10"/>
        <v/>
      </c>
      <c r="F54" s="15" t="str">
        <f t="shared" si="11"/>
        <v/>
      </c>
      <c r="G54" s="15" t="str">
        <f t="shared" si="12"/>
        <v/>
      </c>
      <c r="H54" s="20" t="str">
        <f t="shared" si="13"/>
        <v/>
      </c>
      <c r="I54" s="20" t="str">
        <f t="shared" si="14"/>
        <v/>
      </c>
      <c r="J54" s="20" t="str">
        <f t="shared" si="15"/>
        <v/>
      </c>
      <c r="K54" s="15" t="str">
        <f t="shared" si="16"/>
        <v/>
      </c>
      <c r="L54" s="15" t="str">
        <f t="shared" si="17"/>
        <v/>
      </c>
      <c r="M54" s="40" t="str">
        <f t="shared" si="18"/>
        <v/>
      </c>
    </row>
    <row r="55" spans="2:13" x14ac:dyDescent="0.25">
      <c r="B55" s="39" t="str">
        <f>_xlfn.CONCAT('Com1&amp;Colr'!M56)</f>
        <v/>
      </c>
      <c r="C55" s="37" t="str">
        <f>_xlfn.CONCAT('Com1&amp;Colr'!P56)</f>
        <v/>
      </c>
      <c r="D55" s="10">
        <f>IFERROR(ROUNDDOWN(VLOOKUP('Com1&amp;Colr'!M56,BDColr!$B$3:$D$100,3,FALSE),2),0)</f>
        <v>0</v>
      </c>
      <c r="E55" s="15" t="str">
        <f t="shared" si="10"/>
        <v/>
      </c>
      <c r="F55" s="15" t="str">
        <f t="shared" si="11"/>
        <v/>
      </c>
      <c r="G55" s="15" t="str">
        <f t="shared" si="12"/>
        <v/>
      </c>
      <c r="H55" s="20" t="str">
        <f t="shared" si="13"/>
        <v/>
      </c>
      <c r="I55" s="20" t="str">
        <f t="shared" si="14"/>
        <v/>
      </c>
      <c r="J55" s="20" t="str">
        <f t="shared" si="15"/>
        <v/>
      </c>
      <c r="K55" s="15" t="str">
        <f t="shared" si="16"/>
        <v/>
      </c>
      <c r="L55" s="15" t="str">
        <f t="shared" si="17"/>
        <v/>
      </c>
      <c r="M55" s="40" t="str">
        <f t="shared" si="18"/>
        <v/>
      </c>
    </row>
    <row r="56" spans="2:13" x14ac:dyDescent="0.25">
      <c r="B56" s="39" t="str">
        <f>_xlfn.CONCAT('Com1&amp;Colr'!M57)</f>
        <v/>
      </c>
      <c r="C56" s="37" t="str">
        <f>_xlfn.CONCAT('Com1&amp;Colr'!P57)</f>
        <v/>
      </c>
      <c r="D56" s="10">
        <f>IFERROR(ROUNDDOWN(VLOOKUP('Com1&amp;Colr'!M57,BDColr!$B$3:$D$100,3,FALSE),2),0)</f>
        <v>0</v>
      </c>
      <c r="E56" s="15" t="str">
        <f t="shared" si="10"/>
        <v/>
      </c>
      <c r="F56" s="15" t="str">
        <f t="shared" si="11"/>
        <v/>
      </c>
      <c r="G56" s="15" t="str">
        <f t="shared" si="12"/>
        <v/>
      </c>
      <c r="H56" s="20" t="str">
        <f t="shared" si="13"/>
        <v/>
      </c>
      <c r="I56" s="20" t="str">
        <f t="shared" si="14"/>
        <v/>
      </c>
      <c r="J56" s="20" t="str">
        <f t="shared" si="15"/>
        <v/>
      </c>
      <c r="K56" s="15" t="str">
        <f t="shared" si="16"/>
        <v/>
      </c>
      <c r="L56" s="15" t="str">
        <f t="shared" si="17"/>
        <v/>
      </c>
      <c r="M56" s="40" t="str">
        <f t="shared" si="18"/>
        <v/>
      </c>
    </row>
    <row r="57" spans="2:13" x14ac:dyDescent="0.25">
      <c r="B57" s="39" t="str">
        <f>_xlfn.CONCAT('Com1&amp;Colr'!M58)</f>
        <v/>
      </c>
      <c r="C57" s="37" t="str">
        <f>_xlfn.CONCAT('Com1&amp;Colr'!P58)</f>
        <v/>
      </c>
      <c r="D57" s="10">
        <f>IFERROR(ROUNDDOWN(VLOOKUP('Com1&amp;Colr'!M58,BDColr!$B$3:$D$100,3,FALSE),2),0)</f>
        <v>0</v>
      </c>
      <c r="E57" s="15" t="str">
        <f t="shared" si="10"/>
        <v/>
      </c>
      <c r="F57" s="15" t="str">
        <f t="shared" si="11"/>
        <v/>
      </c>
      <c r="G57" s="15" t="str">
        <f t="shared" si="12"/>
        <v/>
      </c>
      <c r="H57" s="20" t="str">
        <f t="shared" si="13"/>
        <v/>
      </c>
      <c r="I57" s="20" t="str">
        <f t="shared" si="14"/>
        <v/>
      </c>
      <c r="J57" s="20" t="str">
        <f t="shared" si="15"/>
        <v/>
      </c>
      <c r="K57" s="15" t="str">
        <f t="shared" si="16"/>
        <v/>
      </c>
      <c r="L57" s="15" t="str">
        <f t="shared" si="17"/>
        <v/>
      </c>
      <c r="M57" s="40" t="str">
        <f t="shared" si="18"/>
        <v/>
      </c>
    </row>
    <row r="58" spans="2:13" x14ac:dyDescent="0.25">
      <c r="B58" s="39" t="str">
        <f>_xlfn.CONCAT('Com1&amp;Colr'!M59)</f>
        <v/>
      </c>
      <c r="C58" s="37" t="str">
        <f>_xlfn.CONCAT('Com1&amp;Colr'!P59)</f>
        <v/>
      </c>
      <c r="D58" s="10">
        <f>IFERROR(ROUNDDOWN(VLOOKUP('Com1&amp;Colr'!M59,BDColr!$B$3:$D$100,3,FALSE),2),0)</f>
        <v>0</v>
      </c>
      <c r="E58" s="15" t="str">
        <f t="shared" si="10"/>
        <v/>
      </c>
      <c r="F58" s="15" t="str">
        <f t="shared" si="11"/>
        <v/>
      </c>
      <c r="G58" s="15" t="str">
        <f t="shared" si="12"/>
        <v/>
      </c>
      <c r="H58" s="20" t="str">
        <f t="shared" si="13"/>
        <v/>
      </c>
      <c r="I58" s="20" t="str">
        <f t="shared" si="14"/>
        <v/>
      </c>
      <c r="J58" s="20" t="str">
        <f t="shared" si="15"/>
        <v/>
      </c>
      <c r="K58" s="15" t="str">
        <f t="shared" si="16"/>
        <v/>
      </c>
      <c r="L58" s="15" t="str">
        <f t="shared" si="17"/>
        <v/>
      </c>
      <c r="M58" s="40" t="str">
        <f t="shared" si="18"/>
        <v/>
      </c>
    </row>
    <row r="59" spans="2:13" x14ac:dyDescent="0.25">
      <c r="B59" s="39" t="str">
        <f>_xlfn.CONCAT('Com1&amp;Colr'!M60)</f>
        <v/>
      </c>
      <c r="C59" s="37" t="str">
        <f>_xlfn.CONCAT('Com1&amp;Colr'!P60)</f>
        <v/>
      </c>
      <c r="D59" s="10">
        <f>IFERROR(ROUNDDOWN(VLOOKUP('Com1&amp;Colr'!M60,BDColr!$B$3:$D$100,3,FALSE),2),0)</f>
        <v>0</v>
      </c>
      <c r="E59" s="15" t="str">
        <f t="shared" si="10"/>
        <v/>
      </c>
      <c r="F59" s="15" t="str">
        <f t="shared" si="11"/>
        <v/>
      </c>
      <c r="G59" s="15" t="str">
        <f t="shared" si="12"/>
        <v/>
      </c>
      <c r="H59" s="20" t="str">
        <f t="shared" si="13"/>
        <v/>
      </c>
      <c r="I59" s="20" t="str">
        <f t="shared" si="14"/>
        <v/>
      </c>
      <c r="J59" s="20" t="str">
        <f t="shared" si="15"/>
        <v/>
      </c>
      <c r="K59" s="15" t="str">
        <f t="shared" si="16"/>
        <v/>
      </c>
      <c r="L59" s="15" t="str">
        <f t="shared" si="17"/>
        <v/>
      </c>
      <c r="M59" s="40" t="str">
        <f t="shared" si="18"/>
        <v/>
      </c>
    </row>
    <row r="60" spans="2:13" x14ac:dyDescent="0.25">
      <c r="B60" s="44" t="s">
        <v>108</v>
      </c>
      <c r="C60" s="53">
        <f>SUM(G60+'Com1&amp;Colr'!R62)</f>
        <v>0</v>
      </c>
      <c r="D60" s="42"/>
      <c r="E60" s="42">
        <f t="shared" ref="E60:M60" si="19">SUM(E47:E59)</f>
        <v>0</v>
      </c>
      <c r="F60" s="42">
        <f t="shared" si="19"/>
        <v>0</v>
      </c>
      <c r="G60" s="61">
        <f t="shared" si="19"/>
        <v>0</v>
      </c>
      <c r="H60" s="42">
        <f t="shared" si="19"/>
        <v>0</v>
      </c>
      <c r="I60" s="42">
        <f t="shared" si="19"/>
        <v>0</v>
      </c>
      <c r="J60" s="42">
        <f t="shared" si="19"/>
        <v>0</v>
      </c>
      <c r="K60" s="42">
        <f t="shared" si="19"/>
        <v>0</v>
      </c>
      <c r="L60" s="42">
        <f t="shared" si="19"/>
        <v>0</v>
      </c>
      <c r="M60" s="43">
        <f t="shared" si="19"/>
        <v>0</v>
      </c>
    </row>
    <row r="61" spans="2:13" x14ac:dyDescent="0.2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</row>
    <row r="62" spans="2:13" x14ac:dyDescent="0.25"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</row>
    <row r="63" spans="2:13" x14ac:dyDescent="0.25">
      <c r="B63" s="54" t="str">
        <f>_xlfn.CONCAT('Com1&amp;Colr'!M68)</f>
        <v>Com 2 Colruyt &amp; Autres</v>
      </c>
      <c r="C63" s="38"/>
      <c r="D63" s="38"/>
      <c r="E63" s="38"/>
      <c r="F63" s="38"/>
      <c r="G63" s="38"/>
      <c r="H63" s="136" t="s">
        <v>99</v>
      </c>
      <c r="I63" s="136"/>
      <c r="J63" s="136" t="s">
        <v>7</v>
      </c>
      <c r="K63" s="136"/>
      <c r="L63" s="137" t="s">
        <v>101</v>
      </c>
      <c r="M63" s="138"/>
    </row>
    <row r="64" spans="2:13" x14ac:dyDescent="0.25">
      <c r="B64" s="39"/>
      <c r="C64" s="15" t="s">
        <v>102</v>
      </c>
      <c r="D64" s="15" t="s">
        <v>100</v>
      </c>
      <c r="E64" s="15" t="s">
        <v>99</v>
      </c>
      <c r="F64" s="15" t="s">
        <v>7</v>
      </c>
      <c r="G64" s="15" t="s">
        <v>101</v>
      </c>
      <c r="H64" s="20">
        <v>6</v>
      </c>
      <c r="I64" s="20">
        <v>21</v>
      </c>
      <c r="J64" s="20">
        <v>6</v>
      </c>
      <c r="K64" s="15">
        <v>21</v>
      </c>
      <c r="L64" s="15">
        <v>6</v>
      </c>
      <c r="M64" s="40">
        <v>21</v>
      </c>
    </row>
    <row r="65" spans="2:13" x14ac:dyDescent="0.25">
      <c r="B65" s="39" t="str">
        <f>_xlfn.CONCAT('Com1&amp;Colr'!M69)</f>
        <v/>
      </c>
      <c r="C65" s="37" t="str">
        <f>_xlfn.CONCAT('Com1&amp;Colr'!P69)</f>
        <v/>
      </c>
      <c r="D65" s="10">
        <f>IFERROR(ROUNDDOWN(VLOOKUP('Com1&amp;Colr'!M69,BDColr!$B$3:$D$100,3,FALSE),2),0)</f>
        <v>0</v>
      </c>
      <c r="E65" s="15" t="str">
        <f t="shared" ref="E65:E102" si="20">IFERROR((C65/D65),"")</f>
        <v/>
      </c>
      <c r="F65" s="15" t="str">
        <f t="shared" ref="F65:F102" si="21">IFERROR((G65-E65),"")</f>
        <v/>
      </c>
      <c r="G65" s="15" t="str">
        <f t="shared" ref="G65:G102" si="22">IFERROR((E65*D65),"")</f>
        <v/>
      </c>
      <c r="H65" s="20" t="str">
        <f t="shared" ref="H65:H102" si="23">IF(D65=1.06,E65,"")</f>
        <v/>
      </c>
      <c r="I65" s="20" t="str">
        <f t="shared" ref="I65:I102" si="24">IF(D65=1.21,E65,"")</f>
        <v/>
      </c>
      <c r="J65" s="20" t="str">
        <f t="shared" ref="J65:J102" si="25">IF(D65=1.06,F65,"")</f>
        <v/>
      </c>
      <c r="K65" s="15" t="str">
        <f t="shared" ref="K65:K102" si="26">IF(D65=1.21,F65,"")</f>
        <v/>
      </c>
      <c r="L65" s="15" t="str">
        <f t="shared" ref="L65:L102" si="27">IFERROR(J65+H65,"")</f>
        <v/>
      </c>
      <c r="M65" s="40" t="str">
        <f t="shared" ref="M65:M102" si="28">IFERROR(K65+I65,"")</f>
        <v/>
      </c>
    </row>
    <row r="66" spans="2:13" x14ac:dyDescent="0.25">
      <c r="B66" s="39" t="str">
        <f>_xlfn.CONCAT('Com1&amp;Colr'!M70)</f>
        <v/>
      </c>
      <c r="C66" s="37" t="str">
        <f>_xlfn.CONCAT('Com1&amp;Colr'!P70)</f>
        <v/>
      </c>
      <c r="D66" s="10">
        <f>IFERROR(ROUNDDOWN(VLOOKUP('Com1&amp;Colr'!M70,BDColr!$B$3:$D$100,3,FALSE),2),0)</f>
        <v>0</v>
      </c>
      <c r="E66" s="15" t="str">
        <f t="shared" si="20"/>
        <v/>
      </c>
      <c r="F66" s="15" t="str">
        <f t="shared" si="21"/>
        <v/>
      </c>
      <c r="G66" s="15" t="str">
        <f t="shared" si="22"/>
        <v/>
      </c>
      <c r="H66" s="20" t="str">
        <f t="shared" si="23"/>
        <v/>
      </c>
      <c r="I66" s="20" t="str">
        <f t="shared" si="24"/>
        <v/>
      </c>
      <c r="J66" s="20" t="str">
        <f t="shared" si="25"/>
        <v/>
      </c>
      <c r="K66" s="15" t="str">
        <f t="shared" si="26"/>
        <v/>
      </c>
      <c r="L66" s="15" t="str">
        <f t="shared" si="27"/>
        <v/>
      </c>
      <c r="M66" s="40" t="str">
        <f t="shared" si="28"/>
        <v/>
      </c>
    </row>
    <row r="67" spans="2:13" x14ac:dyDescent="0.25">
      <c r="B67" s="39" t="str">
        <f>_xlfn.CONCAT('Com1&amp;Colr'!M71)</f>
        <v/>
      </c>
      <c r="C67" s="37" t="str">
        <f>_xlfn.CONCAT('Com1&amp;Colr'!P71)</f>
        <v/>
      </c>
      <c r="D67" s="10">
        <f>IFERROR(ROUNDDOWN(VLOOKUP('Com1&amp;Colr'!M71,BDColr!$B$3:$D$100,3,FALSE),2),0)</f>
        <v>0</v>
      </c>
      <c r="E67" s="15" t="str">
        <f t="shared" si="20"/>
        <v/>
      </c>
      <c r="F67" s="15" t="str">
        <f t="shared" si="21"/>
        <v/>
      </c>
      <c r="G67" s="15" t="str">
        <f t="shared" si="22"/>
        <v/>
      </c>
      <c r="H67" s="20" t="str">
        <f t="shared" si="23"/>
        <v/>
      </c>
      <c r="I67" s="20" t="str">
        <f t="shared" si="24"/>
        <v/>
      </c>
      <c r="J67" s="20" t="str">
        <f t="shared" si="25"/>
        <v/>
      </c>
      <c r="K67" s="15" t="str">
        <f t="shared" si="26"/>
        <v/>
      </c>
      <c r="L67" s="15" t="str">
        <f t="shared" si="27"/>
        <v/>
      </c>
      <c r="M67" s="40" t="str">
        <f t="shared" si="28"/>
        <v/>
      </c>
    </row>
    <row r="68" spans="2:13" x14ac:dyDescent="0.25">
      <c r="B68" s="39" t="str">
        <f>_xlfn.CONCAT('Com1&amp;Colr'!M72)</f>
        <v/>
      </c>
      <c r="C68" s="37" t="str">
        <f>_xlfn.CONCAT('Com1&amp;Colr'!P72)</f>
        <v/>
      </c>
      <c r="D68" s="10">
        <f>IFERROR(ROUNDDOWN(VLOOKUP('Com1&amp;Colr'!M72,BDColr!$B$3:$D$100,3,FALSE),2),0)</f>
        <v>0</v>
      </c>
      <c r="E68" s="15" t="str">
        <f t="shared" si="20"/>
        <v/>
      </c>
      <c r="F68" s="15" t="str">
        <f t="shared" si="21"/>
        <v/>
      </c>
      <c r="G68" s="15" t="str">
        <f t="shared" si="22"/>
        <v/>
      </c>
      <c r="H68" s="20" t="str">
        <f t="shared" si="23"/>
        <v/>
      </c>
      <c r="I68" s="20" t="str">
        <f t="shared" si="24"/>
        <v/>
      </c>
      <c r="J68" s="20" t="str">
        <f t="shared" si="25"/>
        <v/>
      </c>
      <c r="K68" s="15" t="str">
        <f t="shared" si="26"/>
        <v/>
      </c>
      <c r="L68" s="15" t="str">
        <f t="shared" si="27"/>
        <v/>
      </c>
      <c r="M68" s="40" t="str">
        <f t="shared" si="28"/>
        <v/>
      </c>
    </row>
    <row r="69" spans="2:13" x14ac:dyDescent="0.25">
      <c r="B69" s="39" t="str">
        <f>_xlfn.CONCAT('Com1&amp;Colr'!M73)</f>
        <v/>
      </c>
      <c r="C69" s="37" t="str">
        <f>_xlfn.CONCAT('Com1&amp;Colr'!P73)</f>
        <v/>
      </c>
      <c r="D69" s="10">
        <f>IFERROR(ROUNDDOWN(VLOOKUP('Com1&amp;Colr'!M73,BDColr!$B$3:$D$100,3,FALSE),2),0)</f>
        <v>0</v>
      </c>
      <c r="E69" s="15" t="str">
        <f t="shared" si="20"/>
        <v/>
      </c>
      <c r="F69" s="15" t="str">
        <f t="shared" si="21"/>
        <v/>
      </c>
      <c r="G69" s="15" t="str">
        <f t="shared" si="22"/>
        <v/>
      </c>
      <c r="H69" s="20" t="str">
        <f t="shared" si="23"/>
        <v/>
      </c>
      <c r="I69" s="20" t="str">
        <f t="shared" si="24"/>
        <v/>
      </c>
      <c r="J69" s="20" t="str">
        <f t="shared" si="25"/>
        <v/>
      </c>
      <c r="K69" s="15" t="str">
        <f t="shared" si="26"/>
        <v/>
      </c>
      <c r="L69" s="15" t="str">
        <f t="shared" si="27"/>
        <v/>
      </c>
      <c r="M69" s="40" t="str">
        <f t="shared" si="28"/>
        <v/>
      </c>
    </row>
    <row r="70" spans="2:13" x14ac:dyDescent="0.25">
      <c r="B70" s="39" t="str">
        <f>_xlfn.CONCAT('Com1&amp;Colr'!M74)</f>
        <v/>
      </c>
      <c r="C70" s="37" t="str">
        <f>_xlfn.CONCAT('Com1&amp;Colr'!P74)</f>
        <v/>
      </c>
      <c r="D70" s="10">
        <f>IFERROR(ROUNDDOWN(VLOOKUP('Com1&amp;Colr'!M74,BDColr!$B$3:$D$100,3,FALSE),2),0)</f>
        <v>0</v>
      </c>
      <c r="E70" s="15" t="str">
        <f t="shared" si="20"/>
        <v/>
      </c>
      <c r="F70" s="15" t="str">
        <f t="shared" si="21"/>
        <v/>
      </c>
      <c r="G70" s="15" t="str">
        <f t="shared" si="22"/>
        <v/>
      </c>
      <c r="H70" s="20" t="str">
        <f t="shared" si="23"/>
        <v/>
      </c>
      <c r="I70" s="20" t="str">
        <f t="shared" si="24"/>
        <v/>
      </c>
      <c r="J70" s="20" t="str">
        <f t="shared" si="25"/>
        <v/>
      </c>
      <c r="K70" s="15" t="str">
        <f t="shared" si="26"/>
        <v/>
      </c>
      <c r="L70" s="15" t="str">
        <f t="shared" si="27"/>
        <v/>
      </c>
      <c r="M70" s="40" t="str">
        <f t="shared" si="28"/>
        <v/>
      </c>
    </row>
    <row r="71" spans="2:13" x14ac:dyDescent="0.25">
      <c r="B71" s="39" t="str">
        <f>_xlfn.CONCAT('Com1&amp;Colr'!M75)</f>
        <v/>
      </c>
      <c r="C71" s="37" t="str">
        <f>_xlfn.CONCAT('Com1&amp;Colr'!P75)</f>
        <v/>
      </c>
      <c r="D71" s="10">
        <f>IFERROR(ROUNDDOWN(VLOOKUP('Com1&amp;Colr'!M75,BDColr!$B$3:$D$100,3,FALSE),2),0)</f>
        <v>0</v>
      </c>
      <c r="E71" s="15" t="str">
        <f t="shared" si="20"/>
        <v/>
      </c>
      <c r="F71" s="15" t="str">
        <f t="shared" si="21"/>
        <v/>
      </c>
      <c r="G71" s="15" t="str">
        <f t="shared" si="22"/>
        <v/>
      </c>
      <c r="H71" s="20" t="str">
        <f t="shared" si="23"/>
        <v/>
      </c>
      <c r="I71" s="20" t="str">
        <f t="shared" si="24"/>
        <v/>
      </c>
      <c r="J71" s="20" t="str">
        <f t="shared" si="25"/>
        <v/>
      </c>
      <c r="K71" s="15" t="str">
        <f t="shared" si="26"/>
        <v/>
      </c>
      <c r="L71" s="15" t="str">
        <f t="shared" si="27"/>
        <v/>
      </c>
      <c r="M71" s="40" t="str">
        <f t="shared" si="28"/>
        <v/>
      </c>
    </row>
    <row r="72" spans="2:13" x14ac:dyDescent="0.25">
      <c r="B72" s="39" t="str">
        <f>_xlfn.CONCAT('Com1&amp;Colr'!M76)</f>
        <v/>
      </c>
      <c r="C72" s="37" t="str">
        <f>_xlfn.CONCAT('Com1&amp;Colr'!P76)</f>
        <v/>
      </c>
      <c r="D72" s="10">
        <f>IFERROR(ROUNDDOWN(VLOOKUP('Com1&amp;Colr'!M76,BDColr!$B$3:$D$100,3,FALSE),2),0)</f>
        <v>0</v>
      </c>
      <c r="E72" s="15" t="str">
        <f t="shared" si="20"/>
        <v/>
      </c>
      <c r="F72" s="15" t="str">
        <f t="shared" si="21"/>
        <v/>
      </c>
      <c r="G72" s="15" t="str">
        <f t="shared" si="22"/>
        <v/>
      </c>
      <c r="H72" s="20" t="str">
        <f t="shared" si="23"/>
        <v/>
      </c>
      <c r="I72" s="20" t="str">
        <f t="shared" si="24"/>
        <v/>
      </c>
      <c r="J72" s="20" t="str">
        <f t="shared" si="25"/>
        <v/>
      </c>
      <c r="K72" s="15" t="str">
        <f t="shared" si="26"/>
        <v/>
      </c>
      <c r="L72" s="15" t="str">
        <f t="shared" si="27"/>
        <v/>
      </c>
      <c r="M72" s="40" t="str">
        <f t="shared" si="28"/>
        <v/>
      </c>
    </row>
    <row r="73" spans="2:13" x14ac:dyDescent="0.25">
      <c r="B73" s="39" t="str">
        <f>_xlfn.CONCAT('Com1&amp;Colr'!M77)</f>
        <v/>
      </c>
      <c r="C73" s="37" t="str">
        <f>_xlfn.CONCAT('Com1&amp;Colr'!P77)</f>
        <v/>
      </c>
      <c r="D73" s="10">
        <f>IFERROR(ROUNDDOWN(VLOOKUP('Com1&amp;Colr'!M77,BDColr!$B$3:$D$100,3,FALSE),2),0)</f>
        <v>0</v>
      </c>
      <c r="E73" s="15" t="str">
        <f t="shared" si="20"/>
        <v/>
      </c>
      <c r="F73" s="15" t="str">
        <f t="shared" si="21"/>
        <v/>
      </c>
      <c r="G73" s="15" t="str">
        <f t="shared" si="22"/>
        <v/>
      </c>
      <c r="H73" s="20" t="str">
        <f t="shared" si="23"/>
        <v/>
      </c>
      <c r="I73" s="20" t="str">
        <f t="shared" si="24"/>
        <v/>
      </c>
      <c r="J73" s="20" t="str">
        <f t="shared" si="25"/>
        <v/>
      </c>
      <c r="K73" s="15" t="str">
        <f t="shared" si="26"/>
        <v/>
      </c>
      <c r="L73" s="15" t="str">
        <f t="shared" si="27"/>
        <v/>
      </c>
      <c r="M73" s="40" t="str">
        <f t="shared" si="28"/>
        <v/>
      </c>
    </row>
    <row r="74" spans="2:13" x14ac:dyDescent="0.25">
      <c r="B74" s="39" t="str">
        <f>_xlfn.CONCAT('Com1&amp;Colr'!M78)</f>
        <v/>
      </c>
      <c r="C74" s="37" t="str">
        <f>_xlfn.CONCAT('Com1&amp;Colr'!P78)</f>
        <v/>
      </c>
      <c r="D74" s="10">
        <f>IFERROR(ROUNDDOWN(VLOOKUP('Com1&amp;Colr'!M78,BDColr!$B$3:$D$100,3,FALSE),2),0)</f>
        <v>0</v>
      </c>
      <c r="E74" s="15" t="str">
        <f t="shared" si="20"/>
        <v/>
      </c>
      <c r="F74" s="15" t="str">
        <f t="shared" si="21"/>
        <v/>
      </c>
      <c r="G74" s="15" t="str">
        <f t="shared" si="22"/>
        <v/>
      </c>
      <c r="H74" s="20" t="str">
        <f t="shared" si="23"/>
        <v/>
      </c>
      <c r="I74" s="20" t="str">
        <f t="shared" si="24"/>
        <v/>
      </c>
      <c r="J74" s="20" t="str">
        <f t="shared" si="25"/>
        <v/>
      </c>
      <c r="K74" s="15" t="str">
        <f t="shared" si="26"/>
        <v/>
      </c>
      <c r="L74" s="15" t="str">
        <f t="shared" si="27"/>
        <v/>
      </c>
      <c r="M74" s="40" t="str">
        <f t="shared" si="28"/>
        <v/>
      </c>
    </row>
    <row r="75" spans="2:13" x14ac:dyDescent="0.25">
      <c r="B75" s="39" t="str">
        <f>_xlfn.CONCAT('Com1&amp;Colr'!M79)</f>
        <v/>
      </c>
      <c r="C75" s="37" t="str">
        <f>_xlfn.CONCAT('Com1&amp;Colr'!P79)</f>
        <v/>
      </c>
      <c r="D75" s="10">
        <f>IFERROR(ROUNDDOWN(VLOOKUP('Com1&amp;Colr'!M79,BDColr!$B$3:$D$100,3,FALSE),2),0)</f>
        <v>0</v>
      </c>
      <c r="E75" s="15" t="str">
        <f t="shared" si="20"/>
        <v/>
      </c>
      <c r="F75" s="15" t="str">
        <f t="shared" si="21"/>
        <v/>
      </c>
      <c r="G75" s="15" t="str">
        <f t="shared" si="22"/>
        <v/>
      </c>
      <c r="H75" s="20" t="str">
        <f t="shared" si="23"/>
        <v/>
      </c>
      <c r="I75" s="20" t="str">
        <f t="shared" si="24"/>
        <v/>
      </c>
      <c r="J75" s="20" t="str">
        <f t="shared" si="25"/>
        <v/>
      </c>
      <c r="K75" s="15" t="str">
        <f t="shared" si="26"/>
        <v/>
      </c>
      <c r="L75" s="15" t="str">
        <f t="shared" si="27"/>
        <v/>
      </c>
      <c r="M75" s="40" t="str">
        <f t="shared" si="28"/>
        <v/>
      </c>
    </row>
    <row r="76" spans="2:13" x14ac:dyDescent="0.25">
      <c r="B76" s="39" t="str">
        <f>_xlfn.CONCAT('Com1&amp;Colr'!M80)</f>
        <v/>
      </c>
      <c r="C76" s="37" t="str">
        <f>_xlfn.CONCAT('Com1&amp;Colr'!P80)</f>
        <v/>
      </c>
      <c r="D76" s="10">
        <f>IFERROR(ROUNDDOWN(VLOOKUP('Com1&amp;Colr'!M80,BDColr!$B$3:$D$100,3,FALSE),2),0)</f>
        <v>0</v>
      </c>
      <c r="E76" s="15" t="str">
        <f t="shared" si="20"/>
        <v/>
      </c>
      <c r="F76" s="15" t="str">
        <f t="shared" si="21"/>
        <v/>
      </c>
      <c r="G76" s="15" t="str">
        <f t="shared" si="22"/>
        <v/>
      </c>
      <c r="H76" s="20" t="str">
        <f t="shared" si="23"/>
        <v/>
      </c>
      <c r="I76" s="20" t="str">
        <f t="shared" si="24"/>
        <v/>
      </c>
      <c r="J76" s="20" t="str">
        <f t="shared" si="25"/>
        <v/>
      </c>
      <c r="K76" s="15" t="str">
        <f t="shared" si="26"/>
        <v/>
      </c>
      <c r="L76" s="15" t="str">
        <f t="shared" si="27"/>
        <v/>
      </c>
      <c r="M76" s="40" t="str">
        <f t="shared" si="28"/>
        <v/>
      </c>
    </row>
    <row r="77" spans="2:13" x14ac:dyDescent="0.25">
      <c r="B77" s="39" t="str">
        <f>_xlfn.CONCAT('Com1&amp;Colr'!M81)</f>
        <v/>
      </c>
      <c r="C77" s="37" t="str">
        <f>_xlfn.CONCAT('Com1&amp;Colr'!P81)</f>
        <v/>
      </c>
      <c r="D77" s="10">
        <f>IFERROR(ROUNDDOWN(VLOOKUP('Com1&amp;Colr'!M81,BDColr!$B$3:$D$100,3,FALSE),2),0)</f>
        <v>0</v>
      </c>
      <c r="E77" s="15" t="str">
        <f t="shared" si="20"/>
        <v/>
      </c>
      <c r="F77" s="15" t="str">
        <f t="shared" si="21"/>
        <v/>
      </c>
      <c r="G77" s="15" t="str">
        <f t="shared" si="22"/>
        <v/>
      </c>
      <c r="H77" s="20" t="str">
        <f t="shared" si="23"/>
        <v/>
      </c>
      <c r="I77" s="20" t="str">
        <f t="shared" si="24"/>
        <v/>
      </c>
      <c r="J77" s="20" t="str">
        <f t="shared" si="25"/>
        <v/>
      </c>
      <c r="K77" s="15" t="str">
        <f t="shared" si="26"/>
        <v/>
      </c>
      <c r="L77" s="15" t="str">
        <f t="shared" si="27"/>
        <v/>
      </c>
      <c r="M77" s="40" t="str">
        <f t="shared" si="28"/>
        <v/>
      </c>
    </row>
    <row r="78" spans="2:13" x14ac:dyDescent="0.25">
      <c r="B78" s="39" t="str">
        <f>_xlfn.CONCAT('Com1&amp;Colr'!M82)</f>
        <v/>
      </c>
      <c r="C78" s="37" t="str">
        <f>_xlfn.CONCAT('Com1&amp;Colr'!P82)</f>
        <v/>
      </c>
      <c r="D78" s="10">
        <f>IFERROR(ROUNDDOWN(VLOOKUP('Com1&amp;Colr'!M82,BDColr!$B$3:$D$100,3,FALSE),2),0)</f>
        <v>0</v>
      </c>
      <c r="E78" s="15" t="str">
        <f t="shared" si="20"/>
        <v/>
      </c>
      <c r="F78" s="15" t="str">
        <f t="shared" si="21"/>
        <v/>
      </c>
      <c r="G78" s="15" t="str">
        <f t="shared" si="22"/>
        <v/>
      </c>
      <c r="H78" s="20" t="str">
        <f t="shared" si="23"/>
        <v/>
      </c>
      <c r="I78" s="20" t="str">
        <f t="shared" si="24"/>
        <v/>
      </c>
      <c r="J78" s="20" t="str">
        <f t="shared" si="25"/>
        <v/>
      </c>
      <c r="K78" s="15" t="str">
        <f t="shared" si="26"/>
        <v/>
      </c>
      <c r="L78" s="15" t="str">
        <f t="shared" si="27"/>
        <v/>
      </c>
      <c r="M78" s="40" t="str">
        <f t="shared" si="28"/>
        <v/>
      </c>
    </row>
    <row r="79" spans="2:13" x14ac:dyDescent="0.25">
      <c r="B79" s="39" t="str">
        <f>_xlfn.CONCAT('Com1&amp;Colr'!M83)</f>
        <v/>
      </c>
      <c r="C79" s="37" t="str">
        <f>_xlfn.CONCAT('Com1&amp;Colr'!P83)</f>
        <v/>
      </c>
      <c r="D79" s="10">
        <f>IFERROR(ROUNDDOWN(VLOOKUP('Com1&amp;Colr'!M83,BDColr!$B$3:$D$100,3,FALSE),2),0)</f>
        <v>0</v>
      </c>
      <c r="E79" s="15" t="str">
        <f t="shared" si="20"/>
        <v/>
      </c>
      <c r="F79" s="15" t="str">
        <f t="shared" si="21"/>
        <v/>
      </c>
      <c r="G79" s="15" t="str">
        <f t="shared" si="22"/>
        <v/>
      </c>
      <c r="H79" s="20" t="str">
        <f t="shared" si="23"/>
        <v/>
      </c>
      <c r="I79" s="20" t="str">
        <f t="shared" si="24"/>
        <v/>
      </c>
      <c r="J79" s="20" t="str">
        <f t="shared" si="25"/>
        <v/>
      </c>
      <c r="K79" s="15" t="str">
        <f t="shared" si="26"/>
        <v/>
      </c>
      <c r="L79" s="15" t="str">
        <f t="shared" si="27"/>
        <v/>
      </c>
      <c r="M79" s="40" t="str">
        <f t="shared" si="28"/>
        <v/>
      </c>
    </row>
    <row r="80" spans="2:13" x14ac:dyDescent="0.25">
      <c r="B80" s="39" t="str">
        <f>_xlfn.CONCAT('Com1&amp;Colr'!M84)</f>
        <v/>
      </c>
      <c r="C80" s="37" t="str">
        <f>_xlfn.CONCAT('Com1&amp;Colr'!P84)</f>
        <v/>
      </c>
      <c r="D80" s="10">
        <f>IFERROR(ROUNDDOWN(VLOOKUP('Com1&amp;Colr'!M84,BDColr!$B$3:$D$100,3,FALSE),2),0)</f>
        <v>0</v>
      </c>
      <c r="E80" s="15" t="str">
        <f t="shared" si="20"/>
        <v/>
      </c>
      <c r="F80" s="15" t="str">
        <f t="shared" si="21"/>
        <v/>
      </c>
      <c r="G80" s="15" t="str">
        <f t="shared" si="22"/>
        <v/>
      </c>
      <c r="H80" s="20" t="str">
        <f t="shared" si="23"/>
        <v/>
      </c>
      <c r="I80" s="20" t="str">
        <f t="shared" si="24"/>
        <v/>
      </c>
      <c r="J80" s="20" t="str">
        <f t="shared" si="25"/>
        <v/>
      </c>
      <c r="K80" s="15" t="str">
        <f t="shared" si="26"/>
        <v/>
      </c>
      <c r="L80" s="15" t="str">
        <f t="shared" si="27"/>
        <v/>
      </c>
      <c r="M80" s="40" t="str">
        <f t="shared" si="28"/>
        <v/>
      </c>
    </row>
    <row r="81" spans="2:13" x14ac:dyDescent="0.25">
      <c r="B81" s="39" t="str">
        <f>_xlfn.CONCAT('Com1&amp;Colr'!M85)</f>
        <v/>
      </c>
      <c r="C81" s="37" t="str">
        <f>_xlfn.CONCAT('Com1&amp;Colr'!P85)</f>
        <v/>
      </c>
      <c r="D81" s="10">
        <f>IFERROR(ROUNDDOWN(VLOOKUP('Com1&amp;Colr'!M85,BDColr!$B$3:$D$100,3,FALSE),2),0)</f>
        <v>0</v>
      </c>
      <c r="E81" s="15" t="str">
        <f t="shared" si="20"/>
        <v/>
      </c>
      <c r="F81" s="15" t="str">
        <f t="shared" si="21"/>
        <v/>
      </c>
      <c r="G81" s="15" t="str">
        <f t="shared" si="22"/>
        <v/>
      </c>
      <c r="H81" s="20" t="str">
        <f t="shared" si="23"/>
        <v/>
      </c>
      <c r="I81" s="20" t="str">
        <f t="shared" si="24"/>
        <v/>
      </c>
      <c r="J81" s="20" t="str">
        <f t="shared" si="25"/>
        <v/>
      </c>
      <c r="K81" s="15" t="str">
        <f t="shared" si="26"/>
        <v/>
      </c>
      <c r="L81" s="15" t="str">
        <f t="shared" si="27"/>
        <v/>
      </c>
      <c r="M81" s="40" t="str">
        <f t="shared" si="28"/>
        <v/>
      </c>
    </row>
    <row r="82" spans="2:13" x14ac:dyDescent="0.25">
      <c r="B82" s="39" t="str">
        <f>_xlfn.CONCAT('Com1&amp;Colr'!M86)</f>
        <v/>
      </c>
      <c r="C82" s="37" t="str">
        <f>_xlfn.CONCAT('Com1&amp;Colr'!P86)</f>
        <v/>
      </c>
      <c r="D82" s="10">
        <f>IFERROR(ROUNDDOWN(VLOOKUP('Com1&amp;Colr'!M86,BDColr!$B$3:$D$100,3,FALSE),2),0)</f>
        <v>0</v>
      </c>
      <c r="E82" s="15" t="str">
        <f t="shared" si="20"/>
        <v/>
      </c>
      <c r="F82" s="15" t="str">
        <f t="shared" si="21"/>
        <v/>
      </c>
      <c r="G82" s="15" t="str">
        <f t="shared" si="22"/>
        <v/>
      </c>
      <c r="H82" s="20" t="str">
        <f t="shared" si="23"/>
        <v/>
      </c>
      <c r="I82" s="20" t="str">
        <f t="shared" si="24"/>
        <v/>
      </c>
      <c r="J82" s="20" t="str">
        <f t="shared" si="25"/>
        <v/>
      </c>
      <c r="K82" s="15" t="str">
        <f t="shared" si="26"/>
        <v/>
      </c>
      <c r="L82" s="15" t="str">
        <f t="shared" si="27"/>
        <v/>
      </c>
      <c r="M82" s="40" t="str">
        <f t="shared" si="28"/>
        <v/>
      </c>
    </row>
    <row r="83" spans="2:13" x14ac:dyDescent="0.25">
      <c r="B83" s="39" t="str">
        <f>_xlfn.CONCAT('Com1&amp;Colr'!M87)</f>
        <v/>
      </c>
      <c r="C83" s="37" t="str">
        <f>_xlfn.CONCAT('Com1&amp;Colr'!P87)</f>
        <v/>
      </c>
      <c r="D83" s="10">
        <f>IFERROR(ROUNDDOWN(VLOOKUP('Com1&amp;Colr'!M87,BDColr!$B$3:$D$100,3,FALSE),2),0)</f>
        <v>0</v>
      </c>
      <c r="E83" s="15" t="str">
        <f t="shared" si="20"/>
        <v/>
      </c>
      <c r="F83" s="15" t="str">
        <f t="shared" si="21"/>
        <v/>
      </c>
      <c r="G83" s="15" t="str">
        <f t="shared" si="22"/>
        <v/>
      </c>
      <c r="H83" s="20" t="str">
        <f t="shared" si="23"/>
        <v/>
      </c>
      <c r="I83" s="20" t="str">
        <f t="shared" si="24"/>
        <v/>
      </c>
      <c r="J83" s="20" t="str">
        <f t="shared" si="25"/>
        <v/>
      </c>
      <c r="K83" s="15" t="str">
        <f t="shared" si="26"/>
        <v/>
      </c>
      <c r="L83" s="15" t="str">
        <f t="shared" si="27"/>
        <v/>
      </c>
      <c r="M83" s="40" t="str">
        <f t="shared" si="28"/>
        <v/>
      </c>
    </row>
    <row r="84" spans="2:13" x14ac:dyDescent="0.25">
      <c r="B84" s="39" t="str">
        <f>_xlfn.CONCAT('Com1&amp;Colr'!M88)</f>
        <v/>
      </c>
      <c r="C84" s="37" t="str">
        <f>_xlfn.CONCAT('Com1&amp;Colr'!P88)</f>
        <v/>
      </c>
      <c r="D84" s="10">
        <f>IFERROR(ROUNDDOWN(VLOOKUP('Com1&amp;Colr'!M88,BDColr!$B$3:$D$100,3,FALSE),2),0)</f>
        <v>0</v>
      </c>
      <c r="E84" s="15" t="str">
        <f t="shared" si="20"/>
        <v/>
      </c>
      <c r="F84" s="15" t="str">
        <f t="shared" si="21"/>
        <v/>
      </c>
      <c r="G84" s="15" t="str">
        <f t="shared" si="22"/>
        <v/>
      </c>
      <c r="H84" s="20" t="str">
        <f t="shared" si="23"/>
        <v/>
      </c>
      <c r="I84" s="20" t="str">
        <f t="shared" si="24"/>
        <v/>
      </c>
      <c r="J84" s="20" t="str">
        <f t="shared" si="25"/>
        <v/>
      </c>
      <c r="K84" s="15" t="str">
        <f t="shared" si="26"/>
        <v/>
      </c>
      <c r="L84" s="15" t="str">
        <f t="shared" si="27"/>
        <v/>
      </c>
      <c r="M84" s="40" t="str">
        <f t="shared" si="28"/>
        <v/>
      </c>
    </row>
    <row r="85" spans="2:13" x14ac:dyDescent="0.25">
      <c r="B85" s="39" t="str">
        <f>_xlfn.CONCAT('Com1&amp;Colr'!M89)</f>
        <v/>
      </c>
      <c r="C85" s="37" t="str">
        <f>_xlfn.CONCAT('Com1&amp;Colr'!P89)</f>
        <v/>
      </c>
      <c r="D85" s="10">
        <f>IFERROR(ROUNDDOWN(VLOOKUP('Com1&amp;Colr'!M89,BDColr!$B$3:$D$100,3,FALSE),2),0)</f>
        <v>0</v>
      </c>
      <c r="E85" s="15" t="str">
        <f t="shared" si="20"/>
        <v/>
      </c>
      <c r="F85" s="15" t="str">
        <f t="shared" si="21"/>
        <v/>
      </c>
      <c r="G85" s="15" t="str">
        <f t="shared" si="22"/>
        <v/>
      </c>
      <c r="H85" s="20" t="str">
        <f t="shared" si="23"/>
        <v/>
      </c>
      <c r="I85" s="20" t="str">
        <f t="shared" si="24"/>
        <v/>
      </c>
      <c r="J85" s="20" t="str">
        <f t="shared" si="25"/>
        <v/>
      </c>
      <c r="K85" s="15" t="str">
        <f t="shared" si="26"/>
        <v/>
      </c>
      <c r="L85" s="15" t="str">
        <f t="shared" si="27"/>
        <v/>
      </c>
      <c r="M85" s="40" t="str">
        <f t="shared" si="28"/>
        <v/>
      </c>
    </row>
    <row r="86" spans="2:13" x14ac:dyDescent="0.25">
      <c r="B86" s="39" t="str">
        <f>_xlfn.CONCAT('Com1&amp;Colr'!M90)</f>
        <v/>
      </c>
      <c r="C86" s="37" t="str">
        <f>_xlfn.CONCAT('Com1&amp;Colr'!P90)</f>
        <v/>
      </c>
      <c r="D86" s="10">
        <f>IFERROR(ROUNDDOWN(VLOOKUP('Com1&amp;Colr'!M90,BDColr!$B$3:$D$100,3,FALSE),2),0)</f>
        <v>0</v>
      </c>
      <c r="E86" s="15" t="str">
        <f t="shared" si="20"/>
        <v/>
      </c>
      <c r="F86" s="15" t="str">
        <f t="shared" si="21"/>
        <v/>
      </c>
      <c r="G86" s="15" t="str">
        <f t="shared" si="22"/>
        <v/>
      </c>
      <c r="H86" s="20" t="str">
        <f t="shared" si="23"/>
        <v/>
      </c>
      <c r="I86" s="20" t="str">
        <f t="shared" si="24"/>
        <v/>
      </c>
      <c r="J86" s="20" t="str">
        <f t="shared" si="25"/>
        <v/>
      </c>
      <c r="K86" s="15" t="str">
        <f t="shared" si="26"/>
        <v/>
      </c>
      <c r="L86" s="15" t="str">
        <f t="shared" si="27"/>
        <v/>
      </c>
      <c r="M86" s="40" t="str">
        <f t="shared" si="28"/>
        <v/>
      </c>
    </row>
    <row r="87" spans="2:13" x14ac:dyDescent="0.25">
      <c r="B87" s="39" t="str">
        <f>_xlfn.CONCAT('Com1&amp;Colr'!M91)</f>
        <v/>
      </c>
      <c r="C87" s="37" t="str">
        <f>_xlfn.CONCAT('Com1&amp;Colr'!P91)</f>
        <v/>
      </c>
      <c r="D87" s="10">
        <f>IFERROR(ROUNDDOWN(VLOOKUP('Com1&amp;Colr'!M91,BDColr!$B$3:$D$100,3,FALSE),2),0)</f>
        <v>0</v>
      </c>
      <c r="E87" s="15" t="str">
        <f t="shared" si="20"/>
        <v/>
      </c>
      <c r="F87" s="15" t="str">
        <f t="shared" si="21"/>
        <v/>
      </c>
      <c r="G87" s="15" t="str">
        <f t="shared" si="22"/>
        <v/>
      </c>
      <c r="H87" s="20" t="str">
        <f t="shared" si="23"/>
        <v/>
      </c>
      <c r="I87" s="20" t="str">
        <f t="shared" si="24"/>
        <v/>
      </c>
      <c r="J87" s="20" t="str">
        <f t="shared" si="25"/>
        <v/>
      </c>
      <c r="K87" s="15" t="str">
        <f t="shared" si="26"/>
        <v/>
      </c>
      <c r="L87" s="15" t="str">
        <f t="shared" si="27"/>
        <v/>
      </c>
      <c r="M87" s="40" t="str">
        <f t="shared" si="28"/>
        <v/>
      </c>
    </row>
    <row r="88" spans="2:13" x14ac:dyDescent="0.25">
      <c r="B88" s="39" t="str">
        <f>_xlfn.CONCAT('Com1&amp;Colr'!M92)</f>
        <v/>
      </c>
      <c r="C88" s="37" t="str">
        <f>_xlfn.CONCAT('Com1&amp;Colr'!P92)</f>
        <v/>
      </c>
      <c r="D88" s="10">
        <f>IFERROR(ROUNDDOWN(VLOOKUP('Com1&amp;Colr'!M92,BDColr!$B$3:$D$100,3,FALSE),2),0)</f>
        <v>0</v>
      </c>
      <c r="E88" s="15" t="str">
        <f t="shared" si="20"/>
        <v/>
      </c>
      <c r="F88" s="15" t="str">
        <f t="shared" si="21"/>
        <v/>
      </c>
      <c r="G88" s="15" t="str">
        <f t="shared" si="22"/>
        <v/>
      </c>
      <c r="H88" s="20" t="str">
        <f t="shared" si="23"/>
        <v/>
      </c>
      <c r="I88" s="20" t="str">
        <f t="shared" si="24"/>
        <v/>
      </c>
      <c r="J88" s="20" t="str">
        <f t="shared" si="25"/>
        <v/>
      </c>
      <c r="K88" s="15" t="str">
        <f t="shared" si="26"/>
        <v/>
      </c>
      <c r="L88" s="15" t="str">
        <f t="shared" si="27"/>
        <v/>
      </c>
      <c r="M88" s="40" t="str">
        <f t="shared" si="28"/>
        <v/>
      </c>
    </row>
    <row r="89" spans="2:13" x14ac:dyDescent="0.25">
      <c r="B89" s="39" t="str">
        <f>_xlfn.CONCAT('Com1&amp;Colr'!M93)</f>
        <v/>
      </c>
      <c r="C89" s="37" t="str">
        <f>_xlfn.CONCAT('Com1&amp;Colr'!P93)</f>
        <v/>
      </c>
      <c r="D89" s="10">
        <f>IFERROR(ROUNDDOWN(VLOOKUP('Com1&amp;Colr'!M93,BDColr!$B$3:$D$100,3,FALSE),2),0)</f>
        <v>0</v>
      </c>
      <c r="E89" s="15" t="str">
        <f t="shared" si="20"/>
        <v/>
      </c>
      <c r="F89" s="15" t="str">
        <f t="shared" si="21"/>
        <v/>
      </c>
      <c r="G89" s="15" t="str">
        <f t="shared" si="22"/>
        <v/>
      </c>
      <c r="H89" s="20" t="str">
        <f t="shared" si="23"/>
        <v/>
      </c>
      <c r="I89" s="20" t="str">
        <f t="shared" si="24"/>
        <v/>
      </c>
      <c r="J89" s="20" t="str">
        <f t="shared" si="25"/>
        <v/>
      </c>
      <c r="K89" s="15" t="str">
        <f t="shared" si="26"/>
        <v/>
      </c>
      <c r="L89" s="15" t="str">
        <f t="shared" si="27"/>
        <v/>
      </c>
      <c r="M89" s="40" t="str">
        <f t="shared" si="28"/>
        <v/>
      </c>
    </row>
    <row r="90" spans="2:13" x14ac:dyDescent="0.25">
      <c r="B90" s="39" t="str">
        <f>_xlfn.CONCAT('Com1&amp;Colr'!M94)</f>
        <v/>
      </c>
      <c r="C90" s="37" t="str">
        <f>_xlfn.CONCAT('Com1&amp;Colr'!P94)</f>
        <v/>
      </c>
      <c r="D90" s="10">
        <f>IFERROR(ROUNDDOWN(VLOOKUP('Com1&amp;Colr'!M94,BDColr!$B$3:$D$100,3,FALSE),2),0)</f>
        <v>0</v>
      </c>
      <c r="E90" s="15" t="str">
        <f t="shared" si="20"/>
        <v/>
      </c>
      <c r="F90" s="15" t="str">
        <f t="shared" si="21"/>
        <v/>
      </c>
      <c r="G90" s="15" t="str">
        <f t="shared" si="22"/>
        <v/>
      </c>
      <c r="H90" s="20" t="str">
        <f t="shared" si="23"/>
        <v/>
      </c>
      <c r="I90" s="20" t="str">
        <f t="shared" si="24"/>
        <v/>
      </c>
      <c r="J90" s="20" t="str">
        <f t="shared" si="25"/>
        <v/>
      </c>
      <c r="K90" s="15" t="str">
        <f t="shared" si="26"/>
        <v/>
      </c>
      <c r="L90" s="15" t="str">
        <f t="shared" si="27"/>
        <v/>
      </c>
      <c r="M90" s="40" t="str">
        <f t="shared" si="28"/>
        <v/>
      </c>
    </row>
    <row r="91" spans="2:13" x14ac:dyDescent="0.25">
      <c r="B91" s="39" t="str">
        <f>_xlfn.CONCAT('Com1&amp;Colr'!M95)</f>
        <v/>
      </c>
      <c r="C91" s="37" t="str">
        <f>_xlfn.CONCAT('Com1&amp;Colr'!P95)</f>
        <v/>
      </c>
      <c r="D91" s="10">
        <f>IFERROR(ROUNDDOWN(VLOOKUP('Com1&amp;Colr'!M95,BDColr!$B$3:$D$100,3,FALSE),2),0)</f>
        <v>0</v>
      </c>
      <c r="E91" s="15" t="str">
        <f t="shared" si="20"/>
        <v/>
      </c>
      <c r="F91" s="15" t="str">
        <f t="shared" si="21"/>
        <v/>
      </c>
      <c r="G91" s="15" t="str">
        <f t="shared" si="22"/>
        <v/>
      </c>
      <c r="H91" s="20" t="str">
        <f t="shared" si="23"/>
        <v/>
      </c>
      <c r="I91" s="20" t="str">
        <f t="shared" si="24"/>
        <v/>
      </c>
      <c r="J91" s="20" t="str">
        <f t="shared" si="25"/>
        <v/>
      </c>
      <c r="K91" s="15" t="str">
        <f t="shared" si="26"/>
        <v/>
      </c>
      <c r="L91" s="15" t="str">
        <f t="shared" si="27"/>
        <v/>
      </c>
      <c r="M91" s="40" t="str">
        <f t="shared" si="28"/>
        <v/>
      </c>
    </row>
    <row r="92" spans="2:13" x14ac:dyDescent="0.25">
      <c r="B92" s="39" t="str">
        <f>_xlfn.CONCAT('Com1&amp;Colr'!M96)</f>
        <v/>
      </c>
      <c r="C92" s="37" t="str">
        <f>_xlfn.CONCAT('Com1&amp;Colr'!P96)</f>
        <v/>
      </c>
      <c r="D92" s="10">
        <f>IFERROR(ROUNDDOWN(VLOOKUP('Com1&amp;Colr'!M96,BDColr!$B$3:$D$100,3,FALSE),2),0)</f>
        <v>0</v>
      </c>
      <c r="E92" s="15" t="str">
        <f t="shared" si="20"/>
        <v/>
      </c>
      <c r="F92" s="15" t="str">
        <f t="shared" si="21"/>
        <v/>
      </c>
      <c r="G92" s="15" t="str">
        <f t="shared" si="22"/>
        <v/>
      </c>
      <c r="H92" s="20" t="str">
        <f t="shared" si="23"/>
        <v/>
      </c>
      <c r="I92" s="20" t="str">
        <f t="shared" si="24"/>
        <v/>
      </c>
      <c r="J92" s="20" t="str">
        <f t="shared" si="25"/>
        <v/>
      </c>
      <c r="K92" s="15" t="str">
        <f t="shared" si="26"/>
        <v/>
      </c>
      <c r="L92" s="15" t="str">
        <f t="shared" si="27"/>
        <v/>
      </c>
      <c r="M92" s="40" t="str">
        <f t="shared" si="28"/>
        <v/>
      </c>
    </row>
    <row r="93" spans="2:13" x14ac:dyDescent="0.25">
      <c r="B93" s="39" t="str">
        <f>_xlfn.CONCAT('Com1&amp;Colr'!M97)</f>
        <v/>
      </c>
      <c r="C93" s="37" t="str">
        <f>_xlfn.CONCAT('Com1&amp;Colr'!P97)</f>
        <v/>
      </c>
      <c r="D93" s="10">
        <f>IFERROR(ROUNDDOWN(VLOOKUP('Com1&amp;Colr'!M97,BDColr!$B$3:$D$100,3,FALSE),2),0)</f>
        <v>0</v>
      </c>
      <c r="E93" s="15" t="str">
        <f t="shared" si="20"/>
        <v/>
      </c>
      <c r="F93" s="15" t="str">
        <f t="shared" si="21"/>
        <v/>
      </c>
      <c r="G93" s="15" t="str">
        <f t="shared" si="22"/>
        <v/>
      </c>
      <c r="H93" s="20" t="str">
        <f t="shared" si="23"/>
        <v/>
      </c>
      <c r="I93" s="20" t="str">
        <f t="shared" si="24"/>
        <v/>
      </c>
      <c r="J93" s="20" t="str">
        <f t="shared" si="25"/>
        <v/>
      </c>
      <c r="K93" s="15" t="str">
        <f t="shared" si="26"/>
        <v/>
      </c>
      <c r="L93" s="15" t="str">
        <f t="shared" si="27"/>
        <v/>
      </c>
      <c r="M93" s="40" t="str">
        <f t="shared" si="28"/>
        <v/>
      </c>
    </row>
    <row r="94" spans="2:13" x14ac:dyDescent="0.25">
      <c r="B94" s="39" t="str">
        <f>_xlfn.CONCAT('Com1&amp;Colr'!M98)</f>
        <v/>
      </c>
      <c r="C94" s="37" t="str">
        <f>_xlfn.CONCAT('Com1&amp;Colr'!P98)</f>
        <v/>
      </c>
      <c r="D94" s="10">
        <f>IFERROR(ROUNDDOWN(VLOOKUP('Com1&amp;Colr'!M98,BDColr!$B$3:$D$100,3,FALSE),2),0)</f>
        <v>0</v>
      </c>
      <c r="E94" s="15" t="str">
        <f t="shared" si="20"/>
        <v/>
      </c>
      <c r="F94" s="15" t="str">
        <f t="shared" si="21"/>
        <v/>
      </c>
      <c r="G94" s="15" t="str">
        <f t="shared" si="22"/>
        <v/>
      </c>
      <c r="H94" s="20" t="str">
        <f t="shared" si="23"/>
        <v/>
      </c>
      <c r="I94" s="20" t="str">
        <f t="shared" si="24"/>
        <v/>
      </c>
      <c r="J94" s="20" t="str">
        <f t="shared" si="25"/>
        <v/>
      </c>
      <c r="K94" s="15" t="str">
        <f t="shared" si="26"/>
        <v/>
      </c>
      <c r="L94" s="15" t="str">
        <f t="shared" si="27"/>
        <v/>
      </c>
      <c r="M94" s="40" t="str">
        <f t="shared" si="28"/>
        <v/>
      </c>
    </row>
    <row r="95" spans="2:13" x14ac:dyDescent="0.25">
      <c r="B95" s="39" t="str">
        <f>_xlfn.CONCAT('Com1&amp;Colr'!M99)</f>
        <v/>
      </c>
      <c r="C95" s="37" t="str">
        <f>_xlfn.CONCAT('Com1&amp;Colr'!P99)</f>
        <v/>
      </c>
      <c r="D95" s="10">
        <f>IFERROR(ROUNDDOWN(VLOOKUP('Com1&amp;Colr'!M99,BDColr!$B$3:$D$100,3,FALSE),2),0)</f>
        <v>0</v>
      </c>
      <c r="E95" s="15" t="str">
        <f t="shared" si="20"/>
        <v/>
      </c>
      <c r="F95" s="15" t="str">
        <f t="shared" si="21"/>
        <v/>
      </c>
      <c r="G95" s="15" t="str">
        <f t="shared" si="22"/>
        <v/>
      </c>
      <c r="H95" s="20" t="str">
        <f t="shared" si="23"/>
        <v/>
      </c>
      <c r="I95" s="20" t="str">
        <f t="shared" si="24"/>
        <v/>
      </c>
      <c r="J95" s="20" t="str">
        <f t="shared" si="25"/>
        <v/>
      </c>
      <c r="K95" s="15" t="str">
        <f t="shared" si="26"/>
        <v/>
      </c>
      <c r="L95" s="15" t="str">
        <f t="shared" si="27"/>
        <v/>
      </c>
      <c r="M95" s="40" t="str">
        <f t="shared" si="28"/>
        <v/>
      </c>
    </row>
    <row r="96" spans="2:13" x14ac:dyDescent="0.25">
      <c r="B96" s="39" t="str">
        <f>_xlfn.CONCAT('Com1&amp;Colr'!M100)</f>
        <v/>
      </c>
      <c r="C96" s="37" t="str">
        <f>_xlfn.CONCAT('Com1&amp;Colr'!P100)</f>
        <v/>
      </c>
      <c r="D96" s="10">
        <f>IFERROR(ROUNDDOWN(VLOOKUP('Com1&amp;Colr'!M100,BDColr!$B$3:$D$100,3,FALSE),2),0)</f>
        <v>0</v>
      </c>
      <c r="E96" s="15" t="str">
        <f t="shared" si="20"/>
        <v/>
      </c>
      <c r="F96" s="15" t="str">
        <f t="shared" si="21"/>
        <v/>
      </c>
      <c r="G96" s="15" t="str">
        <f t="shared" si="22"/>
        <v/>
      </c>
      <c r="H96" s="20" t="str">
        <f t="shared" si="23"/>
        <v/>
      </c>
      <c r="I96" s="20" t="str">
        <f t="shared" si="24"/>
        <v/>
      </c>
      <c r="J96" s="20" t="str">
        <f t="shared" si="25"/>
        <v/>
      </c>
      <c r="K96" s="15" t="str">
        <f t="shared" si="26"/>
        <v/>
      </c>
      <c r="L96" s="15" t="str">
        <f t="shared" si="27"/>
        <v/>
      </c>
      <c r="M96" s="40" t="str">
        <f t="shared" si="28"/>
        <v/>
      </c>
    </row>
    <row r="97" spans="2:13" x14ac:dyDescent="0.25">
      <c r="B97" s="39" t="str">
        <f>_xlfn.CONCAT('Com1&amp;Colr'!M101)</f>
        <v/>
      </c>
      <c r="C97" s="37" t="str">
        <f>_xlfn.CONCAT('Com1&amp;Colr'!P101)</f>
        <v/>
      </c>
      <c r="D97" s="10">
        <f>IFERROR(ROUNDDOWN(VLOOKUP('Com1&amp;Colr'!M101,BDColr!$B$3:$D$100,3,FALSE),2),0)</f>
        <v>0</v>
      </c>
      <c r="E97" s="15" t="str">
        <f t="shared" si="20"/>
        <v/>
      </c>
      <c r="F97" s="15" t="str">
        <f t="shared" si="21"/>
        <v/>
      </c>
      <c r="G97" s="15" t="str">
        <f t="shared" si="22"/>
        <v/>
      </c>
      <c r="H97" s="20" t="str">
        <f t="shared" si="23"/>
        <v/>
      </c>
      <c r="I97" s="20" t="str">
        <f t="shared" si="24"/>
        <v/>
      </c>
      <c r="J97" s="20" t="str">
        <f t="shared" si="25"/>
        <v/>
      </c>
      <c r="K97" s="15" t="str">
        <f t="shared" si="26"/>
        <v/>
      </c>
      <c r="L97" s="15" t="str">
        <f t="shared" si="27"/>
        <v/>
      </c>
      <c r="M97" s="40" t="str">
        <f t="shared" si="28"/>
        <v/>
      </c>
    </row>
    <row r="98" spans="2:13" x14ac:dyDescent="0.25">
      <c r="B98" s="39" t="str">
        <f>_xlfn.CONCAT('Com1&amp;Colr'!M102)</f>
        <v/>
      </c>
      <c r="C98" s="37" t="str">
        <f>_xlfn.CONCAT('Com1&amp;Colr'!P102)</f>
        <v/>
      </c>
      <c r="D98" s="10">
        <f>IFERROR(ROUNDDOWN(VLOOKUP('Com1&amp;Colr'!M102,BDColr!$B$3:$D$100,3,FALSE),2),0)</f>
        <v>0</v>
      </c>
      <c r="E98" s="15" t="str">
        <f t="shared" si="20"/>
        <v/>
      </c>
      <c r="F98" s="15" t="str">
        <f t="shared" si="21"/>
        <v/>
      </c>
      <c r="G98" s="15" t="str">
        <f t="shared" si="22"/>
        <v/>
      </c>
      <c r="H98" s="20" t="str">
        <f t="shared" si="23"/>
        <v/>
      </c>
      <c r="I98" s="20" t="str">
        <f t="shared" si="24"/>
        <v/>
      </c>
      <c r="J98" s="20" t="str">
        <f t="shared" si="25"/>
        <v/>
      </c>
      <c r="K98" s="15" t="str">
        <f t="shared" si="26"/>
        <v/>
      </c>
      <c r="L98" s="15" t="str">
        <f t="shared" si="27"/>
        <v/>
      </c>
      <c r="M98" s="40" t="str">
        <f t="shared" si="28"/>
        <v/>
      </c>
    </row>
    <row r="99" spans="2:13" x14ac:dyDescent="0.25">
      <c r="B99" s="39" t="str">
        <f>_xlfn.CONCAT('Com1&amp;Colr'!M103)</f>
        <v/>
      </c>
      <c r="C99" s="37" t="str">
        <f>_xlfn.CONCAT('Com1&amp;Colr'!P103)</f>
        <v/>
      </c>
      <c r="D99" s="10">
        <f>IFERROR(ROUNDDOWN(VLOOKUP('Com1&amp;Colr'!M103,BDColr!$B$3:$D$100,3,FALSE),2),0)</f>
        <v>0</v>
      </c>
      <c r="E99" s="15" t="str">
        <f t="shared" si="20"/>
        <v/>
      </c>
      <c r="F99" s="15" t="str">
        <f t="shared" si="21"/>
        <v/>
      </c>
      <c r="G99" s="15" t="str">
        <f t="shared" si="22"/>
        <v/>
      </c>
      <c r="H99" s="20" t="str">
        <f t="shared" si="23"/>
        <v/>
      </c>
      <c r="I99" s="20" t="str">
        <f t="shared" si="24"/>
        <v/>
      </c>
      <c r="J99" s="20" t="str">
        <f t="shared" si="25"/>
        <v/>
      </c>
      <c r="K99" s="15" t="str">
        <f t="shared" si="26"/>
        <v/>
      </c>
      <c r="L99" s="15" t="str">
        <f t="shared" si="27"/>
        <v/>
      </c>
      <c r="M99" s="40" t="str">
        <f t="shared" si="28"/>
        <v/>
      </c>
    </row>
    <row r="100" spans="2:13" x14ac:dyDescent="0.25">
      <c r="B100" s="39" t="str">
        <f>_xlfn.CONCAT('Com1&amp;Colr'!M104)</f>
        <v/>
      </c>
      <c r="C100" s="37" t="str">
        <f>_xlfn.CONCAT('Com1&amp;Colr'!P104)</f>
        <v/>
      </c>
      <c r="D100" s="10">
        <f>IFERROR(ROUNDDOWN(VLOOKUP('Com1&amp;Colr'!M104,BDColr!$B$3:$D$100,3,FALSE),2),0)</f>
        <v>0</v>
      </c>
      <c r="E100" s="15" t="str">
        <f t="shared" si="20"/>
        <v/>
      </c>
      <c r="F100" s="15" t="str">
        <f t="shared" si="21"/>
        <v/>
      </c>
      <c r="G100" s="15" t="str">
        <f t="shared" si="22"/>
        <v/>
      </c>
      <c r="H100" s="20" t="str">
        <f t="shared" si="23"/>
        <v/>
      </c>
      <c r="I100" s="20" t="str">
        <f t="shared" si="24"/>
        <v/>
      </c>
      <c r="J100" s="20" t="str">
        <f t="shared" si="25"/>
        <v/>
      </c>
      <c r="K100" s="15" t="str">
        <f t="shared" si="26"/>
        <v/>
      </c>
      <c r="L100" s="15" t="str">
        <f t="shared" si="27"/>
        <v/>
      </c>
      <c r="M100" s="40" t="str">
        <f t="shared" si="28"/>
        <v/>
      </c>
    </row>
    <row r="101" spans="2:13" x14ac:dyDescent="0.25">
      <c r="B101" s="39" t="str">
        <f>_xlfn.CONCAT('Com1&amp;Colr'!M105)</f>
        <v/>
      </c>
      <c r="C101" s="37" t="str">
        <f>_xlfn.CONCAT('Com1&amp;Colr'!P105)</f>
        <v/>
      </c>
      <c r="D101" s="10">
        <f>IFERROR(ROUNDDOWN(VLOOKUP('Com1&amp;Colr'!M105,BDColr!$B$3:$D$100,3,FALSE),2),0)</f>
        <v>0</v>
      </c>
      <c r="E101" s="15" t="str">
        <f t="shared" si="20"/>
        <v/>
      </c>
      <c r="F101" s="15" t="str">
        <f t="shared" si="21"/>
        <v/>
      </c>
      <c r="G101" s="15" t="str">
        <f t="shared" si="22"/>
        <v/>
      </c>
      <c r="H101" s="20" t="str">
        <f t="shared" si="23"/>
        <v/>
      </c>
      <c r="I101" s="20" t="str">
        <f t="shared" si="24"/>
        <v/>
      </c>
      <c r="J101" s="20" t="str">
        <f t="shared" si="25"/>
        <v/>
      </c>
      <c r="K101" s="15" t="str">
        <f t="shared" si="26"/>
        <v/>
      </c>
      <c r="L101" s="15" t="str">
        <f t="shared" si="27"/>
        <v/>
      </c>
      <c r="M101" s="40" t="str">
        <f t="shared" si="28"/>
        <v/>
      </c>
    </row>
    <row r="102" spans="2:13" x14ac:dyDescent="0.25">
      <c r="B102" s="39" t="str">
        <f>_xlfn.CONCAT('Com1&amp;Colr'!M106)</f>
        <v/>
      </c>
      <c r="C102" s="37" t="str">
        <f>_xlfn.CONCAT('Com1&amp;Colr'!P106)</f>
        <v/>
      </c>
      <c r="D102" s="10">
        <f>IFERROR(ROUNDDOWN(VLOOKUP('Com1&amp;Colr'!M106,BDColr!$B$3:$D$100,3,FALSE),2),0)</f>
        <v>0</v>
      </c>
      <c r="E102" s="15" t="str">
        <f t="shared" si="20"/>
        <v/>
      </c>
      <c r="F102" s="15" t="str">
        <f t="shared" si="21"/>
        <v/>
      </c>
      <c r="G102" s="15" t="str">
        <f t="shared" si="22"/>
        <v/>
      </c>
      <c r="H102" s="20" t="str">
        <f t="shared" si="23"/>
        <v/>
      </c>
      <c r="I102" s="20" t="str">
        <f t="shared" si="24"/>
        <v/>
      </c>
      <c r="J102" s="20" t="str">
        <f t="shared" si="25"/>
        <v/>
      </c>
      <c r="K102" s="15" t="str">
        <f t="shared" si="26"/>
        <v/>
      </c>
      <c r="L102" s="15" t="str">
        <f t="shared" si="27"/>
        <v/>
      </c>
      <c r="M102" s="40" t="str">
        <f t="shared" si="28"/>
        <v/>
      </c>
    </row>
    <row r="103" spans="2:13" x14ac:dyDescent="0.25">
      <c r="B103" s="41" t="s">
        <v>108</v>
      </c>
      <c r="C103" s="53">
        <f>SUM(G103+'Com1&amp;Colr'!R108)</f>
        <v>0</v>
      </c>
      <c r="D103" s="42"/>
      <c r="E103" s="42">
        <f t="shared" ref="E103:M103" si="29">SUM(E65:E102)</f>
        <v>0</v>
      </c>
      <c r="F103" s="42">
        <f t="shared" si="29"/>
        <v>0</v>
      </c>
      <c r="G103" s="61">
        <f t="shared" si="29"/>
        <v>0</v>
      </c>
      <c r="H103" s="42">
        <f t="shared" si="29"/>
        <v>0</v>
      </c>
      <c r="I103" s="42">
        <f t="shared" si="29"/>
        <v>0</v>
      </c>
      <c r="J103" s="42">
        <f t="shared" si="29"/>
        <v>0</v>
      </c>
      <c r="K103" s="42">
        <f t="shared" si="29"/>
        <v>0</v>
      </c>
      <c r="L103" s="42">
        <f t="shared" si="29"/>
        <v>0</v>
      </c>
      <c r="M103" s="43">
        <f t="shared" si="29"/>
        <v>0</v>
      </c>
    </row>
    <row r="104" spans="2:13" x14ac:dyDescent="0.25"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36"/>
      <c r="M104" s="36"/>
    </row>
    <row r="105" spans="2:13" x14ac:dyDescent="0.25"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36"/>
      <c r="M105" s="36"/>
    </row>
    <row r="106" spans="2:13" x14ac:dyDescent="0.25">
      <c r="B106" s="54" t="str">
        <f>_xlfn.CONCAT('Com1&amp;Colr'!M114)</f>
        <v>Com 2 Colruyt &amp; Autres Ajout</v>
      </c>
      <c r="C106" s="38"/>
      <c r="D106" s="38"/>
      <c r="E106" s="38"/>
      <c r="F106" s="38"/>
      <c r="G106" s="38"/>
      <c r="H106" s="136" t="s">
        <v>99</v>
      </c>
      <c r="I106" s="136"/>
      <c r="J106" s="136" t="s">
        <v>7</v>
      </c>
      <c r="K106" s="136"/>
      <c r="L106" s="137" t="s">
        <v>101</v>
      </c>
      <c r="M106" s="138"/>
    </row>
    <row r="107" spans="2:13" x14ac:dyDescent="0.25">
      <c r="B107" s="39"/>
      <c r="C107" s="15" t="s">
        <v>102</v>
      </c>
      <c r="D107" s="15" t="s">
        <v>100</v>
      </c>
      <c r="E107" s="15" t="s">
        <v>99</v>
      </c>
      <c r="F107" s="15" t="s">
        <v>7</v>
      </c>
      <c r="G107" s="15" t="s">
        <v>101</v>
      </c>
      <c r="H107" s="20">
        <v>6</v>
      </c>
      <c r="I107" s="20">
        <v>21</v>
      </c>
      <c r="J107" s="20">
        <v>6</v>
      </c>
      <c r="K107" s="15">
        <v>21</v>
      </c>
      <c r="L107" s="15">
        <v>6</v>
      </c>
      <c r="M107" s="40">
        <v>21</v>
      </c>
    </row>
    <row r="108" spans="2:13" x14ac:dyDescent="0.25">
      <c r="B108" s="39" t="str">
        <f>_xlfn.CONCAT('Com1&amp;Colr'!M115)</f>
        <v/>
      </c>
      <c r="C108" s="37" t="str">
        <f>_xlfn.CONCAT('Com1&amp;Colr'!P115)</f>
        <v/>
      </c>
      <c r="D108" s="10">
        <f>IFERROR(ROUNDDOWN(VLOOKUP('Com1&amp;Colr'!M115,BDColr!$B$3:$D$100,3,FALSE),2),0)</f>
        <v>0</v>
      </c>
      <c r="E108" s="15" t="str">
        <f t="shared" ref="E108:E120" si="30">IFERROR((C108/D108),"")</f>
        <v/>
      </c>
      <c r="F108" s="15" t="str">
        <f t="shared" ref="F108:F120" si="31">IFERROR((G108-E108),"")</f>
        <v/>
      </c>
      <c r="G108" s="15" t="str">
        <f t="shared" ref="G108:G120" si="32">IFERROR((E108*D108),"")</f>
        <v/>
      </c>
      <c r="H108" s="20" t="str">
        <f t="shared" ref="H108:H120" si="33">IF(D108=1.06,E108,"")</f>
        <v/>
      </c>
      <c r="I108" s="20" t="str">
        <f t="shared" ref="I108:I120" si="34">IF(D108=1.21,E108,"")</f>
        <v/>
      </c>
      <c r="J108" s="20" t="str">
        <f t="shared" ref="J108:J120" si="35">IF(D108=1.06,F108,"")</f>
        <v/>
      </c>
      <c r="K108" s="15" t="str">
        <f t="shared" ref="K108:K120" si="36">IF(D108=1.21,F108,"")</f>
        <v/>
      </c>
      <c r="L108" s="15" t="str">
        <f t="shared" ref="L108:L120" si="37">IFERROR(J108+H108,"")</f>
        <v/>
      </c>
      <c r="M108" s="40" t="str">
        <f t="shared" ref="M108:M120" si="38">IFERROR(K108+I108,"")</f>
        <v/>
      </c>
    </row>
    <row r="109" spans="2:13" x14ac:dyDescent="0.25">
      <c r="B109" s="39" t="str">
        <f>_xlfn.CONCAT('Com1&amp;Colr'!M116)</f>
        <v/>
      </c>
      <c r="C109" s="37" t="str">
        <f>_xlfn.CONCAT('Com1&amp;Colr'!P116)</f>
        <v/>
      </c>
      <c r="D109" s="10">
        <f>IFERROR(ROUNDDOWN(VLOOKUP('Com1&amp;Colr'!M116,BDColr!$B$3:$D$100,3,FALSE),2),0)</f>
        <v>0</v>
      </c>
      <c r="E109" s="15" t="str">
        <f t="shared" si="30"/>
        <v/>
      </c>
      <c r="F109" s="15" t="str">
        <f t="shared" si="31"/>
        <v/>
      </c>
      <c r="G109" s="15" t="str">
        <f t="shared" si="32"/>
        <v/>
      </c>
      <c r="H109" s="20" t="str">
        <f t="shared" si="33"/>
        <v/>
      </c>
      <c r="I109" s="20" t="str">
        <f t="shared" si="34"/>
        <v/>
      </c>
      <c r="J109" s="20" t="str">
        <f t="shared" si="35"/>
        <v/>
      </c>
      <c r="K109" s="15" t="str">
        <f t="shared" si="36"/>
        <v/>
      </c>
      <c r="L109" s="15" t="str">
        <f t="shared" si="37"/>
        <v/>
      </c>
      <c r="M109" s="40" t="str">
        <f t="shared" si="38"/>
        <v/>
      </c>
    </row>
    <row r="110" spans="2:13" x14ac:dyDescent="0.25">
      <c r="B110" s="39" t="str">
        <f>_xlfn.CONCAT('Com1&amp;Colr'!M117)</f>
        <v/>
      </c>
      <c r="C110" s="37" t="str">
        <f>_xlfn.CONCAT('Com1&amp;Colr'!P117)</f>
        <v/>
      </c>
      <c r="D110" s="10">
        <f>IFERROR(ROUNDDOWN(VLOOKUP('Com1&amp;Colr'!M117,BDColr!$B$3:$D$100,3,FALSE),2),0)</f>
        <v>0</v>
      </c>
      <c r="E110" s="15" t="str">
        <f t="shared" si="30"/>
        <v/>
      </c>
      <c r="F110" s="15" t="str">
        <f t="shared" si="31"/>
        <v/>
      </c>
      <c r="G110" s="15" t="str">
        <f t="shared" si="32"/>
        <v/>
      </c>
      <c r="H110" s="20" t="str">
        <f t="shared" si="33"/>
        <v/>
      </c>
      <c r="I110" s="20" t="str">
        <f t="shared" si="34"/>
        <v/>
      </c>
      <c r="J110" s="20" t="str">
        <f t="shared" si="35"/>
        <v/>
      </c>
      <c r="K110" s="15" t="str">
        <f t="shared" si="36"/>
        <v/>
      </c>
      <c r="L110" s="15" t="str">
        <f t="shared" si="37"/>
        <v/>
      </c>
      <c r="M110" s="40" t="str">
        <f t="shared" si="38"/>
        <v/>
      </c>
    </row>
    <row r="111" spans="2:13" x14ac:dyDescent="0.25">
      <c r="B111" s="39" t="str">
        <f>_xlfn.CONCAT('Com1&amp;Colr'!M118)</f>
        <v/>
      </c>
      <c r="C111" s="37" t="str">
        <f>_xlfn.CONCAT('Com1&amp;Colr'!P118)</f>
        <v/>
      </c>
      <c r="D111" s="10">
        <f>IFERROR(ROUNDDOWN(VLOOKUP('Com1&amp;Colr'!M118,BDColr!$B$3:$D$100,3,FALSE),2),0)</f>
        <v>0</v>
      </c>
      <c r="E111" s="15" t="str">
        <f t="shared" si="30"/>
        <v/>
      </c>
      <c r="F111" s="15" t="str">
        <f t="shared" si="31"/>
        <v/>
      </c>
      <c r="G111" s="15" t="str">
        <f t="shared" si="32"/>
        <v/>
      </c>
      <c r="H111" s="20" t="str">
        <f t="shared" si="33"/>
        <v/>
      </c>
      <c r="I111" s="20" t="str">
        <f t="shared" si="34"/>
        <v/>
      </c>
      <c r="J111" s="20" t="str">
        <f t="shared" si="35"/>
        <v/>
      </c>
      <c r="K111" s="15" t="str">
        <f t="shared" si="36"/>
        <v/>
      </c>
      <c r="L111" s="15" t="str">
        <f t="shared" si="37"/>
        <v/>
      </c>
      <c r="M111" s="40" t="str">
        <f t="shared" si="38"/>
        <v/>
      </c>
    </row>
    <row r="112" spans="2:13" x14ac:dyDescent="0.25">
      <c r="B112" s="39" t="str">
        <f>_xlfn.CONCAT('Com1&amp;Colr'!M119)</f>
        <v/>
      </c>
      <c r="C112" s="37" t="str">
        <f>_xlfn.CONCAT('Com1&amp;Colr'!P119)</f>
        <v/>
      </c>
      <c r="D112" s="10">
        <f>IFERROR(ROUNDDOWN(VLOOKUP('Com1&amp;Colr'!M119,BDColr!$B$3:$D$100,3,FALSE),2),0)</f>
        <v>0</v>
      </c>
      <c r="E112" s="15" t="str">
        <f t="shared" si="30"/>
        <v/>
      </c>
      <c r="F112" s="15" t="str">
        <f t="shared" si="31"/>
        <v/>
      </c>
      <c r="G112" s="15" t="str">
        <f t="shared" si="32"/>
        <v/>
      </c>
      <c r="H112" s="20" t="str">
        <f t="shared" si="33"/>
        <v/>
      </c>
      <c r="I112" s="20" t="str">
        <f t="shared" si="34"/>
        <v/>
      </c>
      <c r="J112" s="20" t="str">
        <f t="shared" si="35"/>
        <v/>
      </c>
      <c r="K112" s="15" t="str">
        <f t="shared" si="36"/>
        <v/>
      </c>
      <c r="L112" s="15" t="str">
        <f t="shared" si="37"/>
        <v/>
      </c>
      <c r="M112" s="40" t="str">
        <f t="shared" si="38"/>
        <v/>
      </c>
    </row>
    <row r="113" spans="2:13" x14ac:dyDescent="0.25">
      <c r="B113" s="39" t="str">
        <f>_xlfn.CONCAT('Com1&amp;Colr'!M120)</f>
        <v/>
      </c>
      <c r="C113" s="37" t="str">
        <f>_xlfn.CONCAT('Com1&amp;Colr'!P120)</f>
        <v/>
      </c>
      <c r="D113" s="10">
        <f>IFERROR(ROUNDDOWN(VLOOKUP('Com1&amp;Colr'!M120,BDColr!$B$3:$D$100,3,FALSE),2),0)</f>
        <v>0</v>
      </c>
      <c r="E113" s="15" t="str">
        <f t="shared" si="30"/>
        <v/>
      </c>
      <c r="F113" s="15" t="str">
        <f t="shared" si="31"/>
        <v/>
      </c>
      <c r="G113" s="15" t="str">
        <f t="shared" si="32"/>
        <v/>
      </c>
      <c r="H113" s="20" t="str">
        <f t="shared" si="33"/>
        <v/>
      </c>
      <c r="I113" s="20" t="str">
        <f t="shared" si="34"/>
        <v/>
      </c>
      <c r="J113" s="20" t="str">
        <f t="shared" si="35"/>
        <v/>
      </c>
      <c r="K113" s="15" t="str">
        <f t="shared" si="36"/>
        <v/>
      </c>
      <c r="L113" s="15" t="str">
        <f t="shared" si="37"/>
        <v/>
      </c>
      <c r="M113" s="40" t="str">
        <f t="shared" si="38"/>
        <v/>
      </c>
    </row>
    <row r="114" spans="2:13" x14ac:dyDescent="0.25">
      <c r="B114" s="39" t="str">
        <f>_xlfn.CONCAT('Com1&amp;Colr'!M121)</f>
        <v/>
      </c>
      <c r="C114" s="37" t="str">
        <f>_xlfn.CONCAT('Com1&amp;Colr'!P121)</f>
        <v/>
      </c>
      <c r="D114" s="10">
        <f>IFERROR(ROUNDDOWN(VLOOKUP('Com1&amp;Colr'!M121,BDColr!$B$3:$D$100,3,FALSE),2),0)</f>
        <v>0</v>
      </c>
      <c r="E114" s="15" t="str">
        <f t="shared" si="30"/>
        <v/>
      </c>
      <c r="F114" s="15" t="str">
        <f t="shared" si="31"/>
        <v/>
      </c>
      <c r="G114" s="15" t="str">
        <f t="shared" si="32"/>
        <v/>
      </c>
      <c r="H114" s="20" t="str">
        <f t="shared" si="33"/>
        <v/>
      </c>
      <c r="I114" s="20" t="str">
        <f t="shared" si="34"/>
        <v/>
      </c>
      <c r="J114" s="20" t="str">
        <f t="shared" si="35"/>
        <v/>
      </c>
      <c r="K114" s="15" t="str">
        <f t="shared" si="36"/>
        <v/>
      </c>
      <c r="L114" s="15" t="str">
        <f t="shared" si="37"/>
        <v/>
      </c>
      <c r="M114" s="40" t="str">
        <f t="shared" si="38"/>
        <v/>
      </c>
    </row>
    <row r="115" spans="2:13" x14ac:dyDescent="0.25">
      <c r="B115" s="39" t="str">
        <f>_xlfn.CONCAT('Com1&amp;Colr'!M122)</f>
        <v/>
      </c>
      <c r="C115" s="37" t="str">
        <f>_xlfn.CONCAT('Com1&amp;Colr'!P122)</f>
        <v/>
      </c>
      <c r="D115" s="10">
        <f>IFERROR(ROUNDDOWN(VLOOKUP('Com1&amp;Colr'!M122,BDColr!$B$3:$D$100,3,FALSE),2),0)</f>
        <v>0</v>
      </c>
      <c r="E115" s="15" t="str">
        <f t="shared" si="30"/>
        <v/>
      </c>
      <c r="F115" s="15" t="str">
        <f t="shared" si="31"/>
        <v/>
      </c>
      <c r="G115" s="15" t="str">
        <f t="shared" si="32"/>
        <v/>
      </c>
      <c r="H115" s="20" t="str">
        <f t="shared" si="33"/>
        <v/>
      </c>
      <c r="I115" s="20" t="str">
        <f t="shared" si="34"/>
        <v/>
      </c>
      <c r="J115" s="20" t="str">
        <f t="shared" si="35"/>
        <v/>
      </c>
      <c r="K115" s="15" t="str">
        <f t="shared" si="36"/>
        <v/>
      </c>
      <c r="L115" s="15" t="str">
        <f t="shared" si="37"/>
        <v/>
      </c>
      <c r="M115" s="40" t="str">
        <f t="shared" si="38"/>
        <v/>
      </c>
    </row>
    <row r="116" spans="2:13" x14ac:dyDescent="0.25">
      <c r="B116" s="39" t="str">
        <f>_xlfn.CONCAT('Com1&amp;Colr'!M123)</f>
        <v/>
      </c>
      <c r="C116" s="37" t="str">
        <f>_xlfn.CONCAT('Com1&amp;Colr'!P123)</f>
        <v/>
      </c>
      <c r="D116" s="10">
        <f>IFERROR(ROUNDDOWN(VLOOKUP('Com1&amp;Colr'!M123,BDColr!$B$3:$D$100,3,FALSE),2),0)</f>
        <v>0</v>
      </c>
      <c r="E116" s="15" t="str">
        <f t="shared" si="30"/>
        <v/>
      </c>
      <c r="F116" s="15" t="str">
        <f t="shared" si="31"/>
        <v/>
      </c>
      <c r="G116" s="15" t="str">
        <f t="shared" si="32"/>
        <v/>
      </c>
      <c r="H116" s="20" t="str">
        <f t="shared" si="33"/>
        <v/>
      </c>
      <c r="I116" s="20" t="str">
        <f t="shared" si="34"/>
        <v/>
      </c>
      <c r="J116" s="20" t="str">
        <f t="shared" si="35"/>
        <v/>
      </c>
      <c r="K116" s="15" t="str">
        <f t="shared" si="36"/>
        <v/>
      </c>
      <c r="L116" s="15" t="str">
        <f t="shared" si="37"/>
        <v/>
      </c>
      <c r="M116" s="40" t="str">
        <f t="shared" si="38"/>
        <v/>
      </c>
    </row>
    <row r="117" spans="2:13" x14ac:dyDescent="0.25">
      <c r="B117" s="39" t="str">
        <f>_xlfn.CONCAT('Com1&amp;Colr'!M124)</f>
        <v/>
      </c>
      <c r="C117" s="37" t="str">
        <f>_xlfn.CONCAT('Com1&amp;Colr'!P124)</f>
        <v/>
      </c>
      <c r="D117" s="10">
        <f>IFERROR(ROUNDDOWN(VLOOKUP('Com1&amp;Colr'!M124,BDColr!$B$3:$D$100,3,FALSE),2),0)</f>
        <v>0</v>
      </c>
      <c r="E117" s="15" t="str">
        <f t="shared" si="30"/>
        <v/>
      </c>
      <c r="F117" s="15" t="str">
        <f t="shared" si="31"/>
        <v/>
      </c>
      <c r="G117" s="15" t="str">
        <f t="shared" si="32"/>
        <v/>
      </c>
      <c r="H117" s="20" t="str">
        <f t="shared" si="33"/>
        <v/>
      </c>
      <c r="I117" s="20" t="str">
        <f t="shared" si="34"/>
        <v/>
      </c>
      <c r="J117" s="20" t="str">
        <f t="shared" si="35"/>
        <v/>
      </c>
      <c r="K117" s="15" t="str">
        <f t="shared" si="36"/>
        <v/>
      </c>
      <c r="L117" s="15" t="str">
        <f t="shared" si="37"/>
        <v/>
      </c>
      <c r="M117" s="40" t="str">
        <f t="shared" si="38"/>
        <v/>
      </c>
    </row>
    <row r="118" spans="2:13" x14ac:dyDescent="0.25">
      <c r="B118" s="39" t="str">
        <f>_xlfn.CONCAT('Com1&amp;Colr'!M125)</f>
        <v/>
      </c>
      <c r="C118" s="37" t="str">
        <f>_xlfn.CONCAT('Com1&amp;Colr'!P125)</f>
        <v/>
      </c>
      <c r="D118" s="10">
        <f>IFERROR(ROUNDDOWN(VLOOKUP('Com1&amp;Colr'!M125,BDColr!$B$3:$D$100,3,FALSE),2),0)</f>
        <v>0</v>
      </c>
      <c r="E118" s="15" t="str">
        <f t="shared" si="30"/>
        <v/>
      </c>
      <c r="F118" s="15" t="str">
        <f t="shared" si="31"/>
        <v/>
      </c>
      <c r="G118" s="15" t="str">
        <f t="shared" si="32"/>
        <v/>
      </c>
      <c r="H118" s="20" t="str">
        <f t="shared" si="33"/>
        <v/>
      </c>
      <c r="I118" s="20" t="str">
        <f t="shared" si="34"/>
        <v/>
      </c>
      <c r="J118" s="20" t="str">
        <f t="shared" si="35"/>
        <v/>
      </c>
      <c r="K118" s="15" t="str">
        <f t="shared" si="36"/>
        <v/>
      </c>
      <c r="L118" s="15" t="str">
        <f t="shared" si="37"/>
        <v/>
      </c>
      <c r="M118" s="40" t="str">
        <f t="shared" si="38"/>
        <v/>
      </c>
    </row>
    <row r="119" spans="2:13" x14ac:dyDescent="0.25">
      <c r="B119" s="39" t="str">
        <f>_xlfn.CONCAT('Com1&amp;Colr'!M126)</f>
        <v/>
      </c>
      <c r="C119" s="37" t="str">
        <f>_xlfn.CONCAT('Com1&amp;Colr'!P126)</f>
        <v/>
      </c>
      <c r="D119" s="10">
        <f>IFERROR(ROUNDDOWN(VLOOKUP('Com1&amp;Colr'!M126,BDColr!$B$3:$D$100,3,FALSE),2),0)</f>
        <v>0</v>
      </c>
      <c r="E119" s="15" t="str">
        <f t="shared" si="30"/>
        <v/>
      </c>
      <c r="F119" s="15" t="str">
        <f t="shared" si="31"/>
        <v/>
      </c>
      <c r="G119" s="15" t="str">
        <f t="shared" si="32"/>
        <v/>
      </c>
      <c r="H119" s="20" t="str">
        <f t="shared" si="33"/>
        <v/>
      </c>
      <c r="I119" s="20" t="str">
        <f t="shared" si="34"/>
        <v/>
      </c>
      <c r="J119" s="20" t="str">
        <f t="shared" si="35"/>
        <v/>
      </c>
      <c r="K119" s="15" t="str">
        <f t="shared" si="36"/>
        <v/>
      </c>
      <c r="L119" s="15" t="str">
        <f t="shared" si="37"/>
        <v/>
      </c>
      <c r="M119" s="40" t="str">
        <f t="shared" si="38"/>
        <v/>
      </c>
    </row>
    <row r="120" spans="2:13" x14ac:dyDescent="0.25">
      <c r="B120" s="39" t="str">
        <f>_xlfn.CONCAT('Com1&amp;Colr'!M127)</f>
        <v/>
      </c>
      <c r="C120" s="37" t="str">
        <f>_xlfn.CONCAT('Com1&amp;Colr'!P127)</f>
        <v/>
      </c>
      <c r="D120" s="10">
        <f>IFERROR(ROUNDDOWN(VLOOKUP('Com1&amp;Colr'!M127,BDColr!$B$3:$D$100,3,FALSE),2),0)</f>
        <v>0</v>
      </c>
      <c r="E120" s="15" t="str">
        <f t="shared" si="30"/>
        <v/>
      </c>
      <c r="F120" s="15" t="str">
        <f t="shared" si="31"/>
        <v/>
      </c>
      <c r="G120" s="15" t="str">
        <f t="shared" si="32"/>
        <v/>
      </c>
      <c r="H120" s="20" t="str">
        <f t="shared" si="33"/>
        <v/>
      </c>
      <c r="I120" s="20" t="str">
        <f t="shared" si="34"/>
        <v/>
      </c>
      <c r="J120" s="20" t="str">
        <f t="shared" si="35"/>
        <v/>
      </c>
      <c r="K120" s="15" t="str">
        <f t="shared" si="36"/>
        <v/>
      </c>
      <c r="L120" s="15" t="str">
        <f t="shared" si="37"/>
        <v/>
      </c>
      <c r="M120" s="40" t="str">
        <f t="shared" si="38"/>
        <v/>
      </c>
    </row>
    <row r="121" spans="2:13" x14ac:dyDescent="0.25">
      <c r="B121" s="44" t="s">
        <v>108</v>
      </c>
      <c r="C121" s="53">
        <f>SUM(G121+'Com1&amp;Colr'!R129)</f>
        <v>0</v>
      </c>
      <c r="D121" s="42"/>
      <c r="E121" s="42">
        <f t="shared" ref="E121:M121" si="39">SUM(E108:E120)</f>
        <v>0</v>
      </c>
      <c r="F121" s="42">
        <f t="shared" si="39"/>
        <v>0</v>
      </c>
      <c r="G121" s="61">
        <f t="shared" si="39"/>
        <v>0</v>
      </c>
      <c r="H121" s="42">
        <f t="shared" si="39"/>
        <v>0</v>
      </c>
      <c r="I121" s="42">
        <f t="shared" si="39"/>
        <v>0</v>
      </c>
      <c r="J121" s="42">
        <f t="shared" si="39"/>
        <v>0</v>
      </c>
      <c r="K121" s="42">
        <f t="shared" si="39"/>
        <v>0</v>
      </c>
      <c r="L121" s="42">
        <f t="shared" si="39"/>
        <v>0</v>
      </c>
      <c r="M121" s="43">
        <f t="shared" si="39"/>
        <v>0</v>
      </c>
    </row>
  </sheetData>
  <mergeCells count="12">
    <mergeCell ref="H106:I106"/>
    <mergeCell ref="J106:K106"/>
    <mergeCell ref="L106:M106"/>
    <mergeCell ref="H63:I63"/>
    <mergeCell ref="J63:K63"/>
    <mergeCell ref="L63:M63"/>
    <mergeCell ref="J45:K45"/>
    <mergeCell ref="L45:M45"/>
    <mergeCell ref="H2:I2"/>
    <mergeCell ref="J2:K2"/>
    <mergeCell ref="L2:M2"/>
    <mergeCell ref="H45:I4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504D3-312C-4D8E-AFC7-B47BB73B9619}">
  <sheetPr codeName="Feuil5"/>
  <dimension ref="B1:V60"/>
  <sheetViews>
    <sheetView workbookViewId="0">
      <selection activeCell="J31" sqref="J31"/>
    </sheetView>
  </sheetViews>
  <sheetFormatPr baseColWidth="10" defaultColWidth="11.5703125" defaultRowHeight="12.75" x14ac:dyDescent="0.2"/>
  <cols>
    <col min="1" max="1" width="12.5703125" style="15" customWidth="1"/>
    <col min="2" max="2" width="32.7109375" style="15" customWidth="1"/>
    <col min="3" max="3" width="7.5703125" style="15" customWidth="1"/>
    <col min="4" max="4" width="7" style="15" customWidth="1"/>
    <col min="5" max="5" width="13.85546875" style="15" customWidth="1"/>
    <col min="6" max="6" width="12.140625" style="15" customWidth="1"/>
    <col min="7" max="7" width="12.7109375" style="15" customWidth="1"/>
    <col min="8" max="8" width="13.85546875" style="15" customWidth="1"/>
    <col min="9" max="9" width="4" style="15" customWidth="1"/>
    <col min="10" max="10" width="24.7109375" style="15" customWidth="1"/>
    <col min="11" max="11" width="11.5703125" style="15" customWidth="1"/>
    <col min="12" max="12" width="5.5703125" style="15" customWidth="1"/>
    <col min="13" max="13" width="13.28515625" style="15" customWidth="1"/>
    <col min="14" max="14" width="7" style="15" customWidth="1"/>
    <col min="15" max="15" width="8.140625" style="15" customWidth="1"/>
    <col min="16" max="16" width="13.85546875" style="15" customWidth="1"/>
    <col min="17" max="19" width="11.5703125" style="15" customWidth="1"/>
    <col min="20" max="20" width="11.5703125" style="36" customWidth="1"/>
    <col min="21" max="21" width="11.28515625" style="36" customWidth="1"/>
    <col min="22" max="22" width="3.140625" style="36" customWidth="1"/>
    <col min="23" max="23" width="29.7109375" style="15" customWidth="1"/>
    <col min="24" max="16384" width="11.5703125" style="15"/>
  </cols>
  <sheetData>
    <row r="1" spans="2:22" x14ac:dyDescent="0.2">
      <c r="V1" s="34"/>
    </row>
    <row r="2" spans="2:22" x14ac:dyDescent="0.2">
      <c r="B2" s="15" t="s">
        <v>5</v>
      </c>
      <c r="C2" s="15" t="s">
        <v>6</v>
      </c>
      <c r="D2" s="15" t="s">
        <v>7</v>
      </c>
      <c r="E2" s="15" t="s">
        <v>10</v>
      </c>
      <c r="F2" s="15" t="s">
        <v>3</v>
      </c>
      <c r="G2" s="15" t="s">
        <v>11</v>
      </c>
      <c r="H2" s="15" t="s">
        <v>12</v>
      </c>
      <c r="V2" s="15"/>
    </row>
    <row r="3" spans="2:22" x14ac:dyDescent="0.2">
      <c r="B3" s="15" t="s">
        <v>21</v>
      </c>
      <c r="C3" s="15">
        <v>24</v>
      </c>
      <c r="D3" s="15">
        <v>1.21</v>
      </c>
      <c r="E3" s="15">
        <v>4.5</v>
      </c>
      <c r="F3" s="15">
        <v>24</v>
      </c>
      <c r="G3" s="15">
        <v>2</v>
      </c>
      <c r="H3" s="15">
        <v>0.1</v>
      </c>
      <c r="V3" s="15"/>
    </row>
    <row r="4" spans="2:22" x14ac:dyDescent="0.2">
      <c r="B4" s="15" t="s">
        <v>22</v>
      </c>
      <c r="C4" s="15">
        <v>24</v>
      </c>
      <c r="D4" s="15">
        <v>1.06</v>
      </c>
      <c r="E4" s="15">
        <v>4.5</v>
      </c>
      <c r="F4" s="15">
        <v>24</v>
      </c>
      <c r="G4" s="15">
        <v>2</v>
      </c>
      <c r="H4" s="15">
        <v>0.1</v>
      </c>
      <c r="V4" s="15"/>
    </row>
    <row r="5" spans="2:22" x14ac:dyDescent="0.2">
      <c r="B5" s="15" t="s">
        <v>23</v>
      </c>
      <c r="C5" s="15">
        <v>24</v>
      </c>
      <c r="D5" s="15">
        <v>1.21</v>
      </c>
      <c r="E5" s="15">
        <v>4.5</v>
      </c>
      <c r="F5" s="15">
        <v>24</v>
      </c>
      <c r="G5" s="15">
        <v>3</v>
      </c>
      <c r="H5" s="15">
        <v>0.1</v>
      </c>
      <c r="V5" s="15"/>
    </row>
    <row r="6" spans="2:22" x14ac:dyDescent="0.2">
      <c r="B6" s="15" t="s">
        <v>24</v>
      </c>
      <c r="C6" s="15">
        <v>24</v>
      </c>
      <c r="D6" s="15">
        <v>1.21</v>
      </c>
      <c r="E6" s="15">
        <v>4.5</v>
      </c>
      <c r="F6" s="15">
        <v>24</v>
      </c>
      <c r="G6" s="15">
        <v>3</v>
      </c>
      <c r="H6" s="15">
        <v>0.1</v>
      </c>
      <c r="V6" s="15"/>
    </row>
    <row r="7" spans="2:22" x14ac:dyDescent="0.2">
      <c r="B7" s="15" t="s">
        <v>25</v>
      </c>
      <c r="C7" s="15">
        <v>24</v>
      </c>
      <c r="D7" s="15">
        <v>1.21</v>
      </c>
      <c r="E7" s="15">
        <v>4.5</v>
      </c>
      <c r="F7" s="15">
        <v>24</v>
      </c>
      <c r="G7" s="15">
        <v>4</v>
      </c>
      <c r="H7" s="15">
        <v>0.1</v>
      </c>
      <c r="V7" s="15"/>
    </row>
    <row r="8" spans="2:22" x14ac:dyDescent="0.2">
      <c r="B8" s="15" t="s">
        <v>26</v>
      </c>
      <c r="C8" s="15">
        <v>24</v>
      </c>
      <c r="D8" s="15">
        <v>1.21</v>
      </c>
      <c r="E8" s="15">
        <v>4.5</v>
      </c>
      <c r="F8" s="15">
        <v>24</v>
      </c>
      <c r="G8" s="15">
        <v>4</v>
      </c>
      <c r="H8" s="15">
        <v>0.1</v>
      </c>
      <c r="V8" s="15"/>
    </row>
    <row r="9" spans="2:22" x14ac:dyDescent="0.2">
      <c r="B9" s="15" t="s">
        <v>27</v>
      </c>
      <c r="C9" s="15">
        <v>24</v>
      </c>
      <c r="D9" s="15">
        <v>1.21</v>
      </c>
      <c r="E9" s="15">
        <v>4.5</v>
      </c>
      <c r="F9" s="15">
        <v>24</v>
      </c>
      <c r="G9" s="15">
        <v>4</v>
      </c>
      <c r="H9" s="15">
        <v>0.1</v>
      </c>
      <c r="V9" s="15"/>
    </row>
    <row r="10" spans="2:22" x14ac:dyDescent="0.2">
      <c r="B10" s="15" t="s">
        <v>28</v>
      </c>
      <c r="C10" s="15">
        <v>24</v>
      </c>
      <c r="D10" s="15">
        <v>1.21</v>
      </c>
      <c r="E10" s="15">
        <v>4.5</v>
      </c>
      <c r="F10" s="15">
        <v>24</v>
      </c>
      <c r="G10" s="15">
        <v>4</v>
      </c>
      <c r="H10" s="15">
        <v>0.1</v>
      </c>
      <c r="V10" s="15"/>
    </row>
    <row r="11" spans="2:22" x14ac:dyDescent="0.2">
      <c r="V11" s="15"/>
    </row>
    <row r="12" spans="2:22" x14ac:dyDescent="0.2">
      <c r="B12" s="15" t="s">
        <v>29</v>
      </c>
      <c r="C12" s="15">
        <v>1</v>
      </c>
      <c r="D12" s="15">
        <v>1.21</v>
      </c>
      <c r="E12" s="15">
        <v>0</v>
      </c>
      <c r="F12" s="15">
        <v>5</v>
      </c>
      <c r="G12" s="15">
        <v>3</v>
      </c>
      <c r="H12" s="15">
        <v>0</v>
      </c>
      <c r="V12" s="15"/>
    </row>
    <row r="13" spans="2:22" x14ac:dyDescent="0.2">
      <c r="B13" s="15" t="s">
        <v>30</v>
      </c>
      <c r="C13" s="15">
        <v>1</v>
      </c>
      <c r="D13" s="15">
        <v>1.21</v>
      </c>
      <c r="E13" s="15">
        <v>0</v>
      </c>
      <c r="F13" s="15">
        <v>5</v>
      </c>
      <c r="G13" s="15">
        <v>3</v>
      </c>
      <c r="H13" s="15">
        <v>0</v>
      </c>
      <c r="V13" s="15"/>
    </row>
    <row r="14" spans="2:22" x14ac:dyDescent="0.2">
      <c r="B14" s="15" t="s">
        <v>31</v>
      </c>
      <c r="C14" s="15">
        <v>1</v>
      </c>
      <c r="D14" s="15">
        <v>1.21</v>
      </c>
      <c r="E14" s="15">
        <v>0</v>
      </c>
      <c r="F14" s="15">
        <v>5</v>
      </c>
      <c r="G14" s="15">
        <v>3</v>
      </c>
      <c r="H14" s="15">
        <v>0</v>
      </c>
      <c r="V14" s="15"/>
    </row>
    <row r="15" spans="2:22" x14ac:dyDescent="0.2">
      <c r="V15" s="15"/>
    </row>
    <row r="16" spans="2:22" x14ac:dyDescent="0.2">
      <c r="B16" s="15" t="s">
        <v>41</v>
      </c>
      <c r="C16" s="15">
        <v>1</v>
      </c>
      <c r="D16" s="15">
        <v>1.06</v>
      </c>
      <c r="E16" s="15">
        <v>0</v>
      </c>
      <c r="F16" s="15">
        <v>6</v>
      </c>
      <c r="G16" s="15">
        <v>2</v>
      </c>
      <c r="H16" s="15">
        <v>0</v>
      </c>
      <c r="V16" s="15"/>
    </row>
    <row r="17" spans="2:22" x14ac:dyDescent="0.2">
      <c r="B17" s="15" t="s">
        <v>42</v>
      </c>
      <c r="C17" s="15">
        <v>1</v>
      </c>
      <c r="D17" s="15">
        <v>1.06</v>
      </c>
      <c r="E17" s="15">
        <v>0</v>
      </c>
      <c r="F17" s="15">
        <v>6</v>
      </c>
      <c r="G17" s="15">
        <v>2</v>
      </c>
      <c r="H17" s="15">
        <v>0</v>
      </c>
      <c r="V17" s="15"/>
    </row>
    <row r="18" spans="2:22" x14ac:dyDescent="0.2">
      <c r="B18" s="15" t="s">
        <v>43</v>
      </c>
      <c r="C18" s="15">
        <v>1</v>
      </c>
      <c r="D18" s="15">
        <v>1.06</v>
      </c>
      <c r="E18" s="15">
        <v>0</v>
      </c>
      <c r="F18" s="15">
        <v>6</v>
      </c>
      <c r="G18" s="15">
        <v>2</v>
      </c>
      <c r="H18" s="15">
        <v>0</v>
      </c>
      <c r="V18" s="15"/>
    </row>
    <row r="19" spans="2:22" x14ac:dyDescent="0.2">
      <c r="B19" s="15" t="s">
        <v>44</v>
      </c>
      <c r="C19" s="15">
        <v>1</v>
      </c>
      <c r="D19" s="15">
        <v>1.06</v>
      </c>
      <c r="E19" s="15">
        <v>0</v>
      </c>
      <c r="F19" s="15">
        <v>6</v>
      </c>
      <c r="G19" s="15">
        <v>2</v>
      </c>
      <c r="H19" s="15">
        <v>0</v>
      </c>
      <c r="V19" s="15"/>
    </row>
    <row r="20" spans="2:22" x14ac:dyDescent="0.2">
      <c r="B20" s="15" t="s">
        <v>45</v>
      </c>
      <c r="C20" s="15">
        <v>1</v>
      </c>
      <c r="D20" s="15">
        <v>1.06</v>
      </c>
      <c r="E20" s="15">
        <v>0</v>
      </c>
      <c r="F20" s="15">
        <v>6</v>
      </c>
      <c r="G20" s="15">
        <v>1</v>
      </c>
      <c r="H20" s="15">
        <v>0</v>
      </c>
      <c r="V20" s="15"/>
    </row>
    <row r="21" spans="2:22" x14ac:dyDescent="0.2">
      <c r="B21" s="15" t="s">
        <v>46</v>
      </c>
      <c r="C21" s="15">
        <v>1</v>
      </c>
      <c r="D21" s="15">
        <v>1.06</v>
      </c>
      <c r="E21" s="15">
        <v>0</v>
      </c>
      <c r="F21" s="15">
        <v>6</v>
      </c>
      <c r="G21" s="15">
        <v>2</v>
      </c>
      <c r="H21" s="15">
        <v>0</v>
      </c>
      <c r="V21" s="15"/>
    </row>
    <row r="22" spans="2:22" x14ac:dyDescent="0.2">
      <c r="B22" s="15" t="s">
        <v>49</v>
      </c>
      <c r="C22" s="15">
        <v>1</v>
      </c>
      <c r="D22" s="15">
        <v>1.06</v>
      </c>
      <c r="E22" s="15">
        <v>0</v>
      </c>
      <c r="F22" s="15">
        <v>6</v>
      </c>
      <c r="G22" s="15">
        <v>3</v>
      </c>
      <c r="H22" s="15">
        <v>0</v>
      </c>
      <c r="V22" s="15"/>
    </row>
    <row r="23" spans="2:22" x14ac:dyDescent="0.2">
      <c r="B23" s="15" t="s">
        <v>48</v>
      </c>
      <c r="C23" s="15">
        <v>1</v>
      </c>
      <c r="D23" s="15">
        <v>1.06</v>
      </c>
      <c r="E23" s="15">
        <v>3.5</v>
      </c>
      <c r="F23" s="15">
        <v>4</v>
      </c>
      <c r="G23" s="15">
        <v>1</v>
      </c>
      <c r="H23" s="15">
        <v>0</v>
      </c>
      <c r="V23" s="15"/>
    </row>
    <row r="24" spans="2:22" x14ac:dyDescent="0.2">
      <c r="B24" s="15" t="s">
        <v>35</v>
      </c>
      <c r="C24" s="15">
        <v>1</v>
      </c>
      <c r="D24" s="15">
        <v>1.06</v>
      </c>
      <c r="E24" s="15">
        <v>3.5</v>
      </c>
      <c r="F24" s="15">
        <v>4</v>
      </c>
      <c r="G24" s="15">
        <v>2</v>
      </c>
      <c r="H24" s="15">
        <v>0.2</v>
      </c>
      <c r="V24" s="15"/>
    </row>
    <row r="25" spans="2:22" x14ac:dyDescent="0.2">
      <c r="B25" s="15" t="s">
        <v>36</v>
      </c>
      <c r="C25" s="15">
        <v>1</v>
      </c>
      <c r="D25" s="15">
        <v>1.06</v>
      </c>
      <c r="E25" s="15">
        <v>3.5</v>
      </c>
      <c r="F25" s="15">
        <v>4</v>
      </c>
      <c r="G25" s="15">
        <v>2</v>
      </c>
      <c r="H25" s="15">
        <v>0.2</v>
      </c>
      <c r="V25" s="15"/>
    </row>
    <row r="26" spans="2:22" x14ac:dyDescent="0.2">
      <c r="B26" s="15" t="s">
        <v>96</v>
      </c>
      <c r="C26" s="15">
        <v>1</v>
      </c>
      <c r="D26" s="15">
        <v>1.06</v>
      </c>
      <c r="E26" s="15">
        <v>0</v>
      </c>
      <c r="F26" s="15">
        <v>1</v>
      </c>
      <c r="G26" s="15">
        <v>0</v>
      </c>
      <c r="H26" s="15">
        <v>0</v>
      </c>
      <c r="V26" s="15"/>
    </row>
    <row r="27" spans="2:22" x14ac:dyDescent="0.2">
      <c r="B27" s="15" t="s">
        <v>40</v>
      </c>
      <c r="C27" s="15">
        <v>1</v>
      </c>
      <c r="D27" s="15">
        <v>1.06</v>
      </c>
      <c r="E27" s="15">
        <v>0</v>
      </c>
      <c r="F27" s="15">
        <v>1</v>
      </c>
      <c r="G27" s="15">
        <v>2</v>
      </c>
      <c r="H27" s="15">
        <v>0</v>
      </c>
      <c r="V27" s="15"/>
    </row>
    <row r="28" spans="2:22" x14ac:dyDescent="0.2">
      <c r="V28" s="15"/>
    </row>
    <row r="29" spans="2:22" x14ac:dyDescent="0.2">
      <c r="V29" s="15"/>
    </row>
    <row r="30" spans="2:22" x14ac:dyDescent="0.2">
      <c r="V30" s="15"/>
    </row>
    <row r="31" spans="2:22" x14ac:dyDescent="0.2">
      <c r="V31" s="15"/>
    </row>
    <row r="32" spans="2:22" x14ac:dyDescent="0.2">
      <c r="V32" s="15"/>
    </row>
    <row r="33" spans="2:22" x14ac:dyDescent="0.2">
      <c r="V33" s="20"/>
    </row>
    <row r="34" spans="2:22" x14ac:dyDescent="0.2">
      <c r="V34" s="20"/>
    </row>
    <row r="35" spans="2:22" x14ac:dyDescent="0.2">
      <c r="V35" s="20"/>
    </row>
    <row r="36" spans="2:22" x14ac:dyDescent="0.2">
      <c r="V36" s="20"/>
    </row>
    <row r="37" spans="2:22" x14ac:dyDescent="0.2">
      <c r="V37" s="20"/>
    </row>
    <row r="38" spans="2:22" x14ac:dyDescent="0.2">
      <c r="V38" s="20"/>
    </row>
    <row r="39" spans="2:22" x14ac:dyDescent="0.2">
      <c r="B39" s="10"/>
      <c r="V39" s="20"/>
    </row>
    <row r="40" spans="2:22" x14ac:dyDescent="0.2">
      <c r="B40" s="10"/>
      <c r="V40" s="20"/>
    </row>
    <row r="41" spans="2:22" x14ac:dyDescent="0.2">
      <c r="B41" s="10"/>
      <c r="V41" s="35"/>
    </row>
    <row r="42" spans="2:22" x14ac:dyDescent="0.2">
      <c r="B42" s="10"/>
      <c r="T42" s="19"/>
      <c r="U42" s="19"/>
      <c r="V42" s="20"/>
    </row>
    <row r="43" spans="2:22" x14ac:dyDescent="0.2">
      <c r="B43" s="10"/>
      <c r="T43" s="19"/>
      <c r="U43" s="19"/>
      <c r="V43" s="20"/>
    </row>
    <row r="44" spans="2:22" x14ac:dyDescent="0.2">
      <c r="B44" s="10"/>
      <c r="V44" s="20"/>
    </row>
    <row r="45" spans="2:22" x14ac:dyDescent="0.2">
      <c r="B45" s="10"/>
      <c r="V45" s="20"/>
    </row>
    <row r="46" spans="2:22" x14ac:dyDescent="0.2">
      <c r="B46" s="10"/>
      <c r="V46" s="20"/>
    </row>
    <row r="47" spans="2:22" x14ac:dyDescent="0.2">
      <c r="B47" s="10"/>
      <c r="V47" s="20"/>
    </row>
    <row r="48" spans="2:22" x14ac:dyDescent="0.2">
      <c r="B48" s="10"/>
      <c r="V48" s="20"/>
    </row>
    <row r="49" spans="2:22" x14ac:dyDescent="0.2">
      <c r="B49" s="10"/>
      <c r="V49" s="20"/>
    </row>
    <row r="50" spans="2:22" x14ac:dyDescent="0.2">
      <c r="B50" s="10"/>
      <c r="V50" s="20"/>
    </row>
    <row r="51" spans="2:22" x14ac:dyDescent="0.2">
      <c r="B51" s="10"/>
      <c r="V51" s="20"/>
    </row>
    <row r="52" spans="2:22" x14ac:dyDescent="0.2">
      <c r="B52" s="10"/>
      <c r="V52" s="20"/>
    </row>
    <row r="53" spans="2:22" x14ac:dyDescent="0.2">
      <c r="B53" s="10"/>
      <c r="V53" s="20"/>
    </row>
    <row r="54" spans="2:22" x14ac:dyDescent="0.2">
      <c r="B54" s="10"/>
      <c r="V54" s="20"/>
    </row>
    <row r="55" spans="2:22" x14ac:dyDescent="0.2">
      <c r="B55" s="10"/>
    </row>
    <row r="56" spans="2:22" x14ac:dyDescent="0.2">
      <c r="B56" s="10"/>
    </row>
    <row r="57" spans="2:22" x14ac:dyDescent="0.2">
      <c r="B57" s="10"/>
    </row>
    <row r="58" spans="2:22" x14ac:dyDescent="0.2">
      <c r="B58" s="10"/>
    </row>
    <row r="59" spans="2:22" x14ac:dyDescent="0.2">
      <c r="B59" s="10"/>
    </row>
    <row r="60" spans="2:22" x14ac:dyDescent="0.2">
      <c r="B60" s="10"/>
    </row>
  </sheetData>
  <sheetProtection insertRows="0"/>
  <dataValidations count="1">
    <dataValidation type="list" allowBlank="1" showInputMessage="1" showErrorMessage="1" sqref="B2:B28" xr:uid="{A43A191F-7792-4379-974A-F831DCE34108}">
      <formula1>INDIRECT("Tableau3[Article]")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Com1&amp;Colr</vt:lpstr>
      <vt:lpstr>Retour</vt:lpstr>
      <vt:lpstr>VentilCom1</vt:lpstr>
      <vt:lpstr>BDCom1</vt:lpstr>
      <vt:lpstr>VentilColr</vt:lpstr>
      <vt:lpstr>BDColr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cp:lastPrinted>2023-06-26T06:08:05Z</cp:lastPrinted>
  <dcterms:created xsi:type="dcterms:W3CDTF">2023-06-24T08:40:31Z</dcterms:created>
  <dcterms:modified xsi:type="dcterms:W3CDTF">2023-06-27T09:56:08Z</dcterms:modified>
</cp:coreProperties>
</file>